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codeName="ThisWorkbook" defaultThemeVersion="124226"/>
  <xr:revisionPtr revIDLastSave="0" documentId="13_ncr:1_{6BAAAADD-CC17-40A5-BA17-3FF4746C52D6}" xr6:coauthVersionLast="47" xr6:coauthVersionMax="47" xr10:uidLastSave="{00000000-0000-0000-0000-000000000000}"/>
  <workbookProtection workbookAlgorithmName="SHA-512" workbookHashValue="mFbwNJixW3NeEk4zoqx9DjewO3LrfXtQ6sIJOV/hJnCGjdeYDTp+g+OakE3VV5YNHzqdGc3GZ8XcKZQ9dPSdmA==" workbookSaltValue="BFHvvtpagrckrqYUyaHlXQ==" workbookSpinCount="100000" lockStructure="1"/>
  <bookViews>
    <workbookView xWindow="-120" yWindow="-120" windowWidth="29040" windowHeight="15720" tabRatio="915" activeTab="2" xr2:uid="{00000000-000D-0000-FFFF-FFFF00000000}"/>
  </bookViews>
  <sheets>
    <sheet name="【印刷（新規）】" sheetId="18" r:id="rId1"/>
    <sheet name="【印刷（変更）】" sheetId="26" r:id="rId2"/>
    <sheet name="入力①申請書項目" sheetId="1" r:id="rId3"/>
    <sheet name="入力②ﾛｶﾍﾞﾝ" sheetId="27" r:id="rId4"/>
    <sheet name="入力③指標" sheetId="2" r:id="rId5"/>
    <sheet name="入力④変更項目" sheetId="25" r:id="rId6"/>
    <sheet name="別紙２（続き）" sheetId="36" r:id="rId7"/>
    <sheet name="PL①" sheetId="15" state="hidden" r:id="rId8"/>
    <sheet name="PL②" sheetId="16" state="hidden" r:id="rId9"/>
    <sheet name="予備①" sheetId="19" state="hidden" r:id="rId10"/>
    <sheet name="予備②" sheetId="20" state="hidden" r:id="rId11"/>
    <sheet name="変更履歴" sheetId="21" state="hidden" r:id="rId12"/>
    <sheet name="L①" sheetId="28" state="hidden" r:id="rId13"/>
    <sheet name="L②" sheetId="29" state="hidden" r:id="rId14"/>
    <sheet name="L③" sheetId="30" state="hidden" r:id="rId15"/>
    <sheet name="L④" sheetId="31" state="hidden" r:id="rId16"/>
    <sheet name="L⑤" sheetId="32" state="hidden" r:id="rId17"/>
    <sheet name="L⑥" sheetId="33" state="hidden" r:id="rId18"/>
    <sheet name="L⑦" sheetId="34" state="hidden" r:id="rId19"/>
    <sheet name="L⑧" sheetId="35" state="hidden" r:id="rId20"/>
  </sheets>
  <definedNames>
    <definedName name="_xlnm._FilterDatabase" localSheetId="7" hidden="1">PL①!$Q$140:$T$150</definedName>
    <definedName name="_xlnm._FilterDatabase" localSheetId="2" hidden="1">入力①申請書項目!$D$35:$AE$51</definedName>
    <definedName name="A_農業＿林業">PL②!$A$2:$A$26</definedName>
    <definedName name="B_漁業">PL②!$B$2:$B$26</definedName>
    <definedName name="C_鉱業＿採石業＿砂利採取業">PL②!$C$2:$C$26</definedName>
    <definedName name="D_建設業">PL②!$D$2:$D$26</definedName>
    <definedName name="E_製造業">PL②!$E$2:$E$26</definedName>
    <definedName name="F_電気・ガス・熱供給・水道業">PL②!$F$2:$F$26</definedName>
    <definedName name="G_情報通信業">PL②!$G$2:$G$26</definedName>
    <definedName name="H_運輸業＿郵便業">PL②!$H$2:$H$26</definedName>
    <definedName name="I_卸売業＿小売業">PL②!$I$2:$I$26</definedName>
    <definedName name="J_金融業＿保険業">PL②!$J$2:$J$26</definedName>
    <definedName name="K_不動産業＿物品賃貸業">PL②!$K$2:$K$26</definedName>
    <definedName name="L_学術研究＿専門・技術サービス業">PL②!$L$2:$L$26</definedName>
    <definedName name="M_宿泊業＿飲食サービス業">PL②!$M$2:$M$26</definedName>
    <definedName name="N_生活関連サービス業＿娯楽業">PL②!$N$2:$N$26</definedName>
    <definedName name="O_教育＿学習支援業">PL②!$O$2:$O$26</definedName>
    <definedName name="P_医療＿福祉">PL②!$P$2:$P$26</definedName>
    <definedName name="_xlnm.Print_Area" localSheetId="0">'【印刷（新規）】'!$A$1:$AQ$340</definedName>
    <definedName name="_xlnm.Print_Area" localSheetId="1">'【印刷（変更）】'!$A$1:$AQ$469</definedName>
    <definedName name="_xlnm.Print_Area" localSheetId="6">'別紙２（続き）'!$A$1:$AQ$17</definedName>
    <definedName name="Q_複合サービス事業">PL②!$Q$2:$Q$26</definedName>
    <definedName name="R_サービス業_他に分類されないもの">PL②!$R$2:$R$25</definedName>
    <definedName name="R_サービス業【他に分類されないもの】">PL②!$R$2:$R$26</definedName>
    <definedName name="S_公務_他に分類されるものを除く">PL②!$S$2:$S$25</definedName>
    <definedName name="S_公務【他に分類されるものを除く】">PL②!$S$2:$S$26</definedName>
    <definedName name="T_分類不能の産業">PL②!$T$2:$T$26</definedName>
    <definedName name="インターネット附随サービス業">PL②!$AN$30:$AN$41</definedName>
    <definedName name="インターネット附随サービス業_小分類">PL②!$IM$46:$IM$48</definedName>
    <definedName name="インターネット附随サービス業【小分類】">PL②!$IM$46:$IM$56</definedName>
    <definedName name="エネルギー">L②!$C$28:$H$28</definedName>
    <definedName name="ガス業">PL②!$AH$30:$AH$41</definedName>
    <definedName name="ガス業_小分類">PL②!$HT$46:$HT$47</definedName>
    <definedName name="ガス業【小分類】">PL②!$HT$46:$HT$56</definedName>
    <definedName name="かばん製造業">PL②!$DY$46:$DY$56</definedName>
    <definedName name="ガラス・同製品製造業">PL②!$ED$46:$ED$56</definedName>
    <definedName name="がん具・運動用具製造業">PL②!$HL$46:$HL$56</definedName>
    <definedName name="キリスト教系宗教">PL②!$TC$46:$TC$56</definedName>
    <definedName name="クレジットカード業＿割賦金融業">PL②!$MY$46:$MY$56</definedName>
    <definedName name="コークス製造業">PL②!$DD$46:$DD$56</definedName>
    <definedName name="ゴムベルト・ゴムホース・工業用ゴム製品製造業">PL②!$DQ$46:$DQ$56</definedName>
    <definedName name="ゴム製・プラスチック製履物・同附属品製造業">PL②!$DP$46:$DP$56</definedName>
    <definedName name="ゴム製品製造業">PL②!$S$30:$S$41</definedName>
    <definedName name="コンビニエンスストア">PL②!$LE$46:$LE$55</definedName>
    <definedName name="こん包業">PL②!$JW$46:$JW$56</definedName>
    <definedName name="サービス業">L②!$C$29:$H$29</definedName>
    <definedName name="サービス用・娯楽用機械器具製造業">PL②!$GA$46:$GA$56</definedName>
    <definedName name="じゅう器小売業">PL②!$MD$46:$MD$56</definedName>
    <definedName name="すし店">PL②!$PI$46:$PI$56</definedName>
    <definedName name="スポーツ・娯楽用品賃貸業">PL②!$OA$46:$OA$56</definedName>
    <definedName name="スポーツ施設提供業">PL②!$QK$46:$QK$56</definedName>
    <definedName name="スポーツ用品・がん具・娯楽用品・楽器小売業">PL②!$MI$46:$MI$56</definedName>
    <definedName name="セメント・同製品製造業">PL②!$EE$46:$EE$56</definedName>
    <definedName name="その他のゴム製品製造業">PL②!$DR$46:$DR$56</definedName>
    <definedName name="その他のサービス業">PL②!$CQ$30:$CQ$41</definedName>
    <definedName name="その他のなめし革製品製造業">PL②!$EB$46:$EB$56</definedName>
    <definedName name="その他のパルプ・紙・紙加工品製造業">PL②!$CM$46:$CM$56</definedName>
    <definedName name="その他のはん用機械・同部分品製造業">PL②!$FO$46:$FO$56</definedName>
    <definedName name="その他のプラスチック製品製造業">PL②!$DM$46:$DM$56</definedName>
    <definedName name="その他の飲食店">PL②!$PM$46:$PM$56</definedName>
    <definedName name="その他の飲食料品小売業">PL②!$LW$46:$LW$56</definedName>
    <definedName name="その他の運輸に附帯するサービス業">PL②!$JY$46:$JY$56</definedName>
    <definedName name="その他の卸売業">PL②!$BC$30:$BC$41</definedName>
    <definedName name="その他の化学工業">PL②!$CZ$46:$CZ$56</definedName>
    <definedName name="その他の家具・装備品製造業">PL②!$CF$46:$CF$56</definedName>
    <definedName name="その他の外国公務">PL②!$TJ$46:$TJ$56</definedName>
    <definedName name="その他の各種商品小売業">PL②!$LI$46:$LI$55</definedName>
    <definedName name="その他の各種商品小売業_従業者が常時50人未満のもの" localSheetId="1">PL②!#REF!</definedName>
    <definedName name="その他の各種商品小売業_従業者が常時50人未満のもの">PL②!#REF!</definedName>
    <definedName name="その他の機械器具卸売業">PL②!$KV$46:$KV$56</definedName>
    <definedName name="その他の技術サービス業">PL②!$OY$46:$OY$56</definedName>
    <definedName name="その他の教育＿学習支援業">PL②!$CD$30:$CD$41</definedName>
    <definedName name="その他の業種">PL①!$AG$4:$AG$31</definedName>
    <definedName name="その他の金属製品製造業">PL②!$FJ$46:$FJ$56</definedName>
    <definedName name="その他の娯楽業">PL②!$QN$46:$QN$56</definedName>
    <definedName name="その他の公衆浴場業">PL②!$PW$46:$PW$56</definedName>
    <definedName name="その他の鉱業">PL②!$X$46:$X$56</definedName>
    <definedName name="その他の事業サービス業">PL②!$CN$30:$CN$41</definedName>
    <definedName name="その他の社会保険・社会福祉・介護事業">PL②!$RV$46:$RV$56</definedName>
    <definedName name="その他の宗教">PL②!$TD$46:$TD$56</definedName>
    <definedName name="その他の修理業">PL②!$SM$46:$SM$56</definedName>
    <definedName name="その他の宿泊業">PL②!$PD$46:$PD$56</definedName>
    <definedName name="その他の小売業">PL②!$BH$30:$BH$41</definedName>
    <definedName name="その他の織物・衣服・身の回り品小売業">PL②!$LO$46:$LO$56</definedName>
    <definedName name="その他の職別工事業">PL②!$AO$46:$AO$56</definedName>
    <definedName name="その他の食料品製造業">PL②!$BE$46:$BE$56</definedName>
    <definedName name="その他の生活関連サービス業">PL②!$CA$30:$CA$41</definedName>
    <definedName name="その他の生産用機械・同部分品製造業">PL②!$FX$46:$FX$56</definedName>
    <definedName name="その他の製造業">PL②!$AF$30:$AF$41</definedName>
    <definedName name="その他の石油製品・石炭製品製造業">PL②!$DF$46:$DF$56</definedName>
    <definedName name="その他の設備工事業">PL②!$AU$46:$AU$56</definedName>
    <definedName name="その他の専門サービス業">PL②!$OO$46:$OO$56</definedName>
    <definedName name="その他の洗濯・理容・美容・浴場業">PL②!$PX$46:$PX$56</definedName>
    <definedName name="その他の繊維製品製造業">PL②!$BV$46:$BV$56</definedName>
    <definedName name="その他の鉄鋼業">PL②!$ES$46:$ES$56</definedName>
    <definedName name="その他の電気機械器具製造業">PL②!$GU$46:$GU$56</definedName>
    <definedName name="その他の電子部品・デバイス・電子回路製造業">PL②!$GL$46:$GL$56</definedName>
    <definedName name="その他の道路貨物運送業">PL②!$JG$46:$JG$56</definedName>
    <definedName name="その他の道路旅客運送業">PL②!$JA$46:$JA$56</definedName>
    <definedName name="その他の廃棄物処理業">PL②!$SF$46:$SF$56</definedName>
    <definedName name="その他の非鉄金属製造業">PL②!$EZ$46:$EZ$56</definedName>
    <definedName name="その他の非預金信用機関">PL②!$MZ$46:$MZ$56</definedName>
    <definedName name="その他の物品賃貸業">PL②!$OB$46:$OB$56</definedName>
    <definedName name="その他の保健衛生">PL②!$RO$46:$RO$56</definedName>
    <definedName name="その他の無店舗小売業">PL②!$MO$46:$MO$56</definedName>
    <definedName name="その他の木製品製造業_竹＿とうを含む">PL②!$CA$46:$CA$47</definedName>
    <definedName name="その他の木製品製造業【竹＿とうを含む】">PL②!$CA$46:$CA$56</definedName>
    <definedName name="その他の輸送用機械器具製造業">PL②!$HF$46:$HF$56</definedName>
    <definedName name="その他の窯業・土石製品製造業">PL②!$EL$46:$EL$56</definedName>
    <definedName name="その他の林業">PL②!$K$46:$K$56</definedName>
    <definedName name="そば・うどん店">PL②!$PH$46:$PH$56</definedName>
    <definedName name="ソフトウェア業">PL②!$IJ$46:$IJ$56</definedName>
    <definedName name="タイヤ・チューブ製造業">PL②!$DO$46:$DO$56</definedName>
    <definedName name="たばこ製造業">PL②!$BK$46:$BK$56</definedName>
    <definedName name="デザイン業">PL②!$OL$46:$OL$56</definedName>
    <definedName name="とび・土工・コンクリート工事業">PL②!$AH$46:$AH$56</definedName>
    <definedName name="ドラッグストア">PL②!$LF$46:$LF$55</definedName>
    <definedName name="と畜場">PL②!$TG$46:$TG$56</definedName>
    <definedName name="なめし革・同製品・毛皮製造業">PL②!$T$30:$T$41</definedName>
    <definedName name="なめし革製造業">PL②!$DT$46:$DT$56</definedName>
    <definedName name="ニット生地製造業">PL②!$BP$46:$BP$56</definedName>
    <definedName name="バー＿キャバレー＿ナイトクラブ">PL②!$PK$46:$PK$56</definedName>
    <definedName name="パルプ・紙・紙加工品製造業">PL②!$N$30:$N$41</definedName>
    <definedName name="パルプ製造業">PL②!$CH$46:$CH$56</definedName>
    <definedName name="パン・菓子製造業">PL②!$BC$46:$BC$56</definedName>
    <definedName name="はん用機械器具製造業">PL②!$Y$30:$Y$41</definedName>
    <definedName name="プラスチックフィルム・シート・床材・合成皮革製造業">PL②!$DI$46:$DI$56</definedName>
    <definedName name="プラスチック成形材料製造業_廃プラスチックを含む">PL②!$DL$46:$DL$47</definedName>
    <definedName name="プラスチック成形材料製造業【廃プラスチックを含む】">PL②!$DL$46:$DL$56</definedName>
    <definedName name="プラスチック製品製造業_別掲を除く">PL②!$R$30:$R$40</definedName>
    <definedName name="プラスチック製品製造業【別掲を除く】">PL②!$R$30:$R$41</definedName>
    <definedName name="プラスチック板・棒・管・継手・異形押出製品製造業">PL②!$DH$46:$DH$56</definedName>
    <definedName name="ブリキ缶・その他のめっき板等製品製造業">PL②!$FB$46:$FB$56</definedName>
    <definedName name="ペン・鉛筆・絵画用品・その他の事務用品製造業">PL②!$HM$46:$HM$56</definedName>
    <definedName name="ボイラ・原動機製造業">PL②!$FL$46:$FL$56</definedName>
    <definedName name="ホームセンター">PL②!$LG$46:$LG$55</definedName>
    <definedName name="ボルト・ナット・リベット・小ねじ・木ねじ等製造業">PL②!$FI$46:$FI$56</definedName>
    <definedName name="ポンプ・圧縮機器製造業">PL②!$FM$46:$FM$56</definedName>
    <definedName name="ユニット部品製造業">PL②!$GK$46:$GK$56</definedName>
    <definedName name="移動電気通信業">PL②!$IC$46:$IC$56</definedName>
    <definedName name="衣服卸売業">PL②!$KF$46:$KF$56</definedName>
    <definedName name="衣服裁縫修理業">PL②!$QB$46:$QB$56</definedName>
    <definedName name="医薬品・化粧品小売業">PL②!$ME$46:$ME$56</definedName>
    <definedName name="医薬品・化粧品等卸売業">PL②!$KY$46:$KY$56</definedName>
    <definedName name="医薬品製造業">PL②!$CX$46:$CX$56</definedName>
    <definedName name="医療に附帯するサービス業">PL②!$RK$46:$RK$56</definedName>
    <definedName name="医療業" localSheetId="13">L②!$C$30:$H$30</definedName>
    <definedName name="医療業">PL②!$CE$30:$CE$41</definedName>
    <definedName name="医療用機械器具・医療用品製造業">PL②!$GC$46:$GC$56</definedName>
    <definedName name="育林業">PL②!$G$46:$G$56</definedName>
    <definedName name="一般貨物自動車運送業">PL②!$JC$46:$JC$56</definedName>
    <definedName name="一般公衆浴場業">PL②!$PV$46:$PV$56</definedName>
    <definedName name="一般産業用機械・装置製造業">PL②!$FN$46:$FN$56</definedName>
    <definedName name="一般乗合旅客自動車運送業">PL②!$IX$46:$IX$56</definedName>
    <definedName name="一般乗用旅客自動車運送業">PL②!$IY$46:$IY$56</definedName>
    <definedName name="一般診療所">PL②!$RG$46:$RG$56</definedName>
    <definedName name="一般貸切旅客自動車運送業">PL②!$IZ$46:$IZ$56</definedName>
    <definedName name="一般土木建築工事業">PL②!$Z$46:$Z$56</definedName>
    <definedName name="一般廃棄物処理業">PL②!$SD$46:$SD$56</definedName>
    <definedName name="印刷・同関連業">PL②!$O$30:$O$41</definedName>
    <definedName name="印刷関連サービス業">PL②!$CR$46:$CR$56</definedName>
    <definedName name="印刷業">PL②!$CO$46:$CO$56</definedName>
    <definedName name="飲食業">L②!$C$25:$H$25</definedName>
    <definedName name="飲食店">PL②!$BX$30:$BX$41</definedName>
    <definedName name="飲食料品卸売業">PL②!$AZ$30:$AZ$41</definedName>
    <definedName name="飲食料品小売業">PL②!$BF$30:$BF$41</definedName>
    <definedName name="飲料・たばこ・飼料製造業">PL②!$J$30:$J$41</definedName>
    <definedName name="運送代理店">PL②!$JV$46:$JV$56</definedName>
    <definedName name="運輸に附帯するサービス業">PL②!$AV$30:$AV$41</definedName>
    <definedName name="運輸業">L②!$C$27:$H$27</definedName>
    <definedName name="運輸施設提供業">PL②!$JX$46:$JX$56</definedName>
    <definedName name="映画館">PL②!$QH$46:$QH$56</definedName>
    <definedName name="映像・音響機械器具製造業">PL②!$GX$46:$GX$56</definedName>
    <definedName name="映像・音声・文字情報制作に附帯するサービス業">PL②!$IT$46:$IT$56</definedName>
    <definedName name="映像・音声・文字情報制作業">PL②!$AO$30:$AO$41</definedName>
    <definedName name="映像情報制作・配給業">PL②!$IO$46:$IO$56</definedName>
    <definedName name="園芸サービス業">PL②!$E$46:$E$56</definedName>
    <definedName name="沿海海運業">PL②!$JJ$46:$JJ$56</definedName>
    <definedName name="卸・小売業の指針">PL①!$O$4:$O$7</definedName>
    <definedName name="卸売業">L②!$C$23:$H$23</definedName>
    <definedName name="音声情報制作業">PL②!$IP$46:$IP$56</definedName>
    <definedName name="下宿業">PL②!$PC$46:$PC$56</definedName>
    <definedName name="下水道業">PL②!$HZ$46:$HZ$56</definedName>
    <definedName name="下着類製造業">PL②!$BT$46:$BT$56</definedName>
    <definedName name="化学工業">PL②!$P$30:$P$41</definedName>
    <definedName name="化学製品卸売業">PL②!$KM$46:$KM$56</definedName>
    <definedName name="化学肥料製造業">PL②!$CT$46:$CT$56</definedName>
    <definedName name="化粧品・歯磨・その他の化粧用調整品製造業">PL②!$CY$46:$CY$56</definedName>
    <definedName name="加工紙製造業">PL②!$CJ$46:$CJ$56</definedName>
    <definedName name="家具・建具・じゅう器等卸売業">PL②!$KX$46:$KX$56</definedName>
    <definedName name="家具・建具・畳小売業">PL②!$MC$46:$MC$56</definedName>
    <definedName name="家具・装備品製造業">PL②!$M$30:$M$41</definedName>
    <definedName name="家具製造業">PL②!$CC$46:$CC$56</definedName>
    <definedName name="家事サービス業">PL②!$QA$46:$QA$56</definedName>
    <definedName name="火葬・墓地管理業">PL②!$QD$46:$QD$56</definedName>
    <definedName name="菓子・パン小売業">PL②!$LV$46:$LV$56</definedName>
    <definedName name="貨物運送取扱業_集配利用運送業を除く">PL②!$JU$46:$JU$47</definedName>
    <definedName name="貨物運送取扱業【集配利用運送業を除く】">PL②!$JU$46:$JU$56</definedName>
    <definedName name="貨物軽自動車運送業">PL②!$JE$46:$JE$56</definedName>
    <definedName name="海面漁業">PL②!$M$46:$M$56</definedName>
    <definedName name="海面養殖業">PL②!$P$46:$P$56</definedName>
    <definedName name="外衣・シャツ製造業_和式を除く">PL②!$BS$46:$BS$52</definedName>
    <definedName name="外衣・シャツ製造業【和式を除く】">PL②!$BS$46:$BS$56</definedName>
    <definedName name="外航海運業">PL②!$JI$46:$JI$56</definedName>
    <definedName name="外国公館">PL②!$TI$46:$TI$56</definedName>
    <definedName name="外国公務">PL②!$CR$30:$CR$41</definedName>
    <definedName name="各種商品卸売業">PL②!$AX$30:$AX$41</definedName>
    <definedName name="各種商品卸売業_小分類">PL②!$KC$46:$KC$46</definedName>
    <definedName name="各種商品卸売業【小分類】">PL②!$KC$46:$KC$56</definedName>
    <definedName name="各種商品小売業">PL②!$BD$30:$BD$41</definedName>
    <definedName name="各種食料品小売業">PL②!$LQ$46:$LQ$56</definedName>
    <definedName name="各種物品賃貸業">PL②!$NW$46:$NW$56</definedName>
    <definedName name="革製手袋製造業">PL②!$DX$46:$DX$56</definedName>
    <definedName name="革製履物製造業">PL②!$DW$46:$DW$56</definedName>
    <definedName name="革製履物用材料・同附属品製造業">PL②!$DV$46:$DV$56</definedName>
    <definedName name="学校教育">PL②!$CC$30:$CC$41</definedName>
    <definedName name="学校教育支援機関">PL②!$QW$46:$QW$56</definedName>
    <definedName name="学習塾">PL②!$RB$46:$RB$56</definedName>
    <definedName name="学習塾業の指針">PL①!$Q$4:$Q$7</definedName>
    <definedName name="学術・開発研究機関">PL②!$BS$30:$BS$41</definedName>
    <definedName name="学術・文化団体">PL②!$SX$46:$SX$56</definedName>
    <definedName name="楽器製造業">PL②!$HK$46:$HK$56</definedName>
    <definedName name="冠婚葬祭業">PL②!$QE$46:$QE$56</definedName>
    <definedName name="管工事業_さく井工事業を除く">PL②!$AS$46:$AS$48</definedName>
    <definedName name="管工事業【さく井工事業を除く】">PL②!$AS$46:$AS$56</definedName>
    <definedName name="管理＿補助的経済活動を行う事業所_01農業">PL②!$A$46:$A$46</definedName>
    <definedName name="管理＿補助的経済活動を行う事業所_02林業">PL②!$F$46:$F$46</definedName>
    <definedName name="管理＿補助的経済活動を行う事業所_03漁業">PL②!$L$46:$L$46</definedName>
    <definedName name="管理＿補助的経済活動を行う事業所_04水産養殖業">PL②!$O$46:$O$46</definedName>
    <definedName name="管理＿補助的経済活動を行う事業所_05鉱業＿採石業＿砂利採取業">PL②!$R$46:$R$46</definedName>
    <definedName name="管理＿補助的経済活動を行う事業所_06総合工事業">PL②!$Y$46:$Y$46</definedName>
    <definedName name="管理＿補助的経済活動を行う事業所_07職別工事業">PL②!$AF$46:$AF$46</definedName>
    <definedName name="管理＿補助的経済活動を行う事業所_08設備工事業">PL②!$AP$46:$AP$46</definedName>
    <definedName name="管理＿補助的経済活動を行う事業所_09食料品製造業">PL②!$AV$46:$AV$46</definedName>
    <definedName name="管理＿補助的経済活動を行う事業所_10飲料・たばこ・飼料製造業">PL②!$BF$46:$BF$46</definedName>
    <definedName name="管理＿補助的経済活動を行う事業所_11繊維工業">PL②!$BM$46:$BM$46</definedName>
    <definedName name="管理＿補助的経済活動を行う事業所_12木材・木製品製造業">PL②!$BW$46:$BW$46</definedName>
    <definedName name="管理＿補助的経済活動を行う事業所_13家具・装備品製造業">PL②!$CB$46:$CB$46</definedName>
    <definedName name="管理＿補助的経済活動を行う事業所_14パルプ・紙・紙加工品製造業">PL②!$CG$46:$CG$46</definedName>
    <definedName name="管理＿補助的経済活動を行う事業所_15印刷・同関連業">PL②!$CN$46:$CN$46</definedName>
    <definedName name="管理＿補助的経済活動を行う事業所_16化学工業">PL②!$CS$46:$CS$46</definedName>
    <definedName name="管理＿補助的経済活動を行う事業所_17石油製品・石炭製品製造業">PL②!$DA$46:$DA$46</definedName>
    <definedName name="管理＿補助的経済活動を行う事業所_18プラスチック製品製造業">PL②!$DG$46:$DG$46</definedName>
    <definedName name="管理＿補助的経済活動を行う事業所_19ゴム製品製造業">PL②!$DN$46:$DN$46</definedName>
    <definedName name="管理＿補助的経済活動を行う事業所_20なめし革・同製品・毛皮製造業">PL②!$DS$46:$DS$46</definedName>
    <definedName name="管理＿補助的経済活動を行う事業所_21窯業・土石製品製造業">PL②!$EC$46:$EC$46</definedName>
    <definedName name="管理＿補助的経済活動を行う事業所_22鉄鋼業">PL②!$EM$46:$EM$46</definedName>
    <definedName name="管理＿補助的経済活動を行う事業所_23非鉄金属製造業">PL②!$ET$46:$ET$46</definedName>
    <definedName name="管理＿補助的経済活動を行う事業所_24金属製品製造業">PL②!$FA$46:$FA$46</definedName>
    <definedName name="管理＿補助的経済活動を行う事業所_25はん用機械器具製造業">PL②!$FK$46:$FK$46</definedName>
    <definedName name="管理＿補助的経済活動を行う事業所_26生産用機械器具製造業">PL②!$FP$46:$FP$46</definedName>
    <definedName name="管理＿補助的経済活動を行う事業所_27業務用機械器具製造業">PL②!$FY$46:$FY$46</definedName>
    <definedName name="管理＿補助的経済活動を行う事業所_28電子部品・デバイス・電子回路製造業">PL②!$GF$46:$GF$46</definedName>
    <definedName name="管理＿補助的経済活動を行う事業所_29電気機械器具製造業">PL②!$GM$46:$GM$46</definedName>
    <definedName name="管理＿補助的経済活動を行う事業所_30情報通信機械器具製造業">PL②!$GV$46:$GV$46</definedName>
    <definedName name="管理＿補助的経済活動を行う事業所_31輸送用機械器具製造業">PL②!$GZ$46:$GZ$46</definedName>
    <definedName name="管理＿補助的経済活動を行う事業所_32その他の製造業">PL②!$HG$46:$HG$46</definedName>
    <definedName name="管理＿補助的経済活動を行う事業所_33電気業">PL②!$HQ$46:$HQ$46</definedName>
    <definedName name="管理＿補助的経済活動を行う事業所_34ガス業">PL②!$HS$46:$HS$46</definedName>
    <definedName name="管理＿補助的経済活動を行う事業所_35熱供給業">PL②!$HU$46:$HU$46</definedName>
    <definedName name="管理＿補助的経済活動を行う事業所_36水道業">PL②!$HW$46:$HW$46</definedName>
    <definedName name="管理＿補助的経済活動を行う事業所_37通信業">PL②!$IA$46:$IA$46</definedName>
    <definedName name="管理＿補助的経済活動を行う事業所_38放送業">PL②!$IE$46:$IE$46</definedName>
    <definedName name="管理＿補助的経済活動を行う事業所_39情報サービス業">PL②!$II$46:$II$46</definedName>
    <definedName name="管理＿補助的経済活動を行う事業所_40インターネット附随サービス業">PL②!$IL$46:$IL$46</definedName>
    <definedName name="管理＿補助的経済活動を行う事業所_41映像・音声・文字情報制作業">PL②!$IN$46:$IN$46</definedName>
    <definedName name="管理＿補助的経済活動を行う事業所_42鉄道業">PL②!$IU$46:$IU$46</definedName>
    <definedName name="管理＿補助的経済活動を行う事業所_43道路旅客運送業">PL②!$IW$46:$IW$46</definedName>
    <definedName name="管理＿補助的経済活動を行う事業所_44道路貨物運送業">PL②!$JB$46:$JB$46</definedName>
    <definedName name="管理＿補助的経済活動を行う事業所_45水運業">PL②!$JH$46:$JH$46</definedName>
    <definedName name="管理＿補助的経済活動を行う事業所_46航空運輸業">PL②!$JM$46:$JM$46</definedName>
    <definedName name="管理＿補助的経済活動を行う事業所_47倉庫業">PL②!$JP$46:$JP$46</definedName>
    <definedName name="管理＿補助的経済活動を行う事業所_48運輸に附帯するサービス業">PL②!$JS$46:$JS$46</definedName>
    <definedName name="管理＿補助的経済活動を行う事業所_49郵便業">PL②!$JZ$46:$JZ$46</definedName>
    <definedName name="管理＿補助的経済活動を行う事業所_50各種商品卸売業">PL②!$KB$46:$KB$46</definedName>
    <definedName name="管理＿補助的経済活動を行う事業所_51繊維・衣服等卸売業">PL②!$KD$46:$KD$46</definedName>
    <definedName name="管理＿補助的経済活動を行う事業所_52飲食料品卸売業">PL②!$KH$46:$KH$46</definedName>
    <definedName name="管理＿補助的経済活動を行う事業所_53建築材料＿鉱物・金属材料等卸売業">PL②!$KK$46:$KK$46</definedName>
    <definedName name="管理＿補助的経済活動を行う事業所_54機械器具卸売業">PL②!$KR$46:$KR$46</definedName>
    <definedName name="管理＿補助的経済活動を行う事業所_55その他の卸売業">PL②!$KW$46:$KW$46</definedName>
    <definedName name="管理＿補助的経済活動を行う事業所_58飲食料品小売業">PL②!$LP$46:$LP$56</definedName>
    <definedName name="管理＿補助的経済活動を行う事業所【01農業】">PL②!$A$46:$A$56</definedName>
    <definedName name="管理＿補助的経済活動を行う事業所【02林業】">PL②!$F$46:$F$56</definedName>
    <definedName name="管理＿補助的経済活動を行う事業所【03漁業】">PL②!$L$46:$L$56</definedName>
    <definedName name="管理＿補助的経済活動を行う事業所【04水産養殖業】">PL②!$O$46:$O$56</definedName>
    <definedName name="管理＿補助的経済活動を行う事業所【05鉱業＿採石業＿砂利採取業】">PL②!$R$46:$R$56</definedName>
    <definedName name="管理＿補助的経済活動を行う事業所【06総合工事業】">PL②!$Y$46:$Y$56</definedName>
    <definedName name="管理＿補助的経済活動を行う事業所【07職別工事業】">PL②!$AF$46:$AF$56</definedName>
    <definedName name="管理＿補助的経済活動を行う事業所【08設備工事業】">PL②!$AP$46:$AP$56</definedName>
    <definedName name="管理＿補助的経済活動を行う事業所【09食料品製造業】">PL②!$AV$46:$AV$56</definedName>
    <definedName name="管理＿補助的経済活動を行う事業所【10飲料・たばこ・飼料製造業】">PL②!$BF$46:$BF$56</definedName>
    <definedName name="管理＿補助的経済活動を行う事業所【11繊維工業】">PL②!$BM$46:$BM$56</definedName>
    <definedName name="管理＿補助的経済活動を行う事業所【12木材・木製品製造業】">PL②!$BW$46:$BW$56</definedName>
    <definedName name="管理＿補助的経済活動を行う事業所【13家具・装備品製造業】">PL②!$CB$46:$CB$56</definedName>
    <definedName name="管理＿補助的経済活動を行う事業所【14パルプ・紙・紙加工品製造業】">PL②!$CG$46:$CG$56</definedName>
    <definedName name="管理＿補助的経済活動を行う事業所【15印刷・同関連業】">PL②!$CN$46:$CN$56</definedName>
    <definedName name="管理＿補助的経済活動を行う事業所【16化学工業】">PL②!$CS$46:$CS$56</definedName>
    <definedName name="管理＿補助的経済活動を行う事業所【17石油製品・石炭製品製造業】">PL②!$DA$46:$DA$56</definedName>
    <definedName name="管理＿補助的経済活動を行う事業所【18プラスチック製品製造業】">PL②!$DG$46:$DG$56</definedName>
    <definedName name="管理＿補助的経済活動を行う事業所【19ゴム製品製造業】">PL②!$DN$46:$DN$56</definedName>
    <definedName name="管理＿補助的経済活動を行う事業所【20なめし革・同製品・毛皮製造業】">PL②!$DS$46:$DS$56</definedName>
    <definedName name="管理＿補助的経済活動を行う事業所【21窯業・土石製品製造業】">PL②!$EC$46:$EC$56</definedName>
    <definedName name="管理＿補助的経済活動を行う事業所【22鉄鋼業】">PL②!$EM$46:$EM$56</definedName>
    <definedName name="管理＿補助的経済活動を行う事業所【23非鉄金属製造業】">PL②!$ET$46:$ET$56</definedName>
    <definedName name="管理＿補助的経済活動を行う事業所【24金属製品製造業】">PL②!$FA$46:$FA$56</definedName>
    <definedName name="管理＿補助的経済活動を行う事業所【25はん用機械器具製造業】">PL②!$FK$46:$FK$56</definedName>
    <definedName name="管理＿補助的経済活動を行う事業所【26生産用機械器具製造業】">PL②!$FP$46:$FP$56</definedName>
    <definedName name="管理＿補助的経済活動を行う事業所【27業務用機械器具製造業】">PL②!$FY$46:$FY$56</definedName>
    <definedName name="管理＿補助的経済活動を行う事業所【28電子部品・デバイス・電子回路製造業】">PL②!$GF$46:$GF$56</definedName>
    <definedName name="管理＿補助的経済活動を行う事業所【29電気機械器具製造業】">PL②!$GM$46:$GM$56</definedName>
    <definedName name="管理＿補助的経済活動を行う事業所【30情報通信機械器具製造業】">PL②!$GV$46:$GV$56</definedName>
    <definedName name="管理＿補助的経済活動を行う事業所【31輸送用機械器具製造業】">PL②!$GZ$46:$GZ$56</definedName>
    <definedName name="管理＿補助的経済活動を行う事業所【32その他の製造業】">PL②!$HG$46:$HG$56</definedName>
    <definedName name="管理＿補助的経済活動を行う事業所【33電気業】">PL②!$HQ$46:$HQ$56</definedName>
    <definedName name="管理＿補助的経済活動を行う事業所【34ガス業】">PL②!$HS$46:$HS$56</definedName>
    <definedName name="管理＿補助的経済活動を行う事業所【35熱供給業】">PL②!$HU$46:$HU$56</definedName>
    <definedName name="管理＿補助的経済活動を行う事業所【36水道業】">PL②!$HW$46:$HW$56</definedName>
    <definedName name="管理＿補助的経済活動を行う事業所【37通信業】">PL②!$IA$46:$IA$56</definedName>
    <definedName name="管理＿補助的経済活動を行う事業所【38放送業】">PL②!$IE$46:$IE$56</definedName>
    <definedName name="管理＿補助的経済活動を行う事業所【39情報サービス業】">PL②!$II$46:$II$56</definedName>
    <definedName name="管理＿補助的経済活動を行う事業所【40インターネット附随サービス業】">PL②!$IL$46:$IL$56</definedName>
    <definedName name="管理＿補助的経済活動を行う事業所【41映像・音声・文字情報制作業】">PL②!$IN$46:$IN$56</definedName>
    <definedName name="管理＿補助的経済活動を行う事業所【42鉄道業】">PL②!$IU$46:$IU$56</definedName>
    <definedName name="管理＿補助的経済活動を行う事業所【43道路旅客運送業】">PL②!$IW$46:$IW$56</definedName>
    <definedName name="管理＿補助的経済活動を行う事業所【44道路貨物運送業】">PL②!$JB$46:$JB$56</definedName>
    <definedName name="管理＿補助的経済活動を行う事業所【45水運業】">PL②!$JH$46:$JH$56</definedName>
    <definedName name="管理＿補助的経済活動を行う事業所【46航空運輸業】">PL②!$JM$46:$JM$56</definedName>
    <definedName name="管理＿補助的経済活動を行う事業所【47倉庫業】">PL②!$JP$46:$JP$56</definedName>
    <definedName name="管理＿補助的経済活動を行う事業所【48運輸に附帯するサービス業】">PL②!$JS$46:$JS$56</definedName>
    <definedName name="管理＿補助的経済活動を行う事業所【49郵便業】">PL②!$JZ$46:$JZ$56</definedName>
    <definedName name="管理＿補助的経済活動を行う事業所【50各種商品卸売業】">PL②!$KB$46:$KB$56</definedName>
    <definedName name="管理＿補助的経済活動を行う事業所【51繊維・衣服等卸売業】">PL②!$KD$46:$KD$56</definedName>
    <definedName name="管理＿補助的経済活動を行う事業所【52飲食料品卸売業】">PL②!$KH$46:$KH$56</definedName>
    <definedName name="管理＿補助的経済活動を行う事業所【53建築材料＿鉱物・金属材料等卸売業】">PL②!$KK$46:$KK$56</definedName>
    <definedName name="管理＿補助的経済活動を行う事業所【54機械器具卸売業】">PL②!$KR$46:$KR$56</definedName>
    <definedName name="管理＿補助的経済活動を行う事業所【55その他の卸売業】">PL②!$KW$46:$KW$56</definedName>
    <definedName name="管理＿補助的経済活動を行う事業所【56各種商品小売業】">PL②!$LB$46:$LB$56</definedName>
    <definedName name="管理＿補助的経済活動を行う事業所【57織物・衣服・身の回り品小売業】">PL②!$LJ$46:$LJ$56</definedName>
    <definedName name="管理＿補助的経済活動を行う事業所【59機械器具小売業】">PL②!$LX$46:$LX$56</definedName>
    <definedName name="管理＿補助的経済活動を行う事業所【60その他の小売業】">PL②!$MB$46:$MB$56</definedName>
    <definedName name="管理＿補助的経済活動を行う事業所【61無店舗小売業】">PL②!$ML$46:$ML$56</definedName>
    <definedName name="管理＿補助的経済活動を行う事業所【62銀行業】">PL②!$MP$46:$MP$56</definedName>
    <definedName name="管理＿補助的経済活動を行う事業所【63協同組織金融業】">PL②!$MS$46:$MS$56</definedName>
    <definedName name="管理＿補助的経済活動を行う事業所【64貸金業＿クレジットカード業等非預金信用機関】">PL②!$MV$46:$MV$56</definedName>
    <definedName name="管理＿補助的経済活動を行う事業所【65金融商品取引業＿商品先物取引業】">PL②!$NA$46:$NA$56</definedName>
    <definedName name="管理＿補助的経済活動を行う事業所【66補助的金融業等】">PL②!$ND$46:$ND$56</definedName>
    <definedName name="管理＿補助的経済活動を行う事業所【67保険業】">PL②!$NH$46:$NH$56</definedName>
    <definedName name="管理＿補助的経済活動を行う事業所【68不動産取引業】">PL②!$NN$46:$NN$56</definedName>
    <definedName name="管理＿補助的経済活動を行う事業所【69不動産賃貸業・管理業】">PL②!$NQ$46:$NQ$56</definedName>
    <definedName name="管理＿補助的経済活動を行う事業所【70物品賃貸業】">PL②!$NV$46:$NV$56</definedName>
    <definedName name="管理＿補助的経済活動を行う事業所【71学術・開発研究機関】">PL②!$OC$46:$OC$56</definedName>
    <definedName name="管理＿補助的経済活動を行う事業所【72専門サービス業】">PL②!$OF$46:$OF$56</definedName>
    <definedName name="管理＿補助的経済活動を行う事業所【73広告業】">PL②!$OP$46:$OP$56</definedName>
    <definedName name="管理＿補助的経済活動を行う事業所【74技術サービス業】">PL②!$OR$46:$OR$56</definedName>
    <definedName name="管理＿補助的経済活動を行う事業所【75宿泊業】">PL②!$OZ$46:$OZ$56</definedName>
    <definedName name="管理＿補助的経済活動を行う事業所【76飲食店】">PL②!$PE$46:$PE$56</definedName>
    <definedName name="管理＿補助的経済活動を行う事業所【77持ち帰り・配達飲食サービス業】">PL②!$PN$46:$PN$56</definedName>
    <definedName name="管理＿補助的経済活動を行う事業所【78洗濯・理容・美容・浴場業】">PL②!$PR$46:$PR$56</definedName>
    <definedName name="管理＿補助的経済活動を行う事業所【79その他の生活関連サービス業】">PL②!$PY$46:$PY$56</definedName>
    <definedName name="管理＿補助的経済活動を行う事業所【80娯楽業】">PL②!$QG$46:$QG$56</definedName>
    <definedName name="管理＿補助的経済活動を行う事業所【81学校教育】">PL②!$QO$46:$QO$56</definedName>
    <definedName name="管理＿補助的経済活動を行う事業所【82その他の教育＿学習支援業】">PL②!$QY$46:$QY$56</definedName>
    <definedName name="管理＿補助的経済活動を行う事業所【83医療業】">PL②!$RE$46:$RE$56</definedName>
    <definedName name="管理＿補助的経済活動を行う事業所【84保健衛生】">PL②!$RL$46:$RL$56</definedName>
    <definedName name="管理＿補助的経済活動を行う事業所【85社会保険・社会福祉・介護事業】">PL②!$RP$46:$RP$56</definedName>
    <definedName name="管理＿補助的経済活動を行う事業所【86郵便局】">PL②!$RW$46:$RW$56</definedName>
    <definedName name="管理＿補助的経済活動を行う事業所【87協同組合】">PL②!$RZ$46:$RZ$56</definedName>
    <definedName name="管理＿補助的経済活動を行う事業所【88廃棄物処理業】">PL②!$SC$46:$SC$56</definedName>
    <definedName name="管理＿補助的経済活動を行う事業所【89自動車整備業】">PL②!$SG$46:$SG$56</definedName>
    <definedName name="管理＿補助的経済活動を行う事業所【90機械等修理業】">PL②!$SI$46:$SI$56</definedName>
    <definedName name="管理＿補助的経済活動を行う事業所【91職業紹介・労働者派遣業】">PL②!$SN$46:$SN$56</definedName>
    <definedName name="管理＿補助的経済活動を行う事業所【92その他の事業サービス業】">PL②!$SQ$46:$SQ$56</definedName>
    <definedName name="管理＿補助的経済活動を行う事業所【95その他のサービス業】">PL②!$TE$46:$TE$56</definedName>
    <definedName name="簡易宿所">PL②!$PB$46:$PB$56</definedName>
    <definedName name="観光業">L②!$C$32:$H$32</definedName>
    <definedName name="基礎素材産業用機械製造業">PL②!$FU$46:$FU$56</definedName>
    <definedName name="基本方針">PL①!$M$4:$M$7</definedName>
    <definedName name="機械器具卸売業">PL②!$BB$30:$BB$41</definedName>
    <definedName name="機械器具小売業">PL②!$BG$30:$BG$41</definedName>
    <definedName name="機械器具小売業【自動車＿自転車を除く】">PL②!$MA$46:$MA$56</definedName>
    <definedName name="機械器具設置工事業">PL②!$AT$46:$AT$56</definedName>
    <definedName name="機械修理業【電気機械器具を除く】">PL②!$SJ$46:$SJ$56</definedName>
    <definedName name="機械設計業">PL②!$OU$46:$OU$56</definedName>
    <definedName name="機械等修理業_別掲を除く">PL②!$CL$30:$CL$40</definedName>
    <definedName name="機械等修理業【別掲を除く】">PL②!$CL$30:$CL$41</definedName>
    <definedName name="記録メディア製造業">PL②!$GI$46:$GI$56</definedName>
    <definedName name="貴金属・宝石製品製造業">PL②!$HH$46:$HH$56</definedName>
    <definedName name="技術サービス業_他に分類されないもの">PL②!$BV$30:$BV$40</definedName>
    <definedName name="技術サービス業【他に分類されないもの】">PL②!$BV$30:$BV$41</definedName>
    <definedName name="喫茶店">PL②!$PL$46:$PL$56</definedName>
    <definedName name="漁業_水産養殖業を除く">PL②!$C$30:$C$40</definedName>
    <definedName name="漁業【水産養殖業を除く】">PL②!$C$30:$C$41</definedName>
    <definedName name="競輪・競馬等の競走場＿競技団">PL②!$QJ$46:$QJ$56</definedName>
    <definedName name="共済事業＿少額短期保険業">PL②!$NK$46:$NK$56</definedName>
    <definedName name="協同組合_他に分類されないもの">PL②!$CI$30:$CI$40</definedName>
    <definedName name="協同組合【他に分類されないもの】">PL②!$CI$30:$CI$41</definedName>
    <definedName name="協同組織金融業">PL②!$BK$30:$BK$41</definedName>
    <definedName name="教養・技能教授業">PL②!$RC$46:$RC$56</definedName>
    <definedName name="興行場【別掲を除く】＿興行団">PL②!$QI$46:$QI$56</definedName>
    <definedName name="業務用機械器具製造業">PL②!$AA$30:$AA$41</definedName>
    <definedName name="均一価格店">PL②!$LH$46:$LH$55</definedName>
    <definedName name="金属加工機械製造業">PL②!$FV$46:$FV$56</definedName>
    <definedName name="金属鉱業">PL②!$S$46:$S$56</definedName>
    <definedName name="金属製品製造業">PL②!$X$30:$X$41</definedName>
    <definedName name="金属線製品製造業_ねじ類を除く">PL②!$FH$46:$FH$46</definedName>
    <definedName name="金属線製品製造業【ねじ類を除く】">PL②!$FH$46:$FH$56</definedName>
    <definedName name="金属素形材製品製造業">PL②!$FF$46:$FF$56</definedName>
    <definedName name="金属被覆・彫刻業＿熱処理業_ほうろう鉄器を除く">PL②!$FG$46:$FG$50</definedName>
    <definedName name="金属被覆・彫刻業＿熱処理業【ほうろう鉄器を除く】">PL②!$FG$46:$FG$56</definedName>
    <definedName name="金融商品取引業">PL②!$NB$46:$NB$56</definedName>
    <definedName name="金融商品取引業＿商品先物取引業">PL②!$BM$30:$BM$41</definedName>
    <definedName name="金融代理業">PL②!$NG$46:$NG$56</definedName>
    <definedName name="銀行【中央銀行を除く】">PL②!$MR$46:$MR$56</definedName>
    <definedName name="銀行業">PL②!$BJ$30:$BJ$41</definedName>
    <definedName name="靴・履物小売業">PL②!$LN$46:$LN$56</definedName>
    <definedName name="経営コンサルタント業＿純粋持株会社">PL②!$ON$46:$ON$56</definedName>
    <definedName name="経済団体">PL②!$SV$46:$SV$56</definedName>
    <definedName name="計量器・測定器・分析機器・試験機・測量機械器具・理化学機械器具製造業">PL②!$GB$46:$GB$56</definedName>
    <definedName name="計量証明業">PL②!$OW$46:$OW$56</definedName>
    <definedName name="警備業">PL②!$ST$46:$ST$56</definedName>
    <definedName name="健康相談施設">PL②!$RN$46:$RN$56</definedName>
    <definedName name="建具製造業">PL②!$CE$46:$CE$56</definedName>
    <definedName name="建設機械・鉱山機械製造業">PL②!$FR$46:$FR$56</definedName>
    <definedName name="建設業">L②!$C$21:$H$21</definedName>
    <definedName name="建設用・建築用金属製品製造業_製缶板金業を含む">PL②!$FE$46:$FE$51</definedName>
    <definedName name="建設用・建築用金属製品製造業【製缶板金業を含む】">PL②!$FE$46:$FE$56</definedName>
    <definedName name="建設用粘土製品製造業_陶磁器製を除く">PL②!$EF$46:$EF$47</definedName>
    <definedName name="建設用粘土製品製造業【陶磁器製を除く】">PL②!$EF$46:$EF$56</definedName>
    <definedName name="建築リフォーム工事業">PL②!$AE$46:$AE$56</definedName>
    <definedName name="建築工事業_木造建築工事業を除く">PL②!$AC$46:$AC$46</definedName>
    <definedName name="建築工事業【木造建築工事業を除く】">PL②!$AC$46:$AC$56</definedName>
    <definedName name="建築材料＿鉱物・金属材料等卸売業">PL②!$BA$30:$BA$41</definedName>
    <definedName name="建築材料卸売業">PL②!$KL$46:$KL$56</definedName>
    <definedName name="建物等維持管理業">PL②!$SS$46:$SS$56</definedName>
    <definedName name="建物売買業＿土地売買業">PL②!$NO$46:$NO$56</definedName>
    <definedName name="研磨材・同製品製造業">PL②!$EJ$46:$EJ$56</definedName>
    <definedName name="原油・天然ガス鉱業">PL②!$U$46:$U$56</definedName>
    <definedName name="固定電気通信業">PL②!$IB$46:$IB$56</definedName>
    <definedName name="呉服・服地・寝具小売業">PL②!$LK$46:$LK$56</definedName>
    <definedName name="娯楽業">PL②!$CB$30:$CB$41</definedName>
    <definedName name="光学機械器具・レンズ製造業">PL②!$GD$46:$GD$56</definedName>
    <definedName name="公園＿遊園地">PL②!$QL$46:$QL$56</definedName>
    <definedName name="公共放送業_有線放送業を除く">PL②!$IF$46:$IF$46</definedName>
    <definedName name="公共放送業【有線放送業を除く】">PL②!$IF$46:$IF$56</definedName>
    <definedName name="公証人役場＿司法書士事務所＿土地家屋調査士事務所">PL②!$OH$46:$OH$56</definedName>
    <definedName name="公認会計士事務所＿税理士事務所">PL②!$OJ$46:$OJ$56</definedName>
    <definedName name="工業用プラスチック製品製造業">PL②!$DJ$46:$DJ$56</definedName>
    <definedName name="工業用革製品製造業_手袋を除く">PL②!$DU$46:$DU$46</definedName>
    <definedName name="工業用革製品製造業【手袋を除く】">PL②!$DU$46:$DU$56</definedName>
    <definedName name="工業用水道業">PL②!$HY$46:$HY$56</definedName>
    <definedName name="広告業">PL②!$BU$30:$BU$41</definedName>
    <definedName name="広告業【小分類】">PL②!$OQ$46:$OQ$56</definedName>
    <definedName name="広告制作業">PL②!$IS$46:$IS$56</definedName>
    <definedName name="港湾運送業">PL②!$JT$46:$JT$56</definedName>
    <definedName name="綱・網・レース・繊維粗製品製造業">PL②!$BR$46:$BR$56</definedName>
    <definedName name="耕種農業">PL②!$B$46:$B$56</definedName>
    <definedName name="航空運送業">PL②!$JN$46:$JN$56</definedName>
    <definedName name="航空運輸業">PL②!$AT$30:$AT$41</definedName>
    <definedName name="航空機・同附属品製造業">PL②!$HD$46:$HD$56</definedName>
    <definedName name="航空機使用業_航空運送業を除く">PL②!$JO$46:$JO$46</definedName>
    <definedName name="航空機使用業【航空運送業を除く】">PL②!$JO$46:$JO$56</definedName>
    <definedName name="行政機関">PL②!$TM$46:$TM$56</definedName>
    <definedName name="行政書士事務所">PL②!$OI$46:$OI$56</definedName>
    <definedName name="鉱業＿採石業＿砂利採取業">PL②!$E$30:$E$41</definedName>
    <definedName name="高等学校＿中等教育学校">PL②!$QS$46:$QS$56</definedName>
    <definedName name="高等教育機関">PL②!$QU$46:$QU$56</definedName>
    <definedName name="国家公務">PL②!$CS$30:$CS$41</definedName>
    <definedName name="骨材・石工品等製造業">PL②!$EK$46:$EK$56</definedName>
    <definedName name="左官工事業">PL②!$AK$46:$AK$56</definedName>
    <definedName name="砂糖・でんぷん糖類製造業">PL②!$BA$46:$BA$48</definedName>
    <definedName name="再生資源卸売業">PL②!$KQ$46:$KQ$56</definedName>
    <definedName name="採石業＿砂・砂利・玉石採取業">PL②!$V$46:$V$56</definedName>
    <definedName name="産業機械器具卸売業">PL②!$KS$46:$KS$56</definedName>
    <definedName name="産業廃棄物処理業">PL②!$SE$46:$SE$56</definedName>
    <definedName name="産業用運搬車両・同部分品・附属品製造業">PL②!$HE$46:$HE$56</definedName>
    <definedName name="産業用機械器具賃貸業">PL②!$NX$46:$NX$56</definedName>
    <definedName name="産業用電気機械器具製造業">PL②!$GO$46:$GO$56</definedName>
    <definedName name="司法機関">PL②!$TL$46:$TL$56</definedName>
    <definedName name="市町村の機関">PL②!$TO$46:$TO$56</definedName>
    <definedName name="指針種類">PL①!$M$3:$O$6</definedName>
    <definedName name="施術業">PL②!$RJ$46:$RJ$56</definedName>
    <definedName name="施設給食業">PL②!$PQ$46:$PQ$56</definedName>
    <definedName name="紙・紙製品卸売業">PL②!$KZ$46:$KZ$56</definedName>
    <definedName name="紙製造業">PL②!$CI$46:$CI$56</definedName>
    <definedName name="紙製品製造業">PL②!$CK$46:$CK$56</definedName>
    <definedName name="紙製容器製造業">PL②!$CL$46:$CL$56</definedName>
    <definedName name="飼料・有機質肥料製造業">PL②!$BL$46:$BL$56</definedName>
    <definedName name="歯科診療所">PL②!$RH$46:$RH$56</definedName>
    <definedName name="事業協同組合【他に分類されないもの】">PL②!$SB$46:$SB$56</definedName>
    <definedName name="事務用機械器具製造業">PL②!$FZ$46:$FZ$56</definedName>
    <definedName name="事務用機械器具賃貸業">PL②!$NY$46:$NY$56</definedName>
    <definedName name="児童福祉事業">PL②!$RS$46:$RS$56</definedName>
    <definedName name="持ち帰り・配達飲食サービス業">PL②!$BY$30:$BY$41</definedName>
    <definedName name="持ち帰り飲食サービス業">PL②!$PO$46:$PO$56</definedName>
    <definedName name="時計・同部分品製造業">PL②!$HJ$46:$HJ$56</definedName>
    <definedName name="自然科学研究所">PL②!$OD$46:$OD$56</definedName>
    <definedName name="自転車小売業">PL②!$LZ$46:$LZ$56</definedName>
    <definedName name="自動車・同附属品製造業">PL②!$HA$46:$HA$56</definedName>
    <definedName name="自動車卸売業">PL②!$KT$46:$KT$56</definedName>
    <definedName name="自動車小売業">PL②!$LY$46:$LY$56</definedName>
    <definedName name="自動車整備業">PL②!$CK$30:$CK$41</definedName>
    <definedName name="自動車整備業【小分類】">PL②!$SH$46:$SH$56</definedName>
    <definedName name="自動車賃貸業">PL②!$NZ$46:$NZ$56</definedName>
    <definedName name="自動販売機による小売業">PL②!$MN$46:$MN$56</definedName>
    <definedName name="漆器製造業">PL②!$HN$46:$HN$56</definedName>
    <definedName name="質屋">PL②!$MX$46:$MX$56</definedName>
    <definedName name="写真機・時計・眼鏡小売業">PL②!$MJ$46:$MJ$56</definedName>
    <definedName name="写真業">PL②!$OX$46:$OX$56</definedName>
    <definedName name="社会教育">PL②!$QZ$46:$QZ$56</definedName>
    <definedName name="社会保険・社会福祉・介護事業">PL②!$CG$30:$CG$41</definedName>
    <definedName name="社会保険事業団体">PL②!$RQ$46:$RQ$56</definedName>
    <definedName name="社会保険労務士事務所">PL②!$OK$46:$OK$56</definedName>
    <definedName name="酒小売業">PL②!$LU$46:$LU$56</definedName>
    <definedName name="酒場＿ビヤホール">PL②!$PJ$46:$PJ$56</definedName>
    <definedName name="酒類製造業">PL②!$BH$46:$BH$56</definedName>
    <definedName name="宗教">PL②!$CP$30:$CP$41</definedName>
    <definedName name="宗教用具製造業">PL②!$CD$46:$CD$56</definedName>
    <definedName name="集会場">PL②!$TF$46:$TF$56</definedName>
    <definedName name="集配利用運送業">PL②!$JF$46:$JF$56</definedName>
    <definedName name="獣医業">PL②!$OS$46:$OS$56</definedName>
    <definedName name="宿泊業">PL②!$BW$30:$BW$41</definedName>
    <definedName name="出版業">PL②!$IR$46:$IR$56</definedName>
    <definedName name="潤滑油・グリース製造業【石油精製によらないもの】">PL②!$DC$46:$DC$56</definedName>
    <definedName name="書籍・文房具小売業">PL②!$MH$46:$MH$56</definedName>
    <definedName name="助産・看護業">PL②!$RI$46:$RI$56</definedName>
    <definedName name="商品・非破壊検査業">PL②!$OV$46:$OV$56</definedName>
    <definedName name="商品先物取引業＿商品投資顧問業">PL②!$NC$46:$NC$56</definedName>
    <definedName name="小学校">PL②!$QQ$46:$QQ$56</definedName>
    <definedName name="小規模卸売業">PL①!$AA$4:$AA$31</definedName>
    <definedName name="小規模学習塾業">PL①!$AH$4:$AH$13</definedName>
    <definedName name="小規模小売業">PL①!$AD$4:$AD$31</definedName>
    <definedName name="小規模製造業">PL①!$X$4:$X$31</definedName>
    <definedName name="小規模石油卸売業">PL①!$X$39:$X$55</definedName>
    <definedName name="小規模燃料小売業">PL①!$AA$39:$AA$55</definedName>
    <definedName name="小売業">L②!$C$24:$H$24</definedName>
    <definedName name="小分類">PL②!$A$45:$TP$45</definedName>
    <definedName name="床・内装工事業">PL②!$AN$46:$AN$56</definedName>
    <definedName name="障害者福祉事業">PL②!$RU$46:$RU$56</definedName>
    <definedName name="上水道業">PL②!$HX$46:$HX$56</definedName>
    <definedName name="情報サービス業">PL②!$AM$30:$AM$41</definedName>
    <definedName name="情報処理・提供サービス業">PL②!$IK$46:$IK$56</definedName>
    <definedName name="情報通信機械器具製造業">PL②!$AD$30:$AD$41</definedName>
    <definedName name="畳等生活雑貨製品製造業">PL②!$HO$46:$HO$56</definedName>
    <definedName name="織物・衣服・身の回り品小売業">PL②!$BE$30:$BE$41</definedName>
    <definedName name="織物業">PL②!$BO$46:$BO$56</definedName>
    <definedName name="職業・教育支援施設">PL②!$RA$46:$RA$56</definedName>
    <definedName name="職業紹介・労働者派遣業">PL②!$CM$30:$CM$41</definedName>
    <definedName name="職業紹介業">PL②!$SO$46:$SO$56</definedName>
    <definedName name="職別工事業_設備工事業を除く">PL②!$G$30:$G$40</definedName>
    <definedName name="職別工事業【設備工事業を除く】">PL②!$G$30:$G$41</definedName>
    <definedName name="食堂＿レストラン【専門料理店を除く】">PL②!$PF$46:$PF$56</definedName>
    <definedName name="食肉小売業">PL②!$LS$46:$LS$56</definedName>
    <definedName name="食料・飲料卸売業">PL②!$KJ$46:$KJ$56</definedName>
    <definedName name="食料品製造業">PL②!$I$30:$I$41</definedName>
    <definedName name="信託業">PL②!$NF$46:$NF$56</definedName>
    <definedName name="新聞業">PL②!$IQ$46:$IQ$56</definedName>
    <definedName name="神道系宗教">PL②!$TA$46:$TA$56</definedName>
    <definedName name="身の回り品卸売業">PL②!$KG$46:$KG$56</definedName>
    <definedName name="人文・社会科学研究所">PL②!$OE$46:$OE$56</definedName>
    <definedName name="水運業">PL②!$AS$30:$AS$41</definedName>
    <definedName name="水産食料品製造業">PL②!$AX$46:$AX$56</definedName>
    <definedName name="水産養殖業">PL②!$D$30:$D$41</definedName>
    <definedName name="水道業">PL②!$AJ$30:$AJ$41</definedName>
    <definedName name="政治・経済・文化団体">PL②!$CO$30:$CO$41</definedName>
    <definedName name="政治団体">PL②!$SY$46:$SY$56</definedName>
    <definedName name="清涼飲料製造業">PL②!$BG$46:$BG$56</definedName>
    <definedName name="生活関連産業用機械製造業">PL②!$FT$46:$FT$56</definedName>
    <definedName name="生産用機械器具製造業">PL②!$Z$30:$Z$41</definedName>
    <definedName name="生命保険業">PL②!$NI$46:$NI$56</definedName>
    <definedName name="精穀・製粉業">PL②!$BB$46:$BB$56</definedName>
    <definedName name="製鋼・製鋼圧延業">PL②!$EO$46:$EO$56</definedName>
    <definedName name="製鋼を行わない鋼材製造業_表面処理鋼材を除く">PL②!$EP$46:$EP$52</definedName>
    <definedName name="製鋼を行わない鋼材製造業【表面処理鋼材を除く】">PL②!$EP$46:$EP$56</definedName>
    <definedName name="製材業＿木製品製造業">PL②!$BX$46:$BX$56</definedName>
    <definedName name="製糸業＿紡績業＿化学繊維・ねん糸等製造業">PL②!$BN$46:$BN$56</definedName>
    <definedName name="製造業">L②!$C$22:$H$22</definedName>
    <definedName name="製造業の指針">PL①!$N$4:$N$7</definedName>
    <definedName name="製造業指針">PL①!$N$4:$N$7</definedName>
    <definedName name="製鉄業">PL②!$EN$46:$EN$56</definedName>
    <definedName name="製版業">PL②!$CP$46:$CP$56</definedName>
    <definedName name="製氷業">PL②!$BJ$46:$BJ$56</definedName>
    <definedName name="製本業＿印刷物加工業">PL②!$CQ$46:$CQ$56</definedName>
    <definedName name="石工・れんが・タイル・ブロック工事業">PL②!$AJ$46:$AJ$56</definedName>
    <definedName name="石炭・亜炭鉱業">PL②!$T$46:$T$56</definedName>
    <definedName name="石油・鉱物卸売業">PL②!$KN$46:$KN$56</definedName>
    <definedName name="石油卸売業・燃料小売業の指針">PL①!$P$4:$P$6</definedName>
    <definedName name="石油精製業">PL②!$DB$46:$DB$56</definedName>
    <definedName name="石油製品・石炭製品製造業">PL②!$Q$30:$Q$41</definedName>
    <definedName name="設備工事業">PL②!$H$30:$H$41</definedName>
    <definedName name="専修学校＿各種学校">PL②!$QV$46:$QV$56</definedName>
    <definedName name="専門サービス業_他に分類されないもの">PL②!$BT$30:$BT$40</definedName>
    <definedName name="専門サービス業【他に分類されないもの】">PL②!$BT$30:$BT$41</definedName>
    <definedName name="専門料理店">PL②!$PG$46:$PG$56</definedName>
    <definedName name="洗濯・理容・美容・浴場業">PL②!$BZ$30:$BZ$41</definedName>
    <definedName name="洗濯業">PL②!$PS$46:$PS$56</definedName>
    <definedName name="染色整理業">PL②!$BQ$46:$BQ$56</definedName>
    <definedName name="繊維・衣服等卸売業">PL②!$AY$30:$AY$41</definedName>
    <definedName name="繊維機械製造業">PL②!$FS$46:$FS$56</definedName>
    <definedName name="繊維工業">PL②!$K$30:$K$41</definedName>
    <definedName name="繊維品卸売業_衣服＿身の回り品を除く">PL②!$KE$46:$KE$48</definedName>
    <definedName name="繊維品卸売業【衣服＿身の回り品を除く】">PL②!$KE$46:$KE$56</definedName>
    <definedName name="船舶製造・修理業＿舶用機関製造業">PL②!$HC$46:$HC$56</definedName>
    <definedName name="船舶貸渡業">PL②!$JL$46:$JL$56</definedName>
    <definedName name="鮮魚小売業">PL②!$LT$46:$LT$56</definedName>
    <definedName name="素材生産業">PL②!$H$46:$H$56</definedName>
    <definedName name="倉庫業">PL②!$AU$30:$AU$41</definedName>
    <definedName name="倉庫業_冷蔵倉庫業を除く">PL②!$JQ$46:$JQ$46</definedName>
    <definedName name="倉庫業【冷蔵倉庫業を除く】">PL②!$JQ$46:$JQ$56</definedName>
    <definedName name="総合スーパーマーケット">PL②!$LD$46:$LD$55</definedName>
    <definedName name="総合工事業">PL②!$F$30:$F$41</definedName>
    <definedName name="装身具・装飾品・ボタン・同関連品製造業_貴金属・宝石製を除く">PL②!$HI$46:$HI$49</definedName>
    <definedName name="装身具・装飾品・ボタン・同関連品製造業【貴金属・宝石製を除く】">PL②!$HI$46:$HI$56</definedName>
    <definedName name="造作材・合板・建築用組立材料製造業">PL②!$BY$46:$BY$56</definedName>
    <definedName name="速記・ワープロ入力・複写業">PL②!$SR$46:$SR$56</definedName>
    <definedName name="損害保険業">PL②!$NJ$46:$NJ$56</definedName>
    <definedName name="他に分類されないサービス業">PL②!$TH$46:$TH$56</definedName>
    <definedName name="他に分類されない卸売業">PL②!$LA$46:$LA$56</definedName>
    <definedName name="他に分類されない教育＿学習支援業">PL②!$RD$46:$RD$56</definedName>
    <definedName name="他に分類されない事業サービス業">PL②!$SU$46:$SU$56</definedName>
    <definedName name="他に分類されない小売業">PL②!$MK$46:$MK$56</definedName>
    <definedName name="他に分類されない生活関連サービス業">PL②!$QF$46:$QF$56</definedName>
    <definedName name="他に分類されない製造業">PL②!$HP$46:$HP$56</definedName>
    <definedName name="他に分類されない非営利的団体">PL②!$SZ$46:$SZ$56</definedName>
    <definedName name="耐火物製造業">PL②!$EH$46:$EH$56</definedName>
    <definedName name="袋物製造業">PL②!$DZ$46:$DZ$56</definedName>
    <definedName name="貸家業＿貸間業">PL②!$NS$46:$NS$56</definedName>
    <definedName name="貸金業">PL②!$MW$46:$MW$56</definedName>
    <definedName name="貸金業＿クレジットカード業等非預金信用機関">PL②!$BL$30:$BL$41</definedName>
    <definedName name="大工工事業">PL②!$AG$46:$AG$56</definedName>
    <definedName name="大分類">PL②!$A$1:$U$1</definedName>
    <definedName name="炭素・黒鉛製品製造業">PL②!$EI$46:$EI$56</definedName>
    <definedName name="暖房・調理等装置＿配管工事用附属品製造業">PL②!$FD$46:$FD$56</definedName>
    <definedName name="男子服小売業">PL②!$LL$46:$LL$56</definedName>
    <definedName name="地方公務">PL②!$CT$30:$CT$41</definedName>
    <definedName name="畜産食料品製造業">PL②!$AW$46:$AW$56</definedName>
    <definedName name="畜産農業">PL②!$C$46:$C$56</definedName>
    <definedName name="茶・コーヒー製造業_清涼飲料を除く">PL②!$BI$46:$BI$47</definedName>
    <definedName name="茶・コーヒー製造業【清涼飲料を除く】">PL②!$BI$46:$BI$56</definedName>
    <definedName name="中央銀行">PL②!$MQ$46:$MQ$56</definedName>
    <definedName name="中学校_義務教育学校">PL②!$QR$46:$QR$56</definedName>
    <definedName name="中規模卸売業">PL①!$AB$4:$AB$31</definedName>
    <definedName name="中規模学習塾業">PL①!$AI$4:$AI$13</definedName>
    <definedName name="中規模小売業">PL①!$AE$4:$AE$31</definedName>
    <definedName name="中規模製造業">PL①!$Y$4:$Y$31</definedName>
    <definedName name="中規模石油卸売業">PL①!$Y$39:$Y$55</definedName>
    <definedName name="中規模燃料小売業">PL①!$AB$39:$AB$55</definedName>
    <definedName name="中堅卸売業">PL①!$AC$4:$AC$31</definedName>
    <definedName name="中堅学習塾業">PL①!$AJ$4:$AJ$13</definedName>
    <definedName name="中堅小売業">PL①!$AF$4:$AF$31</definedName>
    <definedName name="中堅製造業">PL①!$Z$4:$Z$31</definedName>
    <definedName name="中堅石油卸売業">PL①!$Z$39:$Z$55</definedName>
    <definedName name="中堅燃料小売業">PL①!$AC$39:$AC$55</definedName>
    <definedName name="中小企業等金融業">PL②!$MT$46:$MT$56</definedName>
    <definedName name="中分類">PL②!$A$29:$CV$29</definedName>
    <definedName name="駐車場業">PL②!$NT$46:$NT$56</definedName>
    <definedName name="著述・芸術家業">PL②!$OM$46:$OM$56</definedName>
    <definedName name="調味料製造業">PL②!$AZ$46:$AZ$56</definedName>
    <definedName name="通信機械器具・同関連機械器具製造業">PL②!$GW$46:$GW$56</definedName>
    <definedName name="通信業">PL②!$AK$30:$AK$41</definedName>
    <definedName name="通信販売・訪問販売小売業">PL②!$MM$46:$MM$56</definedName>
    <definedName name="鉄鋼業">PL②!$V$30:$V$41</definedName>
    <definedName name="鉄鋼製品卸売業">PL②!$KO$46:$KO$56</definedName>
    <definedName name="鉄骨・鉄筋工事業">PL②!$AI$46:$AI$56</definedName>
    <definedName name="鉄素形材製造業">PL②!$ER$46:$ER$56</definedName>
    <definedName name="鉄道業">PL②!$AP$30:$AP$41</definedName>
    <definedName name="鉄道業_小分類">PL②!$IV$46:$IV$52</definedName>
    <definedName name="鉄道業【小分類】">PL②!$IV$46:$IV$56</definedName>
    <definedName name="鉄道車両・同部分品製造業">PL②!$HB$46:$HB$56</definedName>
    <definedName name="電気機械器具卸売業">PL②!$KU$46:$KU$56</definedName>
    <definedName name="電気機械器具修理業">PL②!$SK$46:$SK$56</definedName>
    <definedName name="電気機械器具製造業">PL②!$AC$30:$AC$41</definedName>
    <definedName name="電気業">PL②!$AG$30:$AG$41</definedName>
    <definedName name="電気業_小分類">PL②!$HR$46:$HR$47</definedName>
    <definedName name="電気業【小分類】">PL②!$HR$46:$HR$56</definedName>
    <definedName name="電気計測器製造業">PL②!$GT$46:$GT$56</definedName>
    <definedName name="電気工事業">PL②!$AQ$46:$AQ$56</definedName>
    <definedName name="電気通信・信号装置工事業">PL②!$AR$46:$AR$56</definedName>
    <definedName name="電気通信に附帯するサービス業">PL②!$ID$46:$ID$56</definedName>
    <definedName name="電球・電気照明器具製造業">PL②!$GQ$46:$GQ$56</definedName>
    <definedName name="電子デバイス製造業">PL②!$GG$46:$GG$56</definedName>
    <definedName name="電子応用装置製造業">PL②!$GS$46:$GS$56</definedName>
    <definedName name="電子回路製造業">PL②!$GJ$46:$GJ$56</definedName>
    <definedName name="電子計算機・同附属装置製造業">PL②!$GY$46:$GY$56</definedName>
    <definedName name="電子部品・デバイス・電子回路製造業">PL②!$AB$30:$AB$41</definedName>
    <definedName name="電子部品製造業">PL②!$GH$46:$GH$56</definedName>
    <definedName name="電線・ケーブル製造業">PL②!$EX$46:$EX$56</definedName>
    <definedName name="電池製造業">PL②!$GR$46:$GR$56</definedName>
    <definedName name="塗装工事業">PL②!$AM$46:$AM$56</definedName>
    <definedName name="都道府県の機関">PL②!$TN$46:$TN$56</definedName>
    <definedName name="土木建築サービス業">PL②!$OT$46:$OT$56</definedName>
    <definedName name="土木工事業_舗装工事業を除く">PL②!$AA$46:$AA$48</definedName>
    <definedName name="土木工事業【舗装工事業を除く】">PL②!$AA$46:$AA$56</definedName>
    <definedName name="陶磁器・同関連製品製造業">PL②!$EG$46:$EG$56</definedName>
    <definedName name="動植物油脂製造業">PL②!$BD$46:$BD$56</definedName>
    <definedName name="道路貨物運送業">PL②!$AR$30:$AR$41</definedName>
    <definedName name="道路旅客運送業">PL②!$AQ$30:$AQ$41</definedName>
    <definedName name="特定貨物自動車運送業">PL②!$JD$46:$JD$56</definedName>
    <definedName name="特別支援学校">PL②!$QT$46:$QT$56</definedName>
    <definedName name="特用林産物生産業_きのこ類の栽培を除く">PL②!$I$46:$I$46</definedName>
    <definedName name="特用林産物生産業【きのこ類の栽培を除く】">PL②!$I$46:$I$56</definedName>
    <definedName name="内水面漁業">PL②!$N$46:$N$56</definedName>
    <definedName name="内水面養殖業">PL②!$Q$46:$Q$56</definedName>
    <definedName name="内陸水運業">PL②!$JK$46:$JK$56</definedName>
    <definedName name="熱供給業">PL②!$AI$30:$AI$41</definedName>
    <definedName name="熱供給業_小分類">PL②!$HV$46:$HV$46</definedName>
    <definedName name="熱供給業【小分類】">PL②!$HV$46:$HV$56</definedName>
    <definedName name="燃料小売業">PL②!$MG$46:$MG$56</definedName>
    <definedName name="農業" localSheetId="13">L②!$C$20:$H$20</definedName>
    <definedName name="農業">PL②!$A$30:$A$41</definedName>
    <definedName name="農業サービス業_園芸サービス業を除く">PL②!$D$46:$D$49</definedName>
    <definedName name="農業サービス業【園芸サービス業を除く】">PL②!$D$46:$D$56</definedName>
    <definedName name="農業用機械製造業_農業用器具を除く">PL②!$FQ$46:$FQ$46</definedName>
    <definedName name="農業用機械製造業【農業用器具を除く】">PL②!$FQ$46:$FQ$56</definedName>
    <definedName name="農耕用品小売業">PL②!$MF$46:$MF$56</definedName>
    <definedName name="農畜産物・水産物卸売業">PL②!$KI$46:$KI$56</definedName>
    <definedName name="農林水産業協同組合【他に分類されないもの】">PL②!$SA$46:$SA$56</definedName>
    <definedName name="農林水産金融業">PL②!$MU$46:$MU$56</definedName>
    <definedName name="廃棄物処理業">PL②!$CJ$30:$CJ$41</definedName>
    <definedName name="配達飲食サービス業">PL②!$PP$46:$PP$56</definedName>
    <definedName name="発電用・送電用・配電用電気機械器具製造業">PL②!$GN$46:$GN$56</definedName>
    <definedName name="発泡・強化プラスチック製品製造業">PL②!$DK$46:$DK$56</definedName>
    <definedName name="半導体・フラットパネルディスプレイ製造装置製造業">PL②!$FW$46:$FW$56</definedName>
    <definedName name="板金・金物工事業">PL②!$AL$46:$AL$56</definedName>
    <definedName name="非鉄金属・同合金圧延業_抽伸＿押出しを含む">PL②!$EW$46:$EW$47</definedName>
    <definedName name="非鉄金属・同合金圧延業【抽伸＿押出しを含む】">PL②!$EW$46:$EW$56</definedName>
    <definedName name="非鉄金属卸売業">PL②!$KP$46:$KP$56</definedName>
    <definedName name="非鉄金属製造業">PL②!$W$30:$W$41</definedName>
    <definedName name="非鉄金属素形材製造業">PL②!$EY$46:$EY$56</definedName>
    <definedName name="非鉄金属第1次製錬・精製業">PL②!$EU$46:$EU$56</definedName>
    <definedName name="非鉄金属第2次製錬・精製業_非鉄金属合金製造業を含む">PL②!$EV$46:$EV$47</definedName>
    <definedName name="非鉄金属第2次製錬・精製業【非鉄金属合金製造業を含む】">PL②!$EV$46:$EV$56</definedName>
    <definedName name="美容業">PL②!$PU$46:$PU$56</definedName>
    <definedName name="百貨店">PL②!$LC$46:$LC$56</definedName>
    <definedName name="表具業">PL②!$SL$46:$SL$56</definedName>
    <definedName name="表面処理鋼材製造業">PL②!$EQ$46:$EQ$56</definedName>
    <definedName name="病院">PL②!$RF$46:$RF$56</definedName>
    <definedName name="不動産管理業">PL②!$NU$46:$NU$56</definedName>
    <definedName name="不動産業">L②!$C$26:$H$26</definedName>
    <definedName name="不動産取引業">PL②!$BP$30:$BP$41</definedName>
    <definedName name="不動産代理業・仲介業">PL②!$NP$46:$NP$56</definedName>
    <definedName name="不動産賃貸業【貸家業＿貸間業を除く】">PL②!$NR$46:$NR$56</definedName>
    <definedName name="不動産賃貸業・管理業">PL②!$BQ$30:$BQ$41</definedName>
    <definedName name="婦人・子供服小売業">PL②!$LM$46:$LM$56</definedName>
    <definedName name="武器製造業">PL②!$GE$46:$GE$56</definedName>
    <definedName name="福祉事務所">PL②!$RR$46:$RR$56</definedName>
    <definedName name="仏教系宗教">PL②!$TB$46:$TB$56</definedName>
    <definedName name="物品賃貸業">PL②!$BR$30:$BR$41</definedName>
    <definedName name="物品預り業">PL②!$QC$46:$QC$56</definedName>
    <definedName name="分類不能の産業">PL②!$CU$30:$CU$41</definedName>
    <definedName name="分類不能の産業_小分類" localSheetId="1">PL②!#REF!</definedName>
    <definedName name="分類不能の産業_小分類">PL②!#REF!</definedName>
    <definedName name="分類不能の産業【小分類】">PL②!$TP$46:$TP$56</definedName>
    <definedName name="保健衛生">PL②!$CF$30:$CF$41</definedName>
    <definedName name="保健所">PL②!$RM$46:$RM$56</definedName>
    <definedName name="保険サービス業">PL②!$NM$46:$NM$56</definedName>
    <definedName name="保険衛生_廃棄物処理業">L②!$C$31:$H$31</definedName>
    <definedName name="保険業_保険媒介代理業＿保険サービス業を含む">PL②!$BO$30:$BO$40</definedName>
    <definedName name="保険業【保険媒介代理業＿保険サービス業を含む】">PL②!$BO$30:$BO$41</definedName>
    <definedName name="保険媒介代理業">PL②!$NL$46:$NL$56</definedName>
    <definedName name="舗装工事業">PL②!$AB$46:$AB$56</definedName>
    <definedName name="舗装材料製造業">PL②!$DE$46:$DE$56</definedName>
    <definedName name="補助的金融業＿金融附帯業">PL②!$NE$46:$NE$56</definedName>
    <definedName name="補助的金融業等">PL②!$BN$30:$BN$41</definedName>
    <definedName name="放送業">PL②!$AL$30:$AL$41</definedName>
    <definedName name="法律事務所＿特許事務所">PL②!$OG$46:$OG$56</definedName>
    <definedName name="民間放送業_有線放送業を除く">PL②!$IG$46:$IG$48</definedName>
    <definedName name="民間放送業【有線放送業を除く】">PL②!$IG$46:$IG$56</definedName>
    <definedName name="民生用電気機械器具製造業">PL②!$GP$46:$GP$56</definedName>
    <definedName name="無機化学工業製品製造業">PL②!$CU$46:$CU$56</definedName>
    <definedName name="無店舗小売業">PL②!$BI$30:$BI$41</definedName>
    <definedName name="毛皮製造業">PL②!$EA$46:$EA$56</definedName>
    <definedName name="木材・木製品製造業_家具を除く">PL②!$L$30:$L$40</definedName>
    <definedName name="木材・木製品製造業【家具を除く】">PL②!$L$30:$L$41</definedName>
    <definedName name="木製容器製造業_竹＿とうを含む">PL②!$BZ$46:$BZ$48</definedName>
    <definedName name="木製容器製造業【竹＿とうを含む】">PL②!$BZ$46:$BZ$56</definedName>
    <definedName name="木造建築工事業">PL②!$AD$46:$AD$56</definedName>
    <definedName name="野菜・果実小売業">PL②!$LR$46:$LR$56</definedName>
    <definedName name="野菜缶詰・果実缶詰・農産保存食料品製造業">PL②!$AY$46:$AY$56</definedName>
    <definedName name="油脂加工製品・石けん・合成洗剤・界面活性剤・塗料製造業">PL②!$CW$46:$CW$56</definedName>
    <definedName name="輸送用機械器具製造業">PL②!$AE$30:$AE$41</definedName>
    <definedName name="有機化学工業製品製造業">PL②!$CV$46:$CV$56</definedName>
    <definedName name="有線放送業">PL②!$IH$46:$IH$56</definedName>
    <definedName name="遊戯場">PL②!$QM$46:$QM$56</definedName>
    <definedName name="郵便業_信書便事業を含む">PL②!$AW$30:$AW$40</definedName>
    <definedName name="郵便業_信書便事業を含む__小分類">PL②!$KA$46:$KA$46</definedName>
    <definedName name="郵便業【信書便事業を含む】">PL②!$AW$30:$AW$41</definedName>
    <definedName name="郵便業【信書便事業を含む】【小分類】">PL②!$KA$46:$KA$56</definedName>
    <definedName name="郵便局">PL②!$CH$30:$CH$41</definedName>
    <definedName name="郵便局【小分類】">PL②!$RX$46:$RX$56</definedName>
    <definedName name="郵便局受託業">PL②!$RY$46:$RY$56</definedName>
    <definedName name="幼稚園">PL②!$QP$46:$QP$56</definedName>
    <definedName name="幼保連携型認定こども園">PL②!$QX$46:$QX$56</definedName>
    <definedName name="洋食器・刃物・手道具・金物類製造業">PL②!$FC$46:$FC$56</definedName>
    <definedName name="窯業・土石製品製造業">PL②!$U$30:$U$41</definedName>
    <definedName name="窯業原料用鉱物鉱業_耐火物・陶磁器・ガラス・セメント原料用に限る">PL②!$W$46:$W$52</definedName>
    <definedName name="窯業原料用鉱物鉱業【耐火物・陶磁器・ガラス・セメント原料用に限る】">PL②!$W$46:$W$56</definedName>
    <definedName name="理容業">PL②!$PT$46:$PT$56</definedName>
    <definedName name="立法機関">PL②!$TK$46:$TK$56</definedName>
    <definedName name="旅館＿ホテル">PL②!$PA$46:$PA$56</definedName>
    <definedName name="旅行業">PL②!$PZ$46:$PZ$56</definedName>
    <definedName name="林業">PL②!$B$30:$B$41</definedName>
    <definedName name="林業サービス業">PL②!$J$46:$J$56</definedName>
    <definedName name="冷蔵倉庫業">PL②!$JR$46:$JR$56</definedName>
    <definedName name="労働者派遣業">PL②!$SP$46:$SP$56</definedName>
    <definedName name="労働団体">PL②!$SW$46:$SW$56</definedName>
    <definedName name="老人福祉・介護事業">PL②!$RT$46:$RT$56</definedName>
    <definedName name="和装製品・その他の衣服・繊維製身の回り品製造業">PL②!$BU$46:$BU$56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48" i="26" l="1"/>
  <c r="AI166" i="18"/>
  <c r="AG142" i="26"/>
  <c r="AG160" i="18"/>
  <c r="I280" i="18"/>
  <c r="ES670" i="1"/>
  <c r="ES669" i="1"/>
  <c r="ES668" i="1"/>
  <c r="ES667" i="1"/>
  <c r="ES666" i="1"/>
  <c r="ES665" i="1"/>
  <c r="ES664" i="1"/>
  <c r="ES663" i="1"/>
  <c r="ES662" i="1"/>
  <c r="ES661" i="1"/>
  <c r="ES660" i="1"/>
  <c r="ES659" i="1"/>
  <c r="ES658" i="1"/>
  <c r="ES657" i="1"/>
  <c r="ES656" i="1"/>
  <c r="ES655" i="1"/>
  <c r="ES654" i="1"/>
  <c r="ES653" i="1"/>
  <c r="ES652" i="1"/>
  <c r="ES651" i="1"/>
  <c r="ES650" i="1"/>
  <c r="ES649" i="1"/>
  <c r="ES648" i="1"/>
  <c r="ES647" i="1"/>
  <c r="ES646" i="1"/>
  <c r="ES645" i="1"/>
  <c r="ES644" i="1"/>
  <c r="ES643" i="1"/>
  <c r="ES642" i="1"/>
  <c r="ES641" i="1"/>
  <c r="ES640" i="1"/>
  <c r="ES639" i="1"/>
  <c r="ES638" i="1"/>
  <c r="ES637" i="1"/>
  <c r="ES636" i="1"/>
  <c r="ES635" i="1"/>
  <c r="ES634" i="1"/>
  <c r="ES633" i="1"/>
  <c r="ES632" i="1"/>
  <c r="ES631" i="1"/>
  <c r="ES630" i="1"/>
  <c r="ES629" i="1"/>
  <c r="ES628" i="1"/>
  <c r="ES627" i="1"/>
  <c r="ES626" i="1"/>
  <c r="ES625" i="1"/>
  <c r="ES624" i="1"/>
  <c r="ES623" i="1"/>
  <c r="ES622" i="1"/>
  <c r="ES621" i="1"/>
  <c r="ES620" i="1"/>
  <c r="ES619" i="1"/>
  <c r="ES618" i="1"/>
  <c r="ES617" i="1"/>
  <c r="ES616" i="1"/>
  <c r="ES615" i="1"/>
  <c r="ES614" i="1"/>
  <c r="ES613" i="1"/>
  <c r="ES612" i="1"/>
  <c r="ES611" i="1"/>
  <c r="ES610" i="1"/>
  <c r="ES609" i="1"/>
  <c r="ES608" i="1"/>
  <c r="ES607" i="1"/>
  <c r="ES606" i="1"/>
  <c r="ES605" i="1"/>
  <c r="ES604" i="1"/>
  <c r="ES603" i="1"/>
  <c r="ES602" i="1"/>
  <c r="ES601" i="1"/>
  <c r="ES600" i="1"/>
  <c r="ES599" i="1"/>
  <c r="ES598" i="1"/>
  <c r="ES597" i="1"/>
  <c r="ES596" i="1"/>
  <c r="ES595" i="1"/>
  <c r="ES594" i="1"/>
  <c r="ES593" i="1"/>
  <c r="ES592" i="1"/>
  <c r="ES591" i="1"/>
  <c r="ES590" i="1"/>
  <c r="ES589" i="1"/>
  <c r="ES588" i="1"/>
  <c r="ES587" i="1"/>
  <c r="ES586" i="1"/>
  <c r="ES585" i="1"/>
  <c r="ES584" i="1"/>
  <c r="ES583" i="1"/>
  <c r="ES582" i="1"/>
  <c r="ES581" i="1"/>
  <c r="ES580" i="1"/>
  <c r="ES579" i="1"/>
  <c r="ES578" i="1"/>
  <c r="ES577" i="1"/>
  <c r="ES576" i="1"/>
  <c r="ES575" i="1"/>
  <c r="ES574" i="1"/>
  <c r="ES573" i="1"/>
  <c r="ES572" i="1"/>
  <c r="ES571" i="1"/>
  <c r="ES570" i="1"/>
  <c r="ES569" i="1"/>
  <c r="ES568" i="1"/>
  <c r="ES567" i="1"/>
  <c r="ES566" i="1"/>
  <c r="ES565" i="1"/>
  <c r="ES564" i="1"/>
  <c r="ES563" i="1"/>
  <c r="ES562" i="1"/>
  <c r="ES561" i="1"/>
  <c r="ES560" i="1"/>
  <c r="ES559" i="1"/>
  <c r="ES558" i="1"/>
  <c r="ES557" i="1"/>
  <c r="ES556" i="1"/>
  <c r="ES555" i="1"/>
  <c r="ES554" i="1"/>
  <c r="ES553" i="1"/>
  <c r="ES552" i="1"/>
  <c r="ES551" i="1"/>
  <c r="ES550" i="1"/>
  <c r="ES549" i="1"/>
  <c r="ES548" i="1"/>
  <c r="ES547" i="1"/>
  <c r="ES546" i="1"/>
  <c r="ES545" i="1"/>
  <c r="ES544" i="1"/>
  <c r="ES543" i="1"/>
  <c r="ES542" i="1"/>
  <c r="ES541" i="1"/>
  <c r="ES540" i="1"/>
  <c r="ES539" i="1"/>
  <c r="ES538" i="1"/>
  <c r="ES537" i="1"/>
  <c r="ES536" i="1"/>
  <c r="ES535" i="1"/>
  <c r="ES534" i="1"/>
  <c r="ES533" i="1"/>
  <c r="ES532" i="1"/>
  <c r="ES531" i="1"/>
  <c r="ES530" i="1"/>
  <c r="ES529" i="1"/>
  <c r="ES528" i="1"/>
  <c r="ES527" i="1"/>
  <c r="ES526" i="1"/>
  <c r="ES525" i="1"/>
  <c r="ES524" i="1"/>
  <c r="ES523" i="1"/>
  <c r="ES522" i="1"/>
  <c r="ES521" i="1"/>
  <c r="ES520" i="1"/>
  <c r="ES519" i="1"/>
  <c r="ES518" i="1"/>
  <c r="ES517" i="1"/>
  <c r="ES516" i="1"/>
  <c r="ES515" i="1"/>
  <c r="ES514" i="1"/>
  <c r="ES513" i="1"/>
  <c r="ES512" i="1"/>
  <c r="ES511" i="1"/>
  <c r="ES510" i="1"/>
  <c r="ES509" i="1"/>
  <c r="ES508" i="1"/>
  <c r="ES507" i="1"/>
  <c r="ES506" i="1"/>
  <c r="ES505" i="1"/>
  <c r="ES504" i="1"/>
  <c r="ES503" i="1"/>
  <c r="ES502" i="1"/>
  <c r="ES501" i="1"/>
  <c r="ES500" i="1"/>
  <c r="ES499" i="1"/>
  <c r="ES498" i="1"/>
  <c r="ES497" i="1"/>
  <c r="ES496" i="1"/>
  <c r="ES495" i="1"/>
  <c r="ES494" i="1"/>
  <c r="ES493" i="1"/>
  <c r="ES492" i="1"/>
  <c r="ES491" i="1"/>
  <c r="ES490" i="1"/>
  <c r="ES489" i="1"/>
  <c r="ES488" i="1"/>
  <c r="ES487" i="1"/>
  <c r="ES486" i="1"/>
  <c r="ES485" i="1"/>
  <c r="ES484" i="1"/>
  <c r="ES483" i="1"/>
  <c r="ES482" i="1"/>
  <c r="ES481" i="1"/>
  <c r="ES480" i="1"/>
  <c r="ES479" i="1"/>
  <c r="ES478" i="1"/>
  <c r="ES477" i="1"/>
  <c r="ES476" i="1"/>
  <c r="ES475" i="1"/>
  <c r="ES474" i="1"/>
  <c r="ES473" i="1"/>
  <c r="ES472" i="1"/>
  <c r="ES471" i="1"/>
  <c r="ES470" i="1"/>
  <c r="ES469" i="1"/>
  <c r="ES468" i="1"/>
  <c r="ES467" i="1"/>
  <c r="ES466" i="1"/>
  <c r="ES465" i="1"/>
  <c r="ES464" i="1"/>
  <c r="ES463" i="1"/>
  <c r="ES462" i="1"/>
  <c r="ES461" i="1"/>
  <c r="ES460" i="1"/>
  <c r="ES459" i="1"/>
  <c r="ES458" i="1"/>
  <c r="ES457" i="1"/>
  <c r="ES456" i="1"/>
  <c r="ES455" i="1"/>
  <c r="ES454" i="1"/>
  <c r="ES453" i="1"/>
  <c r="ES452" i="1"/>
  <c r="ES451" i="1"/>
  <c r="ES450" i="1"/>
  <c r="ES449" i="1"/>
  <c r="ES448" i="1"/>
  <c r="ES447" i="1"/>
  <c r="ES446" i="1"/>
  <c r="ES445" i="1"/>
  <c r="ES444" i="1"/>
  <c r="ES443" i="1"/>
  <c r="ES442" i="1"/>
  <c r="ES441" i="1"/>
  <c r="ES440" i="1"/>
  <c r="ES439" i="1"/>
  <c r="ES438" i="1"/>
  <c r="ES437" i="1"/>
  <c r="ES436" i="1"/>
  <c r="ES435" i="1"/>
  <c r="ES434" i="1"/>
  <c r="ES433" i="1"/>
  <c r="ES432" i="1"/>
  <c r="ES431" i="1"/>
  <c r="ES430" i="1"/>
  <c r="ES429" i="1"/>
  <c r="ES428" i="1"/>
  <c r="ES427" i="1"/>
  <c r="ES426" i="1"/>
  <c r="ES425" i="1"/>
  <c r="ES424" i="1"/>
  <c r="ES423" i="1"/>
  <c r="ES422" i="1"/>
  <c r="ES421" i="1"/>
  <c r="ES420" i="1"/>
  <c r="ES419" i="1"/>
  <c r="ES418" i="1"/>
  <c r="ES417" i="1"/>
  <c r="ES416" i="1"/>
  <c r="ES415" i="1"/>
  <c r="ES414" i="1"/>
  <c r="ES413" i="1"/>
  <c r="ES412" i="1"/>
  <c r="ES411" i="1"/>
  <c r="ES410" i="1"/>
  <c r="ES409" i="1"/>
  <c r="ES408" i="1"/>
  <c r="ES407" i="1"/>
  <c r="ES406" i="1"/>
  <c r="ES405" i="1"/>
  <c r="ES404" i="1"/>
  <c r="ES403" i="1"/>
  <c r="ES402" i="1"/>
  <c r="ES401" i="1"/>
  <c r="ES400" i="1"/>
  <c r="ES399" i="1"/>
  <c r="ES398" i="1"/>
  <c r="ES397" i="1"/>
  <c r="ES396" i="1"/>
  <c r="ES395" i="1"/>
  <c r="ES394" i="1"/>
  <c r="ES393" i="1"/>
  <c r="ES392" i="1"/>
  <c r="ES391" i="1"/>
  <c r="ES390" i="1"/>
  <c r="ES389" i="1"/>
  <c r="ES388" i="1"/>
  <c r="ES387" i="1"/>
  <c r="ES386" i="1"/>
  <c r="ES385" i="1"/>
  <c r="ES384" i="1"/>
  <c r="ES383" i="1"/>
  <c r="ES382" i="1"/>
  <c r="ES381" i="1"/>
  <c r="ES380" i="1"/>
  <c r="ES379" i="1"/>
  <c r="ES378" i="1"/>
  <c r="ES377" i="1"/>
  <c r="ES376" i="1"/>
  <c r="ES375" i="1"/>
  <c r="ES374" i="1"/>
  <c r="ES373" i="1"/>
  <c r="ES372" i="1"/>
  <c r="ES371" i="1"/>
  <c r="ES370" i="1"/>
  <c r="ES369" i="1"/>
  <c r="ES368" i="1"/>
  <c r="ES367" i="1"/>
  <c r="ES366" i="1"/>
  <c r="ES365" i="1"/>
  <c r="ES364" i="1"/>
  <c r="ES363" i="1"/>
  <c r="ES362" i="1"/>
  <c r="ES361" i="1"/>
  <c r="ES360" i="1"/>
  <c r="ES359" i="1"/>
  <c r="ES358" i="1"/>
  <c r="ES357" i="1"/>
  <c r="ES356" i="1"/>
  <c r="ES355" i="1"/>
  <c r="ES354" i="1"/>
  <c r="ES353" i="1"/>
  <c r="ES352" i="1"/>
  <c r="ES351" i="1"/>
  <c r="ES350" i="1"/>
  <c r="ES349" i="1"/>
  <c r="ES348" i="1"/>
  <c r="ES347" i="1"/>
  <c r="ES346" i="1"/>
  <c r="ES345" i="1"/>
  <c r="ES344" i="1"/>
  <c r="ES343" i="1"/>
  <c r="ES342" i="1"/>
  <c r="ES341" i="1"/>
  <c r="ES340" i="1"/>
  <c r="ES339" i="1"/>
  <c r="ES338" i="1"/>
  <c r="ES337" i="1"/>
  <c r="ES336" i="1"/>
  <c r="ES335" i="1"/>
  <c r="ES334" i="1"/>
  <c r="ES333" i="1"/>
  <c r="ES332" i="1"/>
  <c r="ES331" i="1"/>
  <c r="ES330" i="1"/>
  <c r="ES329" i="1"/>
  <c r="ES328" i="1"/>
  <c r="ES327" i="1"/>
  <c r="ES326" i="1"/>
  <c r="ES325" i="1"/>
  <c r="ES324" i="1"/>
  <c r="ES323" i="1"/>
  <c r="ES322" i="1"/>
  <c r="ES321" i="1"/>
  <c r="ES320" i="1"/>
  <c r="ES319" i="1"/>
  <c r="ES318" i="1"/>
  <c r="ES317" i="1"/>
  <c r="ES316" i="1"/>
  <c r="ES315" i="1"/>
  <c r="ES314" i="1"/>
  <c r="ES313" i="1"/>
  <c r="ES312" i="1"/>
  <c r="ES311" i="1"/>
  <c r="ES310" i="1"/>
  <c r="ES309" i="1"/>
  <c r="ES308" i="1"/>
  <c r="ES307" i="1"/>
  <c r="ES306" i="1"/>
  <c r="ES305" i="1"/>
  <c r="ES304" i="1"/>
  <c r="ES303" i="1"/>
  <c r="ES302" i="1"/>
  <c r="ES301" i="1"/>
  <c r="ES300" i="1"/>
  <c r="ES299" i="1"/>
  <c r="ES298" i="1"/>
  <c r="ES297" i="1"/>
  <c r="ES296" i="1"/>
  <c r="ES295" i="1"/>
  <c r="ES294" i="1"/>
  <c r="ES293" i="1"/>
  <c r="ES292" i="1"/>
  <c r="ES291" i="1"/>
  <c r="ES290" i="1"/>
  <c r="ES289" i="1"/>
  <c r="ES288" i="1"/>
  <c r="ES287" i="1"/>
  <c r="ES286" i="1"/>
  <c r="ES285" i="1"/>
  <c r="ES284" i="1"/>
  <c r="ES283" i="1"/>
  <c r="ES282" i="1"/>
  <c r="ES281" i="1"/>
  <c r="ES280" i="1"/>
  <c r="ES279" i="1"/>
  <c r="ES278" i="1"/>
  <c r="ES277" i="1"/>
  <c r="ES276" i="1"/>
  <c r="ES275" i="1"/>
  <c r="ES274" i="1"/>
  <c r="ES273" i="1"/>
  <c r="ES272" i="1"/>
  <c r="ES271" i="1"/>
  <c r="ES270" i="1"/>
  <c r="ES269" i="1"/>
  <c r="ES268" i="1"/>
  <c r="ES267" i="1"/>
  <c r="ES266" i="1"/>
  <c r="ES265" i="1"/>
  <c r="ES264" i="1"/>
  <c r="ES263" i="1"/>
  <c r="ES262" i="1"/>
  <c r="ES261" i="1"/>
  <c r="ES260" i="1"/>
  <c r="ES259" i="1"/>
  <c r="ES258" i="1"/>
  <c r="ES257" i="1"/>
  <c r="ES256" i="1"/>
  <c r="ES255" i="1"/>
  <c r="ES254" i="1"/>
  <c r="ES253" i="1"/>
  <c r="ES252" i="1"/>
  <c r="ES251" i="1"/>
  <c r="ES250" i="1"/>
  <c r="ES249" i="1"/>
  <c r="ES248" i="1"/>
  <c r="ES247" i="1"/>
  <c r="ES246" i="1"/>
  <c r="ES245" i="1"/>
  <c r="ES244" i="1"/>
  <c r="ES243" i="1"/>
  <c r="ES242" i="1"/>
  <c r="ES241" i="1"/>
  <c r="ES240" i="1"/>
  <c r="ES239" i="1"/>
  <c r="ES238" i="1"/>
  <c r="ES237" i="1"/>
  <c r="ES236" i="1"/>
  <c r="ES235" i="1"/>
  <c r="ES234" i="1"/>
  <c r="ES233" i="1"/>
  <c r="ES232" i="1"/>
  <c r="ES231" i="1"/>
  <c r="ES230" i="1"/>
  <c r="ES229" i="1"/>
  <c r="ES228" i="1"/>
  <c r="ES227" i="1"/>
  <c r="ES226" i="1"/>
  <c r="ES225" i="1"/>
  <c r="ES224" i="1"/>
  <c r="ES223" i="1"/>
  <c r="ES222" i="1"/>
  <c r="ES221" i="1"/>
  <c r="ES220" i="1"/>
  <c r="ES219" i="1"/>
  <c r="ES218" i="1"/>
  <c r="ES217" i="1"/>
  <c r="ES216" i="1"/>
  <c r="ES215" i="1"/>
  <c r="ES214" i="1"/>
  <c r="ES213" i="1"/>
  <c r="ES212" i="1"/>
  <c r="ES211" i="1"/>
  <c r="ES210" i="1"/>
  <c r="ES209" i="1"/>
  <c r="ES208" i="1"/>
  <c r="ES207" i="1"/>
  <c r="ES206" i="1"/>
  <c r="ES205" i="1"/>
  <c r="ES204" i="1"/>
  <c r="ES203" i="1"/>
  <c r="ES202" i="1"/>
  <c r="ES201" i="1"/>
  <c r="ES200" i="1"/>
  <c r="ES199" i="1"/>
  <c r="ES198" i="1"/>
  <c r="ES197" i="1"/>
  <c r="ES196" i="1"/>
  <c r="ES195" i="1"/>
  <c r="ES194" i="1"/>
  <c r="ES193" i="1"/>
  <c r="ES192" i="1"/>
  <c r="ES191" i="1"/>
  <c r="ES190" i="1"/>
  <c r="ES189" i="1"/>
  <c r="ES188" i="1"/>
  <c r="ES187" i="1"/>
  <c r="ES186" i="1"/>
  <c r="ES185" i="1"/>
  <c r="ES184" i="1"/>
  <c r="ES183" i="1"/>
  <c r="ES182" i="1"/>
  <c r="ES181" i="1"/>
  <c r="ES180" i="1"/>
  <c r="ES169" i="1"/>
  <c r="ES168" i="1"/>
  <c r="ES167" i="1"/>
  <c r="ES166" i="1"/>
  <c r="AV74" i="1" l="1"/>
  <c r="AG74" i="1"/>
  <c r="E870" i="26"/>
  <c r="E869" i="26"/>
  <c r="E868" i="26"/>
  <c r="E867" i="26"/>
  <c r="E866" i="26"/>
  <c r="E865" i="26"/>
  <c r="E864" i="26"/>
  <c r="E863" i="26"/>
  <c r="E862" i="26"/>
  <c r="E861" i="26"/>
  <c r="E860" i="26"/>
  <c r="E859" i="26"/>
  <c r="E858" i="26"/>
  <c r="E857" i="26"/>
  <c r="E856" i="26"/>
  <c r="E855" i="26"/>
  <c r="E854" i="26"/>
  <c r="E853" i="26"/>
  <c r="E852" i="26"/>
  <c r="E851" i="26"/>
  <c r="E850" i="26"/>
  <c r="E849" i="26"/>
  <c r="E848" i="26"/>
  <c r="E847" i="26"/>
  <c r="E846" i="26"/>
  <c r="E845" i="26"/>
  <c r="E844" i="26"/>
  <c r="E843" i="26"/>
  <c r="E842" i="26"/>
  <c r="E841" i="26"/>
  <c r="E840" i="26"/>
  <c r="E839" i="26"/>
  <c r="E838" i="26"/>
  <c r="E837" i="26"/>
  <c r="E836" i="26"/>
  <c r="E835" i="26"/>
  <c r="E834" i="26"/>
  <c r="E833" i="26"/>
  <c r="E832" i="26"/>
  <c r="E831" i="26"/>
  <c r="E830" i="26"/>
  <c r="E829" i="26"/>
  <c r="E828" i="26"/>
  <c r="E827" i="26"/>
  <c r="E826" i="26"/>
  <c r="E825" i="26"/>
  <c r="E824" i="26"/>
  <c r="E823" i="26"/>
  <c r="E822" i="26"/>
  <c r="E821" i="26"/>
  <c r="E820" i="26"/>
  <c r="E819" i="26"/>
  <c r="E818" i="26"/>
  <c r="E817" i="26"/>
  <c r="E816" i="26"/>
  <c r="E815" i="26"/>
  <c r="E814" i="26"/>
  <c r="E813" i="26"/>
  <c r="E812" i="26"/>
  <c r="E811" i="26"/>
  <c r="E810" i="26"/>
  <c r="E809" i="26"/>
  <c r="E808" i="26"/>
  <c r="E807" i="26"/>
  <c r="E806" i="26"/>
  <c r="E805" i="26"/>
  <c r="E804" i="26"/>
  <c r="E803" i="26"/>
  <c r="E802" i="26"/>
  <c r="E801" i="26"/>
  <c r="E800" i="26"/>
  <c r="E799" i="26"/>
  <c r="E798" i="26"/>
  <c r="E797" i="26"/>
  <c r="E796" i="26"/>
  <c r="E795" i="26"/>
  <c r="E794" i="26"/>
  <c r="E793" i="26"/>
  <c r="E792" i="26"/>
  <c r="E791" i="26"/>
  <c r="E790" i="26"/>
  <c r="E789" i="26"/>
  <c r="E788" i="26"/>
  <c r="E787" i="26"/>
  <c r="E786" i="26"/>
  <c r="E785" i="26"/>
  <c r="E784" i="26"/>
  <c r="E783" i="26"/>
  <c r="E782" i="26"/>
  <c r="E781" i="26"/>
  <c r="E780" i="26"/>
  <c r="E779" i="26"/>
  <c r="E778" i="26"/>
  <c r="E777" i="26"/>
  <c r="E776" i="26"/>
  <c r="E775" i="26"/>
  <c r="E774" i="26"/>
  <c r="E773" i="26"/>
  <c r="E772" i="26"/>
  <c r="E771" i="26"/>
  <c r="E770" i="26"/>
  <c r="E769" i="26"/>
  <c r="E768" i="26"/>
  <c r="E767" i="26"/>
  <c r="E766" i="26"/>
  <c r="E765" i="26"/>
  <c r="E764" i="26"/>
  <c r="E763" i="26"/>
  <c r="E762" i="26"/>
  <c r="E761" i="26"/>
  <c r="E760" i="26"/>
  <c r="E759" i="26"/>
  <c r="E758" i="26"/>
  <c r="E757" i="26"/>
  <c r="E756" i="26"/>
  <c r="E755" i="26"/>
  <c r="E754" i="26"/>
  <c r="E753" i="26"/>
  <c r="E752" i="26"/>
  <c r="E751" i="26"/>
  <c r="E750" i="26"/>
  <c r="E749" i="26"/>
  <c r="E748" i="26"/>
  <c r="E747" i="26"/>
  <c r="E746" i="26"/>
  <c r="E745" i="26"/>
  <c r="E744" i="26"/>
  <c r="E743" i="26"/>
  <c r="E742" i="26"/>
  <c r="E741" i="26"/>
  <c r="E740" i="26"/>
  <c r="E739" i="26"/>
  <c r="E738" i="26"/>
  <c r="E737" i="26"/>
  <c r="E736" i="26"/>
  <c r="E735" i="26"/>
  <c r="E734" i="26"/>
  <c r="E733" i="26"/>
  <c r="E732" i="26"/>
  <c r="E731" i="26"/>
  <c r="E730" i="26"/>
  <c r="E729" i="26"/>
  <c r="E728" i="26"/>
  <c r="E727" i="26"/>
  <c r="E726" i="26"/>
  <c r="E725" i="26"/>
  <c r="E724" i="26"/>
  <c r="E723" i="26"/>
  <c r="E722" i="26"/>
  <c r="E721" i="26"/>
  <c r="E720" i="26"/>
  <c r="E719" i="26"/>
  <c r="E718" i="26"/>
  <c r="E717" i="26"/>
  <c r="E716" i="26"/>
  <c r="E715" i="26"/>
  <c r="E714" i="26"/>
  <c r="E713" i="26"/>
  <c r="E712" i="26"/>
  <c r="E711" i="26"/>
  <c r="E710" i="26"/>
  <c r="E709" i="26"/>
  <c r="E708" i="26"/>
  <c r="E707" i="26"/>
  <c r="E706" i="26"/>
  <c r="E705" i="26"/>
  <c r="E704" i="26"/>
  <c r="E703" i="26"/>
  <c r="E702" i="26"/>
  <c r="E701" i="26"/>
  <c r="E700" i="26"/>
  <c r="E699" i="26"/>
  <c r="E698" i="26"/>
  <c r="E697" i="26"/>
  <c r="E696" i="26"/>
  <c r="E695" i="26"/>
  <c r="E694" i="26"/>
  <c r="E693" i="26"/>
  <c r="E692" i="26"/>
  <c r="E691" i="26"/>
  <c r="E690" i="26"/>
  <c r="E689" i="26"/>
  <c r="E688" i="26"/>
  <c r="E687" i="26"/>
  <c r="E686" i="26"/>
  <c r="E685" i="26"/>
  <c r="E684" i="26"/>
  <c r="E683" i="26"/>
  <c r="E682" i="26"/>
  <c r="E681" i="26"/>
  <c r="E680" i="26"/>
  <c r="E679" i="26"/>
  <c r="E678" i="26"/>
  <c r="E677" i="26"/>
  <c r="E676" i="26"/>
  <c r="E675" i="26"/>
  <c r="E674" i="26"/>
  <c r="E673" i="26"/>
  <c r="E672" i="26"/>
  <c r="E671" i="26"/>
  <c r="E670" i="26"/>
  <c r="E669" i="26"/>
  <c r="E668" i="26"/>
  <c r="E667" i="26"/>
  <c r="E666" i="26"/>
  <c r="E665" i="26"/>
  <c r="E664" i="26"/>
  <c r="E663" i="26"/>
  <c r="E662" i="26"/>
  <c r="E661" i="26"/>
  <c r="E660" i="26"/>
  <c r="E659" i="26"/>
  <c r="E658" i="26"/>
  <c r="E657" i="26"/>
  <c r="E656" i="26"/>
  <c r="E655" i="26"/>
  <c r="E654" i="26"/>
  <c r="E653" i="26"/>
  <c r="E652" i="26"/>
  <c r="E651" i="26"/>
  <c r="E650" i="26"/>
  <c r="E649" i="26"/>
  <c r="E648" i="26"/>
  <c r="E647" i="26"/>
  <c r="E646" i="26"/>
  <c r="E645" i="26"/>
  <c r="E644" i="26"/>
  <c r="E643" i="26"/>
  <c r="E642" i="26"/>
  <c r="E641" i="26"/>
  <c r="E640" i="26"/>
  <c r="E639" i="26"/>
  <c r="E638" i="26"/>
  <c r="E637" i="26"/>
  <c r="E636" i="26"/>
  <c r="E635" i="26"/>
  <c r="E634" i="26"/>
  <c r="E633" i="26"/>
  <c r="E632" i="26"/>
  <c r="E631" i="26"/>
  <c r="E630" i="26"/>
  <c r="E629" i="26"/>
  <c r="E628" i="26"/>
  <c r="E627" i="26"/>
  <c r="E626" i="26"/>
  <c r="E625" i="26"/>
  <c r="E624" i="26"/>
  <c r="E623" i="26"/>
  <c r="E622" i="26"/>
  <c r="E621" i="26"/>
  <c r="E620" i="26"/>
  <c r="E619" i="26"/>
  <c r="E618" i="26"/>
  <c r="E617" i="26"/>
  <c r="E616" i="26"/>
  <c r="E615" i="26"/>
  <c r="E614" i="26"/>
  <c r="E613" i="26"/>
  <c r="E612" i="26"/>
  <c r="E611" i="26"/>
  <c r="E610" i="26"/>
  <c r="E609" i="26"/>
  <c r="E608" i="26"/>
  <c r="E607" i="26"/>
  <c r="E606" i="26"/>
  <c r="E605" i="26"/>
  <c r="E604" i="26"/>
  <c r="E603" i="26"/>
  <c r="E602" i="26"/>
  <c r="E601" i="26"/>
  <c r="E600" i="26"/>
  <c r="E599" i="26"/>
  <c r="E598" i="26"/>
  <c r="E597" i="26"/>
  <c r="E596" i="26"/>
  <c r="E595" i="26"/>
  <c r="E594" i="26"/>
  <c r="E593" i="26"/>
  <c r="E592" i="26"/>
  <c r="E591" i="26"/>
  <c r="E590" i="26"/>
  <c r="E589" i="26"/>
  <c r="E588" i="26"/>
  <c r="E587" i="26"/>
  <c r="E586" i="26"/>
  <c r="E585" i="26"/>
  <c r="E584" i="26"/>
  <c r="E583" i="26"/>
  <c r="E582" i="26"/>
  <c r="E581" i="26"/>
  <c r="E580" i="26"/>
  <c r="E579" i="26"/>
  <c r="E578" i="26"/>
  <c r="E577" i="26"/>
  <c r="E576" i="26"/>
  <c r="E575" i="26"/>
  <c r="E574" i="26"/>
  <c r="E573" i="26"/>
  <c r="E572" i="26"/>
  <c r="E571" i="26"/>
  <c r="E570" i="26"/>
  <c r="E569" i="26"/>
  <c r="E568" i="26"/>
  <c r="E567" i="26"/>
  <c r="E566" i="26"/>
  <c r="E565" i="26"/>
  <c r="E564" i="26"/>
  <c r="E563" i="26"/>
  <c r="E562" i="26"/>
  <c r="E561" i="26"/>
  <c r="E560" i="26"/>
  <c r="E559" i="26"/>
  <c r="E558" i="26"/>
  <c r="E557" i="26"/>
  <c r="E556" i="26"/>
  <c r="E555" i="26"/>
  <c r="E554" i="26"/>
  <c r="E553" i="26"/>
  <c r="E552" i="26"/>
  <c r="E551" i="26"/>
  <c r="E550" i="26"/>
  <c r="E549" i="26"/>
  <c r="E548" i="26"/>
  <c r="E547" i="26"/>
  <c r="E546" i="26"/>
  <c r="E545" i="26"/>
  <c r="E544" i="26"/>
  <c r="E543" i="26"/>
  <c r="E542" i="26"/>
  <c r="E541" i="26"/>
  <c r="E540" i="26"/>
  <c r="E539" i="26"/>
  <c r="E538" i="26"/>
  <c r="E537" i="26"/>
  <c r="E536" i="26"/>
  <c r="E535" i="26"/>
  <c r="E534" i="26"/>
  <c r="E533" i="26"/>
  <c r="E532" i="26"/>
  <c r="E531" i="26"/>
  <c r="E530" i="26"/>
  <c r="E529" i="26"/>
  <c r="E528" i="26"/>
  <c r="E527" i="26"/>
  <c r="E526" i="26"/>
  <c r="E525" i="26"/>
  <c r="E524" i="26"/>
  <c r="E523" i="26"/>
  <c r="E522" i="26"/>
  <c r="E521" i="26"/>
  <c r="E520" i="26"/>
  <c r="E519" i="26"/>
  <c r="E518" i="26"/>
  <c r="E517" i="26"/>
  <c r="E516" i="26"/>
  <c r="E515" i="26"/>
  <c r="E514" i="26"/>
  <c r="E513" i="26"/>
  <c r="E512" i="26"/>
  <c r="E511" i="26"/>
  <c r="E510" i="26"/>
  <c r="E509" i="26"/>
  <c r="E508" i="26"/>
  <c r="E507" i="26"/>
  <c r="E506" i="26"/>
  <c r="E505" i="26"/>
  <c r="E504" i="26"/>
  <c r="E503" i="26"/>
  <c r="E502" i="26"/>
  <c r="E501" i="26"/>
  <c r="E500" i="26"/>
  <c r="E499" i="26"/>
  <c r="E498" i="26"/>
  <c r="E497" i="26"/>
  <c r="E496" i="26"/>
  <c r="E495" i="26"/>
  <c r="E494" i="26"/>
  <c r="E493" i="26"/>
  <c r="E492" i="26"/>
  <c r="E491" i="26"/>
  <c r="E490" i="26"/>
  <c r="E489" i="26"/>
  <c r="E488" i="26"/>
  <c r="E487" i="26"/>
  <c r="E486" i="26"/>
  <c r="E485" i="26"/>
  <c r="E484" i="26"/>
  <c r="E483" i="26"/>
  <c r="E482" i="26"/>
  <c r="E481" i="26"/>
  <c r="E480" i="26"/>
  <c r="E479" i="26"/>
  <c r="E478" i="26"/>
  <c r="E477" i="26"/>
  <c r="E476" i="26"/>
  <c r="E475" i="26"/>
  <c r="E474" i="26"/>
  <c r="E473" i="26"/>
  <c r="E472" i="26"/>
  <c r="E471" i="26"/>
  <c r="E470" i="26"/>
  <c r="E469" i="26"/>
  <c r="E468" i="26"/>
  <c r="E467" i="26"/>
  <c r="E466" i="26"/>
  <c r="E465" i="26"/>
  <c r="E464" i="26"/>
  <c r="E463" i="26"/>
  <c r="E462" i="26"/>
  <c r="E461" i="26"/>
  <c r="E460" i="26"/>
  <c r="E459" i="26"/>
  <c r="E458" i="26"/>
  <c r="E457" i="26"/>
  <c r="E456" i="26"/>
  <c r="E455" i="26"/>
  <c r="E454" i="26"/>
  <c r="E453" i="26"/>
  <c r="E452" i="26"/>
  <c r="E451" i="26"/>
  <c r="E450" i="26"/>
  <c r="E449" i="26"/>
  <c r="E448" i="26"/>
  <c r="E447" i="26"/>
  <c r="E446" i="26"/>
  <c r="E445" i="26"/>
  <c r="E444" i="26"/>
  <c r="E443" i="26"/>
  <c r="E442" i="26"/>
  <c r="E441" i="26"/>
  <c r="E440" i="26"/>
  <c r="E439" i="26"/>
  <c r="E438" i="26"/>
  <c r="E437" i="26"/>
  <c r="E436" i="26"/>
  <c r="E435" i="26"/>
  <c r="E434" i="26"/>
  <c r="E433" i="26"/>
  <c r="E432" i="26"/>
  <c r="E431" i="26"/>
  <c r="E430" i="26"/>
  <c r="E429" i="26"/>
  <c r="E428" i="26"/>
  <c r="E427" i="26"/>
  <c r="E426" i="26"/>
  <c r="E425" i="26"/>
  <c r="E424" i="26"/>
  <c r="E423" i="26"/>
  <c r="E422" i="26"/>
  <c r="E421" i="26"/>
  <c r="E420" i="26"/>
  <c r="E419" i="26"/>
  <c r="E418" i="26"/>
  <c r="E417" i="26"/>
  <c r="E416" i="26"/>
  <c r="E415" i="26"/>
  <c r="E414" i="26"/>
  <c r="E413" i="26"/>
  <c r="E412" i="26"/>
  <c r="E411" i="26"/>
  <c r="E410" i="26"/>
  <c r="E409" i="26"/>
  <c r="E408" i="26"/>
  <c r="E407" i="26"/>
  <c r="E406" i="26"/>
  <c r="E405" i="26"/>
  <c r="E404" i="26"/>
  <c r="E403" i="26"/>
  <c r="E402" i="26"/>
  <c r="E401" i="26"/>
  <c r="E400" i="26"/>
  <c r="E399" i="26"/>
  <c r="E398" i="26"/>
  <c r="E397" i="26"/>
  <c r="E396" i="26"/>
  <c r="E395" i="26"/>
  <c r="E394" i="26"/>
  <c r="E393" i="26"/>
  <c r="E392" i="26"/>
  <c r="E391" i="26"/>
  <c r="E390" i="26"/>
  <c r="E389" i="26"/>
  <c r="E388" i="26"/>
  <c r="E387" i="26"/>
  <c r="E386" i="26"/>
  <c r="E385" i="26"/>
  <c r="E384" i="26"/>
  <c r="E383" i="26"/>
  <c r="E382" i="26"/>
  <c r="E381" i="26"/>
  <c r="E380" i="26"/>
  <c r="E139" i="26"/>
  <c r="E138" i="26"/>
  <c r="E137" i="26"/>
  <c r="E136" i="26"/>
  <c r="E135" i="26"/>
  <c r="E134" i="26"/>
  <c r="E133" i="26"/>
  <c r="E132" i="26"/>
  <c r="E131" i="26"/>
  <c r="E432" i="18"/>
  <c r="E431" i="18"/>
  <c r="E430" i="18"/>
  <c r="E429" i="18"/>
  <c r="E428" i="18"/>
  <c r="E427" i="18"/>
  <c r="E426" i="18"/>
  <c r="E425" i="18"/>
  <c r="E424" i="18"/>
  <c r="E423" i="18"/>
  <c r="E422" i="18"/>
  <c r="E421" i="18"/>
  <c r="E420" i="18"/>
  <c r="E419" i="18"/>
  <c r="E418" i="18"/>
  <c r="E417" i="18"/>
  <c r="E416" i="18"/>
  <c r="E415" i="18"/>
  <c r="E414" i="18"/>
  <c r="E413" i="18"/>
  <c r="E412" i="18"/>
  <c r="E411" i="18"/>
  <c r="E410" i="18"/>
  <c r="E409" i="18"/>
  <c r="E408" i="18"/>
  <c r="E407" i="18"/>
  <c r="E406" i="18"/>
  <c r="E405" i="18"/>
  <c r="E404" i="18"/>
  <c r="E403" i="18"/>
  <c r="E402" i="18"/>
  <c r="E401" i="18"/>
  <c r="E400" i="18"/>
  <c r="E399" i="18"/>
  <c r="E398" i="18"/>
  <c r="E397" i="18"/>
  <c r="E396" i="18"/>
  <c r="E395" i="18"/>
  <c r="E394" i="18"/>
  <c r="E393" i="18"/>
  <c r="E392" i="18"/>
  <c r="E391" i="18"/>
  <c r="E390" i="18"/>
  <c r="E389" i="18"/>
  <c r="E388" i="18"/>
  <c r="E387" i="18"/>
  <c r="E386" i="18"/>
  <c r="E385" i="18"/>
  <c r="E384" i="18"/>
  <c r="E383" i="18"/>
  <c r="E382" i="18"/>
  <c r="E381" i="18"/>
  <c r="E380" i="18"/>
  <c r="E379" i="18"/>
  <c r="E378" i="18"/>
  <c r="E377" i="18"/>
  <c r="E376" i="18"/>
  <c r="E375" i="18"/>
  <c r="E374" i="18"/>
  <c r="E373" i="18"/>
  <c r="E372" i="18"/>
  <c r="E371" i="18"/>
  <c r="E370" i="18"/>
  <c r="E369" i="18"/>
  <c r="E368" i="18"/>
  <c r="E367" i="18"/>
  <c r="E366" i="18"/>
  <c r="E365" i="18"/>
  <c r="E364" i="18"/>
  <c r="E363" i="18"/>
  <c r="E362" i="18"/>
  <c r="E361" i="18"/>
  <c r="E360" i="18"/>
  <c r="E359" i="18"/>
  <c r="E358" i="18"/>
  <c r="E357" i="18"/>
  <c r="E356" i="18"/>
  <c r="E355" i="18"/>
  <c r="E354" i="18"/>
  <c r="E353" i="18"/>
  <c r="E352" i="18"/>
  <c r="E351" i="18"/>
  <c r="E350" i="18"/>
  <c r="E349" i="18"/>
  <c r="E348" i="18"/>
  <c r="E347" i="18"/>
  <c r="E346" i="18"/>
  <c r="E345" i="18"/>
  <c r="E344" i="18"/>
  <c r="E343" i="18"/>
  <c r="E157" i="18"/>
  <c r="E156" i="18"/>
  <c r="E155" i="18"/>
  <c r="E154" i="18"/>
  <c r="E153" i="18"/>
  <c r="E152" i="18"/>
  <c r="E151" i="18"/>
  <c r="E150" i="18"/>
  <c r="E149" i="18"/>
  <c r="I149" i="18"/>
  <c r="R74" i="1"/>
  <c r="CY71" i="1" s="1"/>
  <c r="FF151" i="1" l="1"/>
  <c r="CX71" i="1"/>
  <c r="H20" i="2" l="1"/>
  <c r="B21" i="27"/>
  <c r="E60" i="35" l="1"/>
  <c r="E61" i="35"/>
  <c r="E60" i="34"/>
  <c r="E61" i="34"/>
  <c r="E60" i="33"/>
  <c r="E61" i="33"/>
  <c r="E60" i="32"/>
  <c r="E61" i="32"/>
  <c r="E61" i="31"/>
  <c r="E60" i="31"/>
  <c r="E61" i="30"/>
  <c r="E60" i="30"/>
  <c r="CV11" i="1" l="1"/>
  <c r="CP132" i="1" l="1"/>
  <c r="CP133" i="1"/>
  <c r="CP134" i="1"/>
  <c r="CP135" i="1"/>
  <c r="CP136" i="1"/>
  <c r="CP131" i="1"/>
  <c r="M115" i="26"/>
  <c r="M112" i="26"/>
  <c r="M109" i="26"/>
  <c r="D100" i="26"/>
  <c r="M100" i="26"/>
  <c r="AK100" i="26"/>
  <c r="D103" i="26"/>
  <c r="M103" i="26"/>
  <c r="AK103" i="26"/>
  <c r="D106" i="26"/>
  <c r="M106" i="26"/>
  <c r="AK106" i="26"/>
  <c r="D109" i="26"/>
  <c r="AK109" i="26"/>
  <c r="D112" i="26"/>
  <c r="AK112" i="26"/>
  <c r="D115" i="26"/>
  <c r="AK115" i="26"/>
  <c r="M133" i="18"/>
  <c r="M130" i="18"/>
  <c r="M127" i="18"/>
  <c r="M124" i="18"/>
  <c r="M121" i="18"/>
  <c r="M118" i="18"/>
  <c r="AK118" i="18"/>
  <c r="AL381" i="26"/>
  <c r="AL382" i="26"/>
  <c r="AL383" i="26"/>
  <c r="AL384" i="26"/>
  <c r="AL385" i="26"/>
  <c r="AL386" i="26"/>
  <c r="AL387" i="26"/>
  <c r="AL388" i="26"/>
  <c r="AL389" i="26"/>
  <c r="AL390" i="26"/>
  <c r="AL391" i="26"/>
  <c r="AL392" i="26"/>
  <c r="AL393" i="26"/>
  <c r="AL394" i="26"/>
  <c r="AL395" i="26"/>
  <c r="AL396" i="26"/>
  <c r="AL397" i="26"/>
  <c r="AL398" i="26"/>
  <c r="AL399" i="26"/>
  <c r="AL400" i="26"/>
  <c r="AL401" i="26"/>
  <c r="AL402" i="26"/>
  <c r="AL403" i="26"/>
  <c r="AL404" i="26"/>
  <c r="AL405" i="26"/>
  <c r="AL406" i="26"/>
  <c r="AL407" i="26"/>
  <c r="AL408" i="26"/>
  <c r="AL409" i="26"/>
  <c r="AL410" i="26"/>
  <c r="AL411" i="26"/>
  <c r="AL412" i="26"/>
  <c r="AL413" i="26"/>
  <c r="AL414" i="26"/>
  <c r="AL415" i="26"/>
  <c r="AL416" i="26"/>
  <c r="AL417" i="26"/>
  <c r="AL418" i="26"/>
  <c r="AL419" i="26"/>
  <c r="AL420" i="26"/>
  <c r="AL421" i="26"/>
  <c r="AL422" i="26"/>
  <c r="AL423" i="26"/>
  <c r="AL424" i="26"/>
  <c r="AL425" i="26"/>
  <c r="AL426" i="26"/>
  <c r="AL427" i="26"/>
  <c r="AL428" i="26"/>
  <c r="AL429" i="26"/>
  <c r="AL430" i="26"/>
  <c r="AL431" i="26"/>
  <c r="AL432" i="26"/>
  <c r="AL433" i="26"/>
  <c r="AL434" i="26"/>
  <c r="AL435" i="26"/>
  <c r="AL436" i="26"/>
  <c r="AL437" i="26"/>
  <c r="AL438" i="26"/>
  <c r="AL439" i="26"/>
  <c r="AL440" i="26"/>
  <c r="AL441" i="26"/>
  <c r="AL442" i="26"/>
  <c r="AL443" i="26"/>
  <c r="AL444" i="26"/>
  <c r="AL445" i="26"/>
  <c r="AL446" i="26"/>
  <c r="AL447" i="26"/>
  <c r="AL448" i="26"/>
  <c r="AL449" i="26"/>
  <c r="AL450" i="26"/>
  <c r="AL451" i="26"/>
  <c r="AL452" i="26"/>
  <c r="AL453" i="26"/>
  <c r="AL454" i="26"/>
  <c r="AL455" i="26"/>
  <c r="AL456" i="26"/>
  <c r="AL457" i="26"/>
  <c r="AL458" i="26"/>
  <c r="AL459" i="26"/>
  <c r="AL460" i="26"/>
  <c r="AL461" i="26"/>
  <c r="AL462" i="26"/>
  <c r="AL463" i="26"/>
  <c r="AL464" i="26"/>
  <c r="AL465" i="26"/>
  <c r="AL466" i="26"/>
  <c r="AL467" i="26"/>
  <c r="AL468" i="26"/>
  <c r="AL469" i="26"/>
  <c r="AL470" i="26"/>
  <c r="AL471" i="26"/>
  <c r="AL472" i="26"/>
  <c r="AL473" i="26"/>
  <c r="AL474" i="26"/>
  <c r="AL475" i="26"/>
  <c r="AL476" i="26"/>
  <c r="AL477" i="26"/>
  <c r="AL478" i="26"/>
  <c r="AL479" i="26"/>
  <c r="AL480" i="26"/>
  <c r="AL481" i="26"/>
  <c r="AL482" i="26"/>
  <c r="AL483" i="26"/>
  <c r="AL484" i="26"/>
  <c r="AL485" i="26"/>
  <c r="AL486" i="26"/>
  <c r="AL487" i="26"/>
  <c r="AL488" i="26"/>
  <c r="AL489" i="26"/>
  <c r="AL490" i="26"/>
  <c r="AL491" i="26"/>
  <c r="AL492" i="26"/>
  <c r="AL493" i="26"/>
  <c r="AL494" i="26"/>
  <c r="AL495" i="26"/>
  <c r="AL496" i="26"/>
  <c r="AL497" i="26"/>
  <c r="AL498" i="26"/>
  <c r="AL499" i="26"/>
  <c r="AL500" i="26"/>
  <c r="AL501" i="26"/>
  <c r="AL502" i="26"/>
  <c r="AL503" i="26"/>
  <c r="AL504" i="26"/>
  <c r="AL505" i="26"/>
  <c r="AL506" i="26"/>
  <c r="AL507" i="26"/>
  <c r="AL508" i="26"/>
  <c r="AL509" i="26"/>
  <c r="AL510" i="26"/>
  <c r="AL511" i="26"/>
  <c r="AL512" i="26"/>
  <c r="AL513" i="26"/>
  <c r="AL514" i="26"/>
  <c r="AL515" i="26"/>
  <c r="AL516" i="26"/>
  <c r="AL517" i="26"/>
  <c r="AL518" i="26"/>
  <c r="AL519" i="26"/>
  <c r="AL520" i="26"/>
  <c r="AL521" i="26"/>
  <c r="AL522" i="26"/>
  <c r="AL523" i="26"/>
  <c r="AL524" i="26"/>
  <c r="AL525" i="26"/>
  <c r="AL526" i="26"/>
  <c r="AL527" i="26"/>
  <c r="AL528" i="26"/>
  <c r="AL529" i="26"/>
  <c r="AL530" i="26"/>
  <c r="AL531" i="26"/>
  <c r="AL532" i="26"/>
  <c r="AL533" i="26"/>
  <c r="AL534" i="26"/>
  <c r="AL535" i="26"/>
  <c r="AL536" i="26"/>
  <c r="AL537" i="26"/>
  <c r="AL538" i="26"/>
  <c r="AL539" i="26"/>
  <c r="AL540" i="26"/>
  <c r="AL541" i="26"/>
  <c r="AL542" i="26"/>
  <c r="AL543" i="26"/>
  <c r="AL544" i="26"/>
  <c r="AL545" i="26"/>
  <c r="AL546" i="26"/>
  <c r="AL547" i="26"/>
  <c r="AL548" i="26"/>
  <c r="AL549" i="26"/>
  <c r="AL550" i="26"/>
  <c r="AL551" i="26"/>
  <c r="AL552" i="26"/>
  <c r="AL553" i="26"/>
  <c r="AL554" i="26"/>
  <c r="AL555" i="26"/>
  <c r="AL556" i="26"/>
  <c r="AL557" i="26"/>
  <c r="AL558" i="26"/>
  <c r="AL559" i="26"/>
  <c r="AL560" i="26"/>
  <c r="AL561" i="26"/>
  <c r="AL562" i="26"/>
  <c r="AL563" i="26"/>
  <c r="AL564" i="26"/>
  <c r="AL565" i="26"/>
  <c r="AL566" i="26"/>
  <c r="AL567" i="26"/>
  <c r="AL568" i="26"/>
  <c r="AL569" i="26"/>
  <c r="AL570" i="26"/>
  <c r="AL571" i="26"/>
  <c r="AL572" i="26"/>
  <c r="AL573" i="26"/>
  <c r="AL574" i="26"/>
  <c r="AL575" i="26"/>
  <c r="AL576" i="26"/>
  <c r="AL577" i="26"/>
  <c r="AL578" i="26"/>
  <c r="AL579" i="26"/>
  <c r="AL580" i="26"/>
  <c r="AL581" i="26"/>
  <c r="AL582" i="26"/>
  <c r="AL583" i="26"/>
  <c r="AL584" i="26"/>
  <c r="AL585" i="26"/>
  <c r="AL586" i="26"/>
  <c r="AL587" i="26"/>
  <c r="AL588" i="26"/>
  <c r="AL589" i="26"/>
  <c r="AL590" i="26"/>
  <c r="AL591" i="26"/>
  <c r="AL592" i="26"/>
  <c r="AL593" i="26"/>
  <c r="AL594" i="26"/>
  <c r="AL595" i="26"/>
  <c r="AL596" i="26"/>
  <c r="AL597" i="26"/>
  <c r="AL598" i="26"/>
  <c r="AL599" i="26"/>
  <c r="AL600" i="26"/>
  <c r="AL601" i="26"/>
  <c r="AL602" i="26"/>
  <c r="AL603" i="26"/>
  <c r="AL604" i="26"/>
  <c r="AL605" i="26"/>
  <c r="AL606" i="26"/>
  <c r="AL607" i="26"/>
  <c r="AL608" i="26"/>
  <c r="AL609" i="26"/>
  <c r="AL610" i="26"/>
  <c r="AL611" i="26"/>
  <c r="AL612" i="26"/>
  <c r="AL613" i="26"/>
  <c r="AL614" i="26"/>
  <c r="AL615" i="26"/>
  <c r="AL616" i="26"/>
  <c r="AL617" i="26"/>
  <c r="AL618" i="26"/>
  <c r="AL619" i="26"/>
  <c r="AL620" i="26"/>
  <c r="AL621" i="26"/>
  <c r="AL622" i="26"/>
  <c r="AL623" i="26"/>
  <c r="AL624" i="26"/>
  <c r="AL625" i="26"/>
  <c r="AL626" i="26"/>
  <c r="AL627" i="26"/>
  <c r="AL628" i="26"/>
  <c r="AL629" i="26"/>
  <c r="AL630" i="26"/>
  <c r="AL631" i="26"/>
  <c r="AL632" i="26"/>
  <c r="AL633" i="26"/>
  <c r="AL634" i="26"/>
  <c r="AL635" i="26"/>
  <c r="AL636" i="26"/>
  <c r="AL637" i="26"/>
  <c r="AL638" i="26"/>
  <c r="AL639" i="26"/>
  <c r="AL640" i="26"/>
  <c r="AL641" i="26"/>
  <c r="AL642" i="26"/>
  <c r="AL643" i="26"/>
  <c r="AL644" i="26"/>
  <c r="AL645" i="26"/>
  <c r="AL646" i="26"/>
  <c r="AL647" i="26"/>
  <c r="AL648" i="26"/>
  <c r="AL649" i="26"/>
  <c r="AL650" i="26"/>
  <c r="AL651" i="26"/>
  <c r="AL652" i="26"/>
  <c r="AL653" i="26"/>
  <c r="AL654" i="26"/>
  <c r="AL655" i="26"/>
  <c r="AL656" i="26"/>
  <c r="AL657" i="26"/>
  <c r="AL658" i="26"/>
  <c r="AL659" i="26"/>
  <c r="AL660" i="26"/>
  <c r="AL661" i="26"/>
  <c r="AL662" i="26"/>
  <c r="AL663" i="26"/>
  <c r="AL664" i="26"/>
  <c r="AL665" i="26"/>
  <c r="AL666" i="26"/>
  <c r="AL667" i="26"/>
  <c r="AL668" i="26"/>
  <c r="AL669" i="26"/>
  <c r="AL670" i="26"/>
  <c r="AL671" i="26"/>
  <c r="AL672" i="26"/>
  <c r="AL673" i="26"/>
  <c r="AL674" i="26"/>
  <c r="AL675" i="26"/>
  <c r="AL676" i="26"/>
  <c r="AL677" i="26"/>
  <c r="AL678" i="26"/>
  <c r="AL679" i="26"/>
  <c r="AL680" i="26"/>
  <c r="AL681" i="26"/>
  <c r="AL682" i="26"/>
  <c r="AL683" i="26"/>
  <c r="AL684" i="26"/>
  <c r="AL685" i="26"/>
  <c r="AL686" i="26"/>
  <c r="AL687" i="26"/>
  <c r="AL688" i="26"/>
  <c r="AL689" i="26"/>
  <c r="AL690" i="26"/>
  <c r="AL691" i="26"/>
  <c r="AL692" i="26"/>
  <c r="AL693" i="26"/>
  <c r="AL694" i="26"/>
  <c r="AL695" i="26"/>
  <c r="AL696" i="26"/>
  <c r="AL697" i="26"/>
  <c r="AL698" i="26"/>
  <c r="AL699" i="26"/>
  <c r="AL700" i="26"/>
  <c r="AL701" i="26"/>
  <c r="AL702" i="26"/>
  <c r="AL703" i="26"/>
  <c r="AL704" i="26"/>
  <c r="AL705" i="26"/>
  <c r="AL706" i="26"/>
  <c r="AL707" i="26"/>
  <c r="AL708" i="26"/>
  <c r="AL709" i="26"/>
  <c r="AL710" i="26"/>
  <c r="AL711" i="26"/>
  <c r="AL712" i="26"/>
  <c r="AL713" i="26"/>
  <c r="AL714" i="26"/>
  <c r="AL715" i="26"/>
  <c r="AL716" i="26"/>
  <c r="AL717" i="26"/>
  <c r="AL718" i="26"/>
  <c r="AL719" i="26"/>
  <c r="AL720" i="26"/>
  <c r="AL721" i="26"/>
  <c r="AL722" i="26"/>
  <c r="AL723" i="26"/>
  <c r="AL724" i="26"/>
  <c r="AL725" i="26"/>
  <c r="AL726" i="26"/>
  <c r="AL727" i="26"/>
  <c r="AL728" i="26"/>
  <c r="AL729" i="26"/>
  <c r="AL730" i="26"/>
  <c r="AL731" i="26"/>
  <c r="AL732" i="26"/>
  <c r="AL733" i="26"/>
  <c r="AL734" i="26"/>
  <c r="AL735" i="26"/>
  <c r="AL736" i="26"/>
  <c r="AL737" i="26"/>
  <c r="AL738" i="26"/>
  <c r="AL739" i="26"/>
  <c r="AL740" i="26"/>
  <c r="AL741" i="26"/>
  <c r="AL742" i="26"/>
  <c r="AL743" i="26"/>
  <c r="AL744" i="26"/>
  <c r="AL745" i="26"/>
  <c r="AL746" i="26"/>
  <c r="AL747" i="26"/>
  <c r="AL748" i="26"/>
  <c r="AL749" i="26"/>
  <c r="AL750" i="26"/>
  <c r="AL751" i="26"/>
  <c r="AL752" i="26"/>
  <c r="AL753" i="26"/>
  <c r="AL754" i="26"/>
  <c r="AL755" i="26"/>
  <c r="AL756" i="26"/>
  <c r="AL757" i="26"/>
  <c r="AL758" i="26"/>
  <c r="AL759" i="26"/>
  <c r="AL760" i="26"/>
  <c r="AL761" i="26"/>
  <c r="AL762" i="26"/>
  <c r="AL763" i="26"/>
  <c r="AL764" i="26"/>
  <c r="AL765" i="26"/>
  <c r="AL766" i="26"/>
  <c r="AL767" i="26"/>
  <c r="AL768" i="26"/>
  <c r="AL769" i="26"/>
  <c r="AL770" i="26"/>
  <c r="AL771" i="26"/>
  <c r="AL772" i="26"/>
  <c r="AL773" i="26"/>
  <c r="AL774" i="26"/>
  <c r="AL775" i="26"/>
  <c r="AL776" i="26"/>
  <c r="AL777" i="26"/>
  <c r="AL778" i="26"/>
  <c r="AL779" i="26"/>
  <c r="AL780" i="26"/>
  <c r="AL781" i="26"/>
  <c r="AL782" i="26"/>
  <c r="AL783" i="26"/>
  <c r="AL784" i="26"/>
  <c r="AL785" i="26"/>
  <c r="AL786" i="26"/>
  <c r="AL787" i="26"/>
  <c r="AL788" i="26"/>
  <c r="AL789" i="26"/>
  <c r="AL790" i="26"/>
  <c r="AL791" i="26"/>
  <c r="AL792" i="26"/>
  <c r="AL793" i="26"/>
  <c r="AL794" i="26"/>
  <c r="AL795" i="26"/>
  <c r="AL796" i="26"/>
  <c r="AL797" i="26"/>
  <c r="AL798" i="26"/>
  <c r="AL799" i="26"/>
  <c r="AL800" i="26"/>
  <c r="AL801" i="26"/>
  <c r="AL802" i="26"/>
  <c r="AL803" i="26"/>
  <c r="AL804" i="26"/>
  <c r="AL805" i="26"/>
  <c r="AL806" i="26"/>
  <c r="AL807" i="26"/>
  <c r="AL808" i="26"/>
  <c r="AL809" i="26"/>
  <c r="AL810" i="26"/>
  <c r="AL811" i="26"/>
  <c r="AL812" i="26"/>
  <c r="AL813" i="26"/>
  <c r="AL814" i="26"/>
  <c r="AL815" i="26"/>
  <c r="AL816" i="26"/>
  <c r="AL817" i="26"/>
  <c r="AL818" i="26"/>
  <c r="AL819" i="26"/>
  <c r="AL820" i="26"/>
  <c r="AL821" i="26"/>
  <c r="AL822" i="26"/>
  <c r="AL823" i="26"/>
  <c r="AL824" i="26"/>
  <c r="AL825" i="26"/>
  <c r="AL826" i="26"/>
  <c r="AL827" i="26"/>
  <c r="AL828" i="26"/>
  <c r="AL829" i="26"/>
  <c r="AL830" i="26"/>
  <c r="AL831" i="26"/>
  <c r="AL832" i="26"/>
  <c r="AL833" i="26"/>
  <c r="AL834" i="26"/>
  <c r="AL835" i="26"/>
  <c r="AL836" i="26"/>
  <c r="AL837" i="26"/>
  <c r="AL838" i="26"/>
  <c r="AL839" i="26"/>
  <c r="AL840" i="26"/>
  <c r="AL841" i="26"/>
  <c r="AL842" i="26"/>
  <c r="AL843" i="26"/>
  <c r="AL844" i="26"/>
  <c r="AL845" i="26"/>
  <c r="AL846" i="26"/>
  <c r="AL847" i="26"/>
  <c r="AL848" i="26"/>
  <c r="AL849" i="26"/>
  <c r="AL850" i="26"/>
  <c r="AL851" i="26"/>
  <c r="AL852" i="26"/>
  <c r="AL853" i="26"/>
  <c r="AL854" i="26"/>
  <c r="AL855" i="26"/>
  <c r="AL856" i="26"/>
  <c r="AL857" i="26"/>
  <c r="AL858" i="26"/>
  <c r="AL859" i="26"/>
  <c r="AL860" i="26"/>
  <c r="AL861" i="26"/>
  <c r="AL862" i="26"/>
  <c r="AL863" i="26"/>
  <c r="AL864" i="26"/>
  <c r="AL865" i="26"/>
  <c r="AL866" i="26"/>
  <c r="AL867" i="26"/>
  <c r="AL868" i="26"/>
  <c r="AL869" i="26"/>
  <c r="AL870" i="26"/>
  <c r="AL380" i="26"/>
  <c r="AL344" i="18"/>
  <c r="AL345" i="18"/>
  <c r="AL346" i="18"/>
  <c r="AL347" i="18"/>
  <c r="AL348" i="18"/>
  <c r="AL349" i="18"/>
  <c r="AL350" i="18"/>
  <c r="AL351" i="18"/>
  <c r="AL352" i="18"/>
  <c r="AL353" i="18"/>
  <c r="AL354" i="18"/>
  <c r="AL355" i="18"/>
  <c r="AL356" i="18"/>
  <c r="AL357" i="18"/>
  <c r="AL358" i="18"/>
  <c r="AL359" i="18"/>
  <c r="AL360" i="18"/>
  <c r="AL361" i="18"/>
  <c r="AL362" i="18"/>
  <c r="AL363" i="18"/>
  <c r="AL364" i="18"/>
  <c r="AL365" i="18"/>
  <c r="AL366" i="18"/>
  <c r="AL367" i="18"/>
  <c r="AL368" i="18"/>
  <c r="AL369" i="18"/>
  <c r="AL370" i="18"/>
  <c r="AL371" i="18"/>
  <c r="AL372" i="18"/>
  <c r="AL373" i="18"/>
  <c r="AL374" i="18"/>
  <c r="AL375" i="18"/>
  <c r="AL376" i="18"/>
  <c r="AL377" i="18"/>
  <c r="AL378" i="18"/>
  <c r="AL379" i="18"/>
  <c r="AL380" i="18"/>
  <c r="AL381" i="18"/>
  <c r="AL382" i="18"/>
  <c r="AL383" i="18"/>
  <c r="AL384" i="18"/>
  <c r="AL385" i="18"/>
  <c r="AL386" i="18"/>
  <c r="AL387" i="18"/>
  <c r="AL388" i="18"/>
  <c r="AL389" i="18"/>
  <c r="AL390" i="18"/>
  <c r="AL391" i="18"/>
  <c r="AL392" i="18"/>
  <c r="AL393" i="18"/>
  <c r="AL394" i="18"/>
  <c r="AL395" i="18"/>
  <c r="AL396" i="18"/>
  <c r="AL397" i="18"/>
  <c r="AL398" i="18"/>
  <c r="AL399" i="18"/>
  <c r="AL400" i="18"/>
  <c r="AL401" i="18"/>
  <c r="AL402" i="18"/>
  <c r="AL403" i="18"/>
  <c r="AL404" i="18"/>
  <c r="AL405" i="18"/>
  <c r="AL406" i="18"/>
  <c r="AL407" i="18"/>
  <c r="AL408" i="18"/>
  <c r="AL409" i="18"/>
  <c r="AL410" i="18"/>
  <c r="AL411" i="18"/>
  <c r="AL412" i="18"/>
  <c r="AL413" i="18"/>
  <c r="AL414" i="18"/>
  <c r="AL415" i="18"/>
  <c r="AL416" i="18"/>
  <c r="AL417" i="18"/>
  <c r="AL418" i="18"/>
  <c r="AL419" i="18"/>
  <c r="AL420" i="18"/>
  <c r="AL421" i="18"/>
  <c r="AL422" i="18"/>
  <c r="AL423" i="18"/>
  <c r="AL424" i="18"/>
  <c r="AL425" i="18"/>
  <c r="AL426" i="18"/>
  <c r="AL427" i="18"/>
  <c r="AL428" i="18"/>
  <c r="AL429" i="18"/>
  <c r="AL430" i="18"/>
  <c r="AL431" i="18"/>
  <c r="AL432" i="18"/>
  <c r="AL343" i="18"/>
  <c r="AL150" i="18"/>
  <c r="AL151" i="18"/>
  <c r="AL152" i="18"/>
  <c r="AL153" i="18"/>
  <c r="AL154" i="18"/>
  <c r="AL155" i="18"/>
  <c r="AL156" i="18"/>
  <c r="AL157" i="18"/>
  <c r="AL149" i="18"/>
  <c r="AL132" i="26"/>
  <c r="AL133" i="26"/>
  <c r="AL134" i="26"/>
  <c r="AL135" i="26"/>
  <c r="AL136" i="26"/>
  <c r="AL137" i="26"/>
  <c r="AL138" i="26"/>
  <c r="AL139" i="26"/>
  <c r="AL131" i="26"/>
  <c r="AK317" i="26"/>
  <c r="AK323" i="18"/>
  <c r="AK322" i="18"/>
  <c r="AF95" i="1"/>
  <c r="K88" i="26" l="1"/>
  <c r="K107" i="18"/>
  <c r="E87" i="18" l="1"/>
  <c r="C193" i="26" l="1"/>
  <c r="C194" i="26"/>
  <c r="C195" i="26"/>
  <c r="C196" i="26"/>
  <c r="C197" i="26"/>
  <c r="C198" i="26"/>
  <c r="C199" i="26"/>
  <c r="C200" i="26"/>
  <c r="C201" i="26"/>
  <c r="C202" i="26"/>
  <c r="C203" i="26"/>
  <c r="C204" i="26"/>
  <c r="C205" i="26"/>
  <c r="C206" i="26"/>
  <c r="C207" i="26"/>
  <c r="C208" i="26"/>
  <c r="Y39" i="25" l="1"/>
  <c r="Y32" i="25"/>
  <c r="Y36" i="25" s="1"/>
  <c r="Y43" i="25" l="1"/>
  <c r="Y41" i="25" s="1"/>
  <c r="Y38" i="25"/>
  <c r="Y42" i="25" s="1"/>
  <c r="I870" i="26"/>
  <c r="I869" i="26"/>
  <c r="I868" i="26"/>
  <c r="I867" i="26"/>
  <c r="I866" i="26"/>
  <c r="I865" i="26"/>
  <c r="I864" i="26"/>
  <c r="I863" i="26"/>
  <c r="I862" i="26"/>
  <c r="I861" i="26"/>
  <c r="I860" i="26"/>
  <c r="I859" i="26"/>
  <c r="I858" i="26"/>
  <c r="I857" i="26"/>
  <c r="I856" i="26"/>
  <c r="I855" i="26"/>
  <c r="I854" i="26"/>
  <c r="I853" i="26"/>
  <c r="I852" i="26"/>
  <c r="I851" i="26"/>
  <c r="I850" i="26"/>
  <c r="I849" i="26"/>
  <c r="I848" i="26"/>
  <c r="I847" i="26"/>
  <c r="I846" i="26"/>
  <c r="I845" i="26"/>
  <c r="I844" i="26"/>
  <c r="I843" i="26"/>
  <c r="I842" i="26"/>
  <c r="I841" i="26"/>
  <c r="I840" i="26"/>
  <c r="I839" i="26"/>
  <c r="I838" i="26"/>
  <c r="I837" i="26"/>
  <c r="I836" i="26"/>
  <c r="I835" i="26"/>
  <c r="I834" i="26"/>
  <c r="I833" i="26"/>
  <c r="I832" i="26"/>
  <c r="I831" i="26"/>
  <c r="I830" i="26"/>
  <c r="I829" i="26"/>
  <c r="I828" i="26"/>
  <c r="I827" i="26"/>
  <c r="I826" i="26"/>
  <c r="I825" i="26"/>
  <c r="I824" i="26"/>
  <c r="I823" i="26"/>
  <c r="I822" i="26"/>
  <c r="I821" i="26"/>
  <c r="I820" i="26"/>
  <c r="I819" i="26"/>
  <c r="I818" i="26"/>
  <c r="I817" i="26"/>
  <c r="I816" i="26"/>
  <c r="I815" i="26"/>
  <c r="I814" i="26"/>
  <c r="I813" i="26"/>
  <c r="I812" i="26"/>
  <c r="I811" i="26"/>
  <c r="I810" i="26"/>
  <c r="I809" i="26"/>
  <c r="I808" i="26"/>
  <c r="I807" i="26"/>
  <c r="I806" i="26"/>
  <c r="I805" i="26"/>
  <c r="I804" i="26"/>
  <c r="I803" i="26"/>
  <c r="I802" i="26"/>
  <c r="I801" i="26"/>
  <c r="I800" i="26"/>
  <c r="I799" i="26"/>
  <c r="I798" i="26"/>
  <c r="I797" i="26"/>
  <c r="I796" i="26"/>
  <c r="I795" i="26"/>
  <c r="I794" i="26"/>
  <c r="I793" i="26"/>
  <c r="I792" i="26"/>
  <c r="I791" i="26"/>
  <c r="I790" i="26"/>
  <c r="I789" i="26"/>
  <c r="I788" i="26"/>
  <c r="I787" i="26"/>
  <c r="I786" i="26"/>
  <c r="I785" i="26"/>
  <c r="I784" i="26"/>
  <c r="I783" i="26"/>
  <c r="I782" i="26"/>
  <c r="I781" i="26"/>
  <c r="I780" i="26"/>
  <c r="I779" i="26"/>
  <c r="I778" i="26"/>
  <c r="I777" i="26"/>
  <c r="I776" i="26"/>
  <c r="I775" i="26"/>
  <c r="I774" i="26"/>
  <c r="I773" i="26"/>
  <c r="I772" i="26"/>
  <c r="I771" i="26"/>
  <c r="I770" i="26"/>
  <c r="I769" i="26"/>
  <c r="I768" i="26"/>
  <c r="I767" i="26"/>
  <c r="I766" i="26"/>
  <c r="I765" i="26"/>
  <c r="I764" i="26"/>
  <c r="I763" i="26"/>
  <c r="I762" i="26"/>
  <c r="I761" i="26"/>
  <c r="I760" i="26"/>
  <c r="I759" i="26"/>
  <c r="I758" i="26"/>
  <c r="I757" i="26"/>
  <c r="I756" i="26"/>
  <c r="I755" i="26"/>
  <c r="I754" i="26"/>
  <c r="I753" i="26"/>
  <c r="I752" i="26"/>
  <c r="I751" i="26"/>
  <c r="I750" i="26"/>
  <c r="I749" i="26"/>
  <c r="I748" i="26"/>
  <c r="I747" i="26"/>
  <c r="I746" i="26"/>
  <c r="I745" i="26"/>
  <c r="I744" i="26"/>
  <c r="I743" i="26"/>
  <c r="I742" i="26"/>
  <c r="I741" i="26"/>
  <c r="I740" i="26"/>
  <c r="I739" i="26"/>
  <c r="I738" i="26"/>
  <c r="I737" i="26"/>
  <c r="I736" i="26"/>
  <c r="I735" i="26"/>
  <c r="I734" i="26"/>
  <c r="I733" i="26"/>
  <c r="I732" i="26"/>
  <c r="I731" i="26"/>
  <c r="I730" i="26"/>
  <c r="I729" i="26"/>
  <c r="I728" i="26"/>
  <c r="I727" i="26"/>
  <c r="I726" i="26"/>
  <c r="I725" i="26"/>
  <c r="I724" i="26"/>
  <c r="I723" i="26"/>
  <c r="I722" i="26"/>
  <c r="I721" i="26"/>
  <c r="I720" i="26"/>
  <c r="I719" i="26"/>
  <c r="I718" i="26"/>
  <c r="I717" i="26"/>
  <c r="I716" i="26"/>
  <c r="I715" i="26"/>
  <c r="I714" i="26"/>
  <c r="I713" i="26"/>
  <c r="I712" i="26"/>
  <c r="I711" i="26"/>
  <c r="I710" i="26"/>
  <c r="I709" i="26"/>
  <c r="I708" i="26"/>
  <c r="I707" i="26"/>
  <c r="I706" i="26"/>
  <c r="I705" i="26"/>
  <c r="I704" i="26"/>
  <c r="I703" i="26"/>
  <c r="I702" i="26"/>
  <c r="I701" i="26"/>
  <c r="I700" i="26"/>
  <c r="I699" i="26"/>
  <c r="I698" i="26"/>
  <c r="I697" i="26"/>
  <c r="I696" i="26"/>
  <c r="I695" i="26"/>
  <c r="I694" i="26"/>
  <c r="I693" i="26"/>
  <c r="I692" i="26"/>
  <c r="I691" i="26"/>
  <c r="I690" i="26"/>
  <c r="I689" i="26"/>
  <c r="I688" i="26"/>
  <c r="I687" i="26"/>
  <c r="I686" i="26"/>
  <c r="I685" i="26"/>
  <c r="I684" i="26"/>
  <c r="I683" i="26"/>
  <c r="I682" i="26"/>
  <c r="I681" i="26"/>
  <c r="I680" i="26"/>
  <c r="I679" i="26"/>
  <c r="I678" i="26"/>
  <c r="I677" i="26"/>
  <c r="I676" i="26"/>
  <c r="I675" i="26"/>
  <c r="I674" i="26"/>
  <c r="I673" i="26"/>
  <c r="I672" i="26"/>
  <c r="I671" i="26"/>
  <c r="I670" i="26"/>
  <c r="I669" i="26"/>
  <c r="I668" i="26"/>
  <c r="I667" i="26"/>
  <c r="I666" i="26"/>
  <c r="I665" i="26"/>
  <c r="I664" i="26"/>
  <c r="I663" i="26"/>
  <c r="I662" i="26"/>
  <c r="I661" i="26"/>
  <c r="I660" i="26"/>
  <c r="I659" i="26"/>
  <c r="I658" i="26"/>
  <c r="I657" i="26"/>
  <c r="I656" i="26"/>
  <c r="I655" i="26"/>
  <c r="I654" i="26"/>
  <c r="I653" i="26"/>
  <c r="I652" i="26"/>
  <c r="I651" i="26"/>
  <c r="I650" i="26"/>
  <c r="I649" i="26"/>
  <c r="I648" i="26"/>
  <c r="I647" i="26"/>
  <c r="I646" i="26"/>
  <c r="I645" i="26"/>
  <c r="I644" i="26"/>
  <c r="I643" i="26"/>
  <c r="I642" i="26"/>
  <c r="I641" i="26"/>
  <c r="I640" i="26"/>
  <c r="I639" i="26"/>
  <c r="I638" i="26"/>
  <c r="I637" i="26"/>
  <c r="I636" i="26"/>
  <c r="I635" i="26"/>
  <c r="I634" i="26"/>
  <c r="I633" i="26"/>
  <c r="I632" i="26"/>
  <c r="I631" i="26"/>
  <c r="I630" i="26"/>
  <c r="I629" i="26"/>
  <c r="I628" i="26"/>
  <c r="I627" i="26"/>
  <c r="I626" i="26"/>
  <c r="I625" i="26"/>
  <c r="I624" i="26"/>
  <c r="I623" i="26"/>
  <c r="I622" i="26"/>
  <c r="I621" i="26"/>
  <c r="I620" i="26"/>
  <c r="I619" i="26"/>
  <c r="I618" i="26"/>
  <c r="I617" i="26"/>
  <c r="I616" i="26"/>
  <c r="I615" i="26"/>
  <c r="I614" i="26"/>
  <c r="I613" i="26"/>
  <c r="I612" i="26"/>
  <c r="I611" i="26"/>
  <c r="I610" i="26"/>
  <c r="I609" i="26"/>
  <c r="I608" i="26"/>
  <c r="I607" i="26"/>
  <c r="I606" i="26"/>
  <c r="I605" i="26"/>
  <c r="I604" i="26"/>
  <c r="I603" i="26"/>
  <c r="I602" i="26"/>
  <c r="I601" i="26"/>
  <c r="I600" i="26"/>
  <c r="I599" i="26"/>
  <c r="I598" i="26"/>
  <c r="I597" i="26"/>
  <c r="I596" i="26"/>
  <c r="I595" i="26"/>
  <c r="I594" i="26"/>
  <c r="I593" i="26"/>
  <c r="I592" i="26"/>
  <c r="I591" i="26"/>
  <c r="I590" i="26"/>
  <c r="I589" i="26"/>
  <c r="I588" i="26"/>
  <c r="I587" i="26"/>
  <c r="I586" i="26"/>
  <c r="I585" i="26"/>
  <c r="I584" i="26"/>
  <c r="I583" i="26"/>
  <c r="I582" i="26"/>
  <c r="I581" i="26"/>
  <c r="I580" i="26"/>
  <c r="I579" i="26"/>
  <c r="I578" i="26"/>
  <c r="I577" i="26"/>
  <c r="I576" i="26"/>
  <c r="I575" i="26"/>
  <c r="I574" i="26"/>
  <c r="I573" i="26"/>
  <c r="I572" i="26"/>
  <c r="I571" i="26"/>
  <c r="I570" i="26"/>
  <c r="I569" i="26"/>
  <c r="I568" i="26"/>
  <c r="I567" i="26"/>
  <c r="I566" i="26"/>
  <c r="I565" i="26"/>
  <c r="I564" i="26"/>
  <c r="I563" i="26"/>
  <c r="I562" i="26"/>
  <c r="I561" i="26"/>
  <c r="I560" i="26"/>
  <c r="I559" i="26"/>
  <c r="I558" i="26"/>
  <c r="I557" i="26"/>
  <c r="I556" i="26"/>
  <c r="I555" i="26"/>
  <c r="I554" i="26"/>
  <c r="I553" i="26"/>
  <c r="I552" i="26"/>
  <c r="I551" i="26"/>
  <c r="I550" i="26"/>
  <c r="I549" i="26"/>
  <c r="I548" i="26"/>
  <c r="I547" i="26"/>
  <c r="I546" i="26"/>
  <c r="I545" i="26"/>
  <c r="I544" i="26"/>
  <c r="I543" i="26"/>
  <c r="I542" i="26"/>
  <c r="I541" i="26"/>
  <c r="I540" i="26"/>
  <c r="I539" i="26"/>
  <c r="I538" i="26"/>
  <c r="I537" i="26"/>
  <c r="I536" i="26"/>
  <c r="I535" i="26"/>
  <c r="I534" i="26"/>
  <c r="I533" i="26"/>
  <c r="I532" i="26"/>
  <c r="I531" i="26"/>
  <c r="I530" i="26"/>
  <c r="I529" i="26"/>
  <c r="I528" i="26"/>
  <c r="I527" i="26"/>
  <c r="I526" i="26"/>
  <c r="I525" i="26"/>
  <c r="I524" i="26"/>
  <c r="I523" i="26"/>
  <c r="I522" i="26"/>
  <c r="I521" i="26"/>
  <c r="I520" i="26"/>
  <c r="I519" i="26"/>
  <c r="I518" i="26"/>
  <c r="I517" i="26"/>
  <c r="I516" i="26"/>
  <c r="I515" i="26"/>
  <c r="I514" i="26"/>
  <c r="I513" i="26"/>
  <c r="I512" i="26"/>
  <c r="I511" i="26"/>
  <c r="I510" i="26"/>
  <c r="I509" i="26"/>
  <c r="I508" i="26"/>
  <c r="I507" i="26"/>
  <c r="I506" i="26"/>
  <c r="I505" i="26"/>
  <c r="I504" i="26"/>
  <c r="I503" i="26"/>
  <c r="I502" i="26"/>
  <c r="I501" i="26"/>
  <c r="I500" i="26"/>
  <c r="I499" i="26"/>
  <c r="I498" i="26"/>
  <c r="I497" i="26"/>
  <c r="I496" i="26"/>
  <c r="I495" i="26"/>
  <c r="I494" i="26"/>
  <c r="I493" i="26"/>
  <c r="I492" i="26"/>
  <c r="I491" i="26"/>
  <c r="I490" i="26"/>
  <c r="I489" i="26"/>
  <c r="I488" i="26"/>
  <c r="I487" i="26"/>
  <c r="I486" i="26"/>
  <c r="I485" i="26"/>
  <c r="I484" i="26"/>
  <c r="I483" i="26"/>
  <c r="I482" i="26"/>
  <c r="I481" i="26"/>
  <c r="I480" i="26"/>
  <c r="I479" i="26"/>
  <c r="I478" i="26"/>
  <c r="I477" i="26"/>
  <c r="I476" i="26"/>
  <c r="I475" i="26"/>
  <c r="I474" i="26"/>
  <c r="I473" i="26"/>
  <c r="I472" i="26"/>
  <c r="I471" i="26"/>
  <c r="I470" i="26"/>
  <c r="I469" i="26"/>
  <c r="I468" i="26"/>
  <c r="I467" i="26"/>
  <c r="I466" i="26"/>
  <c r="I465" i="26"/>
  <c r="I464" i="26"/>
  <c r="I463" i="26"/>
  <c r="I462" i="26"/>
  <c r="I461" i="26"/>
  <c r="I460" i="26"/>
  <c r="I459" i="26"/>
  <c r="I458" i="26"/>
  <c r="I457" i="26"/>
  <c r="I456" i="26"/>
  <c r="I455" i="26"/>
  <c r="I454" i="26"/>
  <c r="I453" i="26"/>
  <c r="I452" i="26"/>
  <c r="I451" i="26"/>
  <c r="I450" i="26"/>
  <c r="I449" i="26"/>
  <c r="I448" i="26"/>
  <c r="I447" i="26"/>
  <c r="I446" i="26"/>
  <c r="I445" i="26"/>
  <c r="I444" i="26"/>
  <c r="I443" i="26"/>
  <c r="I442" i="26"/>
  <c r="I441" i="26"/>
  <c r="I440" i="26"/>
  <c r="I439" i="26"/>
  <c r="I438" i="26"/>
  <c r="I437" i="26"/>
  <c r="I436" i="26"/>
  <c r="I435" i="26"/>
  <c r="I434" i="26"/>
  <c r="I433" i="26"/>
  <c r="I432" i="26"/>
  <c r="I431" i="26"/>
  <c r="I430" i="26"/>
  <c r="I429" i="26"/>
  <c r="I428" i="26"/>
  <c r="I427" i="26"/>
  <c r="I426" i="26"/>
  <c r="I425" i="26"/>
  <c r="I424" i="26"/>
  <c r="I423" i="26"/>
  <c r="I422" i="26"/>
  <c r="I421" i="26"/>
  <c r="I420" i="26"/>
  <c r="I419" i="26"/>
  <c r="I418" i="26"/>
  <c r="I417" i="26"/>
  <c r="I416" i="26"/>
  <c r="I415" i="26"/>
  <c r="I414" i="26"/>
  <c r="I413" i="26"/>
  <c r="I412" i="26"/>
  <c r="I411" i="26"/>
  <c r="I410" i="26"/>
  <c r="I409" i="26"/>
  <c r="I408" i="26"/>
  <c r="I407" i="26"/>
  <c r="I406" i="26"/>
  <c r="I405" i="26"/>
  <c r="I404" i="26"/>
  <c r="I403" i="26"/>
  <c r="I402" i="26"/>
  <c r="I401" i="26"/>
  <c r="I400" i="26"/>
  <c r="I399" i="26"/>
  <c r="I398" i="26"/>
  <c r="I397" i="26"/>
  <c r="I396" i="26"/>
  <c r="I395" i="26"/>
  <c r="I394" i="26"/>
  <c r="I393" i="26"/>
  <c r="I392" i="26"/>
  <c r="I391" i="26"/>
  <c r="I390" i="26"/>
  <c r="I389" i="26"/>
  <c r="I388" i="26"/>
  <c r="I387" i="26"/>
  <c r="I386" i="26"/>
  <c r="I385" i="26"/>
  <c r="I384" i="26"/>
  <c r="I383" i="26"/>
  <c r="I382" i="26"/>
  <c r="I381" i="26"/>
  <c r="I380" i="26"/>
  <c r="I139" i="26"/>
  <c r="I138" i="26"/>
  <c r="I137" i="26"/>
  <c r="I136" i="26"/>
  <c r="I135" i="26"/>
  <c r="I134" i="26"/>
  <c r="I133" i="26"/>
  <c r="I132" i="26"/>
  <c r="I131" i="26"/>
  <c r="I432" i="18"/>
  <c r="I431" i="18"/>
  <c r="I430" i="18"/>
  <c r="I429" i="18"/>
  <c r="I428" i="18"/>
  <c r="I427" i="18"/>
  <c r="I426" i="18"/>
  <c r="I425" i="18"/>
  <c r="I424" i="18"/>
  <c r="I423" i="18"/>
  <c r="I422" i="18"/>
  <c r="I421" i="18"/>
  <c r="I420" i="18"/>
  <c r="I419" i="18"/>
  <c r="I418" i="18"/>
  <c r="I417" i="18"/>
  <c r="I416" i="18"/>
  <c r="I415" i="18"/>
  <c r="I414" i="18"/>
  <c r="I413" i="18"/>
  <c r="I412" i="18"/>
  <c r="I411" i="18"/>
  <c r="I410" i="18"/>
  <c r="I409" i="18"/>
  <c r="I408" i="18"/>
  <c r="I407" i="18"/>
  <c r="I406" i="18"/>
  <c r="I405" i="18"/>
  <c r="I404" i="18"/>
  <c r="I403" i="18"/>
  <c r="I402" i="18"/>
  <c r="I401" i="18"/>
  <c r="I400" i="18"/>
  <c r="I399" i="18"/>
  <c r="I398" i="18"/>
  <c r="I397" i="18"/>
  <c r="I396" i="18"/>
  <c r="I395" i="18"/>
  <c r="I394" i="18"/>
  <c r="I393" i="18"/>
  <c r="I392" i="18"/>
  <c r="I391" i="18"/>
  <c r="I390" i="18"/>
  <c r="I389" i="18"/>
  <c r="I388" i="18"/>
  <c r="I387" i="18"/>
  <c r="I386" i="18"/>
  <c r="I385" i="18"/>
  <c r="I384" i="18"/>
  <c r="I383" i="18"/>
  <c r="I382" i="18"/>
  <c r="I381" i="18"/>
  <c r="I380" i="18"/>
  <c r="I379" i="18"/>
  <c r="I378" i="18"/>
  <c r="I377" i="18"/>
  <c r="I376" i="18"/>
  <c r="I375" i="18"/>
  <c r="I374" i="18"/>
  <c r="I373" i="18"/>
  <c r="I372" i="18"/>
  <c r="I371" i="18"/>
  <c r="I370" i="18"/>
  <c r="I369" i="18"/>
  <c r="I368" i="18"/>
  <c r="I367" i="18"/>
  <c r="I366" i="18"/>
  <c r="I365" i="18"/>
  <c r="I364" i="18"/>
  <c r="I363" i="18"/>
  <c r="I362" i="18"/>
  <c r="I361" i="18"/>
  <c r="I360" i="18"/>
  <c r="I359" i="18"/>
  <c r="I358" i="18"/>
  <c r="I357" i="18"/>
  <c r="I356" i="18"/>
  <c r="I355" i="18"/>
  <c r="I354" i="18"/>
  <c r="I353" i="18"/>
  <c r="I352" i="18"/>
  <c r="I351" i="18"/>
  <c r="I350" i="18"/>
  <c r="I349" i="18"/>
  <c r="I348" i="18"/>
  <c r="I347" i="18"/>
  <c r="I346" i="18"/>
  <c r="I345" i="18"/>
  <c r="I344" i="18"/>
  <c r="I343" i="18"/>
  <c r="I157" i="18"/>
  <c r="I156" i="18"/>
  <c r="I155" i="18"/>
  <c r="I154" i="18"/>
  <c r="I153" i="18"/>
  <c r="I152" i="18"/>
  <c r="I151" i="18"/>
  <c r="I150" i="18"/>
  <c r="FC670" i="1" l="1"/>
  <c r="FA670" i="1"/>
  <c r="EQ670" i="1"/>
  <c r="FC669" i="1"/>
  <c r="FA669" i="1"/>
  <c r="EQ669" i="1"/>
  <c r="FC668" i="1"/>
  <c r="FA668" i="1"/>
  <c r="EQ668" i="1"/>
  <c r="FC667" i="1"/>
  <c r="FA667" i="1"/>
  <c r="EQ667" i="1"/>
  <c r="FC666" i="1"/>
  <c r="FA666" i="1"/>
  <c r="EQ666" i="1"/>
  <c r="FC665" i="1"/>
  <c r="FA665" i="1"/>
  <c r="EQ665" i="1"/>
  <c r="FC664" i="1"/>
  <c r="FA664" i="1"/>
  <c r="EQ664" i="1"/>
  <c r="FC663" i="1"/>
  <c r="FA663" i="1"/>
  <c r="EQ663" i="1"/>
  <c r="FC662" i="1"/>
  <c r="FA662" i="1"/>
  <c r="EQ662" i="1"/>
  <c r="FC661" i="1"/>
  <c r="FA661" i="1"/>
  <c r="EQ661" i="1"/>
  <c r="FC660" i="1"/>
  <c r="FA660" i="1"/>
  <c r="EQ660" i="1"/>
  <c r="FC659" i="1"/>
  <c r="FA659" i="1"/>
  <c r="EQ659" i="1"/>
  <c r="FC658" i="1"/>
  <c r="FA658" i="1"/>
  <c r="EQ658" i="1"/>
  <c r="FC657" i="1"/>
  <c r="FA657" i="1"/>
  <c r="EQ657" i="1"/>
  <c r="FC656" i="1"/>
  <c r="FA656" i="1"/>
  <c r="EQ656" i="1"/>
  <c r="FC655" i="1"/>
  <c r="FA655" i="1"/>
  <c r="EQ655" i="1"/>
  <c r="FC654" i="1"/>
  <c r="FA654" i="1"/>
  <c r="EQ654" i="1"/>
  <c r="FC653" i="1"/>
  <c r="FA653" i="1"/>
  <c r="EQ653" i="1"/>
  <c r="FC652" i="1"/>
  <c r="FA652" i="1"/>
  <c r="EQ652" i="1"/>
  <c r="FC651" i="1"/>
  <c r="FA651" i="1"/>
  <c r="EQ651" i="1"/>
  <c r="FC650" i="1"/>
  <c r="FA650" i="1"/>
  <c r="EQ650" i="1"/>
  <c r="FC649" i="1"/>
  <c r="FA649" i="1"/>
  <c r="EQ649" i="1"/>
  <c r="FC648" i="1"/>
  <c r="FA648" i="1"/>
  <c r="EQ648" i="1"/>
  <c r="FC647" i="1"/>
  <c r="FA647" i="1"/>
  <c r="EQ647" i="1"/>
  <c r="FC646" i="1"/>
  <c r="FA646" i="1"/>
  <c r="EQ646" i="1"/>
  <c r="FC645" i="1"/>
  <c r="FA645" i="1"/>
  <c r="EQ645" i="1"/>
  <c r="FC644" i="1"/>
  <c r="FA644" i="1"/>
  <c r="EQ644" i="1"/>
  <c r="FC643" i="1"/>
  <c r="FA643" i="1"/>
  <c r="EQ643" i="1"/>
  <c r="FC642" i="1"/>
  <c r="FA642" i="1"/>
  <c r="EQ642" i="1"/>
  <c r="FC641" i="1"/>
  <c r="FA641" i="1"/>
  <c r="EQ641" i="1"/>
  <c r="FC640" i="1"/>
  <c r="FA640" i="1"/>
  <c r="EQ640" i="1"/>
  <c r="FC639" i="1"/>
  <c r="FA639" i="1"/>
  <c r="EQ639" i="1"/>
  <c r="FC638" i="1"/>
  <c r="FA638" i="1"/>
  <c r="EQ638" i="1"/>
  <c r="FC637" i="1"/>
  <c r="FA637" i="1"/>
  <c r="EQ637" i="1"/>
  <c r="FC636" i="1"/>
  <c r="FA636" i="1"/>
  <c r="EQ636" i="1"/>
  <c r="FC635" i="1"/>
  <c r="FA635" i="1"/>
  <c r="EQ635" i="1"/>
  <c r="FC634" i="1"/>
  <c r="FA634" i="1"/>
  <c r="EQ634" i="1"/>
  <c r="FC633" i="1"/>
  <c r="FA633" i="1"/>
  <c r="EQ633" i="1"/>
  <c r="FC632" i="1"/>
  <c r="FA632" i="1"/>
  <c r="EQ632" i="1"/>
  <c r="FC631" i="1"/>
  <c r="FA631" i="1"/>
  <c r="EQ631" i="1"/>
  <c r="FC630" i="1"/>
  <c r="FA630" i="1"/>
  <c r="EQ630" i="1"/>
  <c r="FC629" i="1"/>
  <c r="FA629" i="1"/>
  <c r="EQ629" i="1"/>
  <c r="FC628" i="1"/>
  <c r="FA628" i="1"/>
  <c r="EQ628" i="1"/>
  <c r="FC627" i="1"/>
  <c r="FA627" i="1"/>
  <c r="EQ627" i="1"/>
  <c r="FC626" i="1"/>
  <c r="FA626" i="1"/>
  <c r="EQ626" i="1"/>
  <c r="FC625" i="1"/>
  <c r="FA625" i="1"/>
  <c r="EQ625" i="1"/>
  <c r="FC624" i="1"/>
  <c r="FA624" i="1"/>
  <c r="EQ624" i="1"/>
  <c r="FC623" i="1"/>
  <c r="FA623" i="1"/>
  <c r="EQ623" i="1"/>
  <c r="FC622" i="1"/>
  <c r="FA622" i="1"/>
  <c r="EQ622" i="1"/>
  <c r="FC621" i="1"/>
  <c r="FA621" i="1"/>
  <c r="EQ621" i="1"/>
  <c r="FC620" i="1"/>
  <c r="FA620" i="1"/>
  <c r="EQ620" i="1"/>
  <c r="FC619" i="1"/>
  <c r="FA619" i="1"/>
  <c r="EQ619" i="1"/>
  <c r="FC618" i="1"/>
  <c r="FA618" i="1"/>
  <c r="EQ618" i="1"/>
  <c r="FC617" i="1"/>
  <c r="FA617" i="1"/>
  <c r="EQ617" i="1"/>
  <c r="FC616" i="1"/>
  <c r="FA616" i="1"/>
  <c r="EQ616" i="1"/>
  <c r="FC615" i="1"/>
  <c r="FA615" i="1"/>
  <c r="EQ615" i="1"/>
  <c r="FC614" i="1"/>
  <c r="FA614" i="1"/>
  <c r="EQ614" i="1"/>
  <c r="FC613" i="1"/>
  <c r="FA613" i="1"/>
  <c r="EQ613" i="1"/>
  <c r="FC612" i="1"/>
  <c r="FA612" i="1"/>
  <c r="EQ612" i="1"/>
  <c r="FC611" i="1"/>
  <c r="FA611" i="1"/>
  <c r="EQ611" i="1"/>
  <c r="FC610" i="1"/>
  <c r="FA610" i="1"/>
  <c r="EQ610" i="1"/>
  <c r="FC609" i="1"/>
  <c r="FA609" i="1"/>
  <c r="EQ609" i="1"/>
  <c r="FC608" i="1"/>
  <c r="FA608" i="1"/>
  <c r="EQ608" i="1"/>
  <c r="FC607" i="1"/>
  <c r="FA607" i="1"/>
  <c r="EQ607" i="1"/>
  <c r="FC606" i="1"/>
  <c r="FA606" i="1"/>
  <c r="EQ606" i="1"/>
  <c r="FC605" i="1"/>
  <c r="FA605" i="1"/>
  <c r="EQ605" i="1"/>
  <c r="FC604" i="1"/>
  <c r="FA604" i="1"/>
  <c r="EQ604" i="1"/>
  <c r="FC603" i="1"/>
  <c r="FA603" i="1"/>
  <c r="EQ603" i="1"/>
  <c r="FC602" i="1"/>
  <c r="FA602" i="1"/>
  <c r="EQ602" i="1"/>
  <c r="FC601" i="1"/>
  <c r="FA601" i="1"/>
  <c r="EQ601" i="1"/>
  <c r="FC600" i="1"/>
  <c r="FA600" i="1"/>
  <c r="EQ600" i="1"/>
  <c r="FC599" i="1"/>
  <c r="FA599" i="1"/>
  <c r="EQ599" i="1"/>
  <c r="FC598" i="1"/>
  <c r="FA598" i="1"/>
  <c r="EQ598" i="1"/>
  <c r="FC597" i="1"/>
  <c r="FA597" i="1"/>
  <c r="EQ597" i="1"/>
  <c r="FC596" i="1"/>
  <c r="FA596" i="1"/>
  <c r="EQ596" i="1"/>
  <c r="FC595" i="1"/>
  <c r="FA595" i="1"/>
  <c r="EQ595" i="1"/>
  <c r="FC594" i="1"/>
  <c r="FA594" i="1"/>
  <c r="EQ594" i="1"/>
  <c r="FC593" i="1"/>
  <c r="FA593" i="1"/>
  <c r="EQ593" i="1"/>
  <c r="FC592" i="1"/>
  <c r="FA592" i="1"/>
  <c r="EQ592" i="1"/>
  <c r="FC591" i="1"/>
  <c r="FA591" i="1"/>
  <c r="EQ591" i="1"/>
  <c r="FC590" i="1"/>
  <c r="FA590" i="1"/>
  <c r="EQ590" i="1"/>
  <c r="FC589" i="1"/>
  <c r="FA589" i="1"/>
  <c r="EQ589" i="1"/>
  <c r="FC588" i="1"/>
  <c r="FA588" i="1"/>
  <c r="EQ588" i="1"/>
  <c r="FC587" i="1"/>
  <c r="FA587" i="1"/>
  <c r="EQ587" i="1"/>
  <c r="FC586" i="1"/>
  <c r="FA586" i="1"/>
  <c r="EQ586" i="1"/>
  <c r="FC585" i="1"/>
  <c r="FA585" i="1"/>
  <c r="EQ585" i="1"/>
  <c r="FC584" i="1"/>
  <c r="FA584" i="1"/>
  <c r="EQ584" i="1"/>
  <c r="FC583" i="1"/>
  <c r="FA583" i="1"/>
  <c r="EQ583" i="1"/>
  <c r="FC582" i="1"/>
  <c r="FA582" i="1"/>
  <c r="EQ582" i="1"/>
  <c r="FC581" i="1"/>
  <c r="FA581" i="1"/>
  <c r="EQ581" i="1"/>
  <c r="FC580" i="1"/>
  <c r="FA580" i="1"/>
  <c r="EQ580" i="1"/>
  <c r="FC579" i="1"/>
  <c r="FA579" i="1"/>
  <c r="EQ579" i="1"/>
  <c r="FC578" i="1"/>
  <c r="FA578" i="1"/>
  <c r="EQ578" i="1"/>
  <c r="FC577" i="1"/>
  <c r="FA577" i="1"/>
  <c r="EQ577" i="1"/>
  <c r="FC576" i="1"/>
  <c r="FA576" i="1"/>
  <c r="EQ576" i="1"/>
  <c r="FC575" i="1"/>
  <c r="FA575" i="1"/>
  <c r="EQ575" i="1"/>
  <c r="FC574" i="1"/>
  <c r="FA574" i="1"/>
  <c r="EQ574" i="1"/>
  <c r="FC573" i="1"/>
  <c r="FA573" i="1"/>
  <c r="EQ573" i="1"/>
  <c r="FC572" i="1"/>
  <c r="FA572" i="1"/>
  <c r="EQ572" i="1"/>
  <c r="FC571" i="1"/>
  <c r="FA571" i="1"/>
  <c r="EQ571" i="1"/>
  <c r="FC570" i="1"/>
  <c r="FA570" i="1"/>
  <c r="EQ570" i="1"/>
  <c r="FC569" i="1"/>
  <c r="FA569" i="1"/>
  <c r="EQ569" i="1"/>
  <c r="FC568" i="1"/>
  <c r="FA568" i="1"/>
  <c r="EQ568" i="1"/>
  <c r="FC567" i="1"/>
  <c r="FA567" i="1"/>
  <c r="EQ567" i="1"/>
  <c r="FC566" i="1"/>
  <c r="FA566" i="1"/>
  <c r="EQ566" i="1"/>
  <c r="FC565" i="1"/>
  <c r="FA565" i="1"/>
  <c r="EQ565" i="1"/>
  <c r="FC564" i="1"/>
  <c r="FA564" i="1"/>
  <c r="EQ564" i="1"/>
  <c r="FC563" i="1"/>
  <c r="FA563" i="1"/>
  <c r="EQ563" i="1"/>
  <c r="FC562" i="1"/>
  <c r="FA562" i="1"/>
  <c r="EQ562" i="1"/>
  <c r="FC561" i="1"/>
  <c r="FA561" i="1"/>
  <c r="EQ561" i="1"/>
  <c r="FC560" i="1"/>
  <c r="FA560" i="1"/>
  <c r="EQ560" i="1"/>
  <c r="FC559" i="1"/>
  <c r="FA559" i="1"/>
  <c r="EQ559" i="1"/>
  <c r="FC558" i="1"/>
  <c r="FA558" i="1"/>
  <c r="EQ558" i="1"/>
  <c r="FC557" i="1"/>
  <c r="FA557" i="1"/>
  <c r="EQ557" i="1"/>
  <c r="FC556" i="1"/>
  <c r="FA556" i="1"/>
  <c r="EQ556" i="1"/>
  <c r="FC555" i="1"/>
  <c r="FA555" i="1"/>
  <c r="EQ555" i="1"/>
  <c r="FC554" i="1"/>
  <c r="FA554" i="1"/>
  <c r="EQ554" i="1"/>
  <c r="FC553" i="1"/>
  <c r="FA553" i="1"/>
  <c r="EQ553" i="1"/>
  <c r="FC552" i="1"/>
  <c r="FA552" i="1"/>
  <c r="EQ552" i="1"/>
  <c r="FC551" i="1"/>
  <c r="FA551" i="1"/>
  <c r="EQ551" i="1"/>
  <c r="FC550" i="1"/>
  <c r="FA550" i="1"/>
  <c r="EQ550" i="1"/>
  <c r="FC549" i="1"/>
  <c r="FA549" i="1"/>
  <c r="EQ549" i="1"/>
  <c r="FC548" i="1"/>
  <c r="FA548" i="1"/>
  <c r="EQ548" i="1"/>
  <c r="FC547" i="1"/>
  <c r="FA547" i="1"/>
  <c r="EQ547" i="1"/>
  <c r="FC546" i="1"/>
  <c r="FA546" i="1"/>
  <c r="EQ546" i="1"/>
  <c r="FC545" i="1"/>
  <c r="FA545" i="1"/>
  <c r="EQ545" i="1"/>
  <c r="FC544" i="1"/>
  <c r="FA544" i="1"/>
  <c r="EQ544" i="1"/>
  <c r="FC543" i="1"/>
  <c r="FA543" i="1"/>
  <c r="EQ543" i="1"/>
  <c r="FC542" i="1"/>
  <c r="FA542" i="1"/>
  <c r="EQ542" i="1"/>
  <c r="FC541" i="1"/>
  <c r="FA541" i="1"/>
  <c r="EQ541" i="1"/>
  <c r="FC540" i="1"/>
  <c r="FA540" i="1"/>
  <c r="EQ540" i="1"/>
  <c r="FC539" i="1"/>
  <c r="FA539" i="1"/>
  <c r="EQ539" i="1"/>
  <c r="FC538" i="1"/>
  <c r="FA538" i="1"/>
  <c r="EQ538" i="1"/>
  <c r="FC537" i="1"/>
  <c r="FA537" i="1"/>
  <c r="EQ537" i="1"/>
  <c r="FC536" i="1"/>
  <c r="FA536" i="1"/>
  <c r="EQ536" i="1"/>
  <c r="FC535" i="1"/>
  <c r="FA535" i="1"/>
  <c r="EQ535" i="1"/>
  <c r="FC534" i="1"/>
  <c r="FA534" i="1"/>
  <c r="EQ534" i="1"/>
  <c r="FC533" i="1"/>
  <c r="FA533" i="1"/>
  <c r="EQ533" i="1"/>
  <c r="FC532" i="1"/>
  <c r="FA532" i="1"/>
  <c r="EQ532" i="1"/>
  <c r="FC531" i="1"/>
  <c r="FA531" i="1"/>
  <c r="EQ531" i="1"/>
  <c r="FC530" i="1"/>
  <c r="FA530" i="1"/>
  <c r="EQ530" i="1"/>
  <c r="FC529" i="1"/>
  <c r="FA529" i="1"/>
  <c r="EQ529" i="1"/>
  <c r="FC528" i="1"/>
  <c r="FA528" i="1"/>
  <c r="EQ528" i="1"/>
  <c r="FC527" i="1"/>
  <c r="FA527" i="1"/>
  <c r="EQ527" i="1"/>
  <c r="FC526" i="1"/>
  <c r="FA526" i="1"/>
  <c r="EQ526" i="1"/>
  <c r="FC525" i="1"/>
  <c r="FA525" i="1"/>
  <c r="EQ525" i="1"/>
  <c r="FC524" i="1"/>
  <c r="FA524" i="1"/>
  <c r="EQ524" i="1"/>
  <c r="FC523" i="1"/>
  <c r="FA523" i="1"/>
  <c r="EQ523" i="1"/>
  <c r="FC522" i="1"/>
  <c r="FA522" i="1"/>
  <c r="EQ522" i="1"/>
  <c r="FC521" i="1"/>
  <c r="FA521" i="1"/>
  <c r="EQ521" i="1"/>
  <c r="FC520" i="1"/>
  <c r="FA520" i="1"/>
  <c r="EQ520" i="1"/>
  <c r="FC519" i="1"/>
  <c r="FA519" i="1"/>
  <c r="EQ519" i="1"/>
  <c r="FC518" i="1"/>
  <c r="FA518" i="1"/>
  <c r="EQ518" i="1"/>
  <c r="FC517" i="1"/>
  <c r="FA517" i="1"/>
  <c r="EQ517" i="1"/>
  <c r="FC516" i="1"/>
  <c r="FA516" i="1"/>
  <c r="EQ516" i="1"/>
  <c r="FC515" i="1"/>
  <c r="FA515" i="1"/>
  <c r="EQ515" i="1"/>
  <c r="FC514" i="1"/>
  <c r="FA514" i="1"/>
  <c r="EQ514" i="1"/>
  <c r="FC513" i="1"/>
  <c r="FA513" i="1"/>
  <c r="EQ513" i="1"/>
  <c r="FC512" i="1"/>
  <c r="FA512" i="1"/>
  <c r="EQ512" i="1"/>
  <c r="FC511" i="1"/>
  <c r="FA511" i="1"/>
  <c r="EQ511" i="1"/>
  <c r="FC510" i="1"/>
  <c r="FA510" i="1"/>
  <c r="EQ510" i="1"/>
  <c r="FC509" i="1"/>
  <c r="FA509" i="1"/>
  <c r="EQ509" i="1"/>
  <c r="FC508" i="1"/>
  <c r="FA508" i="1"/>
  <c r="EQ508" i="1"/>
  <c r="FC507" i="1"/>
  <c r="FA507" i="1"/>
  <c r="EQ507" i="1"/>
  <c r="FC506" i="1"/>
  <c r="FA506" i="1"/>
  <c r="EQ506" i="1"/>
  <c r="FC505" i="1"/>
  <c r="FA505" i="1"/>
  <c r="EQ505" i="1"/>
  <c r="FC504" i="1"/>
  <c r="FA504" i="1"/>
  <c r="EQ504" i="1"/>
  <c r="FC503" i="1"/>
  <c r="FA503" i="1"/>
  <c r="EQ503" i="1"/>
  <c r="FC502" i="1"/>
  <c r="FA502" i="1"/>
  <c r="EQ502" i="1"/>
  <c r="FC501" i="1"/>
  <c r="FA501" i="1"/>
  <c r="EQ501" i="1"/>
  <c r="FC500" i="1"/>
  <c r="FA500" i="1"/>
  <c r="EQ500" i="1"/>
  <c r="FC499" i="1"/>
  <c r="FA499" i="1"/>
  <c r="EQ499" i="1"/>
  <c r="FC498" i="1"/>
  <c r="FA498" i="1"/>
  <c r="EQ498" i="1"/>
  <c r="FC497" i="1"/>
  <c r="FA497" i="1"/>
  <c r="EQ497" i="1"/>
  <c r="FC496" i="1"/>
  <c r="FA496" i="1"/>
  <c r="EQ496" i="1"/>
  <c r="FC495" i="1"/>
  <c r="FA495" i="1"/>
  <c r="EQ495" i="1"/>
  <c r="FC494" i="1"/>
  <c r="FA494" i="1"/>
  <c r="EQ494" i="1"/>
  <c r="FC493" i="1"/>
  <c r="FA493" i="1"/>
  <c r="EQ493" i="1"/>
  <c r="FC492" i="1"/>
  <c r="FA492" i="1"/>
  <c r="EQ492" i="1"/>
  <c r="FC491" i="1"/>
  <c r="FA491" i="1"/>
  <c r="EQ491" i="1"/>
  <c r="FC490" i="1"/>
  <c r="FA490" i="1"/>
  <c r="EQ490" i="1"/>
  <c r="FC489" i="1"/>
  <c r="FA489" i="1"/>
  <c r="EQ489" i="1"/>
  <c r="FC488" i="1"/>
  <c r="FA488" i="1"/>
  <c r="EQ488" i="1"/>
  <c r="FC487" i="1"/>
  <c r="FA487" i="1"/>
  <c r="EQ487" i="1"/>
  <c r="FC486" i="1"/>
  <c r="FA486" i="1"/>
  <c r="EQ486" i="1"/>
  <c r="FC485" i="1"/>
  <c r="FA485" i="1"/>
  <c r="EQ485" i="1"/>
  <c r="FC484" i="1"/>
  <c r="FA484" i="1"/>
  <c r="EQ484" i="1"/>
  <c r="FC483" i="1"/>
  <c r="FA483" i="1"/>
  <c r="EQ483" i="1"/>
  <c r="FC482" i="1"/>
  <c r="FA482" i="1"/>
  <c r="EQ482" i="1"/>
  <c r="FC481" i="1"/>
  <c r="FA481" i="1"/>
  <c r="EQ481" i="1"/>
  <c r="FC480" i="1"/>
  <c r="FA480" i="1"/>
  <c r="EQ480" i="1"/>
  <c r="FC479" i="1"/>
  <c r="FA479" i="1"/>
  <c r="EQ479" i="1"/>
  <c r="FC478" i="1"/>
  <c r="FA478" i="1"/>
  <c r="EQ478" i="1"/>
  <c r="FC477" i="1"/>
  <c r="FA477" i="1"/>
  <c r="EQ477" i="1"/>
  <c r="FC476" i="1"/>
  <c r="FA476" i="1"/>
  <c r="EQ476" i="1"/>
  <c r="FC475" i="1"/>
  <c r="FA475" i="1"/>
  <c r="EQ475" i="1"/>
  <c r="FC474" i="1"/>
  <c r="FA474" i="1"/>
  <c r="EQ474" i="1"/>
  <c r="FC473" i="1"/>
  <c r="FA473" i="1"/>
  <c r="EQ473" i="1"/>
  <c r="FC472" i="1"/>
  <c r="FA472" i="1"/>
  <c r="EQ472" i="1"/>
  <c r="FC471" i="1"/>
  <c r="FA471" i="1"/>
  <c r="EQ471" i="1"/>
  <c r="FC470" i="1"/>
  <c r="FA470" i="1"/>
  <c r="EQ470" i="1"/>
  <c r="FC469" i="1"/>
  <c r="FA469" i="1"/>
  <c r="EQ469" i="1"/>
  <c r="FC468" i="1"/>
  <c r="FA468" i="1"/>
  <c r="EQ468" i="1"/>
  <c r="FC467" i="1"/>
  <c r="FA467" i="1"/>
  <c r="EQ467" i="1"/>
  <c r="FC466" i="1"/>
  <c r="FA466" i="1"/>
  <c r="EQ466" i="1"/>
  <c r="FC465" i="1"/>
  <c r="FA465" i="1"/>
  <c r="EQ465" i="1"/>
  <c r="FC464" i="1"/>
  <c r="FA464" i="1"/>
  <c r="EQ464" i="1"/>
  <c r="FC463" i="1"/>
  <c r="FA463" i="1"/>
  <c r="EQ463" i="1"/>
  <c r="FC462" i="1"/>
  <c r="FA462" i="1"/>
  <c r="EQ462" i="1"/>
  <c r="FC461" i="1"/>
  <c r="FA461" i="1"/>
  <c r="EQ461" i="1"/>
  <c r="FC460" i="1"/>
  <c r="FA460" i="1"/>
  <c r="EQ460" i="1"/>
  <c r="FC459" i="1"/>
  <c r="FA459" i="1"/>
  <c r="EQ459" i="1"/>
  <c r="FC458" i="1"/>
  <c r="FA458" i="1"/>
  <c r="EQ458" i="1"/>
  <c r="FC457" i="1"/>
  <c r="FA457" i="1"/>
  <c r="EQ457" i="1"/>
  <c r="FC456" i="1"/>
  <c r="FA456" i="1"/>
  <c r="EQ456" i="1"/>
  <c r="FC455" i="1"/>
  <c r="FA455" i="1"/>
  <c r="EQ455" i="1"/>
  <c r="FC454" i="1"/>
  <c r="FA454" i="1"/>
  <c r="EQ454" i="1"/>
  <c r="FC453" i="1"/>
  <c r="FA453" i="1"/>
  <c r="EQ453" i="1"/>
  <c r="FC452" i="1"/>
  <c r="FA452" i="1"/>
  <c r="EQ452" i="1"/>
  <c r="FC451" i="1"/>
  <c r="FA451" i="1"/>
  <c r="EQ451" i="1"/>
  <c r="FC450" i="1"/>
  <c r="FA450" i="1"/>
  <c r="EQ450" i="1"/>
  <c r="FC449" i="1"/>
  <c r="FA449" i="1"/>
  <c r="EQ449" i="1"/>
  <c r="FC448" i="1"/>
  <c r="FA448" i="1"/>
  <c r="EQ448" i="1"/>
  <c r="FC447" i="1"/>
  <c r="FA447" i="1"/>
  <c r="EQ447" i="1"/>
  <c r="FC446" i="1"/>
  <c r="FA446" i="1"/>
  <c r="EQ446" i="1"/>
  <c r="FC445" i="1"/>
  <c r="FA445" i="1"/>
  <c r="EQ445" i="1"/>
  <c r="FC444" i="1"/>
  <c r="FA444" i="1"/>
  <c r="EQ444" i="1"/>
  <c r="FC443" i="1"/>
  <c r="FA443" i="1"/>
  <c r="EQ443" i="1"/>
  <c r="FC442" i="1"/>
  <c r="FA442" i="1"/>
  <c r="EQ442" i="1"/>
  <c r="FC441" i="1"/>
  <c r="FA441" i="1"/>
  <c r="EQ441" i="1"/>
  <c r="FC440" i="1"/>
  <c r="FA440" i="1"/>
  <c r="EQ440" i="1"/>
  <c r="FC439" i="1"/>
  <c r="FA439" i="1"/>
  <c r="EQ439" i="1"/>
  <c r="FC438" i="1"/>
  <c r="FA438" i="1"/>
  <c r="EQ438" i="1"/>
  <c r="FC437" i="1"/>
  <c r="FA437" i="1"/>
  <c r="EQ437" i="1"/>
  <c r="FC436" i="1"/>
  <c r="FA436" i="1"/>
  <c r="EQ436" i="1"/>
  <c r="FC435" i="1"/>
  <c r="FA435" i="1"/>
  <c r="EQ435" i="1"/>
  <c r="FC434" i="1"/>
  <c r="FA434" i="1"/>
  <c r="EQ434" i="1"/>
  <c r="FC433" i="1"/>
  <c r="FA433" i="1"/>
  <c r="EQ433" i="1"/>
  <c r="FC432" i="1"/>
  <c r="FA432" i="1"/>
  <c r="EQ432" i="1"/>
  <c r="FC431" i="1"/>
  <c r="FA431" i="1"/>
  <c r="EQ431" i="1"/>
  <c r="FC430" i="1"/>
  <c r="FA430" i="1"/>
  <c r="EQ430" i="1"/>
  <c r="FC429" i="1"/>
  <c r="FA429" i="1"/>
  <c r="EQ429" i="1"/>
  <c r="FC428" i="1"/>
  <c r="FA428" i="1"/>
  <c r="EQ428" i="1"/>
  <c r="FC427" i="1"/>
  <c r="FA427" i="1"/>
  <c r="EQ427" i="1"/>
  <c r="FC426" i="1"/>
  <c r="FA426" i="1"/>
  <c r="EQ426" i="1"/>
  <c r="FC425" i="1"/>
  <c r="FA425" i="1"/>
  <c r="EQ425" i="1"/>
  <c r="FC424" i="1"/>
  <c r="FA424" i="1"/>
  <c r="EQ424" i="1"/>
  <c r="FC423" i="1"/>
  <c r="FA423" i="1"/>
  <c r="EQ423" i="1"/>
  <c r="FC422" i="1"/>
  <c r="FA422" i="1"/>
  <c r="EQ422" i="1"/>
  <c r="FC421" i="1"/>
  <c r="FA421" i="1"/>
  <c r="EQ421" i="1"/>
  <c r="FC420" i="1"/>
  <c r="FA420" i="1"/>
  <c r="EQ420" i="1"/>
  <c r="FC419" i="1"/>
  <c r="FA419" i="1"/>
  <c r="EQ419" i="1"/>
  <c r="FC418" i="1"/>
  <c r="FA418" i="1"/>
  <c r="EQ418" i="1"/>
  <c r="FC417" i="1"/>
  <c r="FA417" i="1"/>
  <c r="EQ417" i="1"/>
  <c r="FC416" i="1"/>
  <c r="FA416" i="1"/>
  <c r="EQ416" i="1"/>
  <c r="FC415" i="1"/>
  <c r="FA415" i="1"/>
  <c r="EQ415" i="1"/>
  <c r="FC414" i="1"/>
  <c r="FA414" i="1"/>
  <c r="EQ414" i="1"/>
  <c r="FC413" i="1"/>
  <c r="FA413" i="1"/>
  <c r="EQ413" i="1"/>
  <c r="FC412" i="1"/>
  <c r="FA412" i="1"/>
  <c r="EQ412" i="1"/>
  <c r="FC411" i="1"/>
  <c r="FA411" i="1"/>
  <c r="EQ411" i="1"/>
  <c r="FC410" i="1"/>
  <c r="FA410" i="1"/>
  <c r="EQ410" i="1"/>
  <c r="FC409" i="1"/>
  <c r="FA409" i="1"/>
  <c r="EQ409" i="1"/>
  <c r="FC408" i="1"/>
  <c r="FA408" i="1"/>
  <c r="EQ408" i="1"/>
  <c r="FC407" i="1"/>
  <c r="FA407" i="1"/>
  <c r="EQ407" i="1"/>
  <c r="FC406" i="1"/>
  <c r="FA406" i="1"/>
  <c r="EQ406" i="1"/>
  <c r="FC405" i="1"/>
  <c r="FA405" i="1"/>
  <c r="EQ405" i="1"/>
  <c r="FC404" i="1"/>
  <c r="FA404" i="1"/>
  <c r="EQ404" i="1"/>
  <c r="FC403" i="1"/>
  <c r="FA403" i="1"/>
  <c r="EQ403" i="1"/>
  <c r="FC402" i="1"/>
  <c r="FA402" i="1"/>
  <c r="EQ402" i="1"/>
  <c r="FC401" i="1"/>
  <c r="FA401" i="1"/>
  <c r="EQ401" i="1"/>
  <c r="FC400" i="1"/>
  <c r="FA400" i="1"/>
  <c r="EQ400" i="1"/>
  <c r="FC399" i="1"/>
  <c r="FA399" i="1"/>
  <c r="EQ399" i="1"/>
  <c r="FC398" i="1"/>
  <c r="FA398" i="1"/>
  <c r="EQ398" i="1"/>
  <c r="FC397" i="1"/>
  <c r="FA397" i="1"/>
  <c r="EQ397" i="1"/>
  <c r="FC396" i="1"/>
  <c r="FA396" i="1"/>
  <c r="EQ396" i="1"/>
  <c r="FC395" i="1"/>
  <c r="FA395" i="1"/>
  <c r="EQ395" i="1"/>
  <c r="FC394" i="1"/>
  <c r="FA394" i="1"/>
  <c r="EQ394" i="1"/>
  <c r="FC393" i="1"/>
  <c r="FA393" i="1"/>
  <c r="EQ393" i="1"/>
  <c r="FC392" i="1"/>
  <c r="FA392" i="1"/>
  <c r="EQ392" i="1"/>
  <c r="FC391" i="1"/>
  <c r="FA391" i="1"/>
  <c r="EQ391" i="1"/>
  <c r="FC390" i="1"/>
  <c r="FA390" i="1"/>
  <c r="EQ390" i="1"/>
  <c r="FC389" i="1"/>
  <c r="FA389" i="1"/>
  <c r="EQ389" i="1"/>
  <c r="FC388" i="1"/>
  <c r="FA388" i="1"/>
  <c r="EQ388" i="1"/>
  <c r="FC387" i="1"/>
  <c r="FA387" i="1"/>
  <c r="EQ387" i="1"/>
  <c r="FC386" i="1"/>
  <c r="FA386" i="1"/>
  <c r="EQ386" i="1"/>
  <c r="FC385" i="1"/>
  <c r="FA385" i="1"/>
  <c r="EQ385" i="1"/>
  <c r="FC384" i="1"/>
  <c r="FA384" i="1"/>
  <c r="EQ384" i="1"/>
  <c r="FC383" i="1"/>
  <c r="FA383" i="1"/>
  <c r="EQ383" i="1"/>
  <c r="FC382" i="1"/>
  <c r="FA382" i="1"/>
  <c r="EQ382" i="1"/>
  <c r="FC381" i="1"/>
  <c r="FA381" i="1"/>
  <c r="EQ381" i="1"/>
  <c r="FC380" i="1"/>
  <c r="FA380" i="1"/>
  <c r="EQ380" i="1"/>
  <c r="FC379" i="1"/>
  <c r="FA379" i="1"/>
  <c r="EQ379" i="1"/>
  <c r="FC378" i="1"/>
  <c r="FA378" i="1"/>
  <c r="EQ378" i="1"/>
  <c r="FC377" i="1"/>
  <c r="FA377" i="1"/>
  <c r="EQ377" i="1"/>
  <c r="FC376" i="1"/>
  <c r="FA376" i="1"/>
  <c r="EQ376" i="1"/>
  <c r="FC375" i="1"/>
  <c r="FA375" i="1"/>
  <c r="EQ375" i="1"/>
  <c r="FC374" i="1"/>
  <c r="FA374" i="1"/>
  <c r="EQ374" i="1"/>
  <c r="FC373" i="1"/>
  <c r="FA373" i="1"/>
  <c r="EQ373" i="1"/>
  <c r="FC372" i="1"/>
  <c r="FA372" i="1"/>
  <c r="EQ372" i="1"/>
  <c r="FC371" i="1"/>
  <c r="FA371" i="1"/>
  <c r="EQ371" i="1"/>
  <c r="FC370" i="1"/>
  <c r="FA370" i="1"/>
  <c r="EQ370" i="1"/>
  <c r="FC369" i="1"/>
  <c r="FA369" i="1"/>
  <c r="EQ369" i="1"/>
  <c r="FC368" i="1"/>
  <c r="FA368" i="1"/>
  <c r="EQ368" i="1"/>
  <c r="FC367" i="1"/>
  <c r="FA367" i="1"/>
  <c r="EQ367" i="1"/>
  <c r="FC366" i="1"/>
  <c r="FA366" i="1"/>
  <c r="EQ366" i="1"/>
  <c r="FC365" i="1"/>
  <c r="FA365" i="1"/>
  <c r="EQ365" i="1"/>
  <c r="FC364" i="1"/>
  <c r="FA364" i="1"/>
  <c r="EQ364" i="1"/>
  <c r="FC363" i="1"/>
  <c r="FA363" i="1"/>
  <c r="EQ363" i="1"/>
  <c r="FC362" i="1"/>
  <c r="FA362" i="1"/>
  <c r="EQ362" i="1"/>
  <c r="FC361" i="1"/>
  <c r="FA361" i="1"/>
  <c r="EQ361" i="1"/>
  <c r="FC360" i="1"/>
  <c r="FA360" i="1"/>
  <c r="EQ360" i="1"/>
  <c r="FC359" i="1"/>
  <c r="FA359" i="1"/>
  <c r="EQ359" i="1"/>
  <c r="FC358" i="1"/>
  <c r="FA358" i="1"/>
  <c r="EQ358" i="1"/>
  <c r="FC357" i="1"/>
  <c r="FA357" i="1"/>
  <c r="EQ357" i="1"/>
  <c r="FC356" i="1"/>
  <c r="FA356" i="1"/>
  <c r="EQ356" i="1"/>
  <c r="FC355" i="1"/>
  <c r="FA355" i="1"/>
  <c r="EQ355" i="1"/>
  <c r="FC354" i="1"/>
  <c r="FA354" i="1"/>
  <c r="EQ354" i="1"/>
  <c r="FC353" i="1"/>
  <c r="FA353" i="1"/>
  <c r="EQ353" i="1"/>
  <c r="FC352" i="1"/>
  <c r="FA352" i="1"/>
  <c r="EQ352" i="1"/>
  <c r="FC351" i="1"/>
  <c r="FA351" i="1"/>
  <c r="EQ351" i="1"/>
  <c r="FC350" i="1"/>
  <c r="FA350" i="1"/>
  <c r="EQ350" i="1"/>
  <c r="FC349" i="1"/>
  <c r="FA349" i="1"/>
  <c r="EQ349" i="1"/>
  <c r="FC348" i="1"/>
  <c r="FA348" i="1"/>
  <c r="EQ348" i="1"/>
  <c r="FC347" i="1"/>
  <c r="FA347" i="1"/>
  <c r="EQ347" i="1"/>
  <c r="FC346" i="1"/>
  <c r="FA346" i="1"/>
  <c r="EQ346" i="1"/>
  <c r="FC345" i="1"/>
  <c r="FA345" i="1"/>
  <c r="EQ345" i="1"/>
  <c r="FC344" i="1"/>
  <c r="FA344" i="1"/>
  <c r="EQ344" i="1"/>
  <c r="FC343" i="1"/>
  <c r="FA343" i="1"/>
  <c r="EQ343" i="1"/>
  <c r="FC342" i="1"/>
  <c r="FA342" i="1"/>
  <c r="EQ342" i="1"/>
  <c r="FC341" i="1"/>
  <c r="FA341" i="1"/>
  <c r="EQ341" i="1"/>
  <c r="FC340" i="1"/>
  <c r="FA340" i="1"/>
  <c r="EQ340" i="1"/>
  <c r="FC339" i="1"/>
  <c r="FA339" i="1"/>
  <c r="EQ339" i="1"/>
  <c r="FC338" i="1"/>
  <c r="FA338" i="1"/>
  <c r="EQ338" i="1"/>
  <c r="FC337" i="1"/>
  <c r="FA337" i="1"/>
  <c r="EQ337" i="1"/>
  <c r="FC336" i="1"/>
  <c r="FA336" i="1"/>
  <c r="EQ336" i="1"/>
  <c r="FC335" i="1"/>
  <c r="FA335" i="1"/>
  <c r="EQ335" i="1"/>
  <c r="FC334" i="1"/>
  <c r="FA334" i="1"/>
  <c r="EQ334" i="1"/>
  <c r="FC333" i="1"/>
  <c r="FA333" i="1"/>
  <c r="EQ333" i="1"/>
  <c r="FC332" i="1"/>
  <c r="FA332" i="1"/>
  <c r="EQ332" i="1"/>
  <c r="FC331" i="1"/>
  <c r="FA331" i="1"/>
  <c r="EQ331" i="1"/>
  <c r="FC330" i="1"/>
  <c r="FA330" i="1"/>
  <c r="EQ330" i="1"/>
  <c r="FC329" i="1"/>
  <c r="FA329" i="1"/>
  <c r="EQ329" i="1"/>
  <c r="FC328" i="1"/>
  <c r="FA328" i="1"/>
  <c r="EQ328" i="1"/>
  <c r="FC327" i="1"/>
  <c r="FA327" i="1"/>
  <c r="EQ327" i="1"/>
  <c r="FC326" i="1"/>
  <c r="FA326" i="1"/>
  <c r="EQ326" i="1"/>
  <c r="FC325" i="1"/>
  <c r="FA325" i="1"/>
  <c r="EQ325" i="1"/>
  <c r="FC324" i="1"/>
  <c r="FA324" i="1"/>
  <c r="EQ324" i="1"/>
  <c r="FC323" i="1"/>
  <c r="FA323" i="1"/>
  <c r="EQ323" i="1"/>
  <c r="FC322" i="1"/>
  <c r="FA322" i="1"/>
  <c r="EQ322" i="1"/>
  <c r="FC321" i="1"/>
  <c r="FA321" i="1"/>
  <c r="EQ321" i="1"/>
  <c r="FC320" i="1"/>
  <c r="FA320" i="1"/>
  <c r="EQ320" i="1"/>
  <c r="FC319" i="1"/>
  <c r="FA319" i="1"/>
  <c r="EQ319" i="1"/>
  <c r="FC318" i="1"/>
  <c r="FA318" i="1"/>
  <c r="EQ318" i="1"/>
  <c r="FC317" i="1"/>
  <c r="FA317" i="1"/>
  <c r="EQ317" i="1"/>
  <c r="FC316" i="1"/>
  <c r="FA316" i="1"/>
  <c r="EQ316" i="1"/>
  <c r="FC315" i="1"/>
  <c r="FA315" i="1"/>
  <c r="EQ315" i="1"/>
  <c r="FC314" i="1"/>
  <c r="FA314" i="1"/>
  <c r="EQ314" i="1"/>
  <c r="FC313" i="1"/>
  <c r="FA313" i="1"/>
  <c r="EQ313" i="1"/>
  <c r="FC312" i="1"/>
  <c r="FA312" i="1"/>
  <c r="EQ312" i="1"/>
  <c r="FC311" i="1"/>
  <c r="FA311" i="1"/>
  <c r="EQ311" i="1"/>
  <c r="FC310" i="1"/>
  <c r="FA310" i="1"/>
  <c r="EQ310" i="1"/>
  <c r="FC309" i="1"/>
  <c r="FA309" i="1"/>
  <c r="EQ309" i="1"/>
  <c r="FC308" i="1"/>
  <c r="FA308" i="1"/>
  <c r="EQ308" i="1"/>
  <c r="FC307" i="1"/>
  <c r="FA307" i="1"/>
  <c r="EQ307" i="1"/>
  <c r="FC306" i="1"/>
  <c r="FA306" i="1"/>
  <c r="EQ306" i="1"/>
  <c r="FC305" i="1"/>
  <c r="FA305" i="1"/>
  <c r="EQ305" i="1"/>
  <c r="FC304" i="1"/>
  <c r="FA304" i="1"/>
  <c r="EQ304" i="1"/>
  <c r="FC303" i="1"/>
  <c r="FA303" i="1"/>
  <c r="EQ303" i="1"/>
  <c r="FC302" i="1"/>
  <c r="FA302" i="1"/>
  <c r="EQ302" i="1"/>
  <c r="FC301" i="1"/>
  <c r="FA301" i="1"/>
  <c r="EQ301" i="1"/>
  <c r="FC300" i="1"/>
  <c r="FA300" i="1"/>
  <c r="EQ300" i="1"/>
  <c r="FC299" i="1"/>
  <c r="FA299" i="1"/>
  <c r="EQ299" i="1"/>
  <c r="FC298" i="1"/>
  <c r="FA298" i="1"/>
  <c r="EQ298" i="1"/>
  <c r="FC297" i="1"/>
  <c r="FA297" i="1"/>
  <c r="EQ297" i="1"/>
  <c r="FC296" i="1"/>
  <c r="FA296" i="1"/>
  <c r="EQ296" i="1"/>
  <c r="FC295" i="1"/>
  <c r="FA295" i="1"/>
  <c r="EQ295" i="1"/>
  <c r="FC294" i="1"/>
  <c r="FA294" i="1"/>
  <c r="EQ294" i="1"/>
  <c r="FC293" i="1"/>
  <c r="FA293" i="1"/>
  <c r="EQ293" i="1"/>
  <c r="FC292" i="1"/>
  <c r="FA292" i="1"/>
  <c r="EQ292" i="1"/>
  <c r="FC291" i="1"/>
  <c r="FA291" i="1"/>
  <c r="EQ291" i="1"/>
  <c r="FC290" i="1"/>
  <c r="FA290" i="1"/>
  <c r="EQ290" i="1"/>
  <c r="FC289" i="1"/>
  <c r="FA289" i="1"/>
  <c r="EQ289" i="1"/>
  <c r="FC288" i="1"/>
  <c r="FA288" i="1"/>
  <c r="EQ288" i="1"/>
  <c r="FC287" i="1"/>
  <c r="FA287" i="1"/>
  <c r="EQ287" i="1"/>
  <c r="FC286" i="1"/>
  <c r="FA286" i="1"/>
  <c r="EQ286" i="1"/>
  <c r="FC285" i="1"/>
  <c r="FA285" i="1"/>
  <c r="EQ285" i="1"/>
  <c r="FC284" i="1"/>
  <c r="FA284" i="1"/>
  <c r="EQ284" i="1"/>
  <c r="FC283" i="1"/>
  <c r="FA283" i="1"/>
  <c r="EQ283" i="1"/>
  <c r="FC282" i="1"/>
  <c r="FA282" i="1"/>
  <c r="EQ282" i="1"/>
  <c r="FC281" i="1"/>
  <c r="FA281" i="1"/>
  <c r="EQ281" i="1"/>
  <c r="FC280" i="1"/>
  <c r="FA280" i="1"/>
  <c r="EQ280" i="1"/>
  <c r="FC279" i="1"/>
  <c r="FA279" i="1"/>
  <c r="EQ279" i="1"/>
  <c r="FC278" i="1"/>
  <c r="FA278" i="1"/>
  <c r="EQ278" i="1"/>
  <c r="FC277" i="1"/>
  <c r="FA277" i="1"/>
  <c r="EQ277" i="1"/>
  <c r="FC276" i="1"/>
  <c r="FA276" i="1"/>
  <c r="EQ276" i="1"/>
  <c r="FC275" i="1"/>
  <c r="FA275" i="1"/>
  <c r="EQ275" i="1"/>
  <c r="FC274" i="1"/>
  <c r="FA274" i="1"/>
  <c r="EQ274" i="1"/>
  <c r="FC273" i="1"/>
  <c r="FA273" i="1"/>
  <c r="EQ273" i="1"/>
  <c r="FC272" i="1"/>
  <c r="FA272" i="1"/>
  <c r="EQ272" i="1"/>
  <c r="FC271" i="1"/>
  <c r="FA271" i="1"/>
  <c r="EQ271" i="1"/>
  <c r="FC270" i="1"/>
  <c r="FA270" i="1"/>
  <c r="EQ270" i="1"/>
  <c r="FC269" i="1"/>
  <c r="FA269" i="1"/>
  <c r="EQ269" i="1"/>
  <c r="FC268" i="1"/>
  <c r="FA268" i="1"/>
  <c r="EQ268" i="1"/>
  <c r="FC267" i="1"/>
  <c r="FA267" i="1"/>
  <c r="EQ267" i="1"/>
  <c r="FC266" i="1"/>
  <c r="FA266" i="1"/>
  <c r="EQ266" i="1"/>
  <c r="FC265" i="1"/>
  <c r="FA265" i="1"/>
  <c r="EQ265" i="1"/>
  <c r="FC264" i="1"/>
  <c r="FA264" i="1"/>
  <c r="EQ264" i="1"/>
  <c r="FC263" i="1"/>
  <c r="FA263" i="1"/>
  <c r="EQ263" i="1"/>
  <c r="FC262" i="1"/>
  <c r="FA262" i="1"/>
  <c r="EQ262" i="1"/>
  <c r="FC261" i="1"/>
  <c r="FA261" i="1"/>
  <c r="EQ261" i="1"/>
  <c r="FC260" i="1"/>
  <c r="FA260" i="1"/>
  <c r="EQ260" i="1"/>
  <c r="FC259" i="1"/>
  <c r="FA259" i="1"/>
  <c r="EQ259" i="1"/>
  <c r="FC258" i="1"/>
  <c r="FA258" i="1"/>
  <c r="EQ258" i="1"/>
  <c r="FC257" i="1"/>
  <c r="FA257" i="1"/>
  <c r="EQ257" i="1"/>
  <c r="FC256" i="1"/>
  <c r="FA256" i="1"/>
  <c r="EQ256" i="1"/>
  <c r="FC255" i="1"/>
  <c r="FA255" i="1"/>
  <c r="EQ255" i="1"/>
  <c r="FC254" i="1"/>
  <c r="FA254" i="1"/>
  <c r="EQ254" i="1"/>
  <c r="FC253" i="1"/>
  <c r="FA253" i="1"/>
  <c r="EQ253" i="1"/>
  <c r="FC252" i="1"/>
  <c r="FA252" i="1"/>
  <c r="EQ252" i="1"/>
  <c r="FC251" i="1"/>
  <c r="FA251" i="1"/>
  <c r="EQ251" i="1"/>
  <c r="FC250" i="1"/>
  <c r="FA250" i="1"/>
  <c r="EQ250" i="1"/>
  <c r="FC249" i="1"/>
  <c r="FA249" i="1"/>
  <c r="EQ249" i="1"/>
  <c r="FC248" i="1"/>
  <c r="FA248" i="1"/>
  <c r="EQ248" i="1"/>
  <c r="FC247" i="1"/>
  <c r="FA247" i="1"/>
  <c r="EQ247" i="1"/>
  <c r="FC246" i="1"/>
  <c r="FA246" i="1"/>
  <c r="EQ246" i="1"/>
  <c r="FC245" i="1"/>
  <c r="FA245" i="1"/>
  <c r="EQ245" i="1"/>
  <c r="FC244" i="1"/>
  <c r="FA244" i="1"/>
  <c r="EQ244" i="1"/>
  <c r="FC243" i="1"/>
  <c r="FA243" i="1"/>
  <c r="EQ243" i="1"/>
  <c r="FC242" i="1"/>
  <c r="FA242" i="1"/>
  <c r="EQ242" i="1"/>
  <c r="FC241" i="1"/>
  <c r="FA241" i="1"/>
  <c r="EQ241" i="1"/>
  <c r="FC240" i="1"/>
  <c r="FA240" i="1"/>
  <c r="EQ240" i="1"/>
  <c r="FC239" i="1"/>
  <c r="FA239" i="1"/>
  <c r="EQ239" i="1"/>
  <c r="FC238" i="1"/>
  <c r="FA238" i="1"/>
  <c r="EQ238" i="1"/>
  <c r="FC237" i="1"/>
  <c r="FA237" i="1"/>
  <c r="EQ237" i="1"/>
  <c r="FC236" i="1"/>
  <c r="FA236" i="1"/>
  <c r="EQ236" i="1"/>
  <c r="FC235" i="1"/>
  <c r="FA235" i="1"/>
  <c r="EQ235" i="1"/>
  <c r="FC234" i="1"/>
  <c r="FA234" i="1"/>
  <c r="EQ234" i="1"/>
  <c r="FC233" i="1"/>
  <c r="FA233" i="1"/>
  <c r="EQ233" i="1"/>
  <c r="FC232" i="1"/>
  <c r="FA232" i="1"/>
  <c r="EQ232" i="1"/>
  <c r="FC231" i="1"/>
  <c r="FA231" i="1"/>
  <c r="EQ231" i="1"/>
  <c r="FC230" i="1"/>
  <c r="FA230" i="1"/>
  <c r="EQ230" i="1"/>
  <c r="FC229" i="1"/>
  <c r="FA229" i="1"/>
  <c r="EQ229" i="1"/>
  <c r="FC228" i="1"/>
  <c r="FA228" i="1"/>
  <c r="EQ228" i="1"/>
  <c r="FC227" i="1"/>
  <c r="FA227" i="1"/>
  <c r="EQ227" i="1"/>
  <c r="FC226" i="1"/>
  <c r="FA226" i="1"/>
  <c r="EQ226" i="1"/>
  <c r="FC225" i="1"/>
  <c r="FA225" i="1"/>
  <c r="EQ225" i="1"/>
  <c r="FC224" i="1"/>
  <c r="FA224" i="1"/>
  <c r="EQ224" i="1"/>
  <c r="FC223" i="1"/>
  <c r="FA223" i="1"/>
  <c r="EQ223" i="1"/>
  <c r="FC222" i="1"/>
  <c r="FA222" i="1"/>
  <c r="EQ222" i="1"/>
  <c r="FC221" i="1"/>
  <c r="FA221" i="1"/>
  <c r="EQ221" i="1"/>
  <c r="FC220" i="1"/>
  <c r="FA220" i="1"/>
  <c r="EQ220" i="1"/>
  <c r="FC219" i="1"/>
  <c r="FA219" i="1"/>
  <c r="EQ219" i="1"/>
  <c r="FC218" i="1"/>
  <c r="FA218" i="1"/>
  <c r="EQ218" i="1"/>
  <c r="FC217" i="1"/>
  <c r="FA217" i="1"/>
  <c r="EQ217" i="1"/>
  <c r="FC216" i="1"/>
  <c r="FA216" i="1"/>
  <c r="EQ216" i="1"/>
  <c r="FC215" i="1"/>
  <c r="FA215" i="1"/>
  <c r="EQ215" i="1"/>
  <c r="FC214" i="1"/>
  <c r="FA214" i="1"/>
  <c r="EQ214" i="1"/>
  <c r="FC213" i="1"/>
  <c r="FA213" i="1"/>
  <c r="EQ213" i="1"/>
  <c r="FC212" i="1"/>
  <c r="FA212" i="1"/>
  <c r="EQ212" i="1"/>
  <c r="FC211" i="1"/>
  <c r="FA211" i="1"/>
  <c r="EQ211" i="1"/>
  <c r="FC210" i="1"/>
  <c r="FA210" i="1"/>
  <c r="EQ210" i="1"/>
  <c r="FC209" i="1"/>
  <c r="FA209" i="1"/>
  <c r="EQ209" i="1"/>
  <c r="FC208" i="1"/>
  <c r="FA208" i="1"/>
  <c r="EQ208" i="1"/>
  <c r="FC207" i="1"/>
  <c r="FA207" i="1"/>
  <c r="EQ207" i="1"/>
  <c r="FC206" i="1"/>
  <c r="FA206" i="1"/>
  <c r="EQ206" i="1"/>
  <c r="FC205" i="1"/>
  <c r="FA205" i="1"/>
  <c r="EQ205" i="1"/>
  <c r="FC204" i="1"/>
  <c r="FA204" i="1"/>
  <c r="EQ204" i="1"/>
  <c r="FC203" i="1"/>
  <c r="FA203" i="1"/>
  <c r="EQ203" i="1"/>
  <c r="FC202" i="1"/>
  <c r="FA202" i="1"/>
  <c r="EQ202" i="1"/>
  <c r="FC201" i="1"/>
  <c r="FA201" i="1"/>
  <c r="EQ201" i="1"/>
  <c r="FC200" i="1"/>
  <c r="FA200" i="1"/>
  <c r="EQ200" i="1"/>
  <c r="FC199" i="1"/>
  <c r="FA199" i="1"/>
  <c r="EQ199" i="1"/>
  <c r="FC198" i="1"/>
  <c r="FA198" i="1"/>
  <c r="EQ198" i="1"/>
  <c r="FC197" i="1"/>
  <c r="FA197" i="1"/>
  <c r="EQ197" i="1"/>
  <c r="FC196" i="1"/>
  <c r="FA196" i="1"/>
  <c r="EQ196" i="1"/>
  <c r="FC195" i="1"/>
  <c r="FA195" i="1"/>
  <c r="EQ195" i="1"/>
  <c r="FC194" i="1"/>
  <c r="FA194" i="1"/>
  <c r="EQ194" i="1"/>
  <c r="FC193" i="1"/>
  <c r="FA193" i="1"/>
  <c r="EQ193" i="1"/>
  <c r="FC192" i="1"/>
  <c r="FA192" i="1"/>
  <c r="EQ192" i="1"/>
  <c r="FC191" i="1"/>
  <c r="FA191" i="1"/>
  <c r="EQ191" i="1"/>
  <c r="FC190" i="1"/>
  <c r="FA190" i="1"/>
  <c r="EQ190" i="1"/>
  <c r="FC189" i="1"/>
  <c r="FA189" i="1"/>
  <c r="EQ189" i="1"/>
  <c r="FC188" i="1"/>
  <c r="FA188" i="1"/>
  <c r="EQ188" i="1"/>
  <c r="FC187" i="1"/>
  <c r="FA187" i="1"/>
  <c r="EQ187" i="1"/>
  <c r="FC186" i="1"/>
  <c r="FA186" i="1"/>
  <c r="EQ186" i="1"/>
  <c r="FC185" i="1"/>
  <c r="FA185" i="1"/>
  <c r="EQ185" i="1"/>
  <c r="FC184" i="1"/>
  <c r="FA184" i="1"/>
  <c r="EQ184" i="1"/>
  <c r="FC183" i="1"/>
  <c r="FA183" i="1"/>
  <c r="EQ183" i="1"/>
  <c r="FC182" i="1"/>
  <c r="FA182" i="1"/>
  <c r="EQ182" i="1"/>
  <c r="FC181" i="1"/>
  <c r="FA181" i="1"/>
  <c r="EQ181" i="1"/>
  <c r="FC180" i="1"/>
  <c r="FA180" i="1"/>
  <c r="EQ180" i="1"/>
  <c r="FC169" i="1"/>
  <c r="FA169" i="1"/>
  <c r="EQ169" i="1"/>
  <c r="FC168" i="1"/>
  <c r="FA168" i="1"/>
  <c r="EQ168" i="1"/>
  <c r="FC167" i="1"/>
  <c r="FA167" i="1"/>
  <c r="EQ167" i="1"/>
  <c r="FC166" i="1"/>
  <c r="FA166" i="1"/>
  <c r="EQ166" i="1"/>
  <c r="FC165" i="1"/>
  <c r="FA165" i="1"/>
  <c r="EQ165" i="1"/>
  <c r="FC164" i="1"/>
  <c r="FA164" i="1"/>
  <c r="EQ164" i="1"/>
  <c r="FC163" i="1"/>
  <c r="FA163" i="1"/>
  <c r="EQ163" i="1"/>
  <c r="FC162" i="1"/>
  <c r="FA162" i="1"/>
  <c r="EQ162" i="1"/>
  <c r="FC161" i="1"/>
  <c r="FA161" i="1"/>
  <c r="EQ161" i="1"/>
  <c r="FB670" i="1"/>
  <c r="EV670" i="1"/>
  <c r="FB669" i="1"/>
  <c r="EV669" i="1"/>
  <c r="FB668" i="1"/>
  <c r="EV668" i="1"/>
  <c r="FB667" i="1"/>
  <c r="EV667" i="1"/>
  <c r="FB666" i="1"/>
  <c r="EV666" i="1"/>
  <c r="FB665" i="1"/>
  <c r="EV665" i="1"/>
  <c r="FB664" i="1"/>
  <c r="EV664" i="1"/>
  <c r="FB663" i="1"/>
  <c r="EV663" i="1"/>
  <c r="FB662" i="1"/>
  <c r="EV662" i="1"/>
  <c r="FB661" i="1"/>
  <c r="EV661" i="1"/>
  <c r="FB660" i="1"/>
  <c r="EV660" i="1"/>
  <c r="FB659" i="1"/>
  <c r="EV659" i="1"/>
  <c r="FB658" i="1"/>
  <c r="EV658" i="1"/>
  <c r="FB657" i="1"/>
  <c r="EV657" i="1"/>
  <c r="FB656" i="1"/>
  <c r="EV656" i="1"/>
  <c r="FB655" i="1"/>
  <c r="EV655" i="1"/>
  <c r="FB654" i="1"/>
  <c r="EV654" i="1"/>
  <c r="FB653" i="1"/>
  <c r="EV653" i="1"/>
  <c r="FB652" i="1"/>
  <c r="EV652" i="1"/>
  <c r="FB651" i="1"/>
  <c r="EV651" i="1"/>
  <c r="FB650" i="1"/>
  <c r="EV650" i="1"/>
  <c r="FB649" i="1"/>
  <c r="EV649" i="1"/>
  <c r="FB648" i="1"/>
  <c r="EV648" i="1"/>
  <c r="FB647" i="1"/>
  <c r="EV647" i="1"/>
  <c r="FB646" i="1"/>
  <c r="EV646" i="1"/>
  <c r="FB645" i="1"/>
  <c r="EV645" i="1"/>
  <c r="FB644" i="1"/>
  <c r="EV644" i="1"/>
  <c r="FB643" i="1"/>
  <c r="EV643" i="1"/>
  <c r="FB642" i="1"/>
  <c r="EV642" i="1"/>
  <c r="FB641" i="1"/>
  <c r="EV641" i="1"/>
  <c r="FB640" i="1"/>
  <c r="EV640" i="1"/>
  <c r="FB639" i="1"/>
  <c r="EV639" i="1"/>
  <c r="FB638" i="1"/>
  <c r="EV638" i="1"/>
  <c r="FB637" i="1"/>
  <c r="EV637" i="1"/>
  <c r="FB636" i="1"/>
  <c r="EV636" i="1"/>
  <c r="FB635" i="1"/>
  <c r="EV635" i="1"/>
  <c r="FB634" i="1"/>
  <c r="EV634" i="1"/>
  <c r="FB633" i="1"/>
  <c r="EV633" i="1"/>
  <c r="FB632" i="1"/>
  <c r="EV632" i="1"/>
  <c r="FB631" i="1"/>
  <c r="EV631" i="1"/>
  <c r="FB630" i="1"/>
  <c r="EV630" i="1"/>
  <c r="FB629" i="1"/>
  <c r="EV629" i="1"/>
  <c r="FB628" i="1"/>
  <c r="EV628" i="1"/>
  <c r="FB627" i="1"/>
  <c r="EV627" i="1"/>
  <c r="FB626" i="1"/>
  <c r="EV626" i="1"/>
  <c r="FB625" i="1"/>
  <c r="EV625" i="1"/>
  <c r="FB624" i="1"/>
  <c r="EV624" i="1"/>
  <c r="FB623" i="1"/>
  <c r="EV623" i="1"/>
  <c r="FB622" i="1"/>
  <c r="EV622" i="1"/>
  <c r="FB621" i="1"/>
  <c r="EV621" i="1"/>
  <c r="FB620" i="1"/>
  <c r="EV620" i="1"/>
  <c r="FB619" i="1"/>
  <c r="EV619" i="1"/>
  <c r="FB618" i="1"/>
  <c r="EV618" i="1"/>
  <c r="FB617" i="1"/>
  <c r="EV617" i="1"/>
  <c r="FB616" i="1"/>
  <c r="EV616" i="1"/>
  <c r="FB615" i="1"/>
  <c r="EV615" i="1"/>
  <c r="FB614" i="1"/>
  <c r="EV614" i="1"/>
  <c r="FB613" i="1"/>
  <c r="EV613" i="1"/>
  <c r="FB612" i="1"/>
  <c r="EV612" i="1"/>
  <c r="FB611" i="1"/>
  <c r="EV611" i="1"/>
  <c r="FB610" i="1"/>
  <c r="EV610" i="1"/>
  <c r="FB609" i="1"/>
  <c r="EV609" i="1"/>
  <c r="FB608" i="1"/>
  <c r="EV608" i="1"/>
  <c r="FB607" i="1"/>
  <c r="EV607" i="1"/>
  <c r="FB606" i="1"/>
  <c r="EV606" i="1"/>
  <c r="FB605" i="1"/>
  <c r="EV605" i="1"/>
  <c r="FB604" i="1"/>
  <c r="EV604" i="1"/>
  <c r="FB603" i="1"/>
  <c r="EV603" i="1"/>
  <c r="FB602" i="1"/>
  <c r="EV602" i="1"/>
  <c r="FB601" i="1"/>
  <c r="EV601" i="1"/>
  <c r="FB600" i="1"/>
  <c r="EV600" i="1"/>
  <c r="FB599" i="1"/>
  <c r="EV599" i="1"/>
  <c r="FB598" i="1"/>
  <c r="EV598" i="1"/>
  <c r="FB597" i="1"/>
  <c r="EV597" i="1"/>
  <c r="FB596" i="1"/>
  <c r="EV596" i="1"/>
  <c r="FB595" i="1"/>
  <c r="EV595" i="1"/>
  <c r="FB594" i="1"/>
  <c r="EV594" i="1"/>
  <c r="FB593" i="1"/>
  <c r="EV593" i="1"/>
  <c r="FB592" i="1"/>
  <c r="EV592" i="1"/>
  <c r="FB591" i="1"/>
  <c r="EV591" i="1"/>
  <c r="FB590" i="1"/>
  <c r="EV590" i="1"/>
  <c r="FB589" i="1"/>
  <c r="EV589" i="1"/>
  <c r="FB588" i="1"/>
  <c r="EV588" i="1"/>
  <c r="FB587" i="1"/>
  <c r="EV587" i="1"/>
  <c r="FB586" i="1"/>
  <c r="EV586" i="1"/>
  <c r="FB585" i="1"/>
  <c r="EV585" i="1"/>
  <c r="FB584" i="1"/>
  <c r="EV584" i="1"/>
  <c r="FB583" i="1"/>
  <c r="EV583" i="1"/>
  <c r="FB582" i="1"/>
  <c r="EV582" i="1"/>
  <c r="FB581" i="1"/>
  <c r="EV581" i="1"/>
  <c r="FB580" i="1"/>
  <c r="EV580" i="1"/>
  <c r="FB579" i="1"/>
  <c r="EV579" i="1"/>
  <c r="FB578" i="1"/>
  <c r="EV578" i="1"/>
  <c r="FB577" i="1"/>
  <c r="EV577" i="1"/>
  <c r="FB576" i="1"/>
  <c r="EV576" i="1"/>
  <c r="FB575" i="1"/>
  <c r="EV575" i="1"/>
  <c r="FB574" i="1"/>
  <c r="EV574" i="1"/>
  <c r="FB573" i="1"/>
  <c r="EV573" i="1"/>
  <c r="FB572" i="1"/>
  <c r="EV572" i="1"/>
  <c r="FB571" i="1"/>
  <c r="EV571" i="1"/>
  <c r="FB570" i="1"/>
  <c r="EV570" i="1"/>
  <c r="FB569" i="1"/>
  <c r="EV569" i="1"/>
  <c r="FB568" i="1"/>
  <c r="EV568" i="1"/>
  <c r="FB567" i="1"/>
  <c r="EV567" i="1"/>
  <c r="FB566" i="1"/>
  <c r="EV566" i="1"/>
  <c r="FB565" i="1"/>
  <c r="EV565" i="1"/>
  <c r="FB564" i="1"/>
  <c r="EV564" i="1"/>
  <c r="FB563" i="1"/>
  <c r="EV563" i="1"/>
  <c r="FB562" i="1"/>
  <c r="EV562" i="1"/>
  <c r="FB561" i="1"/>
  <c r="EV561" i="1"/>
  <c r="FB560" i="1"/>
  <c r="EV560" i="1"/>
  <c r="FB559" i="1"/>
  <c r="EV559" i="1"/>
  <c r="FB558" i="1"/>
  <c r="EV558" i="1"/>
  <c r="FB557" i="1"/>
  <c r="EV557" i="1"/>
  <c r="FB556" i="1"/>
  <c r="EV556" i="1"/>
  <c r="FB555" i="1"/>
  <c r="EV555" i="1"/>
  <c r="FB554" i="1"/>
  <c r="EV554" i="1"/>
  <c r="FB553" i="1"/>
  <c r="EV553" i="1"/>
  <c r="FB552" i="1"/>
  <c r="EV552" i="1"/>
  <c r="FB551" i="1"/>
  <c r="EV551" i="1"/>
  <c r="FB550" i="1"/>
  <c r="EV550" i="1"/>
  <c r="FB549" i="1"/>
  <c r="EV549" i="1"/>
  <c r="FB548" i="1"/>
  <c r="EV548" i="1"/>
  <c r="FB547" i="1"/>
  <c r="EV547" i="1"/>
  <c r="FB546" i="1"/>
  <c r="EV546" i="1"/>
  <c r="FB545" i="1"/>
  <c r="EV545" i="1"/>
  <c r="FB544" i="1"/>
  <c r="EV544" i="1"/>
  <c r="FB543" i="1"/>
  <c r="EV543" i="1"/>
  <c r="FB542" i="1"/>
  <c r="EV542" i="1"/>
  <c r="FB541" i="1"/>
  <c r="EV541" i="1"/>
  <c r="FB540" i="1"/>
  <c r="EV540" i="1"/>
  <c r="FB539" i="1"/>
  <c r="EV539" i="1"/>
  <c r="FB538" i="1"/>
  <c r="EV538" i="1"/>
  <c r="FB537" i="1"/>
  <c r="EV537" i="1"/>
  <c r="FB536" i="1"/>
  <c r="EV536" i="1"/>
  <c r="FB535" i="1"/>
  <c r="EV535" i="1"/>
  <c r="FB534" i="1"/>
  <c r="EV534" i="1"/>
  <c r="FB533" i="1"/>
  <c r="EV533" i="1"/>
  <c r="FB532" i="1"/>
  <c r="EV532" i="1"/>
  <c r="FB531" i="1"/>
  <c r="EV531" i="1"/>
  <c r="FB530" i="1"/>
  <c r="EV530" i="1"/>
  <c r="FB529" i="1"/>
  <c r="EV529" i="1"/>
  <c r="FB528" i="1"/>
  <c r="EV528" i="1"/>
  <c r="FB527" i="1"/>
  <c r="EV527" i="1"/>
  <c r="FB526" i="1"/>
  <c r="EV526" i="1"/>
  <c r="FB525" i="1"/>
  <c r="EV525" i="1"/>
  <c r="FB524" i="1"/>
  <c r="EV524" i="1"/>
  <c r="FB523" i="1"/>
  <c r="EV523" i="1"/>
  <c r="FB522" i="1"/>
  <c r="EV522" i="1"/>
  <c r="FB521" i="1"/>
  <c r="EV521" i="1"/>
  <c r="FB520" i="1"/>
  <c r="EV520" i="1"/>
  <c r="FB519" i="1"/>
  <c r="EV519" i="1"/>
  <c r="FB518" i="1"/>
  <c r="EV518" i="1"/>
  <c r="FB517" i="1"/>
  <c r="EV517" i="1"/>
  <c r="FB516" i="1"/>
  <c r="EV516" i="1"/>
  <c r="FB515" i="1"/>
  <c r="EV515" i="1"/>
  <c r="FB514" i="1"/>
  <c r="EV514" i="1"/>
  <c r="FB513" i="1"/>
  <c r="EV513" i="1"/>
  <c r="FB512" i="1"/>
  <c r="EV512" i="1"/>
  <c r="FB511" i="1"/>
  <c r="EV511" i="1"/>
  <c r="FB510" i="1"/>
  <c r="EV510" i="1"/>
  <c r="FB509" i="1"/>
  <c r="EV509" i="1"/>
  <c r="FB508" i="1"/>
  <c r="EV508" i="1"/>
  <c r="FB507" i="1"/>
  <c r="EV507" i="1"/>
  <c r="FB506" i="1"/>
  <c r="EV506" i="1"/>
  <c r="FB505" i="1"/>
  <c r="EV505" i="1"/>
  <c r="FB504" i="1"/>
  <c r="EV504" i="1"/>
  <c r="FB503" i="1"/>
  <c r="EV503" i="1"/>
  <c r="FB502" i="1"/>
  <c r="EV502" i="1"/>
  <c r="FB501" i="1"/>
  <c r="EV501" i="1"/>
  <c r="FB500" i="1"/>
  <c r="EV500" i="1"/>
  <c r="FB499" i="1"/>
  <c r="EV499" i="1"/>
  <c r="FB498" i="1"/>
  <c r="EV498" i="1"/>
  <c r="FB497" i="1"/>
  <c r="EV497" i="1"/>
  <c r="FB496" i="1"/>
  <c r="EV496" i="1"/>
  <c r="FB495" i="1"/>
  <c r="EV495" i="1"/>
  <c r="FB494" i="1"/>
  <c r="EV494" i="1"/>
  <c r="FB493" i="1"/>
  <c r="EV493" i="1"/>
  <c r="FB492" i="1"/>
  <c r="EV492" i="1"/>
  <c r="FB491" i="1"/>
  <c r="EV491" i="1"/>
  <c r="FB490" i="1"/>
  <c r="EV490" i="1"/>
  <c r="FB489" i="1"/>
  <c r="EV489" i="1"/>
  <c r="FB488" i="1"/>
  <c r="EV488" i="1"/>
  <c r="FB487" i="1"/>
  <c r="EV487" i="1"/>
  <c r="FB486" i="1"/>
  <c r="EV486" i="1"/>
  <c r="FB485" i="1"/>
  <c r="EV485" i="1"/>
  <c r="FB484" i="1"/>
  <c r="EV484" i="1"/>
  <c r="FB483" i="1"/>
  <c r="EV483" i="1"/>
  <c r="FB482" i="1"/>
  <c r="EV482" i="1"/>
  <c r="FB481" i="1"/>
  <c r="EV481" i="1"/>
  <c r="FB480" i="1"/>
  <c r="EV480" i="1"/>
  <c r="FB479" i="1"/>
  <c r="EV479" i="1"/>
  <c r="FB478" i="1"/>
  <c r="EV478" i="1"/>
  <c r="FB477" i="1"/>
  <c r="EV477" i="1"/>
  <c r="FB476" i="1"/>
  <c r="EV476" i="1"/>
  <c r="FB475" i="1"/>
  <c r="EV475" i="1"/>
  <c r="FB474" i="1"/>
  <c r="EV474" i="1"/>
  <c r="FB473" i="1"/>
  <c r="EV473" i="1"/>
  <c r="FB472" i="1"/>
  <c r="EV472" i="1"/>
  <c r="FB471" i="1"/>
  <c r="EV471" i="1"/>
  <c r="FB470" i="1"/>
  <c r="EV470" i="1"/>
  <c r="FB469" i="1"/>
  <c r="EV469" i="1"/>
  <c r="FB468" i="1"/>
  <c r="EV468" i="1"/>
  <c r="FB467" i="1"/>
  <c r="EV467" i="1"/>
  <c r="FB466" i="1"/>
  <c r="EV466" i="1"/>
  <c r="FB465" i="1"/>
  <c r="EV465" i="1"/>
  <c r="FB464" i="1"/>
  <c r="EV464" i="1"/>
  <c r="FB463" i="1"/>
  <c r="EV463" i="1"/>
  <c r="FB462" i="1"/>
  <c r="EV462" i="1"/>
  <c r="FB461" i="1"/>
  <c r="EV461" i="1"/>
  <c r="FB460" i="1"/>
  <c r="EV460" i="1"/>
  <c r="FB459" i="1"/>
  <c r="EV459" i="1"/>
  <c r="FB458" i="1"/>
  <c r="EV458" i="1"/>
  <c r="FB457" i="1"/>
  <c r="EV457" i="1"/>
  <c r="FB456" i="1"/>
  <c r="EV456" i="1"/>
  <c r="FB455" i="1"/>
  <c r="EV455" i="1"/>
  <c r="FB454" i="1"/>
  <c r="EV454" i="1"/>
  <c r="FB453" i="1"/>
  <c r="EV453" i="1"/>
  <c r="FB452" i="1"/>
  <c r="EV452" i="1"/>
  <c r="FB451" i="1"/>
  <c r="EV451" i="1"/>
  <c r="FB450" i="1"/>
  <c r="EV450" i="1"/>
  <c r="FB449" i="1"/>
  <c r="EV449" i="1"/>
  <c r="FB448" i="1"/>
  <c r="EV448" i="1"/>
  <c r="FB447" i="1"/>
  <c r="EV447" i="1"/>
  <c r="FB446" i="1"/>
  <c r="EV446" i="1"/>
  <c r="FB445" i="1"/>
  <c r="EV445" i="1"/>
  <c r="FB444" i="1"/>
  <c r="EV444" i="1"/>
  <c r="FB443" i="1"/>
  <c r="EV443" i="1"/>
  <c r="FB442" i="1"/>
  <c r="EV442" i="1"/>
  <c r="FB441" i="1"/>
  <c r="EV441" i="1"/>
  <c r="FB440" i="1"/>
  <c r="EV440" i="1"/>
  <c r="FB439" i="1"/>
  <c r="EV439" i="1"/>
  <c r="FB438" i="1"/>
  <c r="EV438" i="1"/>
  <c r="FB437" i="1"/>
  <c r="EV437" i="1"/>
  <c r="FB436" i="1"/>
  <c r="EV436" i="1"/>
  <c r="FB435" i="1"/>
  <c r="EV435" i="1"/>
  <c r="FB434" i="1"/>
  <c r="EV434" i="1"/>
  <c r="FB433" i="1"/>
  <c r="EV433" i="1"/>
  <c r="FB432" i="1"/>
  <c r="EV432" i="1"/>
  <c r="FB431" i="1"/>
  <c r="EV431" i="1"/>
  <c r="FB430" i="1"/>
  <c r="EV430" i="1"/>
  <c r="FB429" i="1"/>
  <c r="EV429" i="1"/>
  <c r="FB428" i="1"/>
  <c r="EV428" i="1"/>
  <c r="FB427" i="1"/>
  <c r="EV427" i="1"/>
  <c r="FB426" i="1"/>
  <c r="EV426" i="1"/>
  <c r="FB425" i="1"/>
  <c r="EV425" i="1"/>
  <c r="FB424" i="1"/>
  <c r="EV424" i="1"/>
  <c r="FB423" i="1"/>
  <c r="EV423" i="1"/>
  <c r="FB422" i="1"/>
  <c r="EV422" i="1"/>
  <c r="FB421" i="1"/>
  <c r="EV421" i="1"/>
  <c r="FB420" i="1"/>
  <c r="EV420" i="1"/>
  <c r="FB419" i="1"/>
  <c r="EV419" i="1"/>
  <c r="FB418" i="1"/>
  <c r="EV418" i="1"/>
  <c r="FB417" i="1"/>
  <c r="EV417" i="1"/>
  <c r="FB416" i="1"/>
  <c r="EV416" i="1"/>
  <c r="FB415" i="1"/>
  <c r="EV415" i="1"/>
  <c r="FB414" i="1"/>
  <c r="EV414" i="1"/>
  <c r="FB413" i="1"/>
  <c r="EV413" i="1"/>
  <c r="FB412" i="1"/>
  <c r="EV412" i="1"/>
  <c r="FB411" i="1"/>
  <c r="EV411" i="1"/>
  <c r="FB410" i="1"/>
  <c r="EV410" i="1"/>
  <c r="FB409" i="1"/>
  <c r="EV409" i="1"/>
  <c r="FB408" i="1"/>
  <c r="EV408" i="1"/>
  <c r="FB407" i="1"/>
  <c r="EV407" i="1"/>
  <c r="FB406" i="1"/>
  <c r="EV406" i="1"/>
  <c r="FB405" i="1"/>
  <c r="EV405" i="1"/>
  <c r="FB404" i="1"/>
  <c r="EV404" i="1"/>
  <c r="FB403" i="1"/>
  <c r="EV403" i="1"/>
  <c r="FB402" i="1"/>
  <c r="EV402" i="1"/>
  <c r="FB401" i="1"/>
  <c r="EV401" i="1"/>
  <c r="FB400" i="1"/>
  <c r="EV400" i="1"/>
  <c r="FB399" i="1"/>
  <c r="EV399" i="1"/>
  <c r="FB398" i="1"/>
  <c r="EV398" i="1"/>
  <c r="FB397" i="1"/>
  <c r="EV397" i="1"/>
  <c r="FB396" i="1"/>
  <c r="EV396" i="1"/>
  <c r="FB395" i="1"/>
  <c r="EV395" i="1"/>
  <c r="FB394" i="1"/>
  <c r="EV394" i="1"/>
  <c r="FB393" i="1"/>
  <c r="EV393" i="1"/>
  <c r="FB392" i="1"/>
  <c r="EV392" i="1"/>
  <c r="FB391" i="1"/>
  <c r="EV391" i="1"/>
  <c r="FB390" i="1"/>
  <c r="EV390" i="1"/>
  <c r="FB389" i="1"/>
  <c r="EV389" i="1"/>
  <c r="FB388" i="1"/>
  <c r="EV388" i="1"/>
  <c r="FB387" i="1"/>
  <c r="EV387" i="1"/>
  <c r="FB386" i="1"/>
  <c r="EV386" i="1"/>
  <c r="FB385" i="1"/>
  <c r="EV385" i="1"/>
  <c r="FB384" i="1"/>
  <c r="EV384" i="1"/>
  <c r="FB383" i="1"/>
  <c r="EV383" i="1"/>
  <c r="FB382" i="1"/>
  <c r="EV382" i="1"/>
  <c r="FB381" i="1"/>
  <c r="EV381" i="1"/>
  <c r="FB380" i="1"/>
  <c r="EV380" i="1"/>
  <c r="FB379" i="1"/>
  <c r="EV379" i="1"/>
  <c r="FB378" i="1"/>
  <c r="EV378" i="1"/>
  <c r="FB377" i="1"/>
  <c r="EV377" i="1"/>
  <c r="FB376" i="1"/>
  <c r="EV376" i="1"/>
  <c r="FB375" i="1"/>
  <c r="EV375" i="1"/>
  <c r="FB374" i="1"/>
  <c r="EV374" i="1"/>
  <c r="FB373" i="1"/>
  <c r="EV373" i="1"/>
  <c r="FB372" i="1"/>
  <c r="EV372" i="1"/>
  <c r="FB371" i="1"/>
  <c r="EV371" i="1"/>
  <c r="FB370" i="1"/>
  <c r="EV370" i="1"/>
  <c r="FB369" i="1"/>
  <c r="EV369" i="1"/>
  <c r="FB368" i="1"/>
  <c r="EV368" i="1"/>
  <c r="FB367" i="1"/>
  <c r="EV367" i="1"/>
  <c r="FB366" i="1"/>
  <c r="EV366" i="1"/>
  <c r="FB365" i="1"/>
  <c r="EV365" i="1"/>
  <c r="FB364" i="1"/>
  <c r="EV364" i="1"/>
  <c r="FB363" i="1"/>
  <c r="EV363" i="1"/>
  <c r="FB362" i="1"/>
  <c r="EV362" i="1"/>
  <c r="FB361" i="1"/>
  <c r="EV361" i="1"/>
  <c r="FB360" i="1"/>
  <c r="EV360" i="1"/>
  <c r="FB359" i="1"/>
  <c r="EV359" i="1"/>
  <c r="FB358" i="1"/>
  <c r="EV358" i="1"/>
  <c r="FB357" i="1"/>
  <c r="EV357" i="1"/>
  <c r="FB356" i="1"/>
  <c r="EV356" i="1"/>
  <c r="FB355" i="1"/>
  <c r="EV355" i="1"/>
  <c r="FB354" i="1"/>
  <c r="EV354" i="1"/>
  <c r="FB353" i="1"/>
  <c r="EV353" i="1"/>
  <c r="FB352" i="1"/>
  <c r="EV352" i="1"/>
  <c r="FB351" i="1"/>
  <c r="EV351" i="1"/>
  <c r="FB350" i="1"/>
  <c r="EV350" i="1"/>
  <c r="FB349" i="1"/>
  <c r="EV349" i="1"/>
  <c r="FB348" i="1"/>
  <c r="EV348" i="1"/>
  <c r="FB347" i="1"/>
  <c r="EV347" i="1"/>
  <c r="FB346" i="1"/>
  <c r="EV346" i="1"/>
  <c r="FB345" i="1"/>
  <c r="EV345" i="1"/>
  <c r="FB344" i="1"/>
  <c r="EV344" i="1"/>
  <c r="FB343" i="1"/>
  <c r="EV343" i="1"/>
  <c r="FB342" i="1"/>
  <c r="EV342" i="1"/>
  <c r="FB341" i="1"/>
  <c r="EV341" i="1"/>
  <c r="FB340" i="1"/>
  <c r="EV340" i="1"/>
  <c r="FB339" i="1"/>
  <c r="EV339" i="1"/>
  <c r="FB338" i="1"/>
  <c r="EV338" i="1"/>
  <c r="FB337" i="1"/>
  <c r="EV337" i="1"/>
  <c r="FB336" i="1"/>
  <c r="EV336" i="1"/>
  <c r="FB335" i="1"/>
  <c r="EV335" i="1"/>
  <c r="FB334" i="1"/>
  <c r="EV334" i="1"/>
  <c r="FB333" i="1"/>
  <c r="EV333" i="1"/>
  <c r="FB332" i="1"/>
  <c r="EV332" i="1"/>
  <c r="FB331" i="1"/>
  <c r="EV331" i="1"/>
  <c r="FB330" i="1"/>
  <c r="EV330" i="1"/>
  <c r="FB329" i="1"/>
  <c r="EV329" i="1"/>
  <c r="FB328" i="1"/>
  <c r="EV328" i="1"/>
  <c r="FB327" i="1"/>
  <c r="EV327" i="1"/>
  <c r="FB326" i="1"/>
  <c r="EV326" i="1"/>
  <c r="FB325" i="1"/>
  <c r="EV325" i="1"/>
  <c r="FB324" i="1"/>
  <c r="EV324" i="1"/>
  <c r="FB323" i="1"/>
  <c r="EV323" i="1"/>
  <c r="FB322" i="1"/>
  <c r="EV322" i="1"/>
  <c r="FB321" i="1"/>
  <c r="EV321" i="1"/>
  <c r="FB320" i="1"/>
  <c r="EV320" i="1"/>
  <c r="FB319" i="1"/>
  <c r="EV319" i="1"/>
  <c r="FB318" i="1"/>
  <c r="EV318" i="1"/>
  <c r="FB317" i="1"/>
  <c r="EV317" i="1"/>
  <c r="FB316" i="1"/>
  <c r="EV316" i="1"/>
  <c r="FB315" i="1"/>
  <c r="EV315" i="1"/>
  <c r="FB314" i="1"/>
  <c r="EV314" i="1"/>
  <c r="FB313" i="1"/>
  <c r="EV313" i="1"/>
  <c r="FB312" i="1"/>
  <c r="EV312" i="1"/>
  <c r="FB311" i="1"/>
  <c r="EV311" i="1"/>
  <c r="FB310" i="1"/>
  <c r="EV310" i="1"/>
  <c r="FB309" i="1"/>
  <c r="EV309" i="1"/>
  <c r="FB308" i="1"/>
  <c r="EV308" i="1"/>
  <c r="FB307" i="1"/>
  <c r="EV307" i="1"/>
  <c r="FB306" i="1"/>
  <c r="EV306" i="1"/>
  <c r="FB305" i="1"/>
  <c r="EV305" i="1"/>
  <c r="FB304" i="1"/>
  <c r="EV304" i="1"/>
  <c r="FB303" i="1"/>
  <c r="EV303" i="1"/>
  <c r="FB302" i="1"/>
  <c r="EV302" i="1"/>
  <c r="FB301" i="1"/>
  <c r="EV301" i="1"/>
  <c r="FB300" i="1"/>
  <c r="EV300" i="1"/>
  <c r="FB299" i="1"/>
  <c r="EV299" i="1"/>
  <c r="FB298" i="1"/>
  <c r="EV298" i="1"/>
  <c r="FB297" i="1"/>
  <c r="EV297" i="1"/>
  <c r="FB296" i="1"/>
  <c r="EV296" i="1"/>
  <c r="FB295" i="1"/>
  <c r="EV295" i="1"/>
  <c r="FB294" i="1"/>
  <c r="EV294" i="1"/>
  <c r="FB293" i="1"/>
  <c r="EV293" i="1"/>
  <c r="FB292" i="1"/>
  <c r="EV292" i="1"/>
  <c r="FB291" i="1"/>
  <c r="EV291" i="1"/>
  <c r="FB290" i="1"/>
  <c r="EV290" i="1"/>
  <c r="FB289" i="1"/>
  <c r="EV289" i="1"/>
  <c r="FB288" i="1"/>
  <c r="EV288" i="1"/>
  <c r="FB287" i="1"/>
  <c r="EV287" i="1"/>
  <c r="FB286" i="1"/>
  <c r="EV286" i="1"/>
  <c r="FB285" i="1"/>
  <c r="EV285" i="1"/>
  <c r="FB284" i="1"/>
  <c r="EV284" i="1"/>
  <c r="FB283" i="1"/>
  <c r="EV283" i="1"/>
  <c r="FB282" i="1"/>
  <c r="EV282" i="1"/>
  <c r="FB281" i="1"/>
  <c r="EV281" i="1"/>
  <c r="FB280" i="1"/>
  <c r="EV280" i="1"/>
  <c r="FB279" i="1"/>
  <c r="EV279" i="1"/>
  <c r="FB278" i="1"/>
  <c r="EV278" i="1"/>
  <c r="FB277" i="1"/>
  <c r="EV277" i="1"/>
  <c r="FB276" i="1"/>
  <c r="EV276" i="1"/>
  <c r="FB275" i="1"/>
  <c r="EV275" i="1"/>
  <c r="FB274" i="1"/>
  <c r="EV274" i="1"/>
  <c r="FB273" i="1"/>
  <c r="EV273" i="1"/>
  <c r="FB272" i="1"/>
  <c r="EV272" i="1"/>
  <c r="FB271" i="1"/>
  <c r="EV271" i="1"/>
  <c r="FB270" i="1"/>
  <c r="EV270" i="1"/>
  <c r="FB269" i="1"/>
  <c r="EV269" i="1"/>
  <c r="FB268" i="1"/>
  <c r="EV268" i="1"/>
  <c r="FB267" i="1"/>
  <c r="EV267" i="1"/>
  <c r="FB266" i="1"/>
  <c r="EV266" i="1"/>
  <c r="FB265" i="1"/>
  <c r="EV265" i="1"/>
  <c r="FB264" i="1"/>
  <c r="EV264" i="1"/>
  <c r="FB263" i="1"/>
  <c r="EV263" i="1"/>
  <c r="FB262" i="1"/>
  <c r="EV262" i="1"/>
  <c r="FB261" i="1"/>
  <c r="EV261" i="1"/>
  <c r="FB260" i="1"/>
  <c r="EV260" i="1"/>
  <c r="FB259" i="1"/>
  <c r="EV259" i="1"/>
  <c r="FB258" i="1"/>
  <c r="EV258" i="1"/>
  <c r="FB257" i="1"/>
  <c r="EV257" i="1"/>
  <c r="FB256" i="1"/>
  <c r="EV256" i="1"/>
  <c r="FB255" i="1"/>
  <c r="EV255" i="1"/>
  <c r="FB254" i="1"/>
  <c r="EV254" i="1"/>
  <c r="FB253" i="1"/>
  <c r="EV253" i="1"/>
  <c r="FB252" i="1"/>
  <c r="EV252" i="1"/>
  <c r="FB251" i="1"/>
  <c r="EV251" i="1"/>
  <c r="FB250" i="1"/>
  <c r="EV250" i="1"/>
  <c r="FB249" i="1"/>
  <c r="EV249" i="1"/>
  <c r="FB248" i="1"/>
  <c r="EV248" i="1"/>
  <c r="FB247" i="1"/>
  <c r="EV247" i="1"/>
  <c r="FB246" i="1"/>
  <c r="EV246" i="1"/>
  <c r="FB245" i="1"/>
  <c r="EV245" i="1"/>
  <c r="FB244" i="1"/>
  <c r="EV244" i="1"/>
  <c r="FB243" i="1"/>
  <c r="EV243" i="1"/>
  <c r="FB242" i="1"/>
  <c r="EV242" i="1"/>
  <c r="FB241" i="1"/>
  <c r="EV241" i="1"/>
  <c r="FB240" i="1"/>
  <c r="EV240" i="1"/>
  <c r="FB239" i="1"/>
  <c r="EV239" i="1"/>
  <c r="FB238" i="1"/>
  <c r="EV238" i="1"/>
  <c r="FB237" i="1"/>
  <c r="EV237" i="1"/>
  <c r="FB236" i="1"/>
  <c r="EV236" i="1"/>
  <c r="FB235" i="1"/>
  <c r="EV235" i="1"/>
  <c r="FB234" i="1"/>
  <c r="EV234" i="1"/>
  <c r="FB233" i="1"/>
  <c r="EV233" i="1"/>
  <c r="FB232" i="1"/>
  <c r="EV232" i="1"/>
  <c r="FB231" i="1"/>
  <c r="EV231" i="1"/>
  <c r="FB230" i="1"/>
  <c r="EV230" i="1"/>
  <c r="FB229" i="1"/>
  <c r="EV229" i="1"/>
  <c r="FB228" i="1"/>
  <c r="EV228" i="1"/>
  <c r="FB227" i="1"/>
  <c r="EV227" i="1"/>
  <c r="FB226" i="1"/>
  <c r="EV226" i="1"/>
  <c r="FB225" i="1"/>
  <c r="EV225" i="1"/>
  <c r="FB224" i="1"/>
  <c r="EV224" i="1"/>
  <c r="FB223" i="1"/>
  <c r="EV223" i="1"/>
  <c r="FB222" i="1"/>
  <c r="EV222" i="1"/>
  <c r="FB221" i="1"/>
  <c r="EV221" i="1"/>
  <c r="FB220" i="1"/>
  <c r="EV220" i="1"/>
  <c r="FB219" i="1"/>
  <c r="EV219" i="1"/>
  <c r="FB218" i="1"/>
  <c r="EV218" i="1"/>
  <c r="FB217" i="1"/>
  <c r="EV217" i="1"/>
  <c r="FB216" i="1"/>
  <c r="EV216" i="1"/>
  <c r="FB215" i="1"/>
  <c r="EV215" i="1"/>
  <c r="FB214" i="1"/>
  <c r="EV214" i="1"/>
  <c r="FB213" i="1"/>
  <c r="EV213" i="1"/>
  <c r="FB212" i="1"/>
  <c r="EV212" i="1"/>
  <c r="FB211" i="1"/>
  <c r="EV211" i="1"/>
  <c r="FB210" i="1"/>
  <c r="EV210" i="1"/>
  <c r="FB209" i="1"/>
  <c r="EV209" i="1"/>
  <c r="FB208" i="1"/>
  <c r="EV208" i="1"/>
  <c r="FB207" i="1"/>
  <c r="EV207" i="1"/>
  <c r="FB206" i="1"/>
  <c r="EV206" i="1"/>
  <c r="FB205" i="1"/>
  <c r="EV205" i="1"/>
  <c r="FB204" i="1"/>
  <c r="EV204" i="1"/>
  <c r="FB203" i="1"/>
  <c r="EV203" i="1"/>
  <c r="FB202" i="1"/>
  <c r="EV202" i="1"/>
  <c r="FB201" i="1"/>
  <c r="EV201" i="1"/>
  <c r="FB200" i="1"/>
  <c r="EV200" i="1"/>
  <c r="FB199" i="1"/>
  <c r="EV199" i="1"/>
  <c r="FB198" i="1"/>
  <c r="EV198" i="1"/>
  <c r="FB197" i="1"/>
  <c r="EV197" i="1"/>
  <c r="FB196" i="1"/>
  <c r="EV196" i="1"/>
  <c r="FB195" i="1"/>
  <c r="EV195" i="1"/>
  <c r="FB194" i="1"/>
  <c r="EV194" i="1"/>
  <c r="FB193" i="1"/>
  <c r="EV193" i="1"/>
  <c r="FB192" i="1"/>
  <c r="EV192" i="1"/>
  <c r="FB191" i="1"/>
  <c r="EV191" i="1"/>
  <c r="FB190" i="1"/>
  <c r="EV190" i="1"/>
  <c r="FB189" i="1"/>
  <c r="EV189" i="1"/>
  <c r="FB188" i="1"/>
  <c r="EV188" i="1"/>
  <c r="FB187" i="1"/>
  <c r="EV187" i="1"/>
  <c r="FB186" i="1"/>
  <c r="EV186" i="1"/>
  <c r="FB185" i="1"/>
  <c r="EV185" i="1"/>
  <c r="FB184" i="1"/>
  <c r="EV184" i="1"/>
  <c r="FB183" i="1"/>
  <c r="EV183" i="1"/>
  <c r="FB182" i="1"/>
  <c r="EV182" i="1"/>
  <c r="FB181" i="1"/>
  <c r="EV181" i="1"/>
  <c r="FB180" i="1"/>
  <c r="EV180" i="1"/>
  <c r="FB169" i="1"/>
  <c r="EV169" i="1"/>
  <c r="FB168" i="1"/>
  <c r="EV168" i="1"/>
  <c r="FB167" i="1"/>
  <c r="EV167" i="1"/>
  <c r="FB166" i="1"/>
  <c r="EV166" i="1"/>
  <c r="FB165" i="1"/>
  <c r="EV165" i="1"/>
  <c r="FB164" i="1"/>
  <c r="EV164" i="1"/>
  <c r="FB163" i="1"/>
  <c r="EV163" i="1"/>
  <c r="FB162" i="1"/>
  <c r="EV162" i="1"/>
  <c r="FB161" i="1"/>
  <c r="EV161" i="1"/>
  <c r="AF57" i="26" l="1"/>
  <c r="AC57" i="26"/>
  <c r="Y57" i="26"/>
  <c r="O55" i="26"/>
  <c r="AF76" i="18"/>
  <c r="AC76" i="18"/>
  <c r="Y76" i="18"/>
  <c r="O74" i="18"/>
  <c r="W326" i="26" l="1"/>
  <c r="AE325" i="18"/>
  <c r="W333" i="18"/>
  <c r="T325" i="18"/>
  <c r="U324" i="18"/>
  <c r="CV14" i="1" l="1"/>
  <c r="D132" i="26" l="1"/>
  <c r="D133" i="26"/>
  <c r="D134" i="26"/>
  <c r="D135" i="26"/>
  <c r="D136" i="26"/>
  <c r="D137" i="26"/>
  <c r="D138" i="26"/>
  <c r="D139" i="26"/>
  <c r="D131" i="26"/>
  <c r="D381" i="26" l="1"/>
  <c r="D382" i="26"/>
  <c r="D383" i="26"/>
  <c r="D384" i="26"/>
  <c r="D385" i="26"/>
  <c r="D386" i="26"/>
  <c r="D387" i="26"/>
  <c r="D388" i="26"/>
  <c r="D389" i="26"/>
  <c r="D390" i="26"/>
  <c r="D391" i="26"/>
  <c r="D392" i="26"/>
  <c r="D393" i="26"/>
  <c r="D394" i="26"/>
  <c r="D395" i="26"/>
  <c r="D396" i="26"/>
  <c r="D397" i="26"/>
  <c r="D398" i="26"/>
  <c r="D399" i="26"/>
  <c r="D400" i="26"/>
  <c r="D401" i="26"/>
  <c r="D402" i="26"/>
  <c r="D403" i="26"/>
  <c r="D404" i="26"/>
  <c r="D405" i="26"/>
  <c r="D406" i="26"/>
  <c r="D407" i="26"/>
  <c r="D408" i="26"/>
  <c r="D409" i="26"/>
  <c r="D410" i="26"/>
  <c r="D411" i="26"/>
  <c r="D412" i="26"/>
  <c r="D413" i="26"/>
  <c r="D414" i="26"/>
  <c r="D415" i="26"/>
  <c r="D416" i="26"/>
  <c r="D417" i="26"/>
  <c r="D418" i="26"/>
  <c r="D419" i="26"/>
  <c r="D420" i="26"/>
  <c r="D421" i="26"/>
  <c r="D422" i="26"/>
  <c r="D423" i="26"/>
  <c r="D424" i="26"/>
  <c r="D425" i="26"/>
  <c r="D426" i="26"/>
  <c r="D427" i="26"/>
  <c r="D428" i="26"/>
  <c r="D429" i="26"/>
  <c r="D430" i="26"/>
  <c r="D431" i="26"/>
  <c r="D432" i="26"/>
  <c r="D433" i="26"/>
  <c r="D434" i="26"/>
  <c r="D435" i="26"/>
  <c r="D436" i="26"/>
  <c r="D437" i="26"/>
  <c r="D438" i="26"/>
  <c r="D439" i="26"/>
  <c r="D440" i="26"/>
  <c r="D441" i="26"/>
  <c r="D442" i="26"/>
  <c r="D443" i="26"/>
  <c r="D444" i="26"/>
  <c r="D445" i="26"/>
  <c r="D446" i="26"/>
  <c r="D447" i="26"/>
  <c r="D448" i="26"/>
  <c r="D449" i="26"/>
  <c r="D450" i="26"/>
  <c r="D451" i="26"/>
  <c r="D452" i="26"/>
  <c r="D453" i="26"/>
  <c r="D454" i="26"/>
  <c r="D455" i="26"/>
  <c r="D456" i="26"/>
  <c r="D457" i="26"/>
  <c r="D458" i="26"/>
  <c r="D459" i="26"/>
  <c r="D460" i="26"/>
  <c r="D461" i="26"/>
  <c r="D462" i="26"/>
  <c r="D463" i="26"/>
  <c r="D464" i="26"/>
  <c r="D465" i="26"/>
  <c r="D466" i="26"/>
  <c r="D467" i="26"/>
  <c r="D468" i="26"/>
  <c r="D469" i="26"/>
  <c r="D470" i="26"/>
  <c r="D471" i="26"/>
  <c r="D472" i="26"/>
  <c r="D473" i="26"/>
  <c r="D474" i="26"/>
  <c r="D475" i="26"/>
  <c r="D476" i="26"/>
  <c r="D477" i="26"/>
  <c r="D478" i="26"/>
  <c r="D479" i="26"/>
  <c r="D480" i="26"/>
  <c r="D481" i="26"/>
  <c r="D482" i="26"/>
  <c r="D483" i="26"/>
  <c r="D484" i="26"/>
  <c r="D485" i="26"/>
  <c r="D486" i="26"/>
  <c r="D487" i="26"/>
  <c r="D488" i="26"/>
  <c r="D489" i="26"/>
  <c r="D490" i="26"/>
  <c r="D491" i="26"/>
  <c r="D492" i="26"/>
  <c r="D493" i="26"/>
  <c r="D494" i="26"/>
  <c r="D495" i="26"/>
  <c r="D496" i="26"/>
  <c r="D497" i="26"/>
  <c r="D498" i="26"/>
  <c r="D499" i="26"/>
  <c r="D500" i="26"/>
  <c r="D501" i="26"/>
  <c r="D502" i="26"/>
  <c r="D503" i="26"/>
  <c r="D504" i="26"/>
  <c r="D505" i="26"/>
  <c r="D506" i="26"/>
  <c r="D507" i="26"/>
  <c r="D508" i="26"/>
  <c r="D509" i="26"/>
  <c r="D510" i="26"/>
  <c r="D511" i="26"/>
  <c r="D512" i="26"/>
  <c r="D513" i="26"/>
  <c r="D514" i="26"/>
  <c r="D515" i="26"/>
  <c r="D516" i="26"/>
  <c r="D517" i="26"/>
  <c r="D518" i="26"/>
  <c r="D519" i="26"/>
  <c r="D520" i="26"/>
  <c r="D521" i="26"/>
  <c r="D522" i="26"/>
  <c r="D523" i="26"/>
  <c r="D524" i="26"/>
  <c r="D525" i="26"/>
  <c r="D526" i="26"/>
  <c r="D527" i="26"/>
  <c r="D528" i="26"/>
  <c r="D529" i="26"/>
  <c r="D530" i="26"/>
  <c r="D531" i="26"/>
  <c r="D532" i="26"/>
  <c r="D533" i="26"/>
  <c r="D534" i="26"/>
  <c r="D535" i="26"/>
  <c r="D536" i="26"/>
  <c r="D537" i="26"/>
  <c r="D538" i="26"/>
  <c r="D539" i="26"/>
  <c r="D540" i="26"/>
  <c r="D541" i="26"/>
  <c r="D542" i="26"/>
  <c r="D543" i="26"/>
  <c r="D544" i="26"/>
  <c r="D545" i="26"/>
  <c r="D546" i="26"/>
  <c r="D547" i="26"/>
  <c r="D548" i="26"/>
  <c r="D549" i="26"/>
  <c r="D550" i="26"/>
  <c r="D551" i="26"/>
  <c r="D552" i="26"/>
  <c r="D553" i="26"/>
  <c r="D554" i="26"/>
  <c r="D555" i="26"/>
  <c r="D556" i="26"/>
  <c r="D557" i="26"/>
  <c r="D558" i="26"/>
  <c r="D559" i="26"/>
  <c r="D560" i="26"/>
  <c r="D561" i="26"/>
  <c r="D562" i="26"/>
  <c r="D563" i="26"/>
  <c r="D564" i="26"/>
  <c r="D565" i="26"/>
  <c r="D566" i="26"/>
  <c r="D567" i="26"/>
  <c r="D568" i="26"/>
  <c r="D569" i="26"/>
  <c r="D570" i="26"/>
  <c r="D571" i="26"/>
  <c r="D572" i="26"/>
  <c r="D573" i="26"/>
  <c r="D574" i="26"/>
  <c r="D575" i="26"/>
  <c r="D576" i="26"/>
  <c r="D577" i="26"/>
  <c r="D578" i="26"/>
  <c r="D579" i="26"/>
  <c r="D580" i="26"/>
  <c r="D581" i="26"/>
  <c r="D582" i="26"/>
  <c r="D583" i="26"/>
  <c r="D584" i="26"/>
  <c r="D585" i="26"/>
  <c r="D586" i="26"/>
  <c r="D587" i="26"/>
  <c r="D588" i="26"/>
  <c r="D589" i="26"/>
  <c r="D590" i="26"/>
  <c r="D591" i="26"/>
  <c r="D592" i="26"/>
  <c r="D593" i="26"/>
  <c r="D594" i="26"/>
  <c r="D595" i="26"/>
  <c r="D596" i="26"/>
  <c r="D597" i="26"/>
  <c r="D598" i="26"/>
  <c r="D599" i="26"/>
  <c r="D600" i="26"/>
  <c r="D601" i="26"/>
  <c r="D602" i="26"/>
  <c r="D603" i="26"/>
  <c r="D604" i="26"/>
  <c r="D605" i="26"/>
  <c r="D606" i="26"/>
  <c r="D607" i="26"/>
  <c r="D608" i="26"/>
  <c r="D609" i="26"/>
  <c r="D610" i="26"/>
  <c r="D611" i="26"/>
  <c r="D612" i="26"/>
  <c r="D613" i="26"/>
  <c r="D614" i="26"/>
  <c r="D615" i="26"/>
  <c r="D616" i="26"/>
  <c r="D617" i="26"/>
  <c r="D618" i="26"/>
  <c r="D619" i="26"/>
  <c r="D620" i="26"/>
  <c r="D621" i="26"/>
  <c r="D622" i="26"/>
  <c r="D623" i="26"/>
  <c r="D624" i="26"/>
  <c r="D625" i="26"/>
  <c r="D626" i="26"/>
  <c r="D627" i="26"/>
  <c r="D628" i="26"/>
  <c r="D629" i="26"/>
  <c r="D630" i="26"/>
  <c r="D631" i="26"/>
  <c r="D632" i="26"/>
  <c r="D633" i="26"/>
  <c r="D634" i="26"/>
  <c r="D635" i="26"/>
  <c r="D636" i="26"/>
  <c r="D637" i="26"/>
  <c r="D638" i="26"/>
  <c r="D639" i="26"/>
  <c r="D640" i="26"/>
  <c r="D641" i="26"/>
  <c r="D642" i="26"/>
  <c r="D643" i="26"/>
  <c r="D644" i="26"/>
  <c r="D645" i="26"/>
  <c r="D646" i="26"/>
  <c r="D647" i="26"/>
  <c r="D648" i="26"/>
  <c r="D649" i="26"/>
  <c r="D650" i="26"/>
  <c r="D651" i="26"/>
  <c r="D652" i="26"/>
  <c r="D653" i="26"/>
  <c r="D654" i="26"/>
  <c r="D655" i="26"/>
  <c r="D656" i="26"/>
  <c r="D657" i="26"/>
  <c r="D658" i="26"/>
  <c r="D659" i="26"/>
  <c r="D660" i="26"/>
  <c r="D661" i="26"/>
  <c r="D662" i="26"/>
  <c r="D663" i="26"/>
  <c r="D664" i="26"/>
  <c r="D665" i="26"/>
  <c r="D666" i="26"/>
  <c r="D667" i="26"/>
  <c r="D668" i="26"/>
  <c r="D669" i="26"/>
  <c r="D670" i="26"/>
  <c r="D671" i="26"/>
  <c r="D672" i="26"/>
  <c r="D673" i="26"/>
  <c r="D674" i="26"/>
  <c r="D675" i="26"/>
  <c r="D676" i="26"/>
  <c r="D677" i="26"/>
  <c r="D678" i="26"/>
  <c r="D679" i="26"/>
  <c r="D680" i="26"/>
  <c r="D681" i="26"/>
  <c r="D682" i="26"/>
  <c r="D683" i="26"/>
  <c r="D684" i="26"/>
  <c r="D685" i="26"/>
  <c r="D686" i="26"/>
  <c r="D687" i="26"/>
  <c r="D688" i="26"/>
  <c r="D689" i="26"/>
  <c r="D690" i="26"/>
  <c r="D691" i="26"/>
  <c r="D692" i="26"/>
  <c r="D693" i="26"/>
  <c r="D694" i="26"/>
  <c r="D695" i="26"/>
  <c r="D696" i="26"/>
  <c r="D697" i="26"/>
  <c r="D698" i="26"/>
  <c r="D699" i="26"/>
  <c r="D700" i="26"/>
  <c r="D701" i="26"/>
  <c r="D702" i="26"/>
  <c r="D703" i="26"/>
  <c r="D704" i="26"/>
  <c r="D705" i="26"/>
  <c r="D706" i="26"/>
  <c r="D707" i="26"/>
  <c r="D708" i="26"/>
  <c r="D709" i="26"/>
  <c r="D710" i="26"/>
  <c r="D711" i="26"/>
  <c r="D712" i="26"/>
  <c r="D713" i="26"/>
  <c r="D714" i="26"/>
  <c r="D715" i="26"/>
  <c r="D716" i="26"/>
  <c r="D717" i="26"/>
  <c r="D718" i="26"/>
  <c r="D719" i="26"/>
  <c r="D720" i="26"/>
  <c r="D721" i="26"/>
  <c r="D722" i="26"/>
  <c r="D723" i="26"/>
  <c r="D724" i="26"/>
  <c r="D725" i="26"/>
  <c r="D726" i="26"/>
  <c r="D727" i="26"/>
  <c r="D728" i="26"/>
  <c r="D729" i="26"/>
  <c r="D730" i="26"/>
  <c r="D731" i="26"/>
  <c r="D732" i="26"/>
  <c r="D733" i="26"/>
  <c r="D734" i="26"/>
  <c r="D735" i="26"/>
  <c r="D736" i="26"/>
  <c r="D737" i="26"/>
  <c r="D738" i="26"/>
  <c r="D739" i="26"/>
  <c r="D740" i="26"/>
  <c r="D741" i="26"/>
  <c r="D742" i="26"/>
  <c r="D743" i="26"/>
  <c r="D744" i="26"/>
  <c r="D745" i="26"/>
  <c r="D746" i="26"/>
  <c r="D747" i="26"/>
  <c r="D748" i="26"/>
  <c r="D749" i="26"/>
  <c r="D750" i="26"/>
  <c r="D751" i="26"/>
  <c r="D752" i="26"/>
  <c r="D753" i="26"/>
  <c r="D754" i="26"/>
  <c r="D755" i="26"/>
  <c r="D756" i="26"/>
  <c r="D757" i="26"/>
  <c r="D758" i="26"/>
  <c r="D759" i="26"/>
  <c r="D760" i="26"/>
  <c r="D761" i="26"/>
  <c r="D762" i="26"/>
  <c r="D763" i="26"/>
  <c r="D764" i="26"/>
  <c r="D765" i="26"/>
  <c r="D766" i="26"/>
  <c r="D767" i="26"/>
  <c r="D768" i="26"/>
  <c r="D769" i="26"/>
  <c r="D770" i="26"/>
  <c r="D771" i="26"/>
  <c r="D772" i="26"/>
  <c r="D773" i="26"/>
  <c r="D774" i="26"/>
  <c r="D775" i="26"/>
  <c r="D776" i="26"/>
  <c r="D777" i="26"/>
  <c r="D778" i="26"/>
  <c r="D779" i="26"/>
  <c r="D780" i="26"/>
  <c r="D781" i="26"/>
  <c r="D782" i="26"/>
  <c r="D783" i="26"/>
  <c r="D784" i="26"/>
  <c r="D785" i="26"/>
  <c r="D786" i="26"/>
  <c r="D787" i="26"/>
  <c r="D788" i="26"/>
  <c r="D789" i="26"/>
  <c r="D790" i="26"/>
  <c r="D791" i="26"/>
  <c r="D792" i="26"/>
  <c r="D793" i="26"/>
  <c r="D794" i="26"/>
  <c r="D795" i="26"/>
  <c r="D796" i="26"/>
  <c r="D797" i="26"/>
  <c r="D798" i="26"/>
  <c r="D799" i="26"/>
  <c r="D800" i="26"/>
  <c r="D801" i="26"/>
  <c r="D802" i="26"/>
  <c r="D803" i="26"/>
  <c r="D804" i="26"/>
  <c r="D805" i="26"/>
  <c r="D806" i="26"/>
  <c r="D807" i="26"/>
  <c r="D808" i="26"/>
  <c r="D809" i="26"/>
  <c r="D810" i="26"/>
  <c r="D811" i="26"/>
  <c r="D812" i="26"/>
  <c r="D813" i="26"/>
  <c r="D814" i="26"/>
  <c r="D815" i="26"/>
  <c r="D816" i="26"/>
  <c r="D817" i="26"/>
  <c r="D818" i="26"/>
  <c r="D819" i="26"/>
  <c r="D820" i="26"/>
  <c r="D821" i="26"/>
  <c r="D822" i="26"/>
  <c r="D823" i="26"/>
  <c r="D824" i="26"/>
  <c r="D825" i="26"/>
  <c r="D826" i="26"/>
  <c r="D827" i="26"/>
  <c r="D828" i="26"/>
  <c r="D829" i="26"/>
  <c r="D830" i="26"/>
  <c r="D831" i="26"/>
  <c r="D832" i="26"/>
  <c r="D833" i="26"/>
  <c r="D834" i="26"/>
  <c r="D835" i="26"/>
  <c r="D836" i="26"/>
  <c r="D837" i="26"/>
  <c r="D838" i="26"/>
  <c r="D839" i="26"/>
  <c r="D840" i="26"/>
  <c r="D841" i="26"/>
  <c r="D842" i="26"/>
  <c r="D843" i="26"/>
  <c r="D844" i="26"/>
  <c r="D845" i="26"/>
  <c r="D846" i="26"/>
  <c r="D847" i="26"/>
  <c r="D848" i="26"/>
  <c r="D849" i="26"/>
  <c r="D850" i="26"/>
  <c r="D851" i="26"/>
  <c r="D852" i="26"/>
  <c r="D853" i="26"/>
  <c r="D854" i="26"/>
  <c r="D855" i="26"/>
  <c r="D856" i="26"/>
  <c r="D857" i="26"/>
  <c r="D858" i="26"/>
  <c r="D859" i="26"/>
  <c r="D860" i="26"/>
  <c r="D861" i="26"/>
  <c r="D862" i="26"/>
  <c r="D863" i="26"/>
  <c r="D864" i="26"/>
  <c r="D865" i="26"/>
  <c r="D866" i="26"/>
  <c r="D867" i="26"/>
  <c r="D868" i="26"/>
  <c r="D869" i="26"/>
  <c r="D870" i="26"/>
  <c r="D380" i="26"/>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343" i="18"/>
  <c r="D150" i="18"/>
  <c r="D151" i="18"/>
  <c r="D152" i="18"/>
  <c r="D153" i="18"/>
  <c r="D154" i="18"/>
  <c r="D155" i="18"/>
  <c r="D156" i="18"/>
  <c r="D157" i="18"/>
  <c r="D149" i="18"/>
  <c r="P330" i="18" l="1"/>
  <c r="D1" i="25"/>
  <c r="A1" i="2"/>
  <c r="A1" i="27"/>
  <c r="L470" i="26" l="1"/>
  <c r="AA463" i="26"/>
  <c r="W463" i="26"/>
  <c r="W470" i="26"/>
  <c r="AS252" i="1" l="1"/>
  <c r="X198" i="26"/>
  <c r="X199" i="26"/>
  <c r="X200" i="26"/>
  <c r="X201" i="26"/>
  <c r="X202" i="26"/>
  <c r="X203" i="26"/>
  <c r="X204" i="26"/>
  <c r="X205" i="26"/>
  <c r="X206" i="26"/>
  <c r="X207" i="26"/>
  <c r="N195" i="26"/>
  <c r="N198" i="26"/>
  <c r="N199" i="26"/>
  <c r="N200" i="26"/>
  <c r="N201" i="26"/>
  <c r="N202" i="26"/>
  <c r="N203" i="26"/>
  <c r="N204" i="26"/>
  <c r="N205" i="26"/>
  <c r="N206" i="26"/>
  <c r="N207" i="26"/>
  <c r="X193" i="26"/>
  <c r="N193" i="26"/>
  <c r="N210" i="18" l="1"/>
  <c r="N213" i="18"/>
  <c r="X213" i="18"/>
  <c r="N214" i="18"/>
  <c r="X214" i="18"/>
  <c r="N215" i="18"/>
  <c r="X215" i="18"/>
  <c r="N216" i="18"/>
  <c r="X216" i="18"/>
  <c r="N217" i="18"/>
  <c r="X217" i="18"/>
  <c r="N218" i="18"/>
  <c r="X218" i="18"/>
  <c r="N219" i="18"/>
  <c r="X219" i="18"/>
  <c r="N220" i="18"/>
  <c r="X220" i="18"/>
  <c r="N221" i="18"/>
  <c r="X221" i="18"/>
  <c r="N222" i="18"/>
  <c r="X222" i="18"/>
  <c r="X208" i="18"/>
  <c r="N208" i="18"/>
  <c r="C211" i="18"/>
  <c r="C212" i="18"/>
  <c r="C213" i="18"/>
  <c r="C214" i="18"/>
  <c r="C215" i="18"/>
  <c r="C216" i="18"/>
  <c r="C217" i="18"/>
  <c r="C218" i="18"/>
  <c r="C219" i="18"/>
  <c r="C220" i="18"/>
  <c r="C221" i="18"/>
  <c r="C222" i="18"/>
  <c r="C210" i="18"/>
  <c r="C209" i="18"/>
  <c r="C208" i="18"/>
  <c r="C223" i="18"/>
  <c r="Q228" i="18" l="1"/>
  <c r="Y228" i="18"/>
  <c r="AC228" i="18"/>
  <c r="AG228" i="18"/>
  <c r="AK228" i="18"/>
  <c r="B229" i="18"/>
  <c r="Q229" i="18"/>
  <c r="U229" i="18"/>
  <c r="Y229" i="18"/>
  <c r="AC229" i="18"/>
  <c r="AG229" i="18"/>
  <c r="AK229" i="18"/>
  <c r="U325" i="26" l="1"/>
  <c r="I325" i="26" l="1"/>
  <c r="AG272" i="26"/>
  <c r="O52" i="26" l="1"/>
  <c r="U332" i="18" l="1"/>
  <c r="I332" i="18"/>
  <c r="AK321" i="18"/>
  <c r="AG281" i="18"/>
  <c r="U281" i="18"/>
  <c r="O71" i="18"/>
  <c r="G76" i="18" l="1"/>
  <c r="B15" i="27" l="1"/>
  <c r="N194" i="26" l="1"/>
  <c r="N209" i="18"/>
  <c r="B35" i="27"/>
  <c r="G57" i="26"/>
  <c r="W13" i="26" l="1"/>
  <c r="O53" i="26" s="1"/>
  <c r="W13" i="18"/>
  <c r="O72" i="18" s="1"/>
  <c r="CR131" i="1" l="1"/>
  <c r="CT136" i="1"/>
  <c r="CT135" i="1"/>
  <c r="CT134" i="1"/>
  <c r="CT133" i="1"/>
  <c r="CT132" i="1"/>
  <c r="CT131" i="1"/>
  <c r="EY178" i="1" l="1"/>
  <c r="CY36" i="1" l="1"/>
  <c r="AC6" i="26" l="1"/>
  <c r="AG164" i="18" l="1"/>
  <c r="AS25" i="25" l="1"/>
  <c r="AN25" i="25"/>
  <c r="AA470" i="26" l="1"/>
  <c r="AD470" i="26"/>
  <c r="AG470" i="26"/>
  <c r="L471" i="26"/>
  <c r="W471" i="26"/>
  <c r="AA471" i="26"/>
  <c r="AD471" i="26"/>
  <c r="AG471" i="26"/>
  <c r="L472" i="26"/>
  <c r="W472" i="26"/>
  <c r="AA472" i="26"/>
  <c r="AD472" i="26"/>
  <c r="AG472" i="26"/>
  <c r="L473" i="26"/>
  <c r="W473" i="26"/>
  <c r="AA473" i="26"/>
  <c r="AD473" i="26"/>
  <c r="AG473" i="26"/>
  <c r="L474" i="26"/>
  <c r="W474" i="26"/>
  <c r="AA474" i="26"/>
  <c r="AD474" i="26"/>
  <c r="AG474" i="26"/>
  <c r="L475" i="26"/>
  <c r="W475" i="26"/>
  <c r="AA475" i="26"/>
  <c r="AD475" i="26"/>
  <c r="AG475" i="26"/>
  <c r="L476" i="26"/>
  <c r="W476" i="26"/>
  <c r="AA476" i="26"/>
  <c r="AD476" i="26"/>
  <c r="AG476" i="26"/>
  <c r="L477" i="26"/>
  <c r="W477" i="26"/>
  <c r="AA477" i="26"/>
  <c r="AD477" i="26"/>
  <c r="AG477" i="26"/>
  <c r="L478" i="26"/>
  <c r="W478" i="26"/>
  <c r="AA478" i="26"/>
  <c r="AD478" i="26"/>
  <c r="AG478" i="26"/>
  <c r="L479" i="26"/>
  <c r="W479" i="26"/>
  <c r="AA479" i="26"/>
  <c r="AD479" i="26"/>
  <c r="AG479" i="26"/>
  <c r="L480" i="26"/>
  <c r="W480" i="26"/>
  <c r="AA480" i="26"/>
  <c r="AD480" i="26"/>
  <c r="AG480" i="26"/>
  <c r="L481" i="26"/>
  <c r="W481" i="26"/>
  <c r="AA481" i="26"/>
  <c r="AD481" i="26"/>
  <c r="AG481" i="26"/>
  <c r="L482" i="26"/>
  <c r="W482" i="26"/>
  <c r="AA482" i="26"/>
  <c r="AD482" i="26"/>
  <c r="AG482" i="26"/>
  <c r="L483" i="26"/>
  <c r="W483" i="26"/>
  <c r="AA483" i="26"/>
  <c r="AD483" i="26"/>
  <c r="AG483" i="26"/>
  <c r="L484" i="26"/>
  <c r="W484" i="26"/>
  <c r="AA484" i="26"/>
  <c r="AD484" i="26"/>
  <c r="AG484" i="26"/>
  <c r="L485" i="26"/>
  <c r="W485" i="26"/>
  <c r="AA485" i="26"/>
  <c r="AD485" i="26"/>
  <c r="AG485" i="26"/>
  <c r="L486" i="26"/>
  <c r="W486" i="26"/>
  <c r="AA486" i="26"/>
  <c r="AD486" i="26"/>
  <c r="AG486" i="26"/>
  <c r="L487" i="26"/>
  <c r="W487" i="26"/>
  <c r="AA487" i="26"/>
  <c r="AD487" i="26"/>
  <c r="AG487" i="26"/>
  <c r="L488" i="26"/>
  <c r="W488" i="26"/>
  <c r="AA488" i="26"/>
  <c r="AD488" i="26"/>
  <c r="AG488" i="26"/>
  <c r="L489" i="26"/>
  <c r="W489" i="26"/>
  <c r="AA489" i="26"/>
  <c r="AD489" i="26"/>
  <c r="AG489" i="26"/>
  <c r="L490" i="26"/>
  <c r="W490" i="26"/>
  <c r="AA490" i="26"/>
  <c r="AD490" i="26"/>
  <c r="AG490" i="26"/>
  <c r="L491" i="26"/>
  <c r="W491" i="26"/>
  <c r="AA491" i="26"/>
  <c r="AD491" i="26"/>
  <c r="AG491" i="26"/>
  <c r="L492" i="26"/>
  <c r="W492" i="26"/>
  <c r="AA492" i="26"/>
  <c r="AD492" i="26"/>
  <c r="AG492" i="26"/>
  <c r="L493" i="26"/>
  <c r="W493" i="26"/>
  <c r="AA493" i="26"/>
  <c r="AD493" i="26"/>
  <c r="AG493" i="26"/>
  <c r="L494" i="26"/>
  <c r="W494" i="26"/>
  <c r="AA494" i="26"/>
  <c r="AD494" i="26"/>
  <c r="AG494" i="26"/>
  <c r="L495" i="26"/>
  <c r="W495" i="26"/>
  <c r="AA495" i="26"/>
  <c r="AD495" i="26"/>
  <c r="AG495" i="26"/>
  <c r="L496" i="26"/>
  <c r="W496" i="26"/>
  <c r="AA496" i="26"/>
  <c r="AD496" i="26"/>
  <c r="AG496" i="26"/>
  <c r="L497" i="26"/>
  <c r="W497" i="26"/>
  <c r="AA497" i="26"/>
  <c r="AD497" i="26"/>
  <c r="AG497" i="26"/>
  <c r="L498" i="26"/>
  <c r="W498" i="26"/>
  <c r="AA498" i="26"/>
  <c r="AD498" i="26"/>
  <c r="AG498" i="26"/>
  <c r="L499" i="26"/>
  <c r="W499" i="26"/>
  <c r="AA499" i="26"/>
  <c r="AD499" i="26"/>
  <c r="AG499" i="26"/>
  <c r="L500" i="26"/>
  <c r="W500" i="26"/>
  <c r="AA500" i="26"/>
  <c r="AD500" i="26"/>
  <c r="AG500" i="26"/>
  <c r="L501" i="26"/>
  <c r="W501" i="26"/>
  <c r="AA501" i="26"/>
  <c r="AD501" i="26"/>
  <c r="AG501" i="26"/>
  <c r="L502" i="26"/>
  <c r="W502" i="26"/>
  <c r="AA502" i="26"/>
  <c r="AD502" i="26"/>
  <c r="AG502" i="26"/>
  <c r="L503" i="26"/>
  <c r="W503" i="26"/>
  <c r="AA503" i="26"/>
  <c r="AD503" i="26"/>
  <c r="AG503" i="26"/>
  <c r="L504" i="26"/>
  <c r="W504" i="26"/>
  <c r="AA504" i="26"/>
  <c r="AD504" i="26"/>
  <c r="AG504" i="26"/>
  <c r="L505" i="26"/>
  <c r="W505" i="26"/>
  <c r="AA505" i="26"/>
  <c r="AD505" i="26"/>
  <c r="AG505" i="26"/>
  <c r="L506" i="26"/>
  <c r="W506" i="26"/>
  <c r="AA506" i="26"/>
  <c r="AD506" i="26"/>
  <c r="AG506" i="26"/>
  <c r="L507" i="26"/>
  <c r="W507" i="26"/>
  <c r="AA507" i="26"/>
  <c r="AD507" i="26"/>
  <c r="AG507" i="26"/>
  <c r="L508" i="26"/>
  <c r="W508" i="26"/>
  <c r="AA508" i="26"/>
  <c r="AD508" i="26"/>
  <c r="AG508" i="26"/>
  <c r="L509" i="26"/>
  <c r="W509" i="26"/>
  <c r="AA509" i="26"/>
  <c r="AD509" i="26"/>
  <c r="AG509" i="26"/>
  <c r="L510" i="26"/>
  <c r="W510" i="26"/>
  <c r="AA510" i="26"/>
  <c r="AD510" i="26"/>
  <c r="AG510" i="26"/>
  <c r="L511" i="26"/>
  <c r="W511" i="26"/>
  <c r="AA511" i="26"/>
  <c r="AD511" i="26"/>
  <c r="AG511" i="26"/>
  <c r="L512" i="26"/>
  <c r="W512" i="26"/>
  <c r="AA512" i="26"/>
  <c r="AD512" i="26"/>
  <c r="AG512" i="26"/>
  <c r="L513" i="26"/>
  <c r="W513" i="26"/>
  <c r="AA513" i="26"/>
  <c r="AD513" i="26"/>
  <c r="AG513" i="26"/>
  <c r="L514" i="26"/>
  <c r="W514" i="26"/>
  <c r="AA514" i="26"/>
  <c r="AD514" i="26"/>
  <c r="AG514" i="26"/>
  <c r="L515" i="26"/>
  <c r="W515" i="26"/>
  <c r="AA515" i="26"/>
  <c r="AD515" i="26"/>
  <c r="AG515" i="26"/>
  <c r="L516" i="26"/>
  <c r="W516" i="26"/>
  <c r="AA516" i="26"/>
  <c r="AD516" i="26"/>
  <c r="AG516" i="26"/>
  <c r="L517" i="26"/>
  <c r="W517" i="26"/>
  <c r="AA517" i="26"/>
  <c r="AD517" i="26"/>
  <c r="AG517" i="26"/>
  <c r="L518" i="26"/>
  <c r="W518" i="26"/>
  <c r="AA518" i="26"/>
  <c r="AD518" i="26"/>
  <c r="AG518" i="26"/>
  <c r="L519" i="26"/>
  <c r="W519" i="26"/>
  <c r="AA519" i="26"/>
  <c r="AD519" i="26"/>
  <c r="AG519" i="26"/>
  <c r="L520" i="26"/>
  <c r="W520" i="26"/>
  <c r="AA520" i="26"/>
  <c r="AD520" i="26"/>
  <c r="AG520" i="26"/>
  <c r="L521" i="26"/>
  <c r="W521" i="26"/>
  <c r="AA521" i="26"/>
  <c r="AD521" i="26"/>
  <c r="AG521" i="26"/>
  <c r="L522" i="26"/>
  <c r="W522" i="26"/>
  <c r="AA522" i="26"/>
  <c r="AD522" i="26"/>
  <c r="AG522" i="26"/>
  <c r="L523" i="26"/>
  <c r="W523" i="26"/>
  <c r="AA523" i="26"/>
  <c r="AD523" i="26"/>
  <c r="AG523" i="26"/>
  <c r="L524" i="26"/>
  <c r="W524" i="26"/>
  <c r="AA524" i="26"/>
  <c r="AD524" i="26"/>
  <c r="AG524" i="26"/>
  <c r="L525" i="26"/>
  <c r="W525" i="26"/>
  <c r="AA525" i="26"/>
  <c r="AD525" i="26"/>
  <c r="AG525" i="26"/>
  <c r="L526" i="26"/>
  <c r="W526" i="26"/>
  <c r="AA526" i="26"/>
  <c r="AD526" i="26"/>
  <c r="AG526" i="26"/>
  <c r="L527" i="26"/>
  <c r="W527" i="26"/>
  <c r="AA527" i="26"/>
  <c r="AD527" i="26"/>
  <c r="AG527" i="26"/>
  <c r="L528" i="26"/>
  <c r="W528" i="26"/>
  <c r="AA528" i="26"/>
  <c r="AD528" i="26"/>
  <c r="AG528" i="26"/>
  <c r="L529" i="26"/>
  <c r="W529" i="26"/>
  <c r="AA529" i="26"/>
  <c r="AD529" i="26"/>
  <c r="AG529" i="26"/>
  <c r="L530" i="26"/>
  <c r="W530" i="26"/>
  <c r="AA530" i="26"/>
  <c r="AD530" i="26"/>
  <c r="AG530" i="26"/>
  <c r="L531" i="26"/>
  <c r="W531" i="26"/>
  <c r="AA531" i="26"/>
  <c r="AD531" i="26"/>
  <c r="AG531" i="26"/>
  <c r="L532" i="26"/>
  <c r="W532" i="26"/>
  <c r="AA532" i="26"/>
  <c r="AD532" i="26"/>
  <c r="AG532" i="26"/>
  <c r="L533" i="26"/>
  <c r="W533" i="26"/>
  <c r="AA533" i="26"/>
  <c r="AD533" i="26"/>
  <c r="AG533" i="26"/>
  <c r="L534" i="26"/>
  <c r="W534" i="26"/>
  <c r="AA534" i="26"/>
  <c r="AD534" i="26"/>
  <c r="AG534" i="26"/>
  <c r="L535" i="26"/>
  <c r="W535" i="26"/>
  <c r="AA535" i="26"/>
  <c r="AD535" i="26"/>
  <c r="AG535" i="26"/>
  <c r="L536" i="26"/>
  <c r="W536" i="26"/>
  <c r="AA536" i="26"/>
  <c r="AD536" i="26"/>
  <c r="AG536" i="26"/>
  <c r="L537" i="26"/>
  <c r="W537" i="26"/>
  <c r="AA537" i="26"/>
  <c r="AD537" i="26"/>
  <c r="AG537" i="26"/>
  <c r="L538" i="26"/>
  <c r="W538" i="26"/>
  <c r="AA538" i="26"/>
  <c r="AD538" i="26"/>
  <c r="AG538" i="26"/>
  <c r="L539" i="26"/>
  <c r="W539" i="26"/>
  <c r="AA539" i="26"/>
  <c r="AD539" i="26"/>
  <c r="AG539" i="26"/>
  <c r="L540" i="26"/>
  <c r="W540" i="26"/>
  <c r="AA540" i="26"/>
  <c r="AD540" i="26"/>
  <c r="AG540" i="26"/>
  <c r="L541" i="26"/>
  <c r="W541" i="26"/>
  <c r="AA541" i="26"/>
  <c r="AD541" i="26"/>
  <c r="AG541" i="26"/>
  <c r="L542" i="26"/>
  <c r="W542" i="26"/>
  <c r="AA542" i="26"/>
  <c r="AD542" i="26"/>
  <c r="AG542" i="26"/>
  <c r="L543" i="26"/>
  <c r="W543" i="26"/>
  <c r="AA543" i="26"/>
  <c r="AD543" i="26"/>
  <c r="AG543" i="26"/>
  <c r="L544" i="26"/>
  <c r="W544" i="26"/>
  <c r="AA544" i="26"/>
  <c r="AD544" i="26"/>
  <c r="AG544" i="26"/>
  <c r="L545" i="26"/>
  <c r="W545" i="26"/>
  <c r="AA545" i="26"/>
  <c r="AD545" i="26"/>
  <c r="AG545" i="26"/>
  <c r="L546" i="26"/>
  <c r="W546" i="26"/>
  <c r="AA546" i="26"/>
  <c r="AD546" i="26"/>
  <c r="AG546" i="26"/>
  <c r="L547" i="26"/>
  <c r="W547" i="26"/>
  <c r="AA547" i="26"/>
  <c r="AD547" i="26"/>
  <c r="AG547" i="26"/>
  <c r="L548" i="26"/>
  <c r="W548" i="26"/>
  <c r="AA548" i="26"/>
  <c r="AD548" i="26"/>
  <c r="AG548" i="26"/>
  <c r="L549" i="26"/>
  <c r="W549" i="26"/>
  <c r="AA549" i="26"/>
  <c r="AD549" i="26"/>
  <c r="AG549" i="26"/>
  <c r="L550" i="26"/>
  <c r="W550" i="26"/>
  <c r="AA550" i="26"/>
  <c r="AD550" i="26"/>
  <c r="AG550" i="26"/>
  <c r="L551" i="26"/>
  <c r="W551" i="26"/>
  <c r="AA551" i="26"/>
  <c r="AD551" i="26"/>
  <c r="AG551" i="26"/>
  <c r="L552" i="26"/>
  <c r="W552" i="26"/>
  <c r="AA552" i="26"/>
  <c r="AD552" i="26"/>
  <c r="AG552" i="26"/>
  <c r="L553" i="26"/>
  <c r="W553" i="26"/>
  <c r="AA553" i="26"/>
  <c r="AD553" i="26"/>
  <c r="AG553" i="26"/>
  <c r="L554" i="26"/>
  <c r="W554" i="26"/>
  <c r="AA554" i="26"/>
  <c r="AD554" i="26"/>
  <c r="AG554" i="26"/>
  <c r="L555" i="26"/>
  <c r="W555" i="26"/>
  <c r="AA555" i="26"/>
  <c r="AD555" i="26"/>
  <c r="AG555" i="26"/>
  <c r="L556" i="26"/>
  <c r="W556" i="26"/>
  <c r="AA556" i="26"/>
  <c r="AD556" i="26"/>
  <c r="AG556" i="26"/>
  <c r="L557" i="26"/>
  <c r="W557" i="26"/>
  <c r="AA557" i="26"/>
  <c r="AD557" i="26"/>
  <c r="AG557" i="26"/>
  <c r="L558" i="26"/>
  <c r="W558" i="26"/>
  <c r="AA558" i="26"/>
  <c r="AD558" i="26"/>
  <c r="AG558" i="26"/>
  <c r="L559" i="26"/>
  <c r="W559" i="26"/>
  <c r="AA559" i="26"/>
  <c r="AD559" i="26"/>
  <c r="AG559" i="26"/>
  <c r="L560" i="26"/>
  <c r="W560" i="26"/>
  <c r="AA560" i="26"/>
  <c r="AD560" i="26"/>
  <c r="AG560" i="26"/>
  <c r="L561" i="26"/>
  <c r="W561" i="26"/>
  <c r="AA561" i="26"/>
  <c r="AD561" i="26"/>
  <c r="AG561" i="26"/>
  <c r="L562" i="26"/>
  <c r="W562" i="26"/>
  <c r="AA562" i="26"/>
  <c r="AD562" i="26"/>
  <c r="AG562" i="26"/>
  <c r="L563" i="26"/>
  <c r="W563" i="26"/>
  <c r="AA563" i="26"/>
  <c r="AD563" i="26"/>
  <c r="AG563" i="26"/>
  <c r="L564" i="26"/>
  <c r="W564" i="26"/>
  <c r="AA564" i="26"/>
  <c r="AD564" i="26"/>
  <c r="AG564" i="26"/>
  <c r="L565" i="26"/>
  <c r="W565" i="26"/>
  <c r="AA565" i="26"/>
  <c r="AD565" i="26"/>
  <c r="AG565" i="26"/>
  <c r="L566" i="26"/>
  <c r="W566" i="26"/>
  <c r="AA566" i="26"/>
  <c r="AD566" i="26"/>
  <c r="AG566" i="26"/>
  <c r="L567" i="26"/>
  <c r="W567" i="26"/>
  <c r="AA567" i="26"/>
  <c r="AD567" i="26"/>
  <c r="AG567" i="26"/>
  <c r="L568" i="26"/>
  <c r="W568" i="26"/>
  <c r="AA568" i="26"/>
  <c r="AD568" i="26"/>
  <c r="AG568" i="26"/>
  <c r="L569" i="26"/>
  <c r="W569" i="26"/>
  <c r="AA569" i="26"/>
  <c r="AD569" i="26"/>
  <c r="AG569" i="26"/>
  <c r="L570" i="26"/>
  <c r="W570" i="26"/>
  <c r="AA570" i="26"/>
  <c r="AD570" i="26"/>
  <c r="AG570" i="26"/>
  <c r="L571" i="26"/>
  <c r="W571" i="26"/>
  <c r="AA571" i="26"/>
  <c r="AD571" i="26"/>
  <c r="AG571" i="26"/>
  <c r="L572" i="26"/>
  <c r="W572" i="26"/>
  <c r="AA572" i="26"/>
  <c r="AD572" i="26"/>
  <c r="AG572" i="26"/>
  <c r="L573" i="26"/>
  <c r="W573" i="26"/>
  <c r="AA573" i="26"/>
  <c r="AD573" i="26"/>
  <c r="AG573" i="26"/>
  <c r="L574" i="26"/>
  <c r="W574" i="26"/>
  <c r="AA574" i="26"/>
  <c r="AD574" i="26"/>
  <c r="AG574" i="26"/>
  <c r="L575" i="26"/>
  <c r="W575" i="26"/>
  <c r="AA575" i="26"/>
  <c r="AD575" i="26"/>
  <c r="AG575" i="26"/>
  <c r="L576" i="26"/>
  <c r="W576" i="26"/>
  <c r="AA576" i="26"/>
  <c r="AD576" i="26"/>
  <c r="AG576" i="26"/>
  <c r="L577" i="26"/>
  <c r="W577" i="26"/>
  <c r="AA577" i="26"/>
  <c r="AD577" i="26"/>
  <c r="AG577" i="26"/>
  <c r="L578" i="26"/>
  <c r="W578" i="26"/>
  <c r="AA578" i="26"/>
  <c r="AD578" i="26"/>
  <c r="AG578" i="26"/>
  <c r="L579" i="26"/>
  <c r="W579" i="26"/>
  <c r="AA579" i="26"/>
  <c r="AD579" i="26"/>
  <c r="AG579" i="26"/>
  <c r="L580" i="26"/>
  <c r="W580" i="26"/>
  <c r="AA580" i="26"/>
  <c r="AD580" i="26"/>
  <c r="AG580" i="26"/>
  <c r="L581" i="26"/>
  <c r="W581" i="26"/>
  <c r="AA581" i="26"/>
  <c r="AD581" i="26"/>
  <c r="AG581" i="26"/>
  <c r="L582" i="26"/>
  <c r="W582" i="26"/>
  <c r="AA582" i="26"/>
  <c r="AD582" i="26"/>
  <c r="AG582" i="26"/>
  <c r="L583" i="26"/>
  <c r="W583" i="26"/>
  <c r="AA583" i="26"/>
  <c r="AD583" i="26"/>
  <c r="AG583" i="26"/>
  <c r="L584" i="26"/>
  <c r="W584" i="26"/>
  <c r="AA584" i="26"/>
  <c r="AD584" i="26"/>
  <c r="AG584" i="26"/>
  <c r="L585" i="26"/>
  <c r="W585" i="26"/>
  <c r="AA585" i="26"/>
  <c r="AD585" i="26"/>
  <c r="AG585" i="26"/>
  <c r="L586" i="26"/>
  <c r="W586" i="26"/>
  <c r="AA586" i="26"/>
  <c r="AD586" i="26"/>
  <c r="AG586" i="26"/>
  <c r="L587" i="26"/>
  <c r="W587" i="26"/>
  <c r="AA587" i="26"/>
  <c r="AD587" i="26"/>
  <c r="AG587" i="26"/>
  <c r="L588" i="26"/>
  <c r="W588" i="26"/>
  <c r="AA588" i="26"/>
  <c r="AD588" i="26"/>
  <c r="AG588" i="26"/>
  <c r="L589" i="26"/>
  <c r="W589" i="26"/>
  <c r="AA589" i="26"/>
  <c r="AD589" i="26"/>
  <c r="AG589" i="26"/>
  <c r="L590" i="26"/>
  <c r="W590" i="26"/>
  <c r="AA590" i="26"/>
  <c r="AD590" i="26"/>
  <c r="AG590" i="26"/>
  <c r="L591" i="26"/>
  <c r="W591" i="26"/>
  <c r="AA591" i="26"/>
  <c r="AD591" i="26"/>
  <c r="AG591" i="26"/>
  <c r="L592" i="26"/>
  <c r="W592" i="26"/>
  <c r="AA592" i="26"/>
  <c r="AD592" i="26"/>
  <c r="AG592" i="26"/>
  <c r="L593" i="26"/>
  <c r="W593" i="26"/>
  <c r="AA593" i="26"/>
  <c r="AD593" i="26"/>
  <c r="AG593" i="26"/>
  <c r="L594" i="26"/>
  <c r="W594" i="26"/>
  <c r="AA594" i="26"/>
  <c r="AD594" i="26"/>
  <c r="AG594" i="26"/>
  <c r="L595" i="26"/>
  <c r="W595" i="26"/>
  <c r="AA595" i="26"/>
  <c r="AD595" i="26"/>
  <c r="AG595" i="26"/>
  <c r="L596" i="26"/>
  <c r="W596" i="26"/>
  <c r="AA596" i="26"/>
  <c r="AD596" i="26"/>
  <c r="AG596" i="26"/>
  <c r="L597" i="26"/>
  <c r="W597" i="26"/>
  <c r="AA597" i="26"/>
  <c r="AD597" i="26"/>
  <c r="AG597" i="26"/>
  <c r="L598" i="26"/>
  <c r="W598" i="26"/>
  <c r="AA598" i="26"/>
  <c r="AD598" i="26"/>
  <c r="AG598" i="26"/>
  <c r="L599" i="26"/>
  <c r="W599" i="26"/>
  <c r="AA599" i="26"/>
  <c r="AD599" i="26"/>
  <c r="AG599" i="26"/>
  <c r="L600" i="26"/>
  <c r="W600" i="26"/>
  <c r="AA600" i="26"/>
  <c r="AD600" i="26"/>
  <c r="AG600" i="26"/>
  <c r="L601" i="26"/>
  <c r="W601" i="26"/>
  <c r="AA601" i="26"/>
  <c r="AD601" i="26"/>
  <c r="AG601" i="26"/>
  <c r="L602" i="26"/>
  <c r="W602" i="26"/>
  <c r="AA602" i="26"/>
  <c r="AD602" i="26"/>
  <c r="AG602" i="26"/>
  <c r="L603" i="26"/>
  <c r="W603" i="26"/>
  <c r="AA603" i="26"/>
  <c r="AD603" i="26"/>
  <c r="AG603" i="26"/>
  <c r="L604" i="26"/>
  <c r="W604" i="26"/>
  <c r="AA604" i="26"/>
  <c r="AD604" i="26"/>
  <c r="AG604" i="26"/>
  <c r="L605" i="26"/>
  <c r="W605" i="26"/>
  <c r="AA605" i="26"/>
  <c r="AD605" i="26"/>
  <c r="AG605" i="26"/>
  <c r="L606" i="26"/>
  <c r="W606" i="26"/>
  <c r="AA606" i="26"/>
  <c r="AD606" i="26"/>
  <c r="AG606" i="26"/>
  <c r="L607" i="26"/>
  <c r="W607" i="26"/>
  <c r="AA607" i="26"/>
  <c r="AD607" i="26"/>
  <c r="AG607" i="26"/>
  <c r="L608" i="26"/>
  <c r="W608" i="26"/>
  <c r="AA608" i="26"/>
  <c r="AD608" i="26"/>
  <c r="AG608" i="26"/>
  <c r="L609" i="26"/>
  <c r="W609" i="26"/>
  <c r="AA609" i="26"/>
  <c r="AD609" i="26"/>
  <c r="AG609" i="26"/>
  <c r="L610" i="26"/>
  <c r="W610" i="26"/>
  <c r="AA610" i="26"/>
  <c r="AD610" i="26"/>
  <c r="AG610" i="26"/>
  <c r="L611" i="26"/>
  <c r="W611" i="26"/>
  <c r="AA611" i="26"/>
  <c r="AD611" i="26"/>
  <c r="AG611" i="26"/>
  <c r="L612" i="26"/>
  <c r="W612" i="26"/>
  <c r="AA612" i="26"/>
  <c r="AD612" i="26"/>
  <c r="AG612" i="26"/>
  <c r="L613" i="26"/>
  <c r="W613" i="26"/>
  <c r="AA613" i="26"/>
  <c r="AD613" i="26"/>
  <c r="AG613" i="26"/>
  <c r="L614" i="26"/>
  <c r="W614" i="26"/>
  <c r="AA614" i="26"/>
  <c r="AD614" i="26"/>
  <c r="AG614" i="26"/>
  <c r="L615" i="26"/>
  <c r="W615" i="26"/>
  <c r="AA615" i="26"/>
  <c r="AD615" i="26"/>
  <c r="AG615" i="26"/>
  <c r="L616" i="26"/>
  <c r="W616" i="26"/>
  <c r="AA616" i="26"/>
  <c r="AD616" i="26"/>
  <c r="AG616" i="26"/>
  <c r="L617" i="26"/>
  <c r="W617" i="26"/>
  <c r="AA617" i="26"/>
  <c r="AD617" i="26"/>
  <c r="AG617" i="26"/>
  <c r="L618" i="26"/>
  <c r="W618" i="26"/>
  <c r="AA618" i="26"/>
  <c r="AD618" i="26"/>
  <c r="AG618" i="26"/>
  <c r="L619" i="26"/>
  <c r="W619" i="26"/>
  <c r="AA619" i="26"/>
  <c r="AD619" i="26"/>
  <c r="AG619" i="26"/>
  <c r="L620" i="26"/>
  <c r="W620" i="26"/>
  <c r="AA620" i="26"/>
  <c r="AD620" i="26"/>
  <c r="AG620" i="26"/>
  <c r="L621" i="26"/>
  <c r="W621" i="26"/>
  <c r="AA621" i="26"/>
  <c r="AD621" i="26"/>
  <c r="AG621" i="26"/>
  <c r="L622" i="26"/>
  <c r="W622" i="26"/>
  <c r="AA622" i="26"/>
  <c r="AD622" i="26"/>
  <c r="AG622" i="26"/>
  <c r="L623" i="26"/>
  <c r="W623" i="26"/>
  <c r="AA623" i="26"/>
  <c r="AD623" i="26"/>
  <c r="AG623" i="26"/>
  <c r="L624" i="26"/>
  <c r="W624" i="26"/>
  <c r="AA624" i="26"/>
  <c r="AD624" i="26"/>
  <c r="AG624" i="26"/>
  <c r="L625" i="26"/>
  <c r="W625" i="26"/>
  <c r="AA625" i="26"/>
  <c r="AD625" i="26"/>
  <c r="AG625" i="26"/>
  <c r="L626" i="26"/>
  <c r="W626" i="26"/>
  <c r="AA626" i="26"/>
  <c r="AD626" i="26"/>
  <c r="AG626" i="26"/>
  <c r="L627" i="26"/>
  <c r="W627" i="26"/>
  <c r="AA627" i="26"/>
  <c r="AD627" i="26"/>
  <c r="AG627" i="26"/>
  <c r="L628" i="26"/>
  <c r="W628" i="26"/>
  <c r="AA628" i="26"/>
  <c r="AD628" i="26"/>
  <c r="AG628" i="26"/>
  <c r="L629" i="26"/>
  <c r="W629" i="26"/>
  <c r="AA629" i="26"/>
  <c r="AD629" i="26"/>
  <c r="AG629" i="26"/>
  <c r="L630" i="26"/>
  <c r="W630" i="26"/>
  <c r="AA630" i="26"/>
  <c r="AD630" i="26"/>
  <c r="AG630" i="26"/>
  <c r="L631" i="26"/>
  <c r="W631" i="26"/>
  <c r="AA631" i="26"/>
  <c r="AD631" i="26"/>
  <c r="AG631" i="26"/>
  <c r="L632" i="26"/>
  <c r="W632" i="26"/>
  <c r="AA632" i="26"/>
  <c r="AD632" i="26"/>
  <c r="AG632" i="26"/>
  <c r="L633" i="26"/>
  <c r="W633" i="26"/>
  <c r="AA633" i="26"/>
  <c r="AD633" i="26"/>
  <c r="AG633" i="26"/>
  <c r="L634" i="26"/>
  <c r="W634" i="26"/>
  <c r="AA634" i="26"/>
  <c r="AD634" i="26"/>
  <c r="AG634" i="26"/>
  <c r="L635" i="26"/>
  <c r="W635" i="26"/>
  <c r="AA635" i="26"/>
  <c r="AD635" i="26"/>
  <c r="AG635" i="26"/>
  <c r="L636" i="26"/>
  <c r="W636" i="26"/>
  <c r="AA636" i="26"/>
  <c r="AD636" i="26"/>
  <c r="AG636" i="26"/>
  <c r="L637" i="26"/>
  <c r="W637" i="26"/>
  <c r="AA637" i="26"/>
  <c r="AD637" i="26"/>
  <c r="AG637" i="26"/>
  <c r="L638" i="26"/>
  <c r="W638" i="26"/>
  <c r="AA638" i="26"/>
  <c r="AD638" i="26"/>
  <c r="AG638" i="26"/>
  <c r="L639" i="26"/>
  <c r="W639" i="26"/>
  <c r="AA639" i="26"/>
  <c r="AD639" i="26"/>
  <c r="AG639" i="26"/>
  <c r="L640" i="26"/>
  <c r="W640" i="26"/>
  <c r="AA640" i="26"/>
  <c r="AD640" i="26"/>
  <c r="AG640" i="26"/>
  <c r="L641" i="26"/>
  <c r="W641" i="26"/>
  <c r="AA641" i="26"/>
  <c r="AD641" i="26"/>
  <c r="AG641" i="26"/>
  <c r="L642" i="26"/>
  <c r="W642" i="26"/>
  <c r="AA642" i="26"/>
  <c r="AD642" i="26"/>
  <c r="AG642" i="26"/>
  <c r="L643" i="26"/>
  <c r="W643" i="26"/>
  <c r="AA643" i="26"/>
  <c r="AD643" i="26"/>
  <c r="AG643" i="26"/>
  <c r="L644" i="26"/>
  <c r="W644" i="26"/>
  <c r="AA644" i="26"/>
  <c r="AD644" i="26"/>
  <c r="AG644" i="26"/>
  <c r="L645" i="26"/>
  <c r="W645" i="26"/>
  <c r="AA645" i="26"/>
  <c r="AD645" i="26"/>
  <c r="AG645" i="26"/>
  <c r="L646" i="26"/>
  <c r="W646" i="26"/>
  <c r="AA646" i="26"/>
  <c r="AD646" i="26"/>
  <c r="AG646" i="26"/>
  <c r="L647" i="26"/>
  <c r="W647" i="26"/>
  <c r="AA647" i="26"/>
  <c r="AD647" i="26"/>
  <c r="AG647" i="26"/>
  <c r="L648" i="26"/>
  <c r="W648" i="26"/>
  <c r="AA648" i="26"/>
  <c r="AD648" i="26"/>
  <c r="AG648" i="26"/>
  <c r="L649" i="26"/>
  <c r="W649" i="26"/>
  <c r="AA649" i="26"/>
  <c r="AD649" i="26"/>
  <c r="AG649" i="26"/>
  <c r="L650" i="26"/>
  <c r="W650" i="26"/>
  <c r="AA650" i="26"/>
  <c r="AD650" i="26"/>
  <c r="AG650" i="26"/>
  <c r="L651" i="26"/>
  <c r="W651" i="26"/>
  <c r="AA651" i="26"/>
  <c r="AD651" i="26"/>
  <c r="AG651" i="26"/>
  <c r="L652" i="26"/>
  <c r="W652" i="26"/>
  <c r="AA652" i="26"/>
  <c r="AD652" i="26"/>
  <c r="AG652" i="26"/>
  <c r="L653" i="26"/>
  <c r="W653" i="26"/>
  <c r="AA653" i="26"/>
  <c r="AD653" i="26"/>
  <c r="AG653" i="26"/>
  <c r="L654" i="26"/>
  <c r="W654" i="26"/>
  <c r="AA654" i="26"/>
  <c r="AD654" i="26"/>
  <c r="AG654" i="26"/>
  <c r="L655" i="26"/>
  <c r="W655" i="26"/>
  <c r="AA655" i="26"/>
  <c r="AD655" i="26"/>
  <c r="AG655" i="26"/>
  <c r="L656" i="26"/>
  <c r="W656" i="26"/>
  <c r="AA656" i="26"/>
  <c r="AD656" i="26"/>
  <c r="AG656" i="26"/>
  <c r="L657" i="26"/>
  <c r="W657" i="26"/>
  <c r="AA657" i="26"/>
  <c r="AD657" i="26"/>
  <c r="AG657" i="26"/>
  <c r="L658" i="26"/>
  <c r="W658" i="26"/>
  <c r="AA658" i="26"/>
  <c r="AD658" i="26"/>
  <c r="AG658" i="26"/>
  <c r="L659" i="26"/>
  <c r="W659" i="26"/>
  <c r="AA659" i="26"/>
  <c r="AD659" i="26"/>
  <c r="AG659" i="26"/>
  <c r="L660" i="26"/>
  <c r="W660" i="26"/>
  <c r="AA660" i="26"/>
  <c r="AD660" i="26"/>
  <c r="AG660" i="26"/>
  <c r="L661" i="26"/>
  <c r="W661" i="26"/>
  <c r="AA661" i="26"/>
  <c r="AD661" i="26"/>
  <c r="AG661" i="26"/>
  <c r="L662" i="26"/>
  <c r="W662" i="26"/>
  <c r="AA662" i="26"/>
  <c r="AD662" i="26"/>
  <c r="AG662" i="26"/>
  <c r="L663" i="26"/>
  <c r="W663" i="26"/>
  <c r="AA663" i="26"/>
  <c r="AD663" i="26"/>
  <c r="AG663" i="26"/>
  <c r="L664" i="26"/>
  <c r="W664" i="26"/>
  <c r="AA664" i="26"/>
  <c r="AD664" i="26"/>
  <c r="AG664" i="26"/>
  <c r="L665" i="26"/>
  <c r="W665" i="26"/>
  <c r="AA665" i="26"/>
  <c r="AD665" i="26"/>
  <c r="AG665" i="26"/>
  <c r="L666" i="26"/>
  <c r="W666" i="26"/>
  <c r="AA666" i="26"/>
  <c r="AD666" i="26"/>
  <c r="AG666" i="26"/>
  <c r="L667" i="26"/>
  <c r="W667" i="26"/>
  <c r="AA667" i="26"/>
  <c r="AD667" i="26"/>
  <c r="AG667" i="26"/>
  <c r="L668" i="26"/>
  <c r="W668" i="26"/>
  <c r="AA668" i="26"/>
  <c r="AD668" i="26"/>
  <c r="AG668" i="26"/>
  <c r="L669" i="26"/>
  <c r="W669" i="26"/>
  <c r="AA669" i="26"/>
  <c r="AD669" i="26"/>
  <c r="AG669" i="26"/>
  <c r="L670" i="26"/>
  <c r="W670" i="26"/>
  <c r="AA670" i="26"/>
  <c r="AD670" i="26"/>
  <c r="AG670" i="26"/>
  <c r="L671" i="26"/>
  <c r="W671" i="26"/>
  <c r="AA671" i="26"/>
  <c r="AD671" i="26"/>
  <c r="AG671" i="26"/>
  <c r="L672" i="26"/>
  <c r="W672" i="26"/>
  <c r="AA672" i="26"/>
  <c r="AD672" i="26"/>
  <c r="AG672" i="26"/>
  <c r="L673" i="26"/>
  <c r="W673" i="26"/>
  <c r="AA673" i="26"/>
  <c r="AD673" i="26"/>
  <c r="AG673" i="26"/>
  <c r="L674" i="26"/>
  <c r="W674" i="26"/>
  <c r="AA674" i="26"/>
  <c r="AD674" i="26"/>
  <c r="AG674" i="26"/>
  <c r="L675" i="26"/>
  <c r="W675" i="26"/>
  <c r="AA675" i="26"/>
  <c r="AD675" i="26"/>
  <c r="AG675" i="26"/>
  <c r="L676" i="26"/>
  <c r="W676" i="26"/>
  <c r="AA676" i="26"/>
  <c r="AD676" i="26"/>
  <c r="AG676" i="26"/>
  <c r="L677" i="26"/>
  <c r="W677" i="26"/>
  <c r="AA677" i="26"/>
  <c r="AD677" i="26"/>
  <c r="AG677" i="26"/>
  <c r="L678" i="26"/>
  <c r="W678" i="26"/>
  <c r="AA678" i="26"/>
  <c r="AD678" i="26"/>
  <c r="AG678" i="26"/>
  <c r="L679" i="26"/>
  <c r="W679" i="26"/>
  <c r="AA679" i="26"/>
  <c r="AD679" i="26"/>
  <c r="AG679" i="26"/>
  <c r="L680" i="26"/>
  <c r="W680" i="26"/>
  <c r="AA680" i="26"/>
  <c r="AD680" i="26"/>
  <c r="AG680" i="26"/>
  <c r="L681" i="26"/>
  <c r="W681" i="26"/>
  <c r="AA681" i="26"/>
  <c r="AD681" i="26"/>
  <c r="AG681" i="26"/>
  <c r="L682" i="26"/>
  <c r="W682" i="26"/>
  <c r="AA682" i="26"/>
  <c r="AD682" i="26"/>
  <c r="AG682" i="26"/>
  <c r="L683" i="26"/>
  <c r="W683" i="26"/>
  <c r="AA683" i="26"/>
  <c r="AD683" i="26"/>
  <c r="AG683" i="26"/>
  <c r="L684" i="26"/>
  <c r="W684" i="26"/>
  <c r="AA684" i="26"/>
  <c r="AD684" i="26"/>
  <c r="AG684" i="26"/>
  <c r="L685" i="26"/>
  <c r="W685" i="26"/>
  <c r="AA685" i="26"/>
  <c r="AD685" i="26"/>
  <c r="AG685" i="26"/>
  <c r="L686" i="26"/>
  <c r="W686" i="26"/>
  <c r="AA686" i="26"/>
  <c r="AD686" i="26"/>
  <c r="AG686" i="26"/>
  <c r="L687" i="26"/>
  <c r="W687" i="26"/>
  <c r="AA687" i="26"/>
  <c r="AD687" i="26"/>
  <c r="AG687" i="26"/>
  <c r="L688" i="26"/>
  <c r="W688" i="26"/>
  <c r="AA688" i="26"/>
  <c r="AD688" i="26"/>
  <c r="AG688" i="26"/>
  <c r="L689" i="26"/>
  <c r="W689" i="26"/>
  <c r="AA689" i="26"/>
  <c r="AD689" i="26"/>
  <c r="AG689" i="26"/>
  <c r="L690" i="26"/>
  <c r="W690" i="26"/>
  <c r="AA690" i="26"/>
  <c r="AD690" i="26"/>
  <c r="AG690" i="26"/>
  <c r="L691" i="26"/>
  <c r="W691" i="26"/>
  <c r="AA691" i="26"/>
  <c r="AD691" i="26"/>
  <c r="AG691" i="26"/>
  <c r="L692" i="26"/>
  <c r="W692" i="26"/>
  <c r="AA692" i="26"/>
  <c r="AD692" i="26"/>
  <c r="AG692" i="26"/>
  <c r="L693" i="26"/>
  <c r="W693" i="26"/>
  <c r="AA693" i="26"/>
  <c r="AD693" i="26"/>
  <c r="AG693" i="26"/>
  <c r="L694" i="26"/>
  <c r="W694" i="26"/>
  <c r="AA694" i="26"/>
  <c r="AD694" i="26"/>
  <c r="AG694" i="26"/>
  <c r="L695" i="26"/>
  <c r="W695" i="26"/>
  <c r="AA695" i="26"/>
  <c r="AD695" i="26"/>
  <c r="AG695" i="26"/>
  <c r="L696" i="26"/>
  <c r="W696" i="26"/>
  <c r="AA696" i="26"/>
  <c r="AD696" i="26"/>
  <c r="AG696" i="26"/>
  <c r="L697" i="26"/>
  <c r="W697" i="26"/>
  <c r="AA697" i="26"/>
  <c r="AD697" i="26"/>
  <c r="AG697" i="26"/>
  <c r="L698" i="26"/>
  <c r="W698" i="26"/>
  <c r="AA698" i="26"/>
  <c r="AD698" i="26"/>
  <c r="AG698" i="26"/>
  <c r="L699" i="26"/>
  <c r="W699" i="26"/>
  <c r="AA699" i="26"/>
  <c r="AD699" i="26"/>
  <c r="AG699" i="26"/>
  <c r="L700" i="26"/>
  <c r="W700" i="26"/>
  <c r="AA700" i="26"/>
  <c r="AD700" i="26"/>
  <c r="AG700" i="26"/>
  <c r="L701" i="26"/>
  <c r="W701" i="26"/>
  <c r="AA701" i="26"/>
  <c r="AD701" i="26"/>
  <c r="AG701" i="26"/>
  <c r="L702" i="26"/>
  <c r="W702" i="26"/>
  <c r="AA702" i="26"/>
  <c r="AD702" i="26"/>
  <c r="AG702" i="26"/>
  <c r="L703" i="26"/>
  <c r="W703" i="26"/>
  <c r="AA703" i="26"/>
  <c r="AD703" i="26"/>
  <c r="AG703" i="26"/>
  <c r="L704" i="26"/>
  <c r="W704" i="26"/>
  <c r="AA704" i="26"/>
  <c r="AD704" i="26"/>
  <c r="AG704" i="26"/>
  <c r="L705" i="26"/>
  <c r="W705" i="26"/>
  <c r="AA705" i="26"/>
  <c r="AD705" i="26"/>
  <c r="AG705" i="26"/>
  <c r="L706" i="26"/>
  <c r="W706" i="26"/>
  <c r="AA706" i="26"/>
  <c r="AD706" i="26"/>
  <c r="AG706" i="26"/>
  <c r="L707" i="26"/>
  <c r="W707" i="26"/>
  <c r="AA707" i="26"/>
  <c r="AD707" i="26"/>
  <c r="AG707" i="26"/>
  <c r="L708" i="26"/>
  <c r="W708" i="26"/>
  <c r="AA708" i="26"/>
  <c r="AD708" i="26"/>
  <c r="AG708" i="26"/>
  <c r="L709" i="26"/>
  <c r="W709" i="26"/>
  <c r="AA709" i="26"/>
  <c r="AD709" i="26"/>
  <c r="AG709" i="26"/>
  <c r="L710" i="26"/>
  <c r="W710" i="26"/>
  <c r="AA710" i="26"/>
  <c r="AD710" i="26"/>
  <c r="AG710" i="26"/>
  <c r="L711" i="26"/>
  <c r="W711" i="26"/>
  <c r="AA711" i="26"/>
  <c r="AD711" i="26"/>
  <c r="AG711" i="26"/>
  <c r="L712" i="26"/>
  <c r="W712" i="26"/>
  <c r="AA712" i="26"/>
  <c r="AD712" i="26"/>
  <c r="AG712" i="26"/>
  <c r="L713" i="26"/>
  <c r="W713" i="26"/>
  <c r="AA713" i="26"/>
  <c r="AD713" i="26"/>
  <c r="AG713" i="26"/>
  <c r="L714" i="26"/>
  <c r="W714" i="26"/>
  <c r="AA714" i="26"/>
  <c r="AD714" i="26"/>
  <c r="AG714" i="26"/>
  <c r="L715" i="26"/>
  <c r="W715" i="26"/>
  <c r="AA715" i="26"/>
  <c r="AD715" i="26"/>
  <c r="AG715" i="26"/>
  <c r="L716" i="26"/>
  <c r="W716" i="26"/>
  <c r="AA716" i="26"/>
  <c r="AD716" i="26"/>
  <c r="AG716" i="26"/>
  <c r="L717" i="26"/>
  <c r="W717" i="26"/>
  <c r="AA717" i="26"/>
  <c r="AD717" i="26"/>
  <c r="AG717" i="26"/>
  <c r="L718" i="26"/>
  <c r="W718" i="26"/>
  <c r="AA718" i="26"/>
  <c r="AD718" i="26"/>
  <c r="AG718" i="26"/>
  <c r="L719" i="26"/>
  <c r="W719" i="26"/>
  <c r="AA719" i="26"/>
  <c r="AD719" i="26"/>
  <c r="AG719" i="26"/>
  <c r="L720" i="26"/>
  <c r="W720" i="26"/>
  <c r="AA720" i="26"/>
  <c r="AD720" i="26"/>
  <c r="AG720" i="26"/>
  <c r="L721" i="26"/>
  <c r="W721" i="26"/>
  <c r="AA721" i="26"/>
  <c r="AD721" i="26"/>
  <c r="AG721" i="26"/>
  <c r="L722" i="26"/>
  <c r="W722" i="26"/>
  <c r="AA722" i="26"/>
  <c r="AD722" i="26"/>
  <c r="AG722" i="26"/>
  <c r="L723" i="26"/>
  <c r="W723" i="26"/>
  <c r="AA723" i="26"/>
  <c r="AD723" i="26"/>
  <c r="AG723" i="26"/>
  <c r="L724" i="26"/>
  <c r="W724" i="26"/>
  <c r="AA724" i="26"/>
  <c r="AD724" i="26"/>
  <c r="AG724" i="26"/>
  <c r="L725" i="26"/>
  <c r="W725" i="26"/>
  <c r="AA725" i="26"/>
  <c r="AD725" i="26"/>
  <c r="AG725" i="26"/>
  <c r="L726" i="26"/>
  <c r="W726" i="26"/>
  <c r="AA726" i="26"/>
  <c r="AD726" i="26"/>
  <c r="AG726" i="26"/>
  <c r="L727" i="26"/>
  <c r="W727" i="26"/>
  <c r="AA727" i="26"/>
  <c r="AD727" i="26"/>
  <c r="AG727" i="26"/>
  <c r="L728" i="26"/>
  <c r="W728" i="26"/>
  <c r="AA728" i="26"/>
  <c r="AD728" i="26"/>
  <c r="AG728" i="26"/>
  <c r="L729" i="26"/>
  <c r="W729" i="26"/>
  <c r="AA729" i="26"/>
  <c r="AD729" i="26"/>
  <c r="AG729" i="26"/>
  <c r="L730" i="26"/>
  <c r="W730" i="26"/>
  <c r="AA730" i="26"/>
  <c r="AD730" i="26"/>
  <c r="AG730" i="26"/>
  <c r="L731" i="26"/>
  <c r="W731" i="26"/>
  <c r="AA731" i="26"/>
  <c r="AD731" i="26"/>
  <c r="AG731" i="26"/>
  <c r="L732" i="26"/>
  <c r="W732" i="26"/>
  <c r="AA732" i="26"/>
  <c r="AD732" i="26"/>
  <c r="AG732" i="26"/>
  <c r="L733" i="26"/>
  <c r="W733" i="26"/>
  <c r="AA733" i="26"/>
  <c r="AD733" i="26"/>
  <c r="AG733" i="26"/>
  <c r="L734" i="26"/>
  <c r="W734" i="26"/>
  <c r="AA734" i="26"/>
  <c r="AD734" i="26"/>
  <c r="AG734" i="26"/>
  <c r="L735" i="26"/>
  <c r="W735" i="26"/>
  <c r="AA735" i="26"/>
  <c r="AD735" i="26"/>
  <c r="AG735" i="26"/>
  <c r="L736" i="26"/>
  <c r="W736" i="26"/>
  <c r="AA736" i="26"/>
  <c r="AD736" i="26"/>
  <c r="AG736" i="26"/>
  <c r="L737" i="26"/>
  <c r="W737" i="26"/>
  <c r="AA737" i="26"/>
  <c r="AD737" i="26"/>
  <c r="AG737" i="26"/>
  <c r="L738" i="26"/>
  <c r="W738" i="26"/>
  <c r="AA738" i="26"/>
  <c r="AD738" i="26"/>
  <c r="AG738" i="26"/>
  <c r="L739" i="26"/>
  <c r="W739" i="26"/>
  <c r="AA739" i="26"/>
  <c r="AD739" i="26"/>
  <c r="AG739" i="26"/>
  <c r="L740" i="26"/>
  <c r="W740" i="26"/>
  <c r="AA740" i="26"/>
  <c r="AD740" i="26"/>
  <c r="AG740" i="26"/>
  <c r="L741" i="26"/>
  <c r="W741" i="26"/>
  <c r="AA741" i="26"/>
  <c r="AD741" i="26"/>
  <c r="AG741" i="26"/>
  <c r="L742" i="26"/>
  <c r="W742" i="26"/>
  <c r="AA742" i="26"/>
  <c r="AD742" i="26"/>
  <c r="AG742" i="26"/>
  <c r="L743" i="26"/>
  <c r="W743" i="26"/>
  <c r="AA743" i="26"/>
  <c r="AD743" i="26"/>
  <c r="AG743" i="26"/>
  <c r="L744" i="26"/>
  <c r="W744" i="26"/>
  <c r="AA744" i="26"/>
  <c r="AD744" i="26"/>
  <c r="AG744" i="26"/>
  <c r="L745" i="26"/>
  <c r="W745" i="26"/>
  <c r="AA745" i="26"/>
  <c r="AD745" i="26"/>
  <c r="AG745" i="26"/>
  <c r="L746" i="26"/>
  <c r="W746" i="26"/>
  <c r="AA746" i="26"/>
  <c r="AD746" i="26"/>
  <c r="AG746" i="26"/>
  <c r="L747" i="26"/>
  <c r="W747" i="26"/>
  <c r="AA747" i="26"/>
  <c r="AD747" i="26"/>
  <c r="AG747" i="26"/>
  <c r="L748" i="26"/>
  <c r="W748" i="26"/>
  <c r="AA748" i="26"/>
  <c r="AD748" i="26"/>
  <c r="AG748" i="26"/>
  <c r="L749" i="26"/>
  <c r="W749" i="26"/>
  <c r="AA749" i="26"/>
  <c r="AD749" i="26"/>
  <c r="AG749" i="26"/>
  <c r="L750" i="26"/>
  <c r="W750" i="26"/>
  <c r="AA750" i="26"/>
  <c r="AD750" i="26"/>
  <c r="AG750" i="26"/>
  <c r="L751" i="26"/>
  <c r="W751" i="26"/>
  <c r="AA751" i="26"/>
  <c r="AD751" i="26"/>
  <c r="AG751" i="26"/>
  <c r="L752" i="26"/>
  <c r="W752" i="26"/>
  <c r="AA752" i="26"/>
  <c r="AD752" i="26"/>
  <c r="AG752" i="26"/>
  <c r="L753" i="26"/>
  <c r="W753" i="26"/>
  <c r="AA753" i="26"/>
  <c r="AD753" i="26"/>
  <c r="AG753" i="26"/>
  <c r="L754" i="26"/>
  <c r="W754" i="26"/>
  <c r="AA754" i="26"/>
  <c r="AD754" i="26"/>
  <c r="AG754" i="26"/>
  <c r="L755" i="26"/>
  <c r="W755" i="26"/>
  <c r="AA755" i="26"/>
  <c r="AD755" i="26"/>
  <c r="AG755" i="26"/>
  <c r="L756" i="26"/>
  <c r="W756" i="26"/>
  <c r="AA756" i="26"/>
  <c r="AD756" i="26"/>
  <c r="AG756" i="26"/>
  <c r="L757" i="26"/>
  <c r="W757" i="26"/>
  <c r="AA757" i="26"/>
  <c r="AD757" i="26"/>
  <c r="AG757" i="26"/>
  <c r="L758" i="26"/>
  <c r="W758" i="26"/>
  <c r="AA758" i="26"/>
  <c r="AD758" i="26"/>
  <c r="AG758" i="26"/>
  <c r="L759" i="26"/>
  <c r="W759" i="26"/>
  <c r="AA759" i="26"/>
  <c r="AD759" i="26"/>
  <c r="AG759" i="26"/>
  <c r="L760" i="26"/>
  <c r="W760" i="26"/>
  <c r="AA760" i="26"/>
  <c r="AD760" i="26"/>
  <c r="AG760" i="26"/>
  <c r="L761" i="26"/>
  <c r="W761" i="26"/>
  <c r="AA761" i="26"/>
  <c r="AD761" i="26"/>
  <c r="AG761" i="26"/>
  <c r="L762" i="26"/>
  <c r="W762" i="26"/>
  <c r="AA762" i="26"/>
  <c r="AD762" i="26"/>
  <c r="AG762" i="26"/>
  <c r="L763" i="26"/>
  <c r="W763" i="26"/>
  <c r="AA763" i="26"/>
  <c r="AD763" i="26"/>
  <c r="AG763" i="26"/>
  <c r="L764" i="26"/>
  <c r="W764" i="26"/>
  <c r="AA764" i="26"/>
  <c r="AD764" i="26"/>
  <c r="AG764" i="26"/>
  <c r="L765" i="26"/>
  <c r="W765" i="26"/>
  <c r="AA765" i="26"/>
  <c r="AD765" i="26"/>
  <c r="AG765" i="26"/>
  <c r="L766" i="26"/>
  <c r="W766" i="26"/>
  <c r="AA766" i="26"/>
  <c r="AD766" i="26"/>
  <c r="AG766" i="26"/>
  <c r="L767" i="26"/>
  <c r="W767" i="26"/>
  <c r="AA767" i="26"/>
  <c r="AD767" i="26"/>
  <c r="AG767" i="26"/>
  <c r="L768" i="26"/>
  <c r="W768" i="26"/>
  <c r="AA768" i="26"/>
  <c r="AD768" i="26"/>
  <c r="AG768" i="26"/>
  <c r="L769" i="26"/>
  <c r="W769" i="26"/>
  <c r="AA769" i="26"/>
  <c r="AD769" i="26"/>
  <c r="AG769" i="26"/>
  <c r="L770" i="26"/>
  <c r="W770" i="26"/>
  <c r="AA770" i="26"/>
  <c r="AD770" i="26"/>
  <c r="AG770" i="26"/>
  <c r="L771" i="26"/>
  <c r="W771" i="26"/>
  <c r="AA771" i="26"/>
  <c r="AD771" i="26"/>
  <c r="AG771" i="26"/>
  <c r="L772" i="26"/>
  <c r="W772" i="26"/>
  <c r="AA772" i="26"/>
  <c r="AD772" i="26"/>
  <c r="AG772" i="26"/>
  <c r="L773" i="26"/>
  <c r="W773" i="26"/>
  <c r="AA773" i="26"/>
  <c r="AD773" i="26"/>
  <c r="AG773" i="26"/>
  <c r="L774" i="26"/>
  <c r="W774" i="26"/>
  <c r="AA774" i="26"/>
  <c r="AD774" i="26"/>
  <c r="AG774" i="26"/>
  <c r="L775" i="26"/>
  <c r="W775" i="26"/>
  <c r="AA775" i="26"/>
  <c r="AD775" i="26"/>
  <c r="AG775" i="26"/>
  <c r="L776" i="26"/>
  <c r="W776" i="26"/>
  <c r="AA776" i="26"/>
  <c r="AD776" i="26"/>
  <c r="AG776" i="26"/>
  <c r="L777" i="26"/>
  <c r="W777" i="26"/>
  <c r="AA777" i="26"/>
  <c r="AD777" i="26"/>
  <c r="AG777" i="26"/>
  <c r="L778" i="26"/>
  <c r="W778" i="26"/>
  <c r="AA778" i="26"/>
  <c r="AD778" i="26"/>
  <c r="AG778" i="26"/>
  <c r="L779" i="26"/>
  <c r="W779" i="26"/>
  <c r="AA779" i="26"/>
  <c r="AD779" i="26"/>
  <c r="AG779" i="26"/>
  <c r="L780" i="26"/>
  <c r="W780" i="26"/>
  <c r="AA780" i="26"/>
  <c r="AD780" i="26"/>
  <c r="AG780" i="26"/>
  <c r="L781" i="26"/>
  <c r="W781" i="26"/>
  <c r="AA781" i="26"/>
  <c r="AD781" i="26"/>
  <c r="AG781" i="26"/>
  <c r="L782" i="26"/>
  <c r="W782" i="26"/>
  <c r="AA782" i="26"/>
  <c r="AD782" i="26"/>
  <c r="AG782" i="26"/>
  <c r="L783" i="26"/>
  <c r="W783" i="26"/>
  <c r="AA783" i="26"/>
  <c r="AD783" i="26"/>
  <c r="AG783" i="26"/>
  <c r="L784" i="26"/>
  <c r="W784" i="26"/>
  <c r="AA784" i="26"/>
  <c r="AD784" i="26"/>
  <c r="AG784" i="26"/>
  <c r="L785" i="26"/>
  <c r="W785" i="26"/>
  <c r="AA785" i="26"/>
  <c r="AD785" i="26"/>
  <c r="AG785" i="26"/>
  <c r="L786" i="26"/>
  <c r="W786" i="26"/>
  <c r="AA786" i="26"/>
  <c r="AD786" i="26"/>
  <c r="AG786" i="26"/>
  <c r="L787" i="26"/>
  <c r="W787" i="26"/>
  <c r="AA787" i="26"/>
  <c r="AD787" i="26"/>
  <c r="AG787" i="26"/>
  <c r="L788" i="26"/>
  <c r="W788" i="26"/>
  <c r="AA788" i="26"/>
  <c r="AD788" i="26"/>
  <c r="AG788" i="26"/>
  <c r="L789" i="26"/>
  <c r="W789" i="26"/>
  <c r="AA789" i="26"/>
  <c r="AD789" i="26"/>
  <c r="AG789" i="26"/>
  <c r="L790" i="26"/>
  <c r="W790" i="26"/>
  <c r="AA790" i="26"/>
  <c r="AD790" i="26"/>
  <c r="AG790" i="26"/>
  <c r="L791" i="26"/>
  <c r="W791" i="26"/>
  <c r="AA791" i="26"/>
  <c r="AD791" i="26"/>
  <c r="AG791" i="26"/>
  <c r="L792" i="26"/>
  <c r="W792" i="26"/>
  <c r="AA792" i="26"/>
  <c r="AD792" i="26"/>
  <c r="AG792" i="26"/>
  <c r="L793" i="26"/>
  <c r="W793" i="26"/>
  <c r="AA793" i="26"/>
  <c r="AD793" i="26"/>
  <c r="AG793" i="26"/>
  <c r="L794" i="26"/>
  <c r="W794" i="26"/>
  <c r="AA794" i="26"/>
  <c r="AD794" i="26"/>
  <c r="AG794" i="26"/>
  <c r="L795" i="26"/>
  <c r="W795" i="26"/>
  <c r="AA795" i="26"/>
  <c r="AD795" i="26"/>
  <c r="AG795" i="26"/>
  <c r="L796" i="26"/>
  <c r="W796" i="26"/>
  <c r="AA796" i="26"/>
  <c r="AD796" i="26"/>
  <c r="AG796" i="26"/>
  <c r="L797" i="26"/>
  <c r="W797" i="26"/>
  <c r="AA797" i="26"/>
  <c r="AD797" i="26"/>
  <c r="AG797" i="26"/>
  <c r="L798" i="26"/>
  <c r="W798" i="26"/>
  <c r="AA798" i="26"/>
  <c r="AD798" i="26"/>
  <c r="AG798" i="26"/>
  <c r="L799" i="26"/>
  <c r="W799" i="26"/>
  <c r="AA799" i="26"/>
  <c r="AD799" i="26"/>
  <c r="AG799" i="26"/>
  <c r="L800" i="26"/>
  <c r="W800" i="26"/>
  <c r="AA800" i="26"/>
  <c r="AD800" i="26"/>
  <c r="AG800" i="26"/>
  <c r="L801" i="26"/>
  <c r="W801" i="26"/>
  <c r="AA801" i="26"/>
  <c r="AD801" i="26"/>
  <c r="AG801" i="26"/>
  <c r="L802" i="26"/>
  <c r="W802" i="26"/>
  <c r="AA802" i="26"/>
  <c r="AD802" i="26"/>
  <c r="AG802" i="26"/>
  <c r="L803" i="26"/>
  <c r="W803" i="26"/>
  <c r="AA803" i="26"/>
  <c r="AD803" i="26"/>
  <c r="AG803" i="26"/>
  <c r="L804" i="26"/>
  <c r="W804" i="26"/>
  <c r="AA804" i="26"/>
  <c r="AD804" i="26"/>
  <c r="AG804" i="26"/>
  <c r="L805" i="26"/>
  <c r="W805" i="26"/>
  <c r="AA805" i="26"/>
  <c r="AD805" i="26"/>
  <c r="AG805" i="26"/>
  <c r="L806" i="26"/>
  <c r="W806" i="26"/>
  <c r="AA806" i="26"/>
  <c r="AD806" i="26"/>
  <c r="AG806" i="26"/>
  <c r="L807" i="26"/>
  <c r="W807" i="26"/>
  <c r="AA807" i="26"/>
  <c r="AD807" i="26"/>
  <c r="AG807" i="26"/>
  <c r="L808" i="26"/>
  <c r="W808" i="26"/>
  <c r="AA808" i="26"/>
  <c r="AD808" i="26"/>
  <c r="AG808" i="26"/>
  <c r="L809" i="26"/>
  <c r="W809" i="26"/>
  <c r="AA809" i="26"/>
  <c r="AD809" i="26"/>
  <c r="AG809" i="26"/>
  <c r="L810" i="26"/>
  <c r="W810" i="26"/>
  <c r="AA810" i="26"/>
  <c r="AD810" i="26"/>
  <c r="AG810" i="26"/>
  <c r="L811" i="26"/>
  <c r="W811" i="26"/>
  <c r="AA811" i="26"/>
  <c r="AD811" i="26"/>
  <c r="AG811" i="26"/>
  <c r="L812" i="26"/>
  <c r="W812" i="26"/>
  <c r="AA812" i="26"/>
  <c r="AD812" i="26"/>
  <c r="AG812" i="26"/>
  <c r="L813" i="26"/>
  <c r="W813" i="26"/>
  <c r="AA813" i="26"/>
  <c r="AD813" i="26"/>
  <c r="AG813" i="26"/>
  <c r="L814" i="26"/>
  <c r="W814" i="26"/>
  <c r="AA814" i="26"/>
  <c r="AD814" i="26"/>
  <c r="AG814" i="26"/>
  <c r="L815" i="26"/>
  <c r="W815" i="26"/>
  <c r="AA815" i="26"/>
  <c r="AD815" i="26"/>
  <c r="AG815" i="26"/>
  <c r="L816" i="26"/>
  <c r="W816" i="26"/>
  <c r="AA816" i="26"/>
  <c r="AD816" i="26"/>
  <c r="AG816" i="26"/>
  <c r="L817" i="26"/>
  <c r="W817" i="26"/>
  <c r="AA817" i="26"/>
  <c r="AD817" i="26"/>
  <c r="AG817" i="26"/>
  <c r="L818" i="26"/>
  <c r="W818" i="26"/>
  <c r="AA818" i="26"/>
  <c r="AD818" i="26"/>
  <c r="AG818" i="26"/>
  <c r="L819" i="26"/>
  <c r="W819" i="26"/>
  <c r="AA819" i="26"/>
  <c r="AD819" i="26"/>
  <c r="AG819" i="26"/>
  <c r="L820" i="26"/>
  <c r="W820" i="26"/>
  <c r="AA820" i="26"/>
  <c r="AD820" i="26"/>
  <c r="AG820" i="26"/>
  <c r="L821" i="26"/>
  <c r="W821" i="26"/>
  <c r="AA821" i="26"/>
  <c r="AD821" i="26"/>
  <c r="AG821" i="26"/>
  <c r="L822" i="26"/>
  <c r="W822" i="26"/>
  <c r="AA822" i="26"/>
  <c r="AD822" i="26"/>
  <c r="AG822" i="26"/>
  <c r="L823" i="26"/>
  <c r="W823" i="26"/>
  <c r="AA823" i="26"/>
  <c r="AD823" i="26"/>
  <c r="AG823" i="26"/>
  <c r="L824" i="26"/>
  <c r="W824" i="26"/>
  <c r="AA824" i="26"/>
  <c r="AD824" i="26"/>
  <c r="AG824" i="26"/>
  <c r="L825" i="26"/>
  <c r="W825" i="26"/>
  <c r="AA825" i="26"/>
  <c r="AD825" i="26"/>
  <c r="AG825" i="26"/>
  <c r="L826" i="26"/>
  <c r="W826" i="26"/>
  <c r="AA826" i="26"/>
  <c r="AD826" i="26"/>
  <c r="AG826" i="26"/>
  <c r="L827" i="26"/>
  <c r="W827" i="26"/>
  <c r="AA827" i="26"/>
  <c r="AD827" i="26"/>
  <c r="AG827" i="26"/>
  <c r="L828" i="26"/>
  <c r="W828" i="26"/>
  <c r="AA828" i="26"/>
  <c r="AD828" i="26"/>
  <c r="AG828" i="26"/>
  <c r="L829" i="26"/>
  <c r="W829" i="26"/>
  <c r="AA829" i="26"/>
  <c r="AD829" i="26"/>
  <c r="AG829" i="26"/>
  <c r="L830" i="26"/>
  <c r="W830" i="26"/>
  <c r="AA830" i="26"/>
  <c r="AD830" i="26"/>
  <c r="AG830" i="26"/>
  <c r="L831" i="26"/>
  <c r="W831" i="26"/>
  <c r="AA831" i="26"/>
  <c r="AD831" i="26"/>
  <c r="AG831" i="26"/>
  <c r="L832" i="26"/>
  <c r="W832" i="26"/>
  <c r="AA832" i="26"/>
  <c r="AD832" i="26"/>
  <c r="AG832" i="26"/>
  <c r="L833" i="26"/>
  <c r="W833" i="26"/>
  <c r="AA833" i="26"/>
  <c r="AD833" i="26"/>
  <c r="AG833" i="26"/>
  <c r="L834" i="26"/>
  <c r="W834" i="26"/>
  <c r="AA834" i="26"/>
  <c r="AD834" i="26"/>
  <c r="AG834" i="26"/>
  <c r="L835" i="26"/>
  <c r="W835" i="26"/>
  <c r="AA835" i="26"/>
  <c r="AD835" i="26"/>
  <c r="AG835" i="26"/>
  <c r="L836" i="26"/>
  <c r="W836" i="26"/>
  <c r="AA836" i="26"/>
  <c r="AD836" i="26"/>
  <c r="AG836" i="26"/>
  <c r="L837" i="26"/>
  <c r="W837" i="26"/>
  <c r="AA837" i="26"/>
  <c r="AD837" i="26"/>
  <c r="AG837" i="26"/>
  <c r="L838" i="26"/>
  <c r="W838" i="26"/>
  <c r="AA838" i="26"/>
  <c r="AD838" i="26"/>
  <c r="AG838" i="26"/>
  <c r="L839" i="26"/>
  <c r="W839" i="26"/>
  <c r="AA839" i="26"/>
  <c r="AD839" i="26"/>
  <c r="AG839" i="26"/>
  <c r="L840" i="26"/>
  <c r="W840" i="26"/>
  <c r="AA840" i="26"/>
  <c r="AD840" i="26"/>
  <c r="AG840" i="26"/>
  <c r="L841" i="26"/>
  <c r="W841" i="26"/>
  <c r="AA841" i="26"/>
  <c r="AD841" i="26"/>
  <c r="AG841" i="26"/>
  <c r="L842" i="26"/>
  <c r="W842" i="26"/>
  <c r="AA842" i="26"/>
  <c r="AD842" i="26"/>
  <c r="AG842" i="26"/>
  <c r="L843" i="26"/>
  <c r="W843" i="26"/>
  <c r="AA843" i="26"/>
  <c r="AD843" i="26"/>
  <c r="AG843" i="26"/>
  <c r="L844" i="26"/>
  <c r="W844" i="26"/>
  <c r="AA844" i="26"/>
  <c r="AD844" i="26"/>
  <c r="AG844" i="26"/>
  <c r="L845" i="26"/>
  <c r="W845" i="26"/>
  <c r="AA845" i="26"/>
  <c r="AD845" i="26"/>
  <c r="AG845" i="26"/>
  <c r="L846" i="26"/>
  <c r="W846" i="26"/>
  <c r="AA846" i="26"/>
  <c r="AD846" i="26"/>
  <c r="AG846" i="26"/>
  <c r="L847" i="26"/>
  <c r="W847" i="26"/>
  <c r="AA847" i="26"/>
  <c r="AD847" i="26"/>
  <c r="AG847" i="26"/>
  <c r="L848" i="26"/>
  <c r="W848" i="26"/>
  <c r="AA848" i="26"/>
  <c r="AD848" i="26"/>
  <c r="AG848" i="26"/>
  <c r="L849" i="26"/>
  <c r="W849" i="26"/>
  <c r="AA849" i="26"/>
  <c r="AD849" i="26"/>
  <c r="AG849" i="26"/>
  <c r="L850" i="26"/>
  <c r="W850" i="26"/>
  <c r="AA850" i="26"/>
  <c r="AD850" i="26"/>
  <c r="AG850" i="26"/>
  <c r="L851" i="26"/>
  <c r="W851" i="26"/>
  <c r="AA851" i="26"/>
  <c r="AD851" i="26"/>
  <c r="AG851" i="26"/>
  <c r="L852" i="26"/>
  <c r="W852" i="26"/>
  <c r="AA852" i="26"/>
  <c r="AD852" i="26"/>
  <c r="AG852" i="26"/>
  <c r="L853" i="26"/>
  <c r="W853" i="26"/>
  <c r="AA853" i="26"/>
  <c r="AD853" i="26"/>
  <c r="AG853" i="26"/>
  <c r="L854" i="26"/>
  <c r="W854" i="26"/>
  <c r="AA854" i="26"/>
  <c r="AD854" i="26"/>
  <c r="AG854" i="26"/>
  <c r="L855" i="26"/>
  <c r="W855" i="26"/>
  <c r="AA855" i="26"/>
  <c r="AD855" i="26"/>
  <c r="AG855" i="26"/>
  <c r="L856" i="26"/>
  <c r="W856" i="26"/>
  <c r="AA856" i="26"/>
  <c r="AD856" i="26"/>
  <c r="AG856" i="26"/>
  <c r="L857" i="26"/>
  <c r="W857" i="26"/>
  <c r="AA857" i="26"/>
  <c r="AD857" i="26"/>
  <c r="AG857" i="26"/>
  <c r="L858" i="26"/>
  <c r="W858" i="26"/>
  <c r="AA858" i="26"/>
  <c r="AD858" i="26"/>
  <c r="AG858" i="26"/>
  <c r="L859" i="26"/>
  <c r="W859" i="26"/>
  <c r="AA859" i="26"/>
  <c r="AD859" i="26"/>
  <c r="AG859" i="26"/>
  <c r="L860" i="26"/>
  <c r="W860" i="26"/>
  <c r="AA860" i="26"/>
  <c r="AD860" i="26"/>
  <c r="AG860" i="26"/>
  <c r="L861" i="26"/>
  <c r="W861" i="26"/>
  <c r="AA861" i="26"/>
  <c r="AD861" i="26"/>
  <c r="AG861" i="26"/>
  <c r="L862" i="26"/>
  <c r="W862" i="26"/>
  <c r="AA862" i="26"/>
  <c r="AD862" i="26"/>
  <c r="AG862" i="26"/>
  <c r="L863" i="26"/>
  <c r="W863" i="26"/>
  <c r="AA863" i="26"/>
  <c r="AD863" i="26"/>
  <c r="AG863" i="26"/>
  <c r="L864" i="26"/>
  <c r="W864" i="26"/>
  <c r="AA864" i="26"/>
  <c r="AD864" i="26"/>
  <c r="AG864" i="26"/>
  <c r="L865" i="26"/>
  <c r="W865" i="26"/>
  <c r="AA865" i="26"/>
  <c r="AD865" i="26"/>
  <c r="AG865" i="26"/>
  <c r="L866" i="26"/>
  <c r="W866" i="26"/>
  <c r="AA866" i="26"/>
  <c r="AD866" i="26"/>
  <c r="AG866" i="26"/>
  <c r="L867" i="26"/>
  <c r="W867" i="26"/>
  <c r="AA867" i="26"/>
  <c r="AD867" i="26"/>
  <c r="AG867" i="26"/>
  <c r="L868" i="26"/>
  <c r="W868" i="26"/>
  <c r="AA868" i="26"/>
  <c r="AD868" i="26"/>
  <c r="AG868" i="26"/>
  <c r="L869" i="26"/>
  <c r="W869" i="26"/>
  <c r="AA869" i="26"/>
  <c r="AD869" i="26"/>
  <c r="AG869" i="26"/>
  <c r="L870" i="26"/>
  <c r="W870" i="26"/>
  <c r="AA870" i="26"/>
  <c r="AD870" i="26"/>
  <c r="AG870" i="26"/>
  <c r="AS276" i="1"/>
  <c r="AI476" i="26" s="1"/>
  <c r="AS277" i="1"/>
  <c r="AI477" i="26" s="1"/>
  <c r="AS278" i="1"/>
  <c r="AI478" i="26" s="1"/>
  <c r="AS279" i="1"/>
  <c r="AI479" i="26" s="1"/>
  <c r="AS280" i="1"/>
  <c r="AI480" i="26" s="1"/>
  <c r="AS281" i="1"/>
  <c r="AI481" i="26" s="1"/>
  <c r="AS282" i="1"/>
  <c r="AI482" i="26" s="1"/>
  <c r="AS283" i="1"/>
  <c r="AI483" i="26" s="1"/>
  <c r="AS284" i="1"/>
  <c r="AI484" i="26" s="1"/>
  <c r="AS285" i="1"/>
  <c r="AI485" i="26" s="1"/>
  <c r="AS286" i="1"/>
  <c r="AI486" i="26" s="1"/>
  <c r="AS287" i="1"/>
  <c r="AI487" i="26" s="1"/>
  <c r="AS288" i="1"/>
  <c r="AI488" i="26" s="1"/>
  <c r="AS289" i="1"/>
  <c r="AI489" i="26" s="1"/>
  <c r="AS290" i="1"/>
  <c r="AI490" i="26" s="1"/>
  <c r="AS291" i="1"/>
  <c r="AI491" i="26" s="1"/>
  <c r="AS292" i="1"/>
  <c r="AI492" i="26" s="1"/>
  <c r="AS293" i="1"/>
  <c r="AI493" i="26" s="1"/>
  <c r="AS294" i="1"/>
  <c r="AI494" i="26" s="1"/>
  <c r="AS295" i="1"/>
  <c r="AI495" i="26" s="1"/>
  <c r="AS296" i="1"/>
  <c r="AI496" i="26" s="1"/>
  <c r="AS297" i="1"/>
  <c r="AI497" i="26" s="1"/>
  <c r="AS298" i="1"/>
  <c r="AI498" i="26" s="1"/>
  <c r="AS299" i="1"/>
  <c r="AI499" i="26" s="1"/>
  <c r="AS300" i="1"/>
  <c r="AI500" i="26" s="1"/>
  <c r="AS301" i="1"/>
  <c r="AI501" i="26" s="1"/>
  <c r="AS302" i="1"/>
  <c r="AI502" i="26" s="1"/>
  <c r="AS303" i="1"/>
  <c r="AI503" i="26" s="1"/>
  <c r="AS304" i="1"/>
  <c r="AI504" i="26" s="1"/>
  <c r="AS305" i="1"/>
  <c r="AI505" i="26" s="1"/>
  <c r="AS306" i="1"/>
  <c r="AI506" i="26" s="1"/>
  <c r="AS307" i="1"/>
  <c r="AI507" i="26" s="1"/>
  <c r="AS308" i="1"/>
  <c r="AI508" i="26" s="1"/>
  <c r="AS309" i="1"/>
  <c r="AI509" i="26" s="1"/>
  <c r="AS310" i="1"/>
  <c r="AI510" i="26" s="1"/>
  <c r="AS311" i="1"/>
  <c r="AI511" i="26" s="1"/>
  <c r="AS312" i="1"/>
  <c r="AI512" i="26" s="1"/>
  <c r="AS313" i="1"/>
  <c r="AI513" i="26" s="1"/>
  <c r="AS314" i="1"/>
  <c r="AI514" i="26" s="1"/>
  <c r="AS315" i="1"/>
  <c r="AI515" i="26" s="1"/>
  <c r="AS316" i="1"/>
  <c r="AI516" i="26" s="1"/>
  <c r="AS317" i="1"/>
  <c r="AI517" i="26" s="1"/>
  <c r="AS318" i="1"/>
  <c r="AI518" i="26" s="1"/>
  <c r="AS319" i="1"/>
  <c r="AI519" i="26" s="1"/>
  <c r="AS320" i="1"/>
  <c r="AI520" i="26" s="1"/>
  <c r="AS321" i="1"/>
  <c r="AI521" i="26" s="1"/>
  <c r="AS322" i="1"/>
  <c r="AI522" i="26" s="1"/>
  <c r="AS323" i="1"/>
  <c r="AI523" i="26" s="1"/>
  <c r="AS324" i="1"/>
  <c r="AI524" i="26" s="1"/>
  <c r="AS325" i="1"/>
  <c r="AI525" i="26" s="1"/>
  <c r="AS326" i="1"/>
  <c r="AI526" i="26" s="1"/>
  <c r="AS327" i="1"/>
  <c r="AI527" i="26" s="1"/>
  <c r="AS328" i="1"/>
  <c r="AI528" i="26" s="1"/>
  <c r="AS329" i="1"/>
  <c r="AI529" i="26" s="1"/>
  <c r="AS330" i="1"/>
  <c r="AI530" i="26" s="1"/>
  <c r="AS331" i="1"/>
  <c r="AI531" i="26" s="1"/>
  <c r="AS332" i="1"/>
  <c r="AI532" i="26" s="1"/>
  <c r="AS333" i="1"/>
  <c r="AI533" i="26" s="1"/>
  <c r="AS334" i="1"/>
  <c r="AI534" i="26" s="1"/>
  <c r="AS335" i="1"/>
  <c r="AI535" i="26" s="1"/>
  <c r="AS336" i="1"/>
  <c r="AI536" i="26" s="1"/>
  <c r="AS337" i="1"/>
  <c r="AI537" i="26" s="1"/>
  <c r="AS338" i="1"/>
  <c r="AI538" i="26" s="1"/>
  <c r="AS339" i="1"/>
  <c r="AI539" i="26" s="1"/>
  <c r="AS340" i="1"/>
  <c r="AI540" i="26" s="1"/>
  <c r="AS341" i="1"/>
  <c r="AI541" i="26" s="1"/>
  <c r="AS342" i="1"/>
  <c r="AI542" i="26" s="1"/>
  <c r="AS343" i="1"/>
  <c r="AI543" i="26" s="1"/>
  <c r="AS344" i="1"/>
  <c r="AI544" i="26" s="1"/>
  <c r="AS345" i="1"/>
  <c r="AI545" i="26" s="1"/>
  <c r="AS346" i="1"/>
  <c r="AI546" i="26" s="1"/>
  <c r="AS347" i="1"/>
  <c r="AI547" i="26" s="1"/>
  <c r="AS348" i="1"/>
  <c r="AI548" i="26" s="1"/>
  <c r="AS349" i="1"/>
  <c r="AI549" i="26" s="1"/>
  <c r="AS350" i="1"/>
  <c r="AI550" i="26" s="1"/>
  <c r="AS351" i="1"/>
  <c r="AI551" i="26" s="1"/>
  <c r="AS352" i="1"/>
  <c r="AI552" i="26" s="1"/>
  <c r="AS353" i="1"/>
  <c r="AI553" i="26" s="1"/>
  <c r="AS354" i="1"/>
  <c r="AI554" i="26" s="1"/>
  <c r="AS355" i="1"/>
  <c r="AI555" i="26" s="1"/>
  <c r="AS356" i="1"/>
  <c r="AI556" i="26" s="1"/>
  <c r="AS357" i="1"/>
  <c r="AI557" i="26" s="1"/>
  <c r="AS358" i="1"/>
  <c r="AI558" i="26" s="1"/>
  <c r="AS359" i="1"/>
  <c r="AI559" i="26" s="1"/>
  <c r="AS360" i="1"/>
  <c r="AI560" i="26" s="1"/>
  <c r="AS361" i="1"/>
  <c r="AI561" i="26" s="1"/>
  <c r="AS362" i="1"/>
  <c r="AI562" i="26" s="1"/>
  <c r="AS363" i="1"/>
  <c r="AI563" i="26" s="1"/>
  <c r="AS364" i="1"/>
  <c r="AI564" i="26" s="1"/>
  <c r="AS365" i="1"/>
  <c r="AI565" i="26" s="1"/>
  <c r="AS366" i="1"/>
  <c r="AI566" i="26" s="1"/>
  <c r="AS367" i="1"/>
  <c r="AI567" i="26" s="1"/>
  <c r="AS368" i="1"/>
  <c r="AI568" i="26" s="1"/>
  <c r="AS369" i="1"/>
  <c r="AI569" i="26" s="1"/>
  <c r="AS370" i="1"/>
  <c r="AI570" i="26" s="1"/>
  <c r="AS371" i="1"/>
  <c r="AI571" i="26" s="1"/>
  <c r="AS372" i="1"/>
  <c r="AI572" i="26" s="1"/>
  <c r="AS373" i="1"/>
  <c r="AI573" i="26" s="1"/>
  <c r="AS374" i="1"/>
  <c r="AI574" i="26" s="1"/>
  <c r="AS375" i="1"/>
  <c r="AI575" i="26" s="1"/>
  <c r="AS376" i="1"/>
  <c r="AI576" i="26" s="1"/>
  <c r="AS377" i="1"/>
  <c r="AI577" i="26" s="1"/>
  <c r="AS378" i="1"/>
  <c r="AI578" i="26" s="1"/>
  <c r="AS379" i="1"/>
  <c r="AI579" i="26" s="1"/>
  <c r="AS380" i="1"/>
  <c r="AI580" i="26" s="1"/>
  <c r="AS381" i="1"/>
  <c r="AI581" i="26" s="1"/>
  <c r="AS382" i="1"/>
  <c r="AI582" i="26" s="1"/>
  <c r="AS383" i="1"/>
  <c r="AI583" i="26" s="1"/>
  <c r="AS384" i="1"/>
  <c r="AI584" i="26" s="1"/>
  <c r="AS385" i="1"/>
  <c r="AI585" i="26" s="1"/>
  <c r="AS386" i="1"/>
  <c r="AI586" i="26" s="1"/>
  <c r="AS387" i="1"/>
  <c r="AI587" i="26" s="1"/>
  <c r="AS388" i="1"/>
  <c r="AI588" i="26" s="1"/>
  <c r="AS389" i="1"/>
  <c r="AI589" i="26" s="1"/>
  <c r="AS390" i="1"/>
  <c r="AI590" i="26" s="1"/>
  <c r="AS391" i="1"/>
  <c r="AI591" i="26" s="1"/>
  <c r="AS392" i="1"/>
  <c r="AI592" i="26" s="1"/>
  <c r="AS393" i="1"/>
  <c r="AI593" i="26" s="1"/>
  <c r="AS394" i="1"/>
  <c r="AI594" i="26" s="1"/>
  <c r="AS395" i="1"/>
  <c r="AI595" i="26" s="1"/>
  <c r="AS396" i="1"/>
  <c r="AI596" i="26" s="1"/>
  <c r="AS397" i="1"/>
  <c r="AI597" i="26" s="1"/>
  <c r="AS398" i="1"/>
  <c r="AI598" i="26" s="1"/>
  <c r="AS399" i="1"/>
  <c r="AI599" i="26" s="1"/>
  <c r="AS400" i="1"/>
  <c r="AI600" i="26" s="1"/>
  <c r="AS401" i="1"/>
  <c r="AI601" i="26" s="1"/>
  <c r="AS402" i="1"/>
  <c r="AI602" i="26" s="1"/>
  <c r="AS403" i="1"/>
  <c r="AI603" i="26" s="1"/>
  <c r="AS404" i="1"/>
  <c r="AI604" i="26" s="1"/>
  <c r="AS405" i="1"/>
  <c r="AI605" i="26" s="1"/>
  <c r="AS406" i="1"/>
  <c r="AI606" i="26" s="1"/>
  <c r="AS407" i="1"/>
  <c r="AI607" i="26" s="1"/>
  <c r="AS408" i="1"/>
  <c r="AI608" i="26" s="1"/>
  <c r="AS409" i="1"/>
  <c r="AI609" i="26" s="1"/>
  <c r="AS410" i="1"/>
  <c r="AI610" i="26" s="1"/>
  <c r="AS411" i="1"/>
  <c r="AI611" i="26" s="1"/>
  <c r="AS412" i="1"/>
  <c r="AI612" i="26" s="1"/>
  <c r="AS413" i="1"/>
  <c r="AI613" i="26" s="1"/>
  <c r="AS414" i="1"/>
  <c r="AI614" i="26" s="1"/>
  <c r="AS415" i="1"/>
  <c r="AI615" i="26" s="1"/>
  <c r="AS416" i="1"/>
  <c r="AI616" i="26" s="1"/>
  <c r="AS417" i="1"/>
  <c r="AI617" i="26" s="1"/>
  <c r="AS418" i="1"/>
  <c r="AI618" i="26" s="1"/>
  <c r="AS419" i="1"/>
  <c r="AI619" i="26" s="1"/>
  <c r="AS420" i="1"/>
  <c r="AI620" i="26" s="1"/>
  <c r="AS421" i="1"/>
  <c r="AI621" i="26" s="1"/>
  <c r="AS422" i="1"/>
  <c r="AI622" i="26" s="1"/>
  <c r="AS423" i="1"/>
  <c r="AI623" i="26" s="1"/>
  <c r="AS424" i="1"/>
  <c r="AI624" i="26" s="1"/>
  <c r="AS425" i="1"/>
  <c r="AI625" i="26" s="1"/>
  <c r="AS426" i="1"/>
  <c r="AI626" i="26" s="1"/>
  <c r="AS427" i="1"/>
  <c r="AI627" i="26" s="1"/>
  <c r="AS428" i="1"/>
  <c r="AI628" i="26" s="1"/>
  <c r="AS429" i="1"/>
  <c r="AI629" i="26" s="1"/>
  <c r="AS430" i="1"/>
  <c r="AI630" i="26" s="1"/>
  <c r="AS431" i="1"/>
  <c r="AI631" i="26" s="1"/>
  <c r="AS432" i="1"/>
  <c r="AI632" i="26" s="1"/>
  <c r="AS433" i="1"/>
  <c r="AI633" i="26" s="1"/>
  <c r="AS434" i="1"/>
  <c r="AI634" i="26" s="1"/>
  <c r="AS435" i="1"/>
  <c r="AI635" i="26" s="1"/>
  <c r="AS436" i="1"/>
  <c r="AI636" i="26" s="1"/>
  <c r="AS437" i="1"/>
  <c r="AI637" i="26" s="1"/>
  <c r="AS438" i="1"/>
  <c r="AI638" i="26" s="1"/>
  <c r="AS439" i="1"/>
  <c r="AI639" i="26" s="1"/>
  <c r="AS440" i="1"/>
  <c r="AI640" i="26" s="1"/>
  <c r="AS441" i="1"/>
  <c r="AI641" i="26" s="1"/>
  <c r="AS442" i="1"/>
  <c r="AI642" i="26" s="1"/>
  <c r="AS443" i="1"/>
  <c r="AI643" i="26" s="1"/>
  <c r="AS444" i="1"/>
  <c r="AI644" i="26" s="1"/>
  <c r="AS445" i="1"/>
  <c r="AI645" i="26" s="1"/>
  <c r="AS446" i="1"/>
  <c r="AI646" i="26" s="1"/>
  <c r="AS447" i="1"/>
  <c r="AI647" i="26" s="1"/>
  <c r="AS448" i="1"/>
  <c r="AI648" i="26" s="1"/>
  <c r="AS449" i="1"/>
  <c r="AI649" i="26" s="1"/>
  <c r="AS450" i="1"/>
  <c r="AI650" i="26" s="1"/>
  <c r="AS451" i="1"/>
  <c r="AI651" i="26" s="1"/>
  <c r="AS452" i="1"/>
  <c r="AI652" i="26" s="1"/>
  <c r="AS453" i="1"/>
  <c r="AI653" i="26" s="1"/>
  <c r="AS454" i="1"/>
  <c r="AI654" i="26" s="1"/>
  <c r="AS455" i="1"/>
  <c r="AI655" i="26" s="1"/>
  <c r="AS456" i="1"/>
  <c r="AI656" i="26" s="1"/>
  <c r="AS457" i="1"/>
  <c r="AI657" i="26" s="1"/>
  <c r="AS458" i="1"/>
  <c r="AI658" i="26" s="1"/>
  <c r="AS459" i="1"/>
  <c r="AI659" i="26" s="1"/>
  <c r="AS460" i="1"/>
  <c r="AI660" i="26" s="1"/>
  <c r="AS461" i="1"/>
  <c r="AI661" i="26" s="1"/>
  <c r="AS462" i="1"/>
  <c r="AI662" i="26" s="1"/>
  <c r="AS463" i="1"/>
  <c r="AI663" i="26" s="1"/>
  <c r="AS464" i="1"/>
  <c r="AI664" i="26" s="1"/>
  <c r="AS465" i="1"/>
  <c r="AI665" i="26" s="1"/>
  <c r="AS466" i="1"/>
  <c r="AI666" i="26" s="1"/>
  <c r="AS467" i="1"/>
  <c r="AI667" i="26" s="1"/>
  <c r="AS468" i="1"/>
  <c r="AI668" i="26" s="1"/>
  <c r="AS469" i="1"/>
  <c r="AI669" i="26" s="1"/>
  <c r="AS470" i="1"/>
  <c r="AI670" i="26" s="1"/>
  <c r="AS471" i="1"/>
  <c r="AI671" i="26" s="1"/>
  <c r="AS472" i="1"/>
  <c r="AI672" i="26" s="1"/>
  <c r="AS473" i="1"/>
  <c r="AI673" i="26" s="1"/>
  <c r="AS474" i="1"/>
  <c r="AI674" i="26" s="1"/>
  <c r="AS475" i="1"/>
  <c r="AI675" i="26" s="1"/>
  <c r="AS476" i="1"/>
  <c r="AI676" i="26" s="1"/>
  <c r="AS477" i="1"/>
  <c r="AI677" i="26" s="1"/>
  <c r="AS478" i="1"/>
  <c r="AI678" i="26" s="1"/>
  <c r="AS479" i="1"/>
  <c r="AI679" i="26" s="1"/>
  <c r="AS480" i="1"/>
  <c r="AI680" i="26" s="1"/>
  <c r="AS481" i="1"/>
  <c r="AI681" i="26" s="1"/>
  <c r="AS482" i="1"/>
  <c r="AI682" i="26" s="1"/>
  <c r="AS483" i="1"/>
  <c r="AI683" i="26" s="1"/>
  <c r="AS484" i="1"/>
  <c r="AI684" i="26" s="1"/>
  <c r="AS485" i="1"/>
  <c r="AI685" i="26" s="1"/>
  <c r="AS486" i="1"/>
  <c r="AI686" i="26" s="1"/>
  <c r="AS487" i="1"/>
  <c r="AI687" i="26" s="1"/>
  <c r="AS488" i="1"/>
  <c r="AI688" i="26" s="1"/>
  <c r="AS489" i="1"/>
  <c r="AI689" i="26" s="1"/>
  <c r="AS490" i="1"/>
  <c r="AI690" i="26" s="1"/>
  <c r="AS491" i="1"/>
  <c r="AI691" i="26" s="1"/>
  <c r="AS492" i="1"/>
  <c r="AI692" i="26" s="1"/>
  <c r="AS493" i="1"/>
  <c r="AI693" i="26" s="1"/>
  <c r="AS494" i="1"/>
  <c r="AI694" i="26" s="1"/>
  <c r="AS495" i="1"/>
  <c r="AI695" i="26" s="1"/>
  <c r="AS496" i="1"/>
  <c r="AI696" i="26" s="1"/>
  <c r="AS497" i="1"/>
  <c r="AI697" i="26" s="1"/>
  <c r="AS498" i="1"/>
  <c r="AI698" i="26" s="1"/>
  <c r="AS499" i="1"/>
  <c r="AI699" i="26" s="1"/>
  <c r="AS500" i="1"/>
  <c r="AI700" i="26" s="1"/>
  <c r="AS501" i="1"/>
  <c r="AI701" i="26" s="1"/>
  <c r="AS502" i="1"/>
  <c r="AI702" i="26" s="1"/>
  <c r="AS503" i="1"/>
  <c r="AI703" i="26" s="1"/>
  <c r="AS504" i="1"/>
  <c r="AI704" i="26" s="1"/>
  <c r="AS505" i="1"/>
  <c r="AI705" i="26" s="1"/>
  <c r="AS506" i="1"/>
  <c r="AI706" i="26" s="1"/>
  <c r="AS507" i="1"/>
  <c r="AI707" i="26" s="1"/>
  <c r="AS508" i="1"/>
  <c r="AI708" i="26" s="1"/>
  <c r="AS509" i="1"/>
  <c r="AI709" i="26" s="1"/>
  <c r="AS510" i="1"/>
  <c r="AI710" i="26" s="1"/>
  <c r="AS511" i="1"/>
  <c r="AI711" i="26" s="1"/>
  <c r="AS512" i="1"/>
  <c r="AI712" i="26" s="1"/>
  <c r="AS513" i="1"/>
  <c r="AI713" i="26" s="1"/>
  <c r="AS514" i="1"/>
  <c r="AI714" i="26" s="1"/>
  <c r="AS515" i="1"/>
  <c r="AI715" i="26" s="1"/>
  <c r="AS516" i="1"/>
  <c r="AI716" i="26" s="1"/>
  <c r="AS517" i="1"/>
  <c r="AI717" i="26" s="1"/>
  <c r="AS518" i="1"/>
  <c r="AI718" i="26" s="1"/>
  <c r="AS519" i="1"/>
  <c r="AI719" i="26" s="1"/>
  <c r="AS520" i="1"/>
  <c r="AI720" i="26" s="1"/>
  <c r="AS521" i="1"/>
  <c r="AI721" i="26" s="1"/>
  <c r="AS522" i="1"/>
  <c r="AI722" i="26" s="1"/>
  <c r="AS523" i="1"/>
  <c r="AI723" i="26" s="1"/>
  <c r="AS524" i="1"/>
  <c r="AI724" i="26" s="1"/>
  <c r="AS525" i="1"/>
  <c r="AI725" i="26" s="1"/>
  <c r="AS526" i="1"/>
  <c r="AI726" i="26" s="1"/>
  <c r="AS527" i="1"/>
  <c r="AI727" i="26" s="1"/>
  <c r="AS528" i="1"/>
  <c r="AI728" i="26" s="1"/>
  <c r="AS529" i="1"/>
  <c r="AI729" i="26" s="1"/>
  <c r="AS530" i="1"/>
  <c r="AI730" i="26" s="1"/>
  <c r="AS531" i="1"/>
  <c r="AI731" i="26" s="1"/>
  <c r="AS532" i="1"/>
  <c r="AI732" i="26" s="1"/>
  <c r="AS533" i="1"/>
  <c r="AI733" i="26" s="1"/>
  <c r="AS534" i="1"/>
  <c r="AI734" i="26" s="1"/>
  <c r="AS535" i="1"/>
  <c r="AI735" i="26" s="1"/>
  <c r="AS536" i="1"/>
  <c r="AI736" i="26" s="1"/>
  <c r="AS537" i="1"/>
  <c r="AI737" i="26" s="1"/>
  <c r="AS538" i="1"/>
  <c r="AI738" i="26" s="1"/>
  <c r="AS539" i="1"/>
  <c r="AI739" i="26" s="1"/>
  <c r="AS540" i="1"/>
  <c r="AI740" i="26" s="1"/>
  <c r="AS541" i="1"/>
  <c r="AI741" i="26" s="1"/>
  <c r="AS542" i="1"/>
  <c r="AI742" i="26" s="1"/>
  <c r="AS543" i="1"/>
  <c r="AI743" i="26" s="1"/>
  <c r="AS544" i="1"/>
  <c r="AI744" i="26" s="1"/>
  <c r="AS545" i="1"/>
  <c r="AI745" i="26" s="1"/>
  <c r="AS546" i="1"/>
  <c r="AI746" i="26" s="1"/>
  <c r="AS547" i="1"/>
  <c r="AI747" i="26" s="1"/>
  <c r="AS548" i="1"/>
  <c r="AI748" i="26" s="1"/>
  <c r="AS549" i="1"/>
  <c r="AI749" i="26" s="1"/>
  <c r="AS550" i="1"/>
  <c r="AI750" i="26" s="1"/>
  <c r="AS551" i="1"/>
  <c r="AI751" i="26" s="1"/>
  <c r="AS552" i="1"/>
  <c r="AI752" i="26" s="1"/>
  <c r="AS553" i="1"/>
  <c r="AI753" i="26" s="1"/>
  <c r="AS554" i="1"/>
  <c r="AI754" i="26" s="1"/>
  <c r="AS555" i="1"/>
  <c r="AI755" i="26" s="1"/>
  <c r="AS556" i="1"/>
  <c r="AI756" i="26" s="1"/>
  <c r="AS557" i="1"/>
  <c r="AI757" i="26" s="1"/>
  <c r="AS558" i="1"/>
  <c r="AI758" i="26" s="1"/>
  <c r="AS559" i="1"/>
  <c r="AI759" i="26" s="1"/>
  <c r="AS560" i="1"/>
  <c r="AI760" i="26" s="1"/>
  <c r="AS561" i="1"/>
  <c r="AI761" i="26" s="1"/>
  <c r="AS562" i="1"/>
  <c r="AI762" i="26" s="1"/>
  <c r="AS563" i="1"/>
  <c r="AI763" i="26" s="1"/>
  <c r="AS564" i="1"/>
  <c r="AI764" i="26" s="1"/>
  <c r="AS565" i="1"/>
  <c r="AI765" i="26" s="1"/>
  <c r="AS566" i="1"/>
  <c r="AI766" i="26" s="1"/>
  <c r="AS567" i="1"/>
  <c r="AI767" i="26" s="1"/>
  <c r="AS568" i="1"/>
  <c r="AI768" i="26" s="1"/>
  <c r="AS569" i="1"/>
  <c r="AI769" i="26" s="1"/>
  <c r="AS570" i="1"/>
  <c r="AI770" i="26" s="1"/>
  <c r="AS571" i="1"/>
  <c r="AI771" i="26" s="1"/>
  <c r="AS572" i="1"/>
  <c r="AI772" i="26" s="1"/>
  <c r="AS573" i="1"/>
  <c r="AI773" i="26" s="1"/>
  <c r="AS574" i="1"/>
  <c r="AI774" i="26" s="1"/>
  <c r="AS575" i="1"/>
  <c r="AI775" i="26" s="1"/>
  <c r="AS576" i="1"/>
  <c r="AI776" i="26" s="1"/>
  <c r="AS577" i="1"/>
  <c r="AI777" i="26" s="1"/>
  <c r="AS578" i="1"/>
  <c r="AI778" i="26" s="1"/>
  <c r="AS579" i="1"/>
  <c r="AI779" i="26" s="1"/>
  <c r="AS580" i="1"/>
  <c r="AI780" i="26" s="1"/>
  <c r="AS581" i="1"/>
  <c r="AI781" i="26" s="1"/>
  <c r="AS582" i="1"/>
  <c r="AI782" i="26" s="1"/>
  <c r="AS583" i="1"/>
  <c r="AI783" i="26" s="1"/>
  <c r="AS584" i="1"/>
  <c r="AI784" i="26" s="1"/>
  <c r="AS585" i="1"/>
  <c r="AI785" i="26" s="1"/>
  <c r="AS586" i="1"/>
  <c r="AI786" i="26" s="1"/>
  <c r="AS587" i="1"/>
  <c r="AI787" i="26" s="1"/>
  <c r="AS588" i="1"/>
  <c r="AI788" i="26" s="1"/>
  <c r="AS589" i="1"/>
  <c r="AI789" i="26" s="1"/>
  <c r="AS590" i="1"/>
  <c r="AI790" i="26" s="1"/>
  <c r="AS591" i="1"/>
  <c r="AI791" i="26" s="1"/>
  <c r="AS592" i="1"/>
  <c r="AI792" i="26" s="1"/>
  <c r="AS593" i="1"/>
  <c r="AI793" i="26" s="1"/>
  <c r="AS594" i="1"/>
  <c r="AI794" i="26" s="1"/>
  <c r="AS595" i="1"/>
  <c r="AI795" i="26" s="1"/>
  <c r="AS596" i="1"/>
  <c r="AI796" i="26" s="1"/>
  <c r="AS597" i="1"/>
  <c r="AI797" i="26" s="1"/>
  <c r="AS598" i="1"/>
  <c r="AI798" i="26" s="1"/>
  <c r="AS599" i="1"/>
  <c r="AI799" i="26" s="1"/>
  <c r="AS600" i="1"/>
  <c r="AI800" i="26" s="1"/>
  <c r="AS601" i="1"/>
  <c r="AI801" i="26" s="1"/>
  <c r="AS602" i="1"/>
  <c r="AI802" i="26" s="1"/>
  <c r="AS603" i="1"/>
  <c r="AI803" i="26" s="1"/>
  <c r="AS604" i="1"/>
  <c r="AI804" i="26" s="1"/>
  <c r="AS605" i="1"/>
  <c r="AI805" i="26" s="1"/>
  <c r="AS606" i="1"/>
  <c r="AI806" i="26" s="1"/>
  <c r="AS607" i="1"/>
  <c r="AI807" i="26" s="1"/>
  <c r="AS608" i="1"/>
  <c r="AI808" i="26" s="1"/>
  <c r="AS609" i="1"/>
  <c r="AI809" i="26" s="1"/>
  <c r="AS610" i="1"/>
  <c r="AI810" i="26" s="1"/>
  <c r="AS611" i="1"/>
  <c r="AI811" i="26" s="1"/>
  <c r="AS612" i="1"/>
  <c r="AI812" i="26" s="1"/>
  <c r="AS613" i="1"/>
  <c r="AI813" i="26" s="1"/>
  <c r="AS614" i="1"/>
  <c r="AI814" i="26" s="1"/>
  <c r="AS615" i="1"/>
  <c r="AI815" i="26" s="1"/>
  <c r="AS616" i="1"/>
  <c r="AI816" i="26" s="1"/>
  <c r="AS617" i="1"/>
  <c r="AI817" i="26" s="1"/>
  <c r="AS618" i="1"/>
  <c r="AI818" i="26" s="1"/>
  <c r="AS619" i="1"/>
  <c r="AI819" i="26" s="1"/>
  <c r="AS620" i="1"/>
  <c r="AI820" i="26" s="1"/>
  <c r="AS621" i="1"/>
  <c r="AI821" i="26" s="1"/>
  <c r="AS622" i="1"/>
  <c r="AI822" i="26" s="1"/>
  <c r="AS623" i="1"/>
  <c r="AI823" i="26" s="1"/>
  <c r="AS624" i="1"/>
  <c r="AI824" i="26" s="1"/>
  <c r="AS625" i="1"/>
  <c r="AI825" i="26" s="1"/>
  <c r="AS626" i="1"/>
  <c r="AI826" i="26" s="1"/>
  <c r="AS627" i="1"/>
  <c r="AI827" i="26" s="1"/>
  <c r="AS628" i="1"/>
  <c r="AI828" i="26" s="1"/>
  <c r="AS629" i="1"/>
  <c r="AI829" i="26" s="1"/>
  <c r="AS630" i="1"/>
  <c r="AI830" i="26" s="1"/>
  <c r="AS631" i="1"/>
  <c r="AI831" i="26" s="1"/>
  <c r="AS632" i="1"/>
  <c r="AI832" i="26" s="1"/>
  <c r="AS633" i="1"/>
  <c r="AI833" i="26" s="1"/>
  <c r="AS634" i="1"/>
  <c r="AI834" i="26" s="1"/>
  <c r="AS635" i="1"/>
  <c r="AI835" i="26" s="1"/>
  <c r="AS636" i="1"/>
  <c r="AI836" i="26" s="1"/>
  <c r="AS637" i="1"/>
  <c r="AI837" i="26" s="1"/>
  <c r="AS638" i="1"/>
  <c r="AI838" i="26" s="1"/>
  <c r="AS639" i="1"/>
  <c r="AI839" i="26" s="1"/>
  <c r="AS640" i="1"/>
  <c r="AI840" i="26" s="1"/>
  <c r="AS641" i="1"/>
  <c r="AI841" i="26" s="1"/>
  <c r="AS642" i="1"/>
  <c r="AI842" i="26" s="1"/>
  <c r="AS643" i="1"/>
  <c r="AI843" i="26" s="1"/>
  <c r="AS644" i="1"/>
  <c r="AI844" i="26" s="1"/>
  <c r="AS645" i="1"/>
  <c r="AI845" i="26" s="1"/>
  <c r="AS646" i="1"/>
  <c r="AI846" i="26" s="1"/>
  <c r="AS647" i="1"/>
  <c r="AI847" i="26" s="1"/>
  <c r="AS648" i="1"/>
  <c r="AI848" i="26" s="1"/>
  <c r="AS649" i="1"/>
  <c r="AI849" i="26" s="1"/>
  <c r="AS650" i="1"/>
  <c r="AI850" i="26" s="1"/>
  <c r="AS651" i="1"/>
  <c r="AI851" i="26" s="1"/>
  <c r="AS652" i="1"/>
  <c r="AI852" i="26" s="1"/>
  <c r="AS653" i="1"/>
  <c r="AI853" i="26" s="1"/>
  <c r="AS654" i="1"/>
  <c r="AI854" i="26" s="1"/>
  <c r="AS655" i="1"/>
  <c r="AI855" i="26" s="1"/>
  <c r="AS656" i="1"/>
  <c r="AI856" i="26" s="1"/>
  <c r="AS657" i="1"/>
  <c r="AI857" i="26" s="1"/>
  <c r="AS658" i="1"/>
  <c r="AI858" i="26" s="1"/>
  <c r="AS659" i="1"/>
  <c r="AI859" i="26" s="1"/>
  <c r="AS660" i="1"/>
  <c r="AI860" i="26" s="1"/>
  <c r="AS661" i="1"/>
  <c r="AI861" i="26" s="1"/>
  <c r="AS662" i="1"/>
  <c r="AI862" i="26" s="1"/>
  <c r="AS663" i="1"/>
  <c r="AI863" i="26" s="1"/>
  <c r="AS664" i="1"/>
  <c r="AI864" i="26" s="1"/>
  <c r="AS665" i="1"/>
  <c r="AI865" i="26" s="1"/>
  <c r="AS666" i="1"/>
  <c r="AI866" i="26" s="1"/>
  <c r="AS667" i="1"/>
  <c r="AI867" i="26" s="1"/>
  <c r="AS668" i="1"/>
  <c r="AI868" i="26" s="1"/>
  <c r="AS669" i="1"/>
  <c r="AI869" i="26" s="1"/>
  <c r="AS670" i="1"/>
  <c r="AI870" i="26" s="1"/>
  <c r="AS270" i="1"/>
  <c r="AI470" i="26" s="1"/>
  <c r="AS271" i="1"/>
  <c r="AI471" i="26" s="1"/>
  <c r="AS272" i="1"/>
  <c r="AI472" i="26" s="1"/>
  <c r="AS273" i="1"/>
  <c r="AI473" i="26" s="1"/>
  <c r="AS274" i="1"/>
  <c r="AI474" i="26" s="1"/>
  <c r="AS275" i="1"/>
  <c r="AI475" i="26" s="1"/>
  <c r="AN273" i="26" l="1"/>
  <c r="AN271" i="26"/>
  <c r="AH271" i="26"/>
  <c r="AK316" i="26"/>
  <c r="AN282" i="18"/>
  <c r="AN280" i="18"/>
  <c r="AG280" i="18"/>
  <c r="AG144" i="26" l="1"/>
  <c r="AG145" i="26"/>
  <c r="AG146" i="26"/>
  <c r="AG143" i="26"/>
  <c r="AG148" i="26" s="1"/>
  <c r="AG162" i="18"/>
  <c r="AG163" i="18"/>
  <c r="AG161" i="18"/>
  <c r="AG166" i="18" l="1"/>
  <c r="L388" i="18"/>
  <c r="AT388" i="18" s="1"/>
  <c r="W388" i="18"/>
  <c r="AA388" i="18"/>
  <c r="AD388" i="18"/>
  <c r="AG388" i="18"/>
  <c r="L389" i="18"/>
  <c r="W389" i="18"/>
  <c r="AA389" i="18"/>
  <c r="AD389" i="18"/>
  <c r="AG389" i="18"/>
  <c r="L390" i="18"/>
  <c r="W390" i="18"/>
  <c r="AA390" i="18"/>
  <c r="AD390" i="18"/>
  <c r="AG390" i="18"/>
  <c r="L391" i="18"/>
  <c r="W391" i="18"/>
  <c r="AA391" i="18"/>
  <c r="AD391" i="18"/>
  <c r="AG391" i="18"/>
  <c r="L392" i="18"/>
  <c r="W392" i="18"/>
  <c r="AA392" i="18"/>
  <c r="AD392" i="18"/>
  <c r="AG392" i="18"/>
  <c r="L393" i="18"/>
  <c r="W393" i="18"/>
  <c r="AA393" i="18"/>
  <c r="AD393" i="18"/>
  <c r="AG393" i="18"/>
  <c r="L394" i="18"/>
  <c r="W394" i="18"/>
  <c r="AA394" i="18"/>
  <c r="AD394" i="18"/>
  <c r="AG394" i="18"/>
  <c r="L395" i="18"/>
  <c r="W395" i="18"/>
  <c r="AA395" i="18"/>
  <c r="AD395" i="18"/>
  <c r="AG395" i="18"/>
  <c r="L396" i="18"/>
  <c r="W396" i="18"/>
  <c r="AA396" i="18"/>
  <c r="AD396" i="18"/>
  <c r="AG396" i="18"/>
  <c r="L397" i="18"/>
  <c r="W397" i="18"/>
  <c r="AA397" i="18"/>
  <c r="AD397" i="18"/>
  <c r="AG397" i="18"/>
  <c r="L398" i="18"/>
  <c r="W398" i="18"/>
  <c r="AA398" i="18"/>
  <c r="AD398" i="18"/>
  <c r="AG398" i="18"/>
  <c r="L399" i="18"/>
  <c r="W399" i="18"/>
  <c r="AA399" i="18"/>
  <c r="AD399" i="18"/>
  <c r="AG399" i="18"/>
  <c r="L400" i="18"/>
  <c r="W400" i="18"/>
  <c r="AA400" i="18"/>
  <c r="AD400" i="18"/>
  <c r="AG400" i="18"/>
  <c r="L401" i="18"/>
  <c r="W401" i="18"/>
  <c r="AA401" i="18"/>
  <c r="AD401" i="18"/>
  <c r="AG401" i="18"/>
  <c r="L402" i="18"/>
  <c r="W402" i="18"/>
  <c r="AA402" i="18"/>
  <c r="AD402" i="18"/>
  <c r="AG402" i="18"/>
  <c r="L403" i="18"/>
  <c r="W403" i="18"/>
  <c r="AA403" i="18"/>
  <c r="AD403" i="18"/>
  <c r="AG403" i="18"/>
  <c r="L404" i="18"/>
  <c r="W404" i="18"/>
  <c r="AA404" i="18"/>
  <c r="AD404" i="18"/>
  <c r="AG404" i="18"/>
  <c r="L405" i="18"/>
  <c r="W405" i="18"/>
  <c r="AA405" i="18"/>
  <c r="AD405" i="18"/>
  <c r="AG405" i="18"/>
  <c r="L406" i="18"/>
  <c r="W406" i="18"/>
  <c r="AA406" i="18"/>
  <c r="AD406" i="18"/>
  <c r="AG406" i="18"/>
  <c r="L407" i="18"/>
  <c r="W407" i="18"/>
  <c r="AA407" i="18"/>
  <c r="AD407" i="18"/>
  <c r="AG407" i="18"/>
  <c r="L408" i="18"/>
  <c r="W408" i="18"/>
  <c r="AA408" i="18"/>
  <c r="AD408" i="18"/>
  <c r="AG408" i="18"/>
  <c r="L409" i="18"/>
  <c r="W409" i="18"/>
  <c r="AA409" i="18"/>
  <c r="AD409" i="18"/>
  <c r="AG409" i="18"/>
  <c r="L410" i="18"/>
  <c r="W410" i="18"/>
  <c r="AA410" i="18"/>
  <c r="AD410" i="18"/>
  <c r="AG410" i="18"/>
  <c r="L411" i="18"/>
  <c r="W411" i="18"/>
  <c r="AA411" i="18"/>
  <c r="AD411" i="18"/>
  <c r="AG411" i="18"/>
  <c r="L412" i="18"/>
  <c r="W412" i="18"/>
  <c r="AA412" i="18"/>
  <c r="AD412" i="18"/>
  <c r="AG412" i="18"/>
  <c r="L413" i="18"/>
  <c r="W413" i="18"/>
  <c r="AA413" i="18"/>
  <c r="AD413" i="18"/>
  <c r="AG413" i="18"/>
  <c r="L414" i="18"/>
  <c r="W414" i="18"/>
  <c r="AA414" i="18"/>
  <c r="AD414" i="18"/>
  <c r="AG414" i="18"/>
  <c r="L415" i="18"/>
  <c r="W415" i="18"/>
  <c r="AA415" i="18"/>
  <c r="AD415" i="18"/>
  <c r="AG415" i="18"/>
  <c r="L416" i="18"/>
  <c r="W416" i="18"/>
  <c r="AA416" i="18"/>
  <c r="AD416" i="18"/>
  <c r="AG416" i="18"/>
  <c r="L417" i="18"/>
  <c r="W417" i="18"/>
  <c r="AA417" i="18"/>
  <c r="AD417" i="18"/>
  <c r="AG417" i="18"/>
  <c r="L418" i="18"/>
  <c r="W418" i="18"/>
  <c r="AA418" i="18"/>
  <c r="AD418" i="18"/>
  <c r="AG418" i="18"/>
  <c r="L419" i="18"/>
  <c r="W419" i="18"/>
  <c r="AA419" i="18"/>
  <c r="AD419" i="18"/>
  <c r="AG419" i="18"/>
  <c r="L420" i="18"/>
  <c r="W420" i="18"/>
  <c r="AA420" i="18"/>
  <c r="AD420" i="18"/>
  <c r="AG420" i="18"/>
  <c r="L421" i="18"/>
  <c r="W421" i="18"/>
  <c r="AA421" i="18"/>
  <c r="AD421" i="18"/>
  <c r="AG421" i="18"/>
  <c r="L422" i="18"/>
  <c r="W422" i="18"/>
  <c r="AA422" i="18"/>
  <c r="AD422" i="18"/>
  <c r="AG422" i="18"/>
  <c r="L423" i="18"/>
  <c r="W423" i="18"/>
  <c r="AA423" i="18"/>
  <c r="AD423" i="18"/>
  <c r="AG423" i="18"/>
  <c r="L424" i="18"/>
  <c r="W424" i="18"/>
  <c r="AA424" i="18"/>
  <c r="AD424" i="18"/>
  <c r="AG424" i="18"/>
  <c r="L425" i="18"/>
  <c r="W425" i="18"/>
  <c r="AA425" i="18"/>
  <c r="AD425" i="18"/>
  <c r="AG425" i="18"/>
  <c r="L426" i="18"/>
  <c r="W426" i="18"/>
  <c r="AA426" i="18"/>
  <c r="AD426" i="18"/>
  <c r="AG426" i="18"/>
  <c r="L427" i="18"/>
  <c r="W427" i="18"/>
  <c r="AA427" i="18"/>
  <c r="AD427" i="18"/>
  <c r="AG427" i="18"/>
  <c r="L428" i="18"/>
  <c r="W428" i="18"/>
  <c r="AA428" i="18"/>
  <c r="AD428" i="18"/>
  <c r="AG428" i="18"/>
  <c r="L429" i="18"/>
  <c r="W429" i="18"/>
  <c r="AA429" i="18"/>
  <c r="AD429" i="18"/>
  <c r="AG429" i="18"/>
  <c r="L430" i="18"/>
  <c r="W430" i="18"/>
  <c r="AA430" i="18"/>
  <c r="AD430" i="18"/>
  <c r="AG430" i="18"/>
  <c r="L431" i="18"/>
  <c r="W431" i="18"/>
  <c r="AA431" i="18"/>
  <c r="AD431" i="18"/>
  <c r="AG431" i="18"/>
  <c r="L432" i="18"/>
  <c r="W432" i="18"/>
  <c r="AA432" i="18"/>
  <c r="AD432" i="18"/>
  <c r="AG432" i="18"/>
  <c r="EN274" i="1"/>
  <c r="EO274" i="1"/>
  <c r="ER274" i="1"/>
  <c r="ET274" i="1" s="1"/>
  <c r="FG274" i="1"/>
  <c r="FH274" i="1"/>
  <c r="FI274" i="1"/>
  <c r="FK274" i="1"/>
  <c r="FL274" i="1" s="1"/>
  <c r="EN275" i="1"/>
  <c r="EO275" i="1"/>
  <c r="ER275" i="1"/>
  <c r="ET275" i="1" s="1"/>
  <c r="FG275" i="1"/>
  <c r="FH275" i="1"/>
  <c r="FI275" i="1"/>
  <c r="FK275" i="1"/>
  <c r="FL275" i="1" s="1"/>
  <c r="EN276" i="1"/>
  <c r="EO276" i="1"/>
  <c r="ER276" i="1"/>
  <c r="ET276" i="1" s="1"/>
  <c r="FG276" i="1"/>
  <c r="FH276" i="1"/>
  <c r="FI276" i="1"/>
  <c r="FK276" i="1"/>
  <c r="FL276" i="1" s="1"/>
  <c r="EN277" i="1"/>
  <c r="EO277" i="1"/>
  <c r="ER277" i="1"/>
  <c r="ET277" i="1" s="1"/>
  <c r="FG277" i="1"/>
  <c r="FH277" i="1"/>
  <c r="FI277" i="1"/>
  <c r="FK277" i="1"/>
  <c r="FL277" i="1" s="1"/>
  <c r="EN278" i="1"/>
  <c r="EO278" i="1"/>
  <c r="ER278" i="1"/>
  <c r="ET278" i="1" s="1"/>
  <c r="FG278" i="1"/>
  <c r="FH278" i="1"/>
  <c r="FI278" i="1"/>
  <c r="FK278" i="1"/>
  <c r="FL278" i="1" s="1"/>
  <c r="EN279" i="1"/>
  <c r="EO279" i="1"/>
  <c r="ER279" i="1"/>
  <c r="ET279" i="1" s="1"/>
  <c r="FG279" i="1"/>
  <c r="FH279" i="1"/>
  <c r="FI279" i="1"/>
  <c r="FK279" i="1"/>
  <c r="FL279" i="1" s="1"/>
  <c r="EN280" i="1"/>
  <c r="EO280" i="1"/>
  <c r="ER280" i="1"/>
  <c r="ET280" i="1" s="1"/>
  <c r="FG280" i="1"/>
  <c r="FH280" i="1"/>
  <c r="FI280" i="1"/>
  <c r="FK280" i="1"/>
  <c r="FL280" i="1" s="1"/>
  <c r="EN281" i="1"/>
  <c r="EO281" i="1"/>
  <c r="ER281" i="1"/>
  <c r="ET281" i="1" s="1"/>
  <c r="FG281" i="1"/>
  <c r="FH281" i="1"/>
  <c r="FI281" i="1"/>
  <c r="FK281" i="1"/>
  <c r="FL281" i="1" s="1"/>
  <c r="EN282" i="1"/>
  <c r="EO282" i="1"/>
  <c r="ER282" i="1"/>
  <c r="ET282" i="1" s="1"/>
  <c r="FG282" i="1"/>
  <c r="FH282" i="1"/>
  <c r="FI282" i="1"/>
  <c r="FK282" i="1"/>
  <c r="FL282" i="1" s="1"/>
  <c r="EN283" i="1"/>
  <c r="EO283" i="1"/>
  <c r="ER283" i="1"/>
  <c r="ET283" i="1" s="1"/>
  <c r="FG283" i="1"/>
  <c r="FH283" i="1"/>
  <c r="FI283" i="1"/>
  <c r="FK283" i="1"/>
  <c r="FL283" i="1" s="1"/>
  <c r="EN284" i="1"/>
  <c r="EO284" i="1"/>
  <c r="ER284" i="1"/>
  <c r="ET284" i="1" s="1"/>
  <c r="FG284" i="1"/>
  <c r="FH284" i="1"/>
  <c r="FI284" i="1"/>
  <c r="FK284" i="1"/>
  <c r="FL284" i="1" s="1"/>
  <c r="EN285" i="1"/>
  <c r="EO285" i="1"/>
  <c r="ER285" i="1"/>
  <c r="ET285" i="1" s="1"/>
  <c r="FG285" i="1"/>
  <c r="FH285" i="1"/>
  <c r="FI285" i="1"/>
  <c r="FK285" i="1"/>
  <c r="FL285" i="1" s="1"/>
  <c r="EN286" i="1"/>
  <c r="EO286" i="1"/>
  <c r="ER286" i="1"/>
  <c r="ET286" i="1" s="1"/>
  <c r="FG286" i="1"/>
  <c r="FH286" i="1"/>
  <c r="FI286" i="1"/>
  <c r="FK286" i="1"/>
  <c r="FL286" i="1" s="1"/>
  <c r="EN287" i="1"/>
  <c r="EO287" i="1"/>
  <c r="ER287" i="1"/>
  <c r="ET287" i="1" s="1"/>
  <c r="FG287" i="1"/>
  <c r="FH287" i="1"/>
  <c r="FI287" i="1"/>
  <c r="FK287" i="1"/>
  <c r="FL287" i="1" s="1"/>
  <c r="EN288" i="1"/>
  <c r="EO288" i="1"/>
  <c r="ER288" i="1"/>
  <c r="ET288" i="1" s="1"/>
  <c r="FG288" i="1"/>
  <c r="FH288" i="1"/>
  <c r="FI288" i="1"/>
  <c r="FK288" i="1"/>
  <c r="FL288" i="1" s="1"/>
  <c r="EN289" i="1"/>
  <c r="EO289" i="1"/>
  <c r="ER289" i="1"/>
  <c r="ET289" i="1" s="1"/>
  <c r="FG289" i="1"/>
  <c r="FH289" i="1"/>
  <c r="FI289" i="1"/>
  <c r="FK289" i="1"/>
  <c r="FL289" i="1" s="1"/>
  <c r="EN290" i="1"/>
  <c r="EO290" i="1"/>
  <c r="ER290" i="1"/>
  <c r="ET290" i="1" s="1"/>
  <c r="FG290" i="1"/>
  <c r="FH290" i="1"/>
  <c r="FI290" i="1"/>
  <c r="FK290" i="1"/>
  <c r="FL290" i="1" s="1"/>
  <c r="EN291" i="1"/>
  <c r="EO291" i="1"/>
  <c r="ER291" i="1"/>
  <c r="ET291" i="1" s="1"/>
  <c r="FG291" i="1"/>
  <c r="FH291" i="1"/>
  <c r="FI291" i="1"/>
  <c r="FK291" i="1"/>
  <c r="FL291" i="1" s="1"/>
  <c r="EN292" i="1"/>
  <c r="EO292" i="1"/>
  <c r="ER292" i="1"/>
  <c r="ET292" i="1" s="1"/>
  <c r="FG292" i="1"/>
  <c r="FH292" i="1"/>
  <c r="FI292" i="1"/>
  <c r="FK292" i="1"/>
  <c r="FL292" i="1" s="1"/>
  <c r="EN293" i="1"/>
  <c r="EO293" i="1"/>
  <c r="ER293" i="1"/>
  <c r="ET293" i="1" s="1"/>
  <c r="FG293" i="1"/>
  <c r="FH293" i="1"/>
  <c r="FI293" i="1"/>
  <c r="FK293" i="1"/>
  <c r="FL293" i="1" s="1"/>
  <c r="EN294" i="1"/>
  <c r="EO294" i="1"/>
  <c r="ER294" i="1"/>
  <c r="ET294" i="1" s="1"/>
  <c r="FG294" i="1"/>
  <c r="FH294" i="1"/>
  <c r="FI294" i="1"/>
  <c r="FK294" i="1"/>
  <c r="FL294" i="1" s="1"/>
  <c r="EN295" i="1"/>
  <c r="EO295" i="1"/>
  <c r="ER295" i="1"/>
  <c r="ET295" i="1" s="1"/>
  <c r="FG295" i="1"/>
  <c r="FH295" i="1"/>
  <c r="FI295" i="1"/>
  <c r="FK295" i="1"/>
  <c r="FL295" i="1" s="1"/>
  <c r="EN296" i="1"/>
  <c r="EO296" i="1"/>
  <c r="ER296" i="1"/>
  <c r="ET296" i="1" s="1"/>
  <c r="FG296" i="1"/>
  <c r="FH296" i="1"/>
  <c r="FI296" i="1"/>
  <c r="FK296" i="1"/>
  <c r="FL296" i="1" s="1"/>
  <c r="EN297" i="1"/>
  <c r="EO297" i="1"/>
  <c r="ER297" i="1"/>
  <c r="ET297" i="1" s="1"/>
  <c r="FG297" i="1"/>
  <c r="FH297" i="1"/>
  <c r="FI297" i="1"/>
  <c r="FK297" i="1"/>
  <c r="FL297" i="1" s="1"/>
  <c r="EN298" i="1"/>
  <c r="EO298" i="1"/>
  <c r="ER298" i="1"/>
  <c r="ET298" i="1" s="1"/>
  <c r="FG298" i="1"/>
  <c r="FH298" i="1"/>
  <c r="FI298" i="1"/>
  <c r="FK298" i="1"/>
  <c r="FL298" i="1" s="1"/>
  <c r="EN299" i="1"/>
  <c r="EO299" i="1"/>
  <c r="ER299" i="1"/>
  <c r="ET299" i="1" s="1"/>
  <c r="FG299" i="1"/>
  <c r="FH299" i="1"/>
  <c r="FI299" i="1"/>
  <c r="FK299" i="1"/>
  <c r="FL299" i="1" s="1"/>
  <c r="EN300" i="1"/>
  <c r="EO300" i="1"/>
  <c r="ER300" i="1"/>
  <c r="ET300" i="1" s="1"/>
  <c r="FG300" i="1"/>
  <c r="FH300" i="1"/>
  <c r="FI300" i="1"/>
  <c r="FK300" i="1"/>
  <c r="FL300" i="1" s="1"/>
  <c r="EN301" i="1"/>
  <c r="EO301" i="1"/>
  <c r="ER301" i="1"/>
  <c r="ET301" i="1" s="1"/>
  <c r="FG301" i="1"/>
  <c r="FH301" i="1"/>
  <c r="FI301" i="1"/>
  <c r="FK301" i="1"/>
  <c r="FL301" i="1" s="1"/>
  <c r="EN302" i="1"/>
  <c r="EO302" i="1"/>
  <c r="ER302" i="1"/>
  <c r="ET302" i="1" s="1"/>
  <c r="FG302" i="1"/>
  <c r="FH302" i="1"/>
  <c r="FI302" i="1"/>
  <c r="FK302" i="1"/>
  <c r="FL302" i="1" s="1"/>
  <c r="EN303" i="1"/>
  <c r="EO303" i="1"/>
  <c r="ER303" i="1"/>
  <c r="ET303" i="1" s="1"/>
  <c r="FG303" i="1"/>
  <c r="FH303" i="1"/>
  <c r="FI303" i="1"/>
  <c r="FK303" i="1"/>
  <c r="FL303" i="1" s="1"/>
  <c r="EN304" i="1"/>
  <c r="EO304" i="1"/>
  <c r="ER304" i="1"/>
  <c r="ET304" i="1" s="1"/>
  <c r="FG304" i="1"/>
  <c r="FH304" i="1"/>
  <c r="FI304" i="1"/>
  <c r="FK304" i="1"/>
  <c r="FL304" i="1" s="1"/>
  <c r="EN305" i="1"/>
  <c r="EO305" i="1"/>
  <c r="ER305" i="1"/>
  <c r="ET305" i="1" s="1"/>
  <c r="FG305" i="1"/>
  <c r="FH305" i="1"/>
  <c r="FI305" i="1"/>
  <c r="FK305" i="1"/>
  <c r="FL305" i="1" s="1"/>
  <c r="EN306" i="1"/>
  <c r="EO306" i="1"/>
  <c r="ER306" i="1"/>
  <c r="ET306" i="1" s="1"/>
  <c r="FG306" i="1"/>
  <c r="FH306" i="1"/>
  <c r="FI306" i="1"/>
  <c r="FK306" i="1"/>
  <c r="FL306" i="1" s="1"/>
  <c r="EN307" i="1"/>
  <c r="EO307" i="1"/>
  <c r="ER307" i="1"/>
  <c r="ET307" i="1" s="1"/>
  <c r="FG307" i="1"/>
  <c r="FH307" i="1"/>
  <c r="FI307" i="1"/>
  <c r="FK307" i="1"/>
  <c r="FL307" i="1" s="1"/>
  <c r="EN308" i="1"/>
  <c r="EO308" i="1"/>
  <c r="ER308" i="1"/>
  <c r="ET308" i="1" s="1"/>
  <c r="FG308" i="1"/>
  <c r="FH308" i="1"/>
  <c r="FI308" i="1"/>
  <c r="FK308" i="1"/>
  <c r="FL308" i="1" s="1"/>
  <c r="EN309" i="1"/>
  <c r="EO309" i="1"/>
  <c r="ER309" i="1"/>
  <c r="ET309" i="1" s="1"/>
  <c r="FG309" i="1"/>
  <c r="FH309" i="1"/>
  <c r="FI309" i="1"/>
  <c r="FK309" i="1"/>
  <c r="FL309" i="1" s="1"/>
  <c r="EN310" i="1"/>
  <c r="EO310" i="1"/>
  <c r="ER310" i="1"/>
  <c r="ET310" i="1" s="1"/>
  <c r="FG310" i="1"/>
  <c r="FH310" i="1"/>
  <c r="FI310" i="1"/>
  <c r="FK310" i="1"/>
  <c r="FL310" i="1" s="1"/>
  <c r="EN311" i="1"/>
  <c r="EO311" i="1"/>
  <c r="ER311" i="1"/>
  <c r="ET311" i="1" s="1"/>
  <c r="FG311" i="1"/>
  <c r="FH311" i="1"/>
  <c r="FI311" i="1"/>
  <c r="FK311" i="1"/>
  <c r="FL311" i="1" s="1"/>
  <c r="EN312" i="1"/>
  <c r="EO312" i="1"/>
  <c r="ER312" i="1"/>
  <c r="ET312" i="1" s="1"/>
  <c r="FG312" i="1"/>
  <c r="FH312" i="1"/>
  <c r="FI312" i="1"/>
  <c r="FK312" i="1"/>
  <c r="FL312" i="1" s="1"/>
  <c r="EN313" i="1"/>
  <c r="EO313" i="1"/>
  <c r="ER313" i="1"/>
  <c r="ET313" i="1" s="1"/>
  <c r="FG313" i="1"/>
  <c r="FH313" i="1"/>
  <c r="FI313" i="1"/>
  <c r="FK313" i="1"/>
  <c r="FL313" i="1" s="1"/>
  <c r="EN314" i="1"/>
  <c r="EO314" i="1"/>
  <c r="ER314" i="1"/>
  <c r="ET314" i="1" s="1"/>
  <c r="FG314" i="1"/>
  <c r="FH314" i="1"/>
  <c r="FI314" i="1"/>
  <c r="FK314" i="1"/>
  <c r="FL314" i="1" s="1"/>
  <c r="EN315" i="1"/>
  <c r="EO315" i="1"/>
  <c r="ER315" i="1"/>
  <c r="ET315" i="1" s="1"/>
  <c r="FG315" i="1"/>
  <c r="FH315" i="1"/>
  <c r="FI315" i="1"/>
  <c r="FK315" i="1"/>
  <c r="FL315" i="1" s="1"/>
  <c r="EN316" i="1"/>
  <c r="EO316" i="1"/>
  <c r="ER316" i="1"/>
  <c r="ET316" i="1" s="1"/>
  <c r="FG316" i="1"/>
  <c r="FH316" i="1"/>
  <c r="FI316" i="1"/>
  <c r="FK316" i="1"/>
  <c r="FL316" i="1" s="1"/>
  <c r="EN317" i="1"/>
  <c r="EO317" i="1"/>
  <c r="ER317" i="1"/>
  <c r="ET317" i="1" s="1"/>
  <c r="FG317" i="1"/>
  <c r="FH317" i="1"/>
  <c r="FI317" i="1"/>
  <c r="FK317" i="1"/>
  <c r="FL317" i="1" s="1"/>
  <c r="EN318" i="1"/>
  <c r="EO318" i="1"/>
  <c r="ER318" i="1"/>
  <c r="ET318" i="1" s="1"/>
  <c r="FG318" i="1"/>
  <c r="FH318" i="1"/>
  <c r="FI318" i="1"/>
  <c r="FK318" i="1"/>
  <c r="FL318" i="1" s="1"/>
  <c r="EN319" i="1"/>
  <c r="EO319" i="1"/>
  <c r="ER319" i="1"/>
  <c r="ET319" i="1" s="1"/>
  <c r="FG319" i="1"/>
  <c r="FH319" i="1"/>
  <c r="FI319" i="1"/>
  <c r="FK319" i="1"/>
  <c r="FL319" i="1" s="1"/>
  <c r="EN320" i="1"/>
  <c r="EO320" i="1"/>
  <c r="ER320" i="1"/>
  <c r="ET320" i="1" s="1"/>
  <c r="FG320" i="1"/>
  <c r="FH320" i="1"/>
  <c r="FI320" i="1"/>
  <c r="FK320" i="1"/>
  <c r="FL320" i="1" s="1"/>
  <c r="EN321" i="1"/>
  <c r="EO321" i="1"/>
  <c r="ER321" i="1"/>
  <c r="ET321" i="1" s="1"/>
  <c r="FG321" i="1"/>
  <c r="FH321" i="1"/>
  <c r="FI321" i="1"/>
  <c r="FK321" i="1"/>
  <c r="FL321" i="1" s="1"/>
  <c r="EN322" i="1"/>
  <c r="EO322" i="1"/>
  <c r="ER322" i="1"/>
  <c r="ET322" i="1" s="1"/>
  <c r="FG322" i="1"/>
  <c r="FH322" i="1"/>
  <c r="FI322" i="1"/>
  <c r="FK322" i="1"/>
  <c r="FL322" i="1" s="1"/>
  <c r="EN323" i="1"/>
  <c r="EO323" i="1"/>
  <c r="ER323" i="1"/>
  <c r="ET323" i="1" s="1"/>
  <c r="FG323" i="1"/>
  <c r="FH323" i="1"/>
  <c r="FI323" i="1"/>
  <c r="FK323" i="1"/>
  <c r="FL323" i="1" s="1"/>
  <c r="EN324" i="1"/>
  <c r="EO324" i="1"/>
  <c r="ER324" i="1"/>
  <c r="ET324" i="1" s="1"/>
  <c r="FG324" i="1"/>
  <c r="FH324" i="1"/>
  <c r="FI324" i="1"/>
  <c r="FK324" i="1"/>
  <c r="FL324" i="1" s="1"/>
  <c r="EN325" i="1"/>
  <c r="EO325" i="1"/>
  <c r="ER325" i="1"/>
  <c r="ET325" i="1" s="1"/>
  <c r="FG325" i="1"/>
  <c r="FH325" i="1"/>
  <c r="FI325" i="1"/>
  <c r="FK325" i="1"/>
  <c r="FL325" i="1" s="1"/>
  <c r="EN326" i="1"/>
  <c r="EO326" i="1"/>
  <c r="ER326" i="1"/>
  <c r="ET326" i="1" s="1"/>
  <c r="FG326" i="1"/>
  <c r="FH326" i="1"/>
  <c r="FI326" i="1"/>
  <c r="FK326" i="1"/>
  <c r="FL326" i="1" s="1"/>
  <c r="EN327" i="1"/>
  <c r="EO327" i="1"/>
  <c r="ER327" i="1"/>
  <c r="ET327" i="1" s="1"/>
  <c r="FG327" i="1"/>
  <c r="FH327" i="1"/>
  <c r="FI327" i="1"/>
  <c r="FK327" i="1"/>
  <c r="FL327" i="1" s="1"/>
  <c r="EN328" i="1"/>
  <c r="EO328" i="1"/>
  <c r="ER328" i="1"/>
  <c r="ET328" i="1" s="1"/>
  <c r="FG328" i="1"/>
  <c r="FH328" i="1"/>
  <c r="FI328" i="1"/>
  <c r="FK328" i="1"/>
  <c r="FL328" i="1" s="1"/>
  <c r="EN329" i="1"/>
  <c r="EO329" i="1"/>
  <c r="ER329" i="1"/>
  <c r="ET329" i="1" s="1"/>
  <c r="FG329" i="1"/>
  <c r="FH329" i="1"/>
  <c r="FI329" i="1"/>
  <c r="FK329" i="1"/>
  <c r="FL329" i="1" s="1"/>
  <c r="EN330" i="1"/>
  <c r="EO330" i="1"/>
  <c r="ER330" i="1"/>
  <c r="ET330" i="1" s="1"/>
  <c r="FG330" i="1"/>
  <c r="FH330" i="1"/>
  <c r="FI330" i="1"/>
  <c r="FK330" i="1"/>
  <c r="FL330" i="1" s="1"/>
  <c r="EN331" i="1"/>
  <c r="EO331" i="1"/>
  <c r="ER331" i="1"/>
  <c r="ET331" i="1" s="1"/>
  <c r="FG331" i="1"/>
  <c r="FH331" i="1"/>
  <c r="FI331" i="1"/>
  <c r="FK331" i="1"/>
  <c r="FL331" i="1" s="1"/>
  <c r="EN332" i="1"/>
  <c r="EO332" i="1"/>
  <c r="ER332" i="1"/>
  <c r="ET332" i="1" s="1"/>
  <c r="FG332" i="1"/>
  <c r="FH332" i="1"/>
  <c r="FI332" i="1"/>
  <c r="FK332" i="1"/>
  <c r="FL332" i="1" s="1"/>
  <c r="EN333" i="1"/>
  <c r="EO333" i="1"/>
  <c r="ER333" i="1"/>
  <c r="ET333" i="1" s="1"/>
  <c r="FG333" i="1"/>
  <c r="FH333" i="1"/>
  <c r="FI333" i="1"/>
  <c r="FK333" i="1"/>
  <c r="FL333" i="1" s="1"/>
  <c r="EN334" i="1"/>
  <c r="EO334" i="1"/>
  <c r="ER334" i="1"/>
  <c r="ET334" i="1" s="1"/>
  <c r="FG334" i="1"/>
  <c r="FH334" i="1"/>
  <c r="FI334" i="1"/>
  <c r="FK334" i="1"/>
  <c r="FL334" i="1" s="1"/>
  <c r="EN335" i="1"/>
  <c r="EO335" i="1"/>
  <c r="ER335" i="1"/>
  <c r="ET335" i="1" s="1"/>
  <c r="FG335" i="1"/>
  <c r="FH335" i="1"/>
  <c r="FI335" i="1"/>
  <c r="FK335" i="1"/>
  <c r="FL335" i="1" s="1"/>
  <c r="EN336" i="1"/>
  <c r="EO336" i="1"/>
  <c r="ER336" i="1"/>
  <c r="ET336" i="1" s="1"/>
  <c r="FG336" i="1"/>
  <c r="FH336" i="1"/>
  <c r="FI336" i="1"/>
  <c r="FK336" i="1"/>
  <c r="FL336" i="1" s="1"/>
  <c r="EN337" i="1"/>
  <c r="EO337" i="1"/>
  <c r="ER337" i="1"/>
  <c r="ET337" i="1" s="1"/>
  <c r="FG337" i="1"/>
  <c r="FH337" i="1"/>
  <c r="FI337" i="1"/>
  <c r="FK337" i="1"/>
  <c r="FL337" i="1" s="1"/>
  <c r="EN338" i="1"/>
  <c r="EO338" i="1"/>
  <c r="ER338" i="1"/>
  <c r="ET338" i="1" s="1"/>
  <c r="FG338" i="1"/>
  <c r="FH338" i="1"/>
  <c r="FI338" i="1"/>
  <c r="FK338" i="1"/>
  <c r="FL338" i="1" s="1"/>
  <c r="EN339" i="1"/>
  <c r="EO339" i="1"/>
  <c r="ER339" i="1"/>
  <c r="ET339" i="1" s="1"/>
  <c r="FG339" i="1"/>
  <c r="FH339" i="1"/>
  <c r="FI339" i="1"/>
  <c r="FK339" i="1"/>
  <c r="FL339" i="1" s="1"/>
  <c r="EN340" i="1"/>
  <c r="EO340" i="1"/>
  <c r="ER340" i="1"/>
  <c r="ET340" i="1" s="1"/>
  <c r="FG340" i="1"/>
  <c r="FH340" i="1"/>
  <c r="FI340" i="1"/>
  <c r="FK340" i="1"/>
  <c r="FL340" i="1" s="1"/>
  <c r="EN341" i="1"/>
  <c r="EO341" i="1"/>
  <c r="ER341" i="1"/>
  <c r="ET341" i="1" s="1"/>
  <c r="FG341" i="1"/>
  <c r="FH341" i="1"/>
  <c r="FI341" i="1"/>
  <c r="FK341" i="1"/>
  <c r="FL341" i="1" s="1"/>
  <c r="EN342" i="1"/>
  <c r="EO342" i="1"/>
  <c r="ER342" i="1"/>
  <c r="ET342" i="1" s="1"/>
  <c r="FG342" i="1"/>
  <c r="FH342" i="1"/>
  <c r="FI342" i="1"/>
  <c r="FK342" i="1"/>
  <c r="FL342" i="1" s="1"/>
  <c r="EN343" i="1"/>
  <c r="EO343" i="1"/>
  <c r="ER343" i="1"/>
  <c r="ET343" i="1" s="1"/>
  <c r="FG343" i="1"/>
  <c r="FH343" i="1"/>
  <c r="FI343" i="1"/>
  <c r="FK343" i="1"/>
  <c r="FL343" i="1" s="1"/>
  <c r="EN344" i="1"/>
  <c r="EO344" i="1"/>
  <c r="ER344" i="1"/>
  <c r="ET344" i="1" s="1"/>
  <c r="FG344" i="1"/>
  <c r="FH344" i="1"/>
  <c r="FI344" i="1"/>
  <c r="FK344" i="1"/>
  <c r="FL344" i="1" s="1"/>
  <c r="EN345" i="1"/>
  <c r="EO345" i="1"/>
  <c r="ER345" i="1"/>
  <c r="ET345" i="1" s="1"/>
  <c r="FG345" i="1"/>
  <c r="FH345" i="1"/>
  <c r="FI345" i="1"/>
  <c r="FK345" i="1"/>
  <c r="FL345" i="1" s="1"/>
  <c r="EN346" i="1"/>
  <c r="EO346" i="1"/>
  <c r="ER346" i="1"/>
  <c r="ET346" i="1" s="1"/>
  <c r="FG346" i="1"/>
  <c r="FH346" i="1"/>
  <c r="FI346" i="1"/>
  <c r="FK346" i="1"/>
  <c r="FL346" i="1" s="1"/>
  <c r="EN347" i="1"/>
  <c r="EO347" i="1"/>
  <c r="ER347" i="1"/>
  <c r="ET347" i="1" s="1"/>
  <c r="FG347" i="1"/>
  <c r="FH347" i="1"/>
  <c r="FI347" i="1"/>
  <c r="FK347" i="1"/>
  <c r="FL347" i="1" s="1"/>
  <c r="EN348" i="1"/>
  <c r="EO348" i="1"/>
  <c r="ER348" i="1"/>
  <c r="ET348" i="1" s="1"/>
  <c r="FG348" i="1"/>
  <c r="FH348" i="1"/>
  <c r="FI348" i="1"/>
  <c r="FK348" i="1"/>
  <c r="FL348" i="1" s="1"/>
  <c r="EN349" i="1"/>
  <c r="EO349" i="1"/>
  <c r="ER349" i="1"/>
  <c r="ET349" i="1" s="1"/>
  <c r="FG349" i="1"/>
  <c r="FH349" i="1"/>
  <c r="FI349" i="1"/>
  <c r="FK349" i="1"/>
  <c r="FL349" i="1" s="1"/>
  <c r="EN350" i="1"/>
  <c r="EO350" i="1"/>
  <c r="ER350" i="1"/>
  <c r="ET350" i="1" s="1"/>
  <c r="FG350" i="1"/>
  <c r="FH350" i="1"/>
  <c r="FI350" i="1"/>
  <c r="FK350" i="1"/>
  <c r="FL350" i="1" s="1"/>
  <c r="EN351" i="1"/>
  <c r="EO351" i="1"/>
  <c r="ER351" i="1"/>
  <c r="ET351" i="1" s="1"/>
  <c r="FG351" i="1"/>
  <c r="FH351" i="1"/>
  <c r="FI351" i="1"/>
  <c r="FK351" i="1"/>
  <c r="FL351" i="1" s="1"/>
  <c r="EN352" i="1"/>
  <c r="EO352" i="1"/>
  <c r="ER352" i="1"/>
  <c r="ET352" i="1" s="1"/>
  <c r="FG352" i="1"/>
  <c r="FH352" i="1"/>
  <c r="FI352" i="1"/>
  <c r="FK352" i="1"/>
  <c r="FL352" i="1" s="1"/>
  <c r="EN353" i="1"/>
  <c r="EO353" i="1"/>
  <c r="ER353" i="1"/>
  <c r="ET353" i="1" s="1"/>
  <c r="FG353" i="1"/>
  <c r="FH353" i="1"/>
  <c r="FI353" i="1"/>
  <c r="FK353" i="1"/>
  <c r="FL353" i="1" s="1"/>
  <c r="EN354" i="1"/>
  <c r="EO354" i="1"/>
  <c r="ER354" i="1"/>
  <c r="ET354" i="1" s="1"/>
  <c r="FG354" i="1"/>
  <c r="FH354" i="1"/>
  <c r="FI354" i="1"/>
  <c r="FK354" i="1"/>
  <c r="FL354" i="1" s="1"/>
  <c r="EN355" i="1"/>
  <c r="EO355" i="1"/>
  <c r="ER355" i="1"/>
  <c r="ET355" i="1" s="1"/>
  <c r="FG355" i="1"/>
  <c r="FH355" i="1"/>
  <c r="FI355" i="1"/>
  <c r="FK355" i="1"/>
  <c r="FL355" i="1" s="1"/>
  <c r="EN356" i="1"/>
  <c r="EO356" i="1"/>
  <c r="ER356" i="1"/>
  <c r="ET356" i="1" s="1"/>
  <c r="FG356" i="1"/>
  <c r="FH356" i="1"/>
  <c r="FI356" i="1"/>
  <c r="FK356" i="1"/>
  <c r="FL356" i="1" s="1"/>
  <c r="EN357" i="1"/>
  <c r="EO357" i="1"/>
  <c r="ER357" i="1"/>
  <c r="ET357" i="1" s="1"/>
  <c r="FG357" i="1"/>
  <c r="FH357" i="1"/>
  <c r="FI357" i="1"/>
  <c r="FK357" i="1"/>
  <c r="FL357" i="1" s="1"/>
  <c r="EN358" i="1"/>
  <c r="EO358" i="1"/>
  <c r="ER358" i="1"/>
  <c r="ET358" i="1" s="1"/>
  <c r="FG358" i="1"/>
  <c r="FH358" i="1"/>
  <c r="FI358" i="1"/>
  <c r="FK358" i="1"/>
  <c r="FL358" i="1" s="1"/>
  <c r="EN359" i="1"/>
  <c r="EO359" i="1"/>
  <c r="ER359" i="1"/>
  <c r="ET359" i="1" s="1"/>
  <c r="FG359" i="1"/>
  <c r="FH359" i="1"/>
  <c r="FI359" i="1"/>
  <c r="FK359" i="1"/>
  <c r="FL359" i="1" s="1"/>
  <c r="EN360" i="1"/>
  <c r="EO360" i="1"/>
  <c r="ER360" i="1"/>
  <c r="ET360" i="1" s="1"/>
  <c r="FG360" i="1"/>
  <c r="FH360" i="1"/>
  <c r="FI360" i="1"/>
  <c r="FK360" i="1"/>
  <c r="FL360" i="1" s="1"/>
  <c r="EN361" i="1"/>
  <c r="EO361" i="1"/>
  <c r="ER361" i="1"/>
  <c r="ET361" i="1" s="1"/>
  <c r="FG361" i="1"/>
  <c r="FH361" i="1"/>
  <c r="FI361" i="1"/>
  <c r="FK361" i="1"/>
  <c r="FL361" i="1" s="1"/>
  <c r="EN362" i="1"/>
  <c r="EO362" i="1"/>
  <c r="ER362" i="1"/>
  <c r="ET362" i="1" s="1"/>
  <c r="FG362" i="1"/>
  <c r="FH362" i="1"/>
  <c r="FI362" i="1"/>
  <c r="FK362" i="1"/>
  <c r="FL362" i="1" s="1"/>
  <c r="EN363" i="1"/>
  <c r="EO363" i="1"/>
  <c r="ER363" i="1"/>
  <c r="ET363" i="1" s="1"/>
  <c r="FG363" i="1"/>
  <c r="FH363" i="1"/>
  <c r="FI363" i="1"/>
  <c r="FK363" i="1"/>
  <c r="FL363" i="1" s="1"/>
  <c r="EN364" i="1"/>
  <c r="EO364" i="1"/>
  <c r="ER364" i="1"/>
  <c r="ET364" i="1" s="1"/>
  <c r="FG364" i="1"/>
  <c r="FH364" i="1"/>
  <c r="FI364" i="1"/>
  <c r="FK364" i="1"/>
  <c r="FL364" i="1" s="1"/>
  <c r="EN365" i="1"/>
  <c r="EO365" i="1"/>
  <c r="ER365" i="1"/>
  <c r="ET365" i="1" s="1"/>
  <c r="FG365" i="1"/>
  <c r="FH365" i="1"/>
  <c r="FI365" i="1"/>
  <c r="FK365" i="1"/>
  <c r="FL365" i="1" s="1"/>
  <c r="EN366" i="1"/>
  <c r="EO366" i="1"/>
  <c r="ER366" i="1"/>
  <c r="ET366" i="1" s="1"/>
  <c r="FG366" i="1"/>
  <c r="FH366" i="1"/>
  <c r="FI366" i="1"/>
  <c r="FK366" i="1"/>
  <c r="FL366" i="1" s="1"/>
  <c r="EN367" i="1"/>
  <c r="EO367" i="1"/>
  <c r="ER367" i="1"/>
  <c r="ET367" i="1" s="1"/>
  <c r="FG367" i="1"/>
  <c r="FH367" i="1"/>
  <c r="FI367" i="1"/>
  <c r="FK367" i="1"/>
  <c r="FL367" i="1" s="1"/>
  <c r="EN368" i="1"/>
  <c r="EO368" i="1"/>
  <c r="ER368" i="1"/>
  <c r="ET368" i="1" s="1"/>
  <c r="FG368" i="1"/>
  <c r="FH368" i="1"/>
  <c r="FI368" i="1"/>
  <c r="FK368" i="1"/>
  <c r="FL368" i="1" s="1"/>
  <c r="EN369" i="1"/>
  <c r="EO369" i="1"/>
  <c r="ER369" i="1"/>
  <c r="ET369" i="1" s="1"/>
  <c r="FG369" i="1"/>
  <c r="FH369" i="1"/>
  <c r="FI369" i="1"/>
  <c r="FK369" i="1"/>
  <c r="FL369" i="1" s="1"/>
  <c r="EN370" i="1"/>
  <c r="EO370" i="1"/>
  <c r="ER370" i="1"/>
  <c r="ET370" i="1" s="1"/>
  <c r="FG370" i="1"/>
  <c r="FH370" i="1"/>
  <c r="FI370" i="1"/>
  <c r="FK370" i="1"/>
  <c r="FL370" i="1" s="1"/>
  <c r="EN371" i="1"/>
  <c r="EO371" i="1"/>
  <c r="ER371" i="1"/>
  <c r="ET371" i="1" s="1"/>
  <c r="FG371" i="1"/>
  <c r="FH371" i="1"/>
  <c r="FI371" i="1"/>
  <c r="FK371" i="1"/>
  <c r="FL371" i="1" s="1"/>
  <c r="EN372" i="1"/>
  <c r="EO372" i="1"/>
  <c r="ER372" i="1"/>
  <c r="ET372" i="1" s="1"/>
  <c r="FG372" i="1"/>
  <c r="FH372" i="1"/>
  <c r="FI372" i="1"/>
  <c r="FK372" i="1"/>
  <c r="FL372" i="1" s="1"/>
  <c r="EN373" i="1"/>
  <c r="EO373" i="1"/>
  <c r="ER373" i="1"/>
  <c r="ET373" i="1" s="1"/>
  <c r="FG373" i="1"/>
  <c r="FH373" i="1"/>
  <c r="FI373" i="1"/>
  <c r="FK373" i="1"/>
  <c r="FL373" i="1" s="1"/>
  <c r="EN374" i="1"/>
  <c r="EO374" i="1"/>
  <c r="ER374" i="1"/>
  <c r="ET374" i="1" s="1"/>
  <c r="FG374" i="1"/>
  <c r="FH374" i="1"/>
  <c r="FI374" i="1"/>
  <c r="FK374" i="1"/>
  <c r="FL374" i="1" s="1"/>
  <c r="EN375" i="1"/>
  <c r="EO375" i="1"/>
  <c r="ER375" i="1"/>
  <c r="ET375" i="1" s="1"/>
  <c r="FG375" i="1"/>
  <c r="FH375" i="1"/>
  <c r="FI375" i="1"/>
  <c r="FK375" i="1"/>
  <c r="FL375" i="1" s="1"/>
  <c r="EN376" i="1"/>
  <c r="EO376" i="1"/>
  <c r="ER376" i="1"/>
  <c r="ET376" i="1" s="1"/>
  <c r="FG376" i="1"/>
  <c r="FH376" i="1"/>
  <c r="FI376" i="1"/>
  <c r="FK376" i="1"/>
  <c r="FL376" i="1" s="1"/>
  <c r="EN377" i="1"/>
  <c r="EO377" i="1"/>
  <c r="ER377" i="1"/>
  <c r="ET377" i="1" s="1"/>
  <c r="FG377" i="1"/>
  <c r="FH377" i="1"/>
  <c r="FI377" i="1"/>
  <c r="FK377" i="1"/>
  <c r="FL377" i="1" s="1"/>
  <c r="EN378" i="1"/>
  <c r="EO378" i="1"/>
  <c r="ER378" i="1"/>
  <c r="ET378" i="1" s="1"/>
  <c r="FG378" i="1"/>
  <c r="FH378" i="1"/>
  <c r="FI378" i="1"/>
  <c r="FK378" i="1"/>
  <c r="FL378" i="1" s="1"/>
  <c r="EN379" i="1"/>
  <c r="EO379" i="1"/>
  <c r="ER379" i="1"/>
  <c r="ET379" i="1" s="1"/>
  <c r="FG379" i="1"/>
  <c r="FH379" i="1"/>
  <c r="FI379" i="1"/>
  <c r="FK379" i="1"/>
  <c r="FL379" i="1" s="1"/>
  <c r="EN380" i="1"/>
  <c r="EO380" i="1"/>
  <c r="ER380" i="1"/>
  <c r="ET380" i="1" s="1"/>
  <c r="FG380" i="1"/>
  <c r="FH380" i="1"/>
  <c r="FI380" i="1"/>
  <c r="FK380" i="1"/>
  <c r="FL380" i="1" s="1"/>
  <c r="EN381" i="1"/>
  <c r="EO381" i="1"/>
  <c r="ER381" i="1"/>
  <c r="ET381" i="1" s="1"/>
  <c r="FG381" i="1"/>
  <c r="FH381" i="1"/>
  <c r="FI381" i="1"/>
  <c r="FK381" i="1"/>
  <c r="FL381" i="1" s="1"/>
  <c r="EN382" i="1"/>
  <c r="EO382" i="1"/>
  <c r="ER382" i="1"/>
  <c r="ET382" i="1" s="1"/>
  <c r="FG382" i="1"/>
  <c r="FH382" i="1"/>
  <c r="FI382" i="1"/>
  <c r="FK382" i="1"/>
  <c r="FL382" i="1" s="1"/>
  <c r="EN383" i="1"/>
  <c r="EO383" i="1"/>
  <c r="ER383" i="1"/>
  <c r="ET383" i="1" s="1"/>
  <c r="FG383" i="1"/>
  <c r="FH383" i="1"/>
  <c r="FI383" i="1"/>
  <c r="FK383" i="1"/>
  <c r="FL383" i="1" s="1"/>
  <c r="EN384" i="1"/>
  <c r="EO384" i="1"/>
  <c r="ER384" i="1"/>
  <c r="ET384" i="1" s="1"/>
  <c r="FG384" i="1"/>
  <c r="FH384" i="1"/>
  <c r="FI384" i="1"/>
  <c r="FK384" i="1"/>
  <c r="FL384" i="1" s="1"/>
  <c r="EN385" i="1"/>
  <c r="EO385" i="1"/>
  <c r="ER385" i="1"/>
  <c r="ET385" i="1" s="1"/>
  <c r="FG385" i="1"/>
  <c r="FH385" i="1"/>
  <c r="FI385" i="1"/>
  <c r="FK385" i="1"/>
  <c r="FL385" i="1" s="1"/>
  <c r="EN386" i="1"/>
  <c r="EO386" i="1"/>
  <c r="ER386" i="1"/>
  <c r="ET386" i="1" s="1"/>
  <c r="FG386" i="1"/>
  <c r="FH386" i="1"/>
  <c r="FI386" i="1"/>
  <c r="FK386" i="1"/>
  <c r="FL386" i="1" s="1"/>
  <c r="EN387" i="1"/>
  <c r="EO387" i="1"/>
  <c r="ER387" i="1"/>
  <c r="ET387" i="1" s="1"/>
  <c r="FG387" i="1"/>
  <c r="FH387" i="1"/>
  <c r="FI387" i="1"/>
  <c r="FK387" i="1"/>
  <c r="FL387" i="1" s="1"/>
  <c r="EN388" i="1"/>
  <c r="EO388" i="1"/>
  <c r="ER388" i="1"/>
  <c r="ET388" i="1" s="1"/>
  <c r="FG388" i="1"/>
  <c r="FH388" i="1"/>
  <c r="FI388" i="1"/>
  <c r="FK388" i="1"/>
  <c r="FL388" i="1" s="1"/>
  <c r="EN389" i="1"/>
  <c r="EO389" i="1"/>
  <c r="ER389" i="1"/>
  <c r="ET389" i="1" s="1"/>
  <c r="FG389" i="1"/>
  <c r="FH389" i="1"/>
  <c r="FI389" i="1"/>
  <c r="FK389" i="1"/>
  <c r="FL389" i="1" s="1"/>
  <c r="EN390" i="1"/>
  <c r="EO390" i="1"/>
  <c r="ER390" i="1"/>
  <c r="ET390" i="1" s="1"/>
  <c r="FG390" i="1"/>
  <c r="FH390" i="1"/>
  <c r="FI390" i="1"/>
  <c r="FK390" i="1"/>
  <c r="FL390" i="1" s="1"/>
  <c r="EN391" i="1"/>
  <c r="EO391" i="1"/>
  <c r="ER391" i="1"/>
  <c r="ET391" i="1" s="1"/>
  <c r="FG391" i="1"/>
  <c r="FH391" i="1"/>
  <c r="FI391" i="1"/>
  <c r="FK391" i="1"/>
  <c r="FL391" i="1" s="1"/>
  <c r="EN392" i="1"/>
  <c r="EO392" i="1"/>
  <c r="ER392" i="1"/>
  <c r="ET392" i="1" s="1"/>
  <c r="FG392" i="1"/>
  <c r="FH392" i="1"/>
  <c r="FI392" i="1"/>
  <c r="FK392" i="1"/>
  <c r="FL392" i="1" s="1"/>
  <c r="EN393" i="1"/>
  <c r="EO393" i="1"/>
  <c r="ER393" i="1"/>
  <c r="ET393" i="1" s="1"/>
  <c r="FG393" i="1"/>
  <c r="FH393" i="1"/>
  <c r="FI393" i="1"/>
  <c r="FK393" i="1"/>
  <c r="FL393" i="1" s="1"/>
  <c r="EN394" i="1"/>
  <c r="EO394" i="1"/>
  <c r="ER394" i="1"/>
  <c r="ET394" i="1" s="1"/>
  <c r="FG394" i="1"/>
  <c r="FH394" i="1"/>
  <c r="FI394" i="1"/>
  <c r="FK394" i="1"/>
  <c r="FL394" i="1" s="1"/>
  <c r="EN395" i="1"/>
  <c r="EO395" i="1"/>
  <c r="ER395" i="1"/>
  <c r="ET395" i="1" s="1"/>
  <c r="FG395" i="1"/>
  <c r="FH395" i="1"/>
  <c r="FI395" i="1"/>
  <c r="FK395" i="1"/>
  <c r="FL395" i="1" s="1"/>
  <c r="EN396" i="1"/>
  <c r="EO396" i="1"/>
  <c r="ER396" i="1"/>
  <c r="ET396" i="1" s="1"/>
  <c r="FG396" i="1"/>
  <c r="FH396" i="1"/>
  <c r="FI396" i="1"/>
  <c r="FK396" i="1"/>
  <c r="FL396" i="1" s="1"/>
  <c r="EN397" i="1"/>
  <c r="EO397" i="1"/>
  <c r="ER397" i="1"/>
  <c r="ET397" i="1" s="1"/>
  <c r="FG397" i="1"/>
  <c r="FH397" i="1"/>
  <c r="FI397" i="1"/>
  <c r="FK397" i="1"/>
  <c r="FL397" i="1" s="1"/>
  <c r="EN398" i="1"/>
  <c r="EO398" i="1"/>
  <c r="ER398" i="1"/>
  <c r="ET398" i="1" s="1"/>
  <c r="FG398" i="1"/>
  <c r="FH398" i="1"/>
  <c r="FI398" i="1"/>
  <c r="FK398" i="1"/>
  <c r="FL398" i="1" s="1"/>
  <c r="EN399" i="1"/>
  <c r="EO399" i="1"/>
  <c r="ER399" i="1"/>
  <c r="ET399" i="1" s="1"/>
  <c r="FG399" i="1"/>
  <c r="FH399" i="1"/>
  <c r="FI399" i="1"/>
  <c r="FK399" i="1"/>
  <c r="FL399" i="1" s="1"/>
  <c r="EN400" i="1"/>
  <c r="EO400" i="1"/>
  <c r="ER400" i="1"/>
  <c r="ET400" i="1" s="1"/>
  <c r="FG400" i="1"/>
  <c r="FH400" i="1"/>
  <c r="FI400" i="1"/>
  <c r="FK400" i="1"/>
  <c r="FL400" i="1" s="1"/>
  <c r="EN401" i="1"/>
  <c r="EO401" i="1"/>
  <c r="ER401" i="1"/>
  <c r="ET401" i="1" s="1"/>
  <c r="FG401" i="1"/>
  <c r="FH401" i="1"/>
  <c r="FI401" i="1"/>
  <c r="FK401" i="1"/>
  <c r="FL401" i="1" s="1"/>
  <c r="EN402" i="1"/>
  <c r="EO402" i="1"/>
  <c r="ER402" i="1"/>
  <c r="ET402" i="1" s="1"/>
  <c r="FG402" i="1"/>
  <c r="FH402" i="1"/>
  <c r="FI402" i="1"/>
  <c r="FK402" i="1"/>
  <c r="FL402" i="1" s="1"/>
  <c r="EN403" i="1"/>
  <c r="EO403" i="1"/>
  <c r="ER403" i="1"/>
  <c r="ET403" i="1" s="1"/>
  <c r="FG403" i="1"/>
  <c r="FH403" i="1"/>
  <c r="FI403" i="1"/>
  <c r="FK403" i="1"/>
  <c r="FL403" i="1" s="1"/>
  <c r="EN404" i="1"/>
  <c r="EO404" i="1"/>
  <c r="ER404" i="1"/>
  <c r="ET404" i="1" s="1"/>
  <c r="FG404" i="1"/>
  <c r="FH404" i="1"/>
  <c r="FI404" i="1"/>
  <c r="FK404" i="1"/>
  <c r="FL404" i="1" s="1"/>
  <c r="EN405" i="1"/>
  <c r="EO405" i="1"/>
  <c r="ER405" i="1"/>
  <c r="ET405" i="1" s="1"/>
  <c r="FG405" i="1"/>
  <c r="FH405" i="1"/>
  <c r="FI405" i="1"/>
  <c r="FK405" i="1"/>
  <c r="FL405" i="1" s="1"/>
  <c r="EN406" i="1"/>
  <c r="EO406" i="1"/>
  <c r="ER406" i="1"/>
  <c r="ET406" i="1" s="1"/>
  <c r="FG406" i="1"/>
  <c r="FH406" i="1"/>
  <c r="FI406" i="1"/>
  <c r="FK406" i="1"/>
  <c r="FL406" i="1" s="1"/>
  <c r="EN407" i="1"/>
  <c r="EO407" i="1"/>
  <c r="ER407" i="1"/>
  <c r="ET407" i="1" s="1"/>
  <c r="FG407" i="1"/>
  <c r="FH407" i="1"/>
  <c r="FI407" i="1"/>
  <c r="FK407" i="1"/>
  <c r="FL407" i="1" s="1"/>
  <c r="EN408" i="1"/>
  <c r="EO408" i="1"/>
  <c r="ER408" i="1"/>
  <c r="ET408" i="1" s="1"/>
  <c r="FG408" i="1"/>
  <c r="FH408" i="1"/>
  <c r="FI408" i="1"/>
  <c r="FK408" i="1"/>
  <c r="FL408" i="1" s="1"/>
  <c r="EN409" i="1"/>
  <c r="EO409" i="1"/>
  <c r="ER409" i="1"/>
  <c r="ET409" i="1" s="1"/>
  <c r="FG409" i="1"/>
  <c r="FH409" i="1"/>
  <c r="FI409" i="1"/>
  <c r="FK409" i="1"/>
  <c r="FL409" i="1" s="1"/>
  <c r="EN410" i="1"/>
  <c r="EO410" i="1"/>
  <c r="ER410" i="1"/>
  <c r="ET410" i="1" s="1"/>
  <c r="FG410" i="1"/>
  <c r="FH410" i="1"/>
  <c r="FI410" i="1"/>
  <c r="FK410" i="1"/>
  <c r="FL410" i="1" s="1"/>
  <c r="EN411" i="1"/>
  <c r="EO411" i="1"/>
  <c r="ER411" i="1"/>
  <c r="ET411" i="1" s="1"/>
  <c r="FG411" i="1"/>
  <c r="FH411" i="1"/>
  <c r="FI411" i="1"/>
  <c r="FK411" i="1"/>
  <c r="FL411" i="1" s="1"/>
  <c r="EN412" i="1"/>
  <c r="EO412" i="1"/>
  <c r="ER412" i="1"/>
  <c r="ET412" i="1" s="1"/>
  <c r="FG412" i="1"/>
  <c r="FH412" i="1"/>
  <c r="FI412" i="1"/>
  <c r="FK412" i="1"/>
  <c r="FL412" i="1" s="1"/>
  <c r="EN413" i="1"/>
  <c r="EO413" i="1"/>
  <c r="ER413" i="1"/>
  <c r="ET413" i="1" s="1"/>
  <c r="FG413" i="1"/>
  <c r="FH413" i="1"/>
  <c r="FI413" i="1"/>
  <c r="FK413" i="1"/>
  <c r="FL413" i="1" s="1"/>
  <c r="EN414" i="1"/>
  <c r="EO414" i="1"/>
  <c r="ER414" i="1"/>
  <c r="ET414" i="1" s="1"/>
  <c r="FG414" i="1"/>
  <c r="FH414" i="1"/>
  <c r="FI414" i="1"/>
  <c r="FK414" i="1"/>
  <c r="FL414" i="1" s="1"/>
  <c r="EN415" i="1"/>
  <c r="EO415" i="1"/>
  <c r="ER415" i="1"/>
  <c r="ET415" i="1" s="1"/>
  <c r="FG415" i="1"/>
  <c r="FH415" i="1"/>
  <c r="FI415" i="1"/>
  <c r="FK415" i="1"/>
  <c r="FL415" i="1" s="1"/>
  <c r="EN416" i="1"/>
  <c r="EO416" i="1"/>
  <c r="ER416" i="1"/>
  <c r="ET416" i="1" s="1"/>
  <c r="FG416" i="1"/>
  <c r="FH416" i="1"/>
  <c r="FI416" i="1"/>
  <c r="FK416" i="1"/>
  <c r="FL416" i="1" s="1"/>
  <c r="EN417" i="1"/>
  <c r="EO417" i="1"/>
  <c r="ER417" i="1"/>
  <c r="ET417" i="1" s="1"/>
  <c r="FG417" i="1"/>
  <c r="FH417" i="1"/>
  <c r="FI417" i="1"/>
  <c r="FK417" i="1"/>
  <c r="FL417" i="1" s="1"/>
  <c r="EN418" i="1"/>
  <c r="EO418" i="1"/>
  <c r="ER418" i="1"/>
  <c r="ET418" i="1" s="1"/>
  <c r="FG418" i="1"/>
  <c r="FH418" i="1"/>
  <c r="FI418" i="1"/>
  <c r="FK418" i="1"/>
  <c r="FL418" i="1" s="1"/>
  <c r="EN419" i="1"/>
  <c r="EO419" i="1"/>
  <c r="ER419" i="1"/>
  <c r="ET419" i="1" s="1"/>
  <c r="FG419" i="1"/>
  <c r="FH419" i="1"/>
  <c r="FI419" i="1"/>
  <c r="FK419" i="1"/>
  <c r="FL419" i="1" s="1"/>
  <c r="EN420" i="1"/>
  <c r="EO420" i="1"/>
  <c r="ER420" i="1"/>
  <c r="ET420" i="1" s="1"/>
  <c r="FG420" i="1"/>
  <c r="FH420" i="1"/>
  <c r="FI420" i="1"/>
  <c r="FK420" i="1"/>
  <c r="FL420" i="1" s="1"/>
  <c r="EN421" i="1"/>
  <c r="EO421" i="1"/>
  <c r="ER421" i="1"/>
  <c r="ET421" i="1" s="1"/>
  <c r="FG421" i="1"/>
  <c r="FH421" i="1"/>
  <c r="FI421" i="1"/>
  <c r="FK421" i="1"/>
  <c r="FL421" i="1" s="1"/>
  <c r="EN422" i="1"/>
  <c r="EO422" i="1"/>
  <c r="ER422" i="1"/>
  <c r="ET422" i="1" s="1"/>
  <c r="FG422" i="1"/>
  <c r="FH422" i="1"/>
  <c r="FI422" i="1"/>
  <c r="FK422" i="1"/>
  <c r="FL422" i="1" s="1"/>
  <c r="EN423" i="1"/>
  <c r="EO423" i="1"/>
  <c r="ER423" i="1"/>
  <c r="ET423" i="1" s="1"/>
  <c r="FG423" i="1"/>
  <c r="FH423" i="1"/>
  <c r="FI423" i="1"/>
  <c r="FK423" i="1"/>
  <c r="FL423" i="1" s="1"/>
  <c r="EN424" i="1"/>
  <c r="EO424" i="1"/>
  <c r="ER424" i="1"/>
  <c r="ET424" i="1" s="1"/>
  <c r="FG424" i="1"/>
  <c r="FH424" i="1"/>
  <c r="FI424" i="1"/>
  <c r="FK424" i="1"/>
  <c r="FL424" i="1" s="1"/>
  <c r="EN425" i="1"/>
  <c r="EO425" i="1"/>
  <c r="ER425" i="1"/>
  <c r="ET425" i="1" s="1"/>
  <c r="FG425" i="1"/>
  <c r="FH425" i="1"/>
  <c r="FI425" i="1"/>
  <c r="FK425" i="1"/>
  <c r="FL425" i="1" s="1"/>
  <c r="EN426" i="1"/>
  <c r="EO426" i="1"/>
  <c r="ER426" i="1"/>
  <c r="ET426" i="1" s="1"/>
  <c r="FG426" i="1"/>
  <c r="FH426" i="1"/>
  <c r="FI426" i="1"/>
  <c r="FK426" i="1"/>
  <c r="FL426" i="1" s="1"/>
  <c r="EN427" i="1"/>
  <c r="EO427" i="1"/>
  <c r="ER427" i="1"/>
  <c r="ET427" i="1" s="1"/>
  <c r="FG427" i="1"/>
  <c r="FH427" i="1"/>
  <c r="FI427" i="1"/>
  <c r="FK427" i="1"/>
  <c r="FL427" i="1" s="1"/>
  <c r="EN428" i="1"/>
  <c r="EO428" i="1"/>
  <c r="ER428" i="1"/>
  <c r="ET428" i="1" s="1"/>
  <c r="FG428" i="1"/>
  <c r="FH428" i="1"/>
  <c r="FI428" i="1"/>
  <c r="FK428" i="1"/>
  <c r="FL428" i="1" s="1"/>
  <c r="EN429" i="1"/>
  <c r="EO429" i="1"/>
  <c r="ER429" i="1"/>
  <c r="ET429" i="1" s="1"/>
  <c r="FG429" i="1"/>
  <c r="FH429" i="1"/>
  <c r="FI429" i="1"/>
  <c r="FK429" i="1"/>
  <c r="FL429" i="1" s="1"/>
  <c r="EN430" i="1"/>
  <c r="EO430" i="1"/>
  <c r="ER430" i="1"/>
  <c r="ET430" i="1" s="1"/>
  <c r="FG430" i="1"/>
  <c r="FH430" i="1"/>
  <c r="FI430" i="1"/>
  <c r="FK430" i="1"/>
  <c r="FL430" i="1" s="1"/>
  <c r="EN431" i="1"/>
  <c r="EO431" i="1"/>
  <c r="ER431" i="1"/>
  <c r="ET431" i="1" s="1"/>
  <c r="FG431" i="1"/>
  <c r="FH431" i="1"/>
  <c r="FI431" i="1"/>
  <c r="FK431" i="1"/>
  <c r="FL431" i="1" s="1"/>
  <c r="EN432" i="1"/>
  <c r="EO432" i="1"/>
  <c r="ER432" i="1"/>
  <c r="ET432" i="1" s="1"/>
  <c r="FG432" i="1"/>
  <c r="FH432" i="1"/>
  <c r="FI432" i="1"/>
  <c r="FK432" i="1"/>
  <c r="FL432" i="1" s="1"/>
  <c r="EN433" i="1"/>
  <c r="EO433" i="1"/>
  <c r="ER433" i="1"/>
  <c r="ET433" i="1" s="1"/>
  <c r="FG433" i="1"/>
  <c r="FH433" i="1"/>
  <c r="FI433" i="1"/>
  <c r="FK433" i="1"/>
  <c r="FL433" i="1" s="1"/>
  <c r="EN434" i="1"/>
  <c r="EO434" i="1"/>
  <c r="ER434" i="1"/>
  <c r="ET434" i="1" s="1"/>
  <c r="FG434" i="1"/>
  <c r="FH434" i="1"/>
  <c r="FI434" i="1"/>
  <c r="FK434" i="1"/>
  <c r="FL434" i="1" s="1"/>
  <c r="EN435" i="1"/>
  <c r="EO435" i="1"/>
  <c r="ER435" i="1"/>
  <c r="ET435" i="1" s="1"/>
  <c r="FG435" i="1"/>
  <c r="FH435" i="1"/>
  <c r="FI435" i="1"/>
  <c r="FK435" i="1"/>
  <c r="FL435" i="1" s="1"/>
  <c r="EN436" i="1"/>
  <c r="EO436" i="1"/>
  <c r="ER436" i="1"/>
  <c r="ET436" i="1" s="1"/>
  <c r="FG436" i="1"/>
  <c r="FH436" i="1"/>
  <c r="FI436" i="1"/>
  <c r="FK436" i="1"/>
  <c r="FL436" i="1" s="1"/>
  <c r="EN437" i="1"/>
  <c r="EO437" i="1"/>
  <c r="ER437" i="1"/>
  <c r="ET437" i="1" s="1"/>
  <c r="FG437" i="1"/>
  <c r="FH437" i="1"/>
  <c r="FI437" i="1"/>
  <c r="FK437" i="1"/>
  <c r="FL437" i="1" s="1"/>
  <c r="EN438" i="1"/>
  <c r="EO438" i="1"/>
  <c r="ER438" i="1"/>
  <c r="ET438" i="1" s="1"/>
  <c r="FG438" i="1"/>
  <c r="FH438" i="1"/>
  <c r="FI438" i="1"/>
  <c r="FK438" i="1"/>
  <c r="FL438" i="1" s="1"/>
  <c r="EN439" i="1"/>
  <c r="EO439" i="1"/>
  <c r="ER439" i="1"/>
  <c r="ET439" i="1" s="1"/>
  <c r="FG439" i="1"/>
  <c r="FH439" i="1"/>
  <c r="FI439" i="1"/>
  <c r="FK439" i="1"/>
  <c r="FL439" i="1" s="1"/>
  <c r="EN440" i="1"/>
  <c r="EO440" i="1"/>
  <c r="ER440" i="1"/>
  <c r="ET440" i="1" s="1"/>
  <c r="FG440" i="1"/>
  <c r="FH440" i="1"/>
  <c r="FI440" i="1"/>
  <c r="FK440" i="1"/>
  <c r="FL440" i="1" s="1"/>
  <c r="EN441" i="1"/>
  <c r="EO441" i="1"/>
  <c r="ER441" i="1"/>
  <c r="ET441" i="1" s="1"/>
  <c r="FG441" i="1"/>
  <c r="FH441" i="1"/>
  <c r="FI441" i="1"/>
  <c r="FK441" i="1"/>
  <c r="FL441" i="1" s="1"/>
  <c r="EN442" i="1"/>
  <c r="EO442" i="1"/>
  <c r="ER442" i="1"/>
  <c r="ET442" i="1" s="1"/>
  <c r="FG442" i="1"/>
  <c r="FH442" i="1"/>
  <c r="FI442" i="1"/>
  <c r="FK442" i="1"/>
  <c r="FL442" i="1" s="1"/>
  <c r="EN443" i="1"/>
  <c r="EO443" i="1"/>
  <c r="ER443" i="1"/>
  <c r="ET443" i="1" s="1"/>
  <c r="FG443" i="1"/>
  <c r="FH443" i="1"/>
  <c r="FI443" i="1"/>
  <c r="FK443" i="1"/>
  <c r="FL443" i="1" s="1"/>
  <c r="EN444" i="1"/>
  <c r="EO444" i="1"/>
  <c r="ER444" i="1"/>
  <c r="ET444" i="1" s="1"/>
  <c r="FG444" i="1"/>
  <c r="FH444" i="1"/>
  <c r="FI444" i="1"/>
  <c r="FK444" i="1"/>
  <c r="FL444" i="1" s="1"/>
  <c r="EN445" i="1"/>
  <c r="EO445" i="1"/>
  <c r="ER445" i="1"/>
  <c r="ET445" i="1" s="1"/>
  <c r="FG445" i="1"/>
  <c r="FH445" i="1"/>
  <c r="FI445" i="1"/>
  <c r="FK445" i="1"/>
  <c r="FL445" i="1" s="1"/>
  <c r="EN446" i="1"/>
  <c r="EO446" i="1"/>
  <c r="ER446" i="1"/>
  <c r="ET446" i="1" s="1"/>
  <c r="FG446" i="1"/>
  <c r="FH446" i="1"/>
  <c r="FI446" i="1"/>
  <c r="FK446" i="1"/>
  <c r="FL446" i="1" s="1"/>
  <c r="EN447" i="1"/>
  <c r="EO447" i="1"/>
  <c r="ER447" i="1"/>
  <c r="ET447" i="1" s="1"/>
  <c r="FG447" i="1"/>
  <c r="FH447" i="1"/>
  <c r="FI447" i="1"/>
  <c r="FK447" i="1"/>
  <c r="FL447" i="1" s="1"/>
  <c r="EN448" i="1"/>
  <c r="EO448" i="1"/>
  <c r="ER448" i="1"/>
  <c r="ET448" i="1" s="1"/>
  <c r="FG448" i="1"/>
  <c r="FH448" i="1"/>
  <c r="FI448" i="1"/>
  <c r="FK448" i="1"/>
  <c r="FL448" i="1" s="1"/>
  <c r="EN449" i="1"/>
  <c r="EO449" i="1"/>
  <c r="ER449" i="1"/>
  <c r="ET449" i="1" s="1"/>
  <c r="FG449" i="1"/>
  <c r="FH449" i="1"/>
  <c r="FI449" i="1"/>
  <c r="FK449" i="1"/>
  <c r="FL449" i="1" s="1"/>
  <c r="EN450" i="1"/>
  <c r="EO450" i="1"/>
  <c r="ER450" i="1"/>
  <c r="ET450" i="1" s="1"/>
  <c r="FG450" i="1"/>
  <c r="FH450" i="1"/>
  <c r="FI450" i="1"/>
  <c r="FK450" i="1"/>
  <c r="FL450" i="1" s="1"/>
  <c r="EN451" i="1"/>
  <c r="EO451" i="1"/>
  <c r="ER451" i="1"/>
  <c r="ET451" i="1" s="1"/>
  <c r="FG451" i="1"/>
  <c r="FH451" i="1"/>
  <c r="FI451" i="1"/>
  <c r="FK451" i="1"/>
  <c r="FL451" i="1" s="1"/>
  <c r="EN452" i="1"/>
  <c r="EO452" i="1"/>
  <c r="ER452" i="1"/>
  <c r="ET452" i="1" s="1"/>
  <c r="FG452" i="1"/>
  <c r="FH452" i="1"/>
  <c r="FI452" i="1"/>
  <c r="FK452" i="1"/>
  <c r="FL452" i="1" s="1"/>
  <c r="EN453" i="1"/>
  <c r="EO453" i="1"/>
  <c r="ER453" i="1"/>
  <c r="ET453" i="1" s="1"/>
  <c r="FG453" i="1"/>
  <c r="FH453" i="1"/>
  <c r="FI453" i="1"/>
  <c r="FK453" i="1"/>
  <c r="FL453" i="1" s="1"/>
  <c r="EN454" i="1"/>
  <c r="EO454" i="1"/>
  <c r="ER454" i="1"/>
  <c r="ET454" i="1" s="1"/>
  <c r="FG454" i="1"/>
  <c r="FH454" i="1"/>
  <c r="FI454" i="1"/>
  <c r="FK454" i="1"/>
  <c r="FL454" i="1" s="1"/>
  <c r="EN455" i="1"/>
  <c r="EO455" i="1"/>
  <c r="ER455" i="1"/>
  <c r="ET455" i="1" s="1"/>
  <c r="FG455" i="1"/>
  <c r="FH455" i="1"/>
  <c r="FI455" i="1"/>
  <c r="FK455" i="1"/>
  <c r="FL455" i="1" s="1"/>
  <c r="EN456" i="1"/>
  <c r="EO456" i="1"/>
  <c r="ER456" i="1"/>
  <c r="ET456" i="1" s="1"/>
  <c r="FG456" i="1"/>
  <c r="FH456" i="1"/>
  <c r="FI456" i="1"/>
  <c r="FK456" i="1"/>
  <c r="FL456" i="1" s="1"/>
  <c r="EN457" i="1"/>
  <c r="EO457" i="1"/>
  <c r="ER457" i="1"/>
  <c r="ET457" i="1" s="1"/>
  <c r="FG457" i="1"/>
  <c r="FH457" i="1"/>
  <c r="FI457" i="1"/>
  <c r="FK457" i="1"/>
  <c r="FL457" i="1" s="1"/>
  <c r="EN458" i="1"/>
  <c r="EO458" i="1"/>
  <c r="ER458" i="1"/>
  <c r="ET458" i="1" s="1"/>
  <c r="FG458" i="1"/>
  <c r="FH458" i="1"/>
  <c r="FI458" i="1"/>
  <c r="FK458" i="1"/>
  <c r="FL458" i="1" s="1"/>
  <c r="EN459" i="1"/>
  <c r="EO459" i="1"/>
  <c r="ER459" i="1"/>
  <c r="ET459" i="1" s="1"/>
  <c r="FG459" i="1"/>
  <c r="FH459" i="1"/>
  <c r="FI459" i="1"/>
  <c r="FK459" i="1"/>
  <c r="FL459" i="1" s="1"/>
  <c r="EN460" i="1"/>
  <c r="EO460" i="1"/>
  <c r="ER460" i="1"/>
  <c r="ET460" i="1" s="1"/>
  <c r="FG460" i="1"/>
  <c r="FH460" i="1"/>
  <c r="FI460" i="1"/>
  <c r="FK460" i="1"/>
  <c r="FL460" i="1" s="1"/>
  <c r="EN461" i="1"/>
  <c r="EO461" i="1"/>
  <c r="ER461" i="1"/>
  <c r="ET461" i="1" s="1"/>
  <c r="FG461" i="1"/>
  <c r="FH461" i="1"/>
  <c r="FI461" i="1"/>
  <c r="FK461" i="1"/>
  <c r="FL461" i="1" s="1"/>
  <c r="EN462" i="1"/>
  <c r="EO462" i="1"/>
  <c r="ER462" i="1"/>
  <c r="ET462" i="1" s="1"/>
  <c r="FG462" i="1"/>
  <c r="FH462" i="1"/>
  <c r="FI462" i="1"/>
  <c r="FK462" i="1"/>
  <c r="FL462" i="1" s="1"/>
  <c r="EN463" i="1"/>
  <c r="EO463" i="1"/>
  <c r="ER463" i="1"/>
  <c r="ET463" i="1" s="1"/>
  <c r="FG463" i="1"/>
  <c r="FH463" i="1"/>
  <c r="FI463" i="1"/>
  <c r="FK463" i="1"/>
  <c r="FL463" i="1" s="1"/>
  <c r="EN464" i="1"/>
  <c r="EO464" i="1"/>
  <c r="ER464" i="1"/>
  <c r="ET464" i="1" s="1"/>
  <c r="FG464" i="1"/>
  <c r="FH464" i="1"/>
  <c r="FI464" i="1"/>
  <c r="FK464" i="1"/>
  <c r="FL464" i="1" s="1"/>
  <c r="EN465" i="1"/>
  <c r="EO465" i="1"/>
  <c r="ER465" i="1"/>
  <c r="ET465" i="1" s="1"/>
  <c r="FG465" i="1"/>
  <c r="FH465" i="1"/>
  <c r="FI465" i="1"/>
  <c r="FK465" i="1"/>
  <c r="FL465" i="1" s="1"/>
  <c r="EN466" i="1"/>
  <c r="EO466" i="1"/>
  <c r="ER466" i="1"/>
  <c r="ET466" i="1" s="1"/>
  <c r="FG466" i="1"/>
  <c r="FH466" i="1"/>
  <c r="FI466" i="1"/>
  <c r="FK466" i="1"/>
  <c r="FL466" i="1" s="1"/>
  <c r="EN467" i="1"/>
  <c r="EO467" i="1"/>
  <c r="ER467" i="1"/>
  <c r="ET467" i="1" s="1"/>
  <c r="FG467" i="1"/>
  <c r="FH467" i="1"/>
  <c r="FI467" i="1"/>
  <c r="FK467" i="1"/>
  <c r="FL467" i="1" s="1"/>
  <c r="EN468" i="1"/>
  <c r="EO468" i="1"/>
  <c r="ER468" i="1"/>
  <c r="ET468" i="1" s="1"/>
  <c r="FG468" i="1"/>
  <c r="FH468" i="1"/>
  <c r="FI468" i="1"/>
  <c r="FK468" i="1"/>
  <c r="FL468" i="1" s="1"/>
  <c r="EN469" i="1"/>
  <c r="EO469" i="1"/>
  <c r="ER469" i="1"/>
  <c r="ET469" i="1" s="1"/>
  <c r="FG469" i="1"/>
  <c r="FH469" i="1"/>
  <c r="FI469" i="1"/>
  <c r="FK469" i="1"/>
  <c r="FL469" i="1" s="1"/>
  <c r="EN470" i="1"/>
  <c r="EO470" i="1"/>
  <c r="ER470" i="1"/>
  <c r="ET470" i="1" s="1"/>
  <c r="FG470" i="1"/>
  <c r="FH470" i="1"/>
  <c r="FI470" i="1"/>
  <c r="FK470" i="1"/>
  <c r="FL470" i="1" s="1"/>
  <c r="EN471" i="1"/>
  <c r="EO471" i="1"/>
  <c r="ER471" i="1"/>
  <c r="ET471" i="1" s="1"/>
  <c r="FG471" i="1"/>
  <c r="FH471" i="1"/>
  <c r="FI471" i="1"/>
  <c r="FK471" i="1"/>
  <c r="FL471" i="1" s="1"/>
  <c r="EN472" i="1"/>
  <c r="EO472" i="1"/>
  <c r="ER472" i="1"/>
  <c r="ET472" i="1" s="1"/>
  <c r="FG472" i="1"/>
  <c r="FH472" i="1"/>
  <c r="FI472" i="1"/>
  <c r="FK472" i="1"/>
  <c r="FL472" i="1" s="1"/>
  <c r="EN473" i="1"/>
  <c r="EO473" i="1"/>
  <c r="ER473" i="1"/>
  <c r="ET473" i="1" s="1"/>
  <c r="FG473" i="1"/>
  <c r="FH473" i="1"/>
  <c r="FI473" i="1"/>
  <c r="FK473" i="1"/>
  <c r="FL473" i="1" s="1"/>
  <c r="EN474" i="1"/>
  <c r="EO474" i="1"/>
  <c r="ER474" i="1"/>
  <c r="ET474" i="1" s="1"/>
  <c r="FG474" i="1"/>
  <c r="FH474" i="1"/>
  <c r="FI474" i="1"/>
  <c r="FK474" i="1"/>
  <c r="FL474" i="1" s="1"/>
  <c r="EN475" i="1"/>
  <c r="EO475" i="1"/>
  <c r="ER475" i="1"/>
  <c r="ET475" i="1" s="1"/>
  <c r="FG475" i="1"/>
  <c r="FH475" i="1"/>
  <c r="FI475" i="1"/>
  <c r="FK475" i="1"/>
  <c r="FL475" i="1" s="1"/>
  <c r="EN476" i="1"/>
  <c r="EO476" i="1"/>
  <c r="ER476" i="1"/>
  <c r="ET476" i="1" s="1"/>
  <c r="FG476" i="1"/>
  <c r="FH476" i="1"/>
  <c r="FI476" i="1"/>
  <c r="FK476" i="1"/>
  <c r="FL476" i="1" s="1"/>
  <c r="EN477" i="1"/>
  <c r="EO477" i="1"/>
  <c r="ER477" i="1"/>
  <c r="ET477" i="1" s="1"/>
  <c r="FG477" i="1"/>
  <c r="FH477" i="1"/>
  <c r="FI477" i="1"/>
  <c r="FK477" i="1"/>
  <c r="FL477" i="1" s="1"/>
  <c r="EN478" i="1"/>
  <c r="EO478" i="1"/>
  <c r="ER478" i="1"/>
  <c r="ET478" i="1" s="1"/>
  <c r="FG478" i="1"/>
  <c r="FH478" i="1"/>
  <c r="FI478" i="1"/>
  <c r="FK478" i="1"/>
  <c r="FL478" i="1" s="1"/>
  <c r="EN479" i="1"/>
  <c r="EO479" i="1"/>
  <c r="ER479" i="1"/>
  <c r="ET479" i="1" s="1"/>
  <c r="FG479" i="1"/>
  <c r="FH479" i="1"/>
  <c r="FI479" i="1"/>
  <c r="FK479" i="1"/>
  <c r="FL479" i="1" s="1"/>
  <c r="EN480" i="1"/>
  <c r="EO480" i="1"/>
  <c r="ER480" i="1"/>
  <c r="ET480" i="1" s="1"/>
  <c r="FG480" i="1"/>
  <c r="FH480" i="1"/>
  <c r="FI480" i="1"/>
  <c r="FK480" i="1"/>
  <c r="FL480" i="1" s="1"/>
  <c r="EN481" i="1"/>
  <c r="EO481" i="1"/>
  <c r="ER481" i="1"/>
  <c r="ET481" i="1" s="1"/>
  <c r="FG481" i="1"/>
  <c r="FH481" i="1"/>
  <c r="FI481" i="1"/>
  <c r="FK481" i="1"/>
  <c r="FL481" i="1" s="1"/>
  <c r="EN482" i="1"/>
  <c r="EO482" i="1"/>
  <c r="ER482" i="1"/>
  <c r="ET482" i="1" s="1"/>
  <c r="FG482" i="1"/>
  <c r="FH482" i="1"/>
  <c r="FI482" i="1"/>
  <c r="FK482" i="1"/>
  <c r="FL482" i="1" s="1"/>
  <c r="EN483" i="1"/>
  <c r="EO483" i="1"/>
  <c r="ER483" i="1"/>
  <c r="ET483" i="1" s="1"/>
  <c r="FG483" i="1"/>
  <c r="FH483" i="1"/>
  <c r="FI483" i="1"/>
  <c r="FK483" i="1"/>
  <c r="FL483" i="1" s="1"/>
  <c r="EN484" i="1"/>
  <c r="EO484" i="1"/>
  <c r="ER484" i="1"/>
  <c r="ET484" i="1" s="1"/>
  <c r="FG484" i="1"/>
  <c r="FH484" i="1"/>
  <c r="FI484" i="1"/>
  <c r="FK484" i="1"/>
  <c r="FL484" i="1" s="1"/>
  <c r="EN485" i="1"/>
  <c r="EO485" i="1"/>
  <c r="ER485" i="1"/>
  <c r="ET485" i="1" s="1"/>
  <c r="FG485" i="1"/>
  <c r="FH485" i="1"/>
  <c r="FI485" i="1"/>
  <c r="FK485" i="1"/>
  <c r="FL485" i="1" s="1"/>
  <c r="EN486" i="1"/>
  <c r="EO486" i="1"/>
  <c r="ER486" i="1"/>
  <c r="ET486" i="1" s="1"/>
  <c r="FG486" i="1"/>
  <c r="FH486" i="1"/>
  <c r="FI486" i="1"/>
  <c r="FK486" i="1"/>
  <c r="FL486" i="1" s="1"/>
  <c r="EN487" i="1"/>
  <c r="EO487" i="1"/>
  <c r="ER487" i="1"/>
  <c r="ET487" i="1" s="1"/>
  <c r="FG487" i="1"/>
  <c r="FH487" i="1"/>
  <c r="FI487" i="1"/>
  <c r="FK487" i="1"/>
  <c r="FL487" i="1" s="1"/>
  <c r="EN488" i="1"/>
  <c r="EO488" i="1"/>
  <c r="ER488" i="1"/>
  <c r="ET488" i="1" s="1"/>
  <c r="FG488" i="1"/>
  <c r="FH488" i="1"/>
  <c r="FI488" i="1"/>
  <c r="FK488" i="1"/>
  <c r="FL488" i="1" s="1"/>
  <c r="EN489" i="1"/>
  <c r="EO489" i="1"/>
  <c r="ER489" i="1"/>
  <c r="ET489" i="1" s="1"/>
  <c r="FG489" i="1"/>
  <c r="FH489" i="1"/>
  <c r="FI489" i="1"/>
  <c r="FK489" i="1"/>
  <c r="FL489" i="1" s="1"/>
  <c r="EN490" i="1"/>
  <c r="EO490" i="1"/>
  <c r="ER490" i="1"/>
  <c r="ET490" i="1" s="1"/>
  <c r="FG490" i="1"/>
  <c r="FH490" i="1"/>
  <c r="FI490" i="1"/>
  <c r="FK490" i="1"/>
  <c r="FL490" i="1" s="1"/>
  <c r="EN491" i="1"/>
  <c r="EO491" i="1"/>
  <c r="ER491" i="1"/>
  <c r="ET491" i="1" s="1"/>
  <c r="FG491" i="1"/>
  <c r="FH491" i="1"/>
  <c r="FI491" i="1"/>
  <c r="FK491" i="1"/>
  <c r="FL491" i="1" s="1"/>
  <c r="EN492" i="1"/>
  <c r="EO492" i="1"/>
  <c r="ER492" i="1"/>
  <c r="ET492" i="1" s="1"/>
  <c r="FG492" i="1"/>
  <c r="FH492" i="1"/>
  <c r="FI492" i="1"/>
  <c r="FK492" i="1"/>
  <c r="FL492" i="1" s="1"/>
  <c r="EN493" i="1"/>
  <c r="EO493" i="1"/>
  <c r="ER493" i="1"/>
  <c r="ET493" i="1" s="1"/>
  <c r="FG493" i="1"/>
  <c r="FH493" i="1"/>
  <c r="FI493" i="1"/>
  <c r="FK493" i="1"/>
  <c r="FL493" i="1" s="1"/>
  <c r="EN494" i="1"/>
  <c r="EO494" i="1"/>
  <c r="ER494" i="1"/>
  <c r="ET494" i="1" s="1"/>
  <c r="FG494" i="1"/>
  <c r="FH494" i="1"/>
  <c r="FI494" i="1"/>
  <c r="FK494" i="1"/>
  <c r="FL494" i="1" s="1"/>
  <c r="EN495" i="1"/>
  <c r="EO495" i="1"/>
  <c r="ER495" i="1"/>
  <c r="ET495" i="1" s="1"/>
  <c r="FG495" i="1"/>
  <c r="FH495" i="1"/>
  <c r="FI495" i="1"/>
  <c r="FK495" i="1"/>
  <c r="FL495" i="1" s="1"/>
  <c r="EN496" i="1"/>
  <c r="EO496" i="1"/>
  <c r="ER496" i="1"/>
  <c r="ET496" i="1" s="1"/>
  <c r="FG496" i="1"/>
  <c r="FH496" i="1"/>
  <c r="FI496" i="1"/>
  <c r="FK496" i="1"/>
  <c r="FL496" i="1" s="1"/>
  <c r="EN497" i="1"/>
  <c r="EO497" i="1"/>
  <c r="ER497" i="1"/>
  <c r="ET497" i="1" s="1"/>
  <c r="FG497" i="1"/>
  <c r="FH497" i="1"/>
  <c r="FI497" i="1"/>
  <c r="FK497" i="1"/>
  <c r="FL497" i="1" s="1"/>
  <c r="EN498" i="1"/>
  <c r="EO498" i="1"/>
  <c r="ER498" i="1"/>
  <c r="ET498" i="1" s="1"/>
  <c r="FG498" i="1"/>
  <c r="FH498" i="1"/>
  <c r="FI498" i="1"/>
  <c r="FK498" i="1"/>
  <c r="FL498" i="1" s="1"/>
  <c r="EN499" i="1"/>
  <c r="EO499" i="1"/>
  <c r="ER499" i="1"/>
  <c r="ET499" i="1" s="1"/>
  <c r="FG499" i="1"/>
  <c r="FH499" i="1"/>
  <c r="FI499" i="1"/>
  <c r="FK499" i="1"/>
  <c r="FL499" i="1" s="1"/>
  <c r="EN500" i="1"/>
  <c r="EO500" i="1"/>
  <c r="ER500" i="1"/>
  <c r="ET500" i="1" s="1"/>
  <c r="FG500" i="1"/>
  <c r="FH500" i="1"/>
  <c r="FI500" i="1"/>
  <c r="FK500" i="1"/>
  <c r="FL500" i="1" s="1"/>
  <c r="EN501" i="1"/>
  <c r="EO501" i="1"/>
  <c r="ER501" i="1"/>
  <c r="ET501" i="1" s="1"/>
  <c r="FG501" i="1"/>
  <c r="FH501" i="1"/>
  <c r="FI501" i="1"/>
  <c r="FK501" i="1"/>
  <c r="FL501" i="1" s="1"/>
  <c r="EN502" i="1"/>
  <c r="EO502" i="1"/>
  <c r="ER502" i="1"/>
  <c r="ET502" i="1" s="1"/>
  <c r="FG502" i="1"/>
  <c r="FH502" i="1"/>
  <c r="FI502" i="1"/>
  <c r="FK502" i="1"/>
  <c r="FL502" i="1" s="1"/>
  <c r="EN503" i="1"/>
  <c r="EO503" i="1"/>
  <c r="ER503" i="1"/>
  <c r="ET503" i="1" s="1"/>
  <c r="FG503" i="1"/>
  <c r="FH503" i="1"/>
  <c r="FI503" i="1"/>
  <c r="FK503" i="1"/>
  <c r="FL503" i="1" s="1"/>
  <c r="EN504" i="1"/>
  <c r="EO504" i="1"/>
  <c r="ER504" i="1"/>
  <c r="ET504" i="1" s="1"/>
  <c r="FG504" i="1"/>
  <c r="FH504" i="1"/>
  <c r="FI504" i="1"/>
  <c r="FK504" i="1"/>
  <c r="FL504" i="1" s="1"/>
  <c r="EN505" i="1"/>
  <c r="EO505" i="1"/>
  <c r="ER505" i="1"/>
  <c r="ET505" i="1" s="1"/>
  <c r="FG505" i="1"/>
  <c r="FH505" i="1"/>
  <c r="FI505" i="1"/>
  <c r="FK505" i="1"/>
  <c r="FL505" i="1" s="1"/>
  <c r="EN506" i="1"/>
  <c r="EO506" i="1"/>
  <c r="ER506" i="1"/>
  <c r="ET506" i="1" s="1"/>
  <c r="FG506" i="1"/>
  <c r="FH506" i="1"/>
  <c r="FI506" i="1"/>
  <c r="FK506" i="1"/>
  <c r="FL506" i="1" s="1"/>
  <c r="EN507" i="1"/>
  <c r="EO507" i="1"/>
  <c r="ER507" i="1"/>
  <c r="ET507" i="1" s="1"/>
  <c r="FG507" i="1"/>
  <c r="FH507" i="1"/>
  <c r="FI507" i="1"/>
  <c r="FK507" i="1"/>
  <c r="FL507" i="1" s="1"/>
  <c r="EN508" i="1"/>
  <c r="EO508" i="1"/>
  <c r="ER508" i="1"/>
  <c r="ET508" i="1" s="1"/>
  <c r="FG508" i="1"/>
  <c r="FH508" i="1"/>
  <c r="FI508" i="1"/>
  <c r="FK508" i="1"/>
  <c r="FL508" i="1" s="1"/>
  <c r="EN509" i="1"/>
  <c r="EO509" i="1"/>
  <c r="ER509" i="1"/>
  <c r="ET509" i="1" s="1"/>
  <c r="FG509" i="1"/>
  <c r="FH509" i="1"/>
  <c r="FI509" i="1"/>
  <c r="FK509" i="1"/>
  <c r="FL509" i="1" s="1"/>
  <c r="EN510" i="1"/>
  <c r="EO510" i="1"/>
  <c r="ER510" i="1"/>
  <c r="ET510" i="1" s="1"/>
  <c r="FG510" i="1"/>
  <c r="FH510" i="1"/>
  <c r="FI510" i="1"/>
  <c r="FK510" i="1"/>
  <c r="FL510" i="1" s="1"/>
  <c r="EN511" i="1"/>
  <c r="EO511" i="1"/>
  <c r="ER511" i="1"/>
  <c r="ET511" i="1" s="1"/>
  <c r="FG511" i="1"/>
  <c r="FH511" i="1"/>
  <c r="FI511" i="1"/>
  <c r="FK511" i="1"/>
  <c r="FL511" i="1" s="1"/>
  <c r="EN512" i="1"/>
  <c r="EO512" i="1"/>
  <c r="ER512" i="1"/>
  <c r="ET512" i="1" s="1"/>
  <c r="FG512" i="1"/>
  <c r="FH512" i="1"/>
  <c r="FI512" i="1"/>
  <c r="FK512" i="1"/>
  <c r="FL512" i="1" s="1"/>
  <c r="EN513" i="1"/>
  <c r="EO513" i="1"/>
  <c r="ER513" i="1"/>
  <c r="ET513" i="1" s="1"/>
  <c r="FG513" i="1"/>
  <c r="FH513" i="1"/>
  <c r="FI513" i="1"/>
  <c r="FK513" i="1"/>
  <c r="FL513" i="1" s="1"/>
  <c r="EN514" i="1"/>
  <c r="EO514" i="1"/>
  <c r="ER514" i="1"/>
  <c r="ET514" i="1" s="1"/>
  <c r="FG514" i="1"/>
  <c r="FH514" i="1"/>
  <c r="FI514" i="1"/>
  <c r="FK514" i="1"/>
  <c r="FL514" i="1" s="1"/>
  <c r="EN515" i="1"/>
  <c r="EO515" i="1"/>
  <c r="ER515" i="1"/>
  <c r="ET515" i="1" s="1"/>
  <c r="FG515" i="1"/>
  <c r="FH515" i="1"/>
  <c r="FI515" i="1"/>
  <c r="FK515" i="1"/>
  <c r="FL515" i="1" s="1"/>
  <c r="EN516" i="1"/>
  <c r="EO516" i="1"/>
  <c r="ER516" i="1"/>
  <c r="ET516" i="1" s="1"/>
  <c r="FG516" i="1"/>
  <c r="FH516" i="1"/>
  <c r="FI516" i="1"/>
  <c r="FK516" i="1"/>
  <c r="FL516" i="1" s="1"/>
  <c r="EN517" i="1"/>
  <c r="EO517" i="1"/>
  <c r="ER517" i="1"/>
  <c r="ET517" i="1" s="1"/>
  <c r="FG517" i="1"/>
  <c r="FH517" i="1"/>
  <c r="FI517" i="1"/>
  <c r="FK517" i="1"/>
  <c r="FL517" i="1" s="1"/>
  <c r="EN518" i="1"/>
  <c r="EO518" i="1"/>
  <c r="ER518" i="1"/>
  <c r="ET518" i="1" s="1"/>
  <c r="FG518" i="1"/>
  <c r="FH518" i="1"/>
  <c r="FI518" i="1"/>
  <c r="FK518" i="1"/>
  <c r="FL518" i="1" s="1"/>
  <c r="EN519" i="1"/>
  <c r="EO519" i="1"/>
  <c r="ER519" i="1"/>
  <c r="ET519" i="1" s="1"/>
  <c r="FG519" i="1"/>
  <c r="FH519" i="1"/>
  <c r="FI519" i="1"/>
  <c r="FK519" i="1"/>
  <c r="FL519" i="1" s="1"/>
  <c r="EN520" i="1"/>
  <c r="EO520" i="1"/>
  <c r="ER520" i="1"/>
  <c r="ET520" i="1" s="1"/>
  <c r="FG520" i="1"/>
  <c r="FH520" i="1"/>
  <c r="FI520" i="1"/>
  <c r="FK520" i="1"/>
  <c r="FL520" i="1" s="1"/>
  <c r="EN521" i="1"/>
  <c r="EO521" i="1"/>
  <c r="ER521" i="1"/>
  <c r="ET521" i="1" s="1"/>
  <c r="FG521" i="1"/>
  <c r="FH521" i="1"/>
  <c r="FI521" i="1"/>
  <c r="FK521" i="1"/>
  <c r="FL521" i="1" s="1"/>
  <c r="EN522" i="1"/>
  <c r="EO522" i="1"/>
  <c r="ER522" i="1"/>
  <c r="ET522" i="1" s="1"/>
  <c r="FG522" i="1"/>
  <c r="FH522" i="1"/>
  <c r="FI522" i="1"/>
  <c r="FK522" i="1"/>
  <c r="FL522" i="1" s="1"/>
  <c r="EN523" i="1"/>
  <c r="EO523" i="1"/>
  <c r="ER523" i="1"/>
  <c r="ET523" i="1" s="1"/>
  <c r="FG523" i="1"/>
  <c r="FH523" i="1"/>
  <c r="FI523" i="1"/>
  <c r="FK523" i="1"/>
  <c r="FL523" i="1" s="1"/>
  <c r="EN524" i="1"/>
  <c r="EO524" i="1"/>
  <c r="ER524" i="1"/>
  <c r="ET524" i="1" s="1"/>
  <c r="FG524" i="1"/>
  <c r="FH524" i="1"/>
  <c r="FI524" i="1"/>
  <c r="FK524" i="1"/>
  <c r="FL524" i="1" s="1"/>
  <c r="EN525" i="1"/>
  <c r="EO525" i="1"/>
  <c r="ER525" i="1"/>
  <c r="ET525" i="1" s="1"/>
  <c r="FG525" i="1"/>
  <c r="FH525" i="1"/>
  <c r="FI525" i="1"/>
  <c r="FK525" i="1"/>
  <c r="FL525" i="1" s="1"/>
  <c r="EN526" i="1"/>
  <c r="EO526" i="1"/>
  <c r="ER526" i="1"/>
  <c r="ET526" i="1" s="1"/>
  <c r="FG526" i="1"/>
  <c r="FH526" i="1"/>
  <c r="FI526" i="1"/>
  <c r="FK526" i="1"/>
  <c r="FL526" i="1" s="1"/>
  <c r="EN527" i="1"/>
  <c r="EO527" i="1"/>
  <c r="ER527" i="1"/>
  <c r="ET527" i="1" s="1"/>
  <c r="FG527" i="1"/>
  <c r="FH527" i="1"/>
  <c r="FI527" i="1"/>
  <c r="FK527" i="1"/>
  <c r="FL527" i="1" s="1"/>
  <c r="EN528" i="1"/>
  <c r="EO528" i="1"/>
  <c r="ER528" i="1"/>
  <c r="ET528" i="1" s="1"/>
  <c r="FG528" i="1"/>
  <c r="FH528" i="1"/>
  <c r="FI528" i="1"/>
  <c r="FK528" i="1"/>
  <c r="FL528" i="1" s="1"/>
  <c r="EN529" i="1"/>
  <c r="EO529" i="1"/>
  <c r="ER529" i="1"/>
  <c r="ET529" i="1" s="1"/>
  <c r="FG529" i="1"/>
  <c r="FH529" i="1"/>
  <c r="FI529" i="1"/>
  <c r="FK529" i="1"/>
  <c r="FL529" i="1" s="1"/>
  <c r="EN530" i="1"/>
  <c r="EO530" i="1"/>
  <c r="ER530" i="1"/>
  <c r="ET530" i="1" s="1"/>
  <c r="FG530" i="1"/>
  <c r="FH530" i="1"/>
  <c r="FI530" i="1"/>
  <c r="FK530" i="1"/>
  <c r="FL530" i="1" s="1"/>
  <c r="EN531" i="1"/>
  <c r="EO531" i="1"/>
  <c r="ER531" i="1"/>
  <c r="ET531" i="1" s="1"/>
  <c r="FG531" i="1"/>
  <c r="FH531" i="1"/>
  <c r="FI531" i="1"/>
  <c r="FK531" i="1"/>
  <c r="FL531" i="1" s="1"/>
  <c r="EN532" i="1"/>
  <c r="EO532" i="1"/>
  <c r="ER532" i="1"/>
  <c r="ET532" i="1" s="1"/>
  <c r="FG532" i="1"/>
  <c r="FH532" i="1"/>
  <c r="FI532" i="1"/>
  <c r="FK532" i="1"/>
  <c r="FL532" i="1" s="1"/>
  <c r="EN533" i="1"/>
  <c r="EO533" i="1"/>
  <c r="ER533" i="1"/>
  <c r="ET533" i="1" s="1"/>
  <c r="FG533" i="1"/>
  <c r="FH533" i="1"/>
  <c r="FI533" i="1"/>
  <c r="FK533" i="1"/>
  <c r="FL533" i="1" s="1"/>
  <c r="EN534" i="1"/>
  <c r="EO534" i="1"/>
  <c r="ER534" i="1"/>
  <c r="ET534" i="1" s="1"/>
  <c r="FG534" i="1"/>
  <c r="FH534" i="1"/>
  <c r="FI534" i="1"/>
  <c r="FK534" i="1"/>
  <c r="FL534" i="1" s="1"/>
  <c r="EN535" i="1"/>
  <c r="EO535" i="1"/>
  <c r="ER535" i="1"/>
  <c r="ET535" i="1" s="1"/>
  <c r="FG535" i="1"/>
  <c r="FH535" i="1"/>
  <c r="FI535" i="1"/>
  <c r="FK535" i="1"/>
  <c r="FL535" i="1" s="1"/>
  <c r="EN536" i="1"/>
  <c r="EO536" i="1"/>
  <c r="ER536" i="1"/>
  <c r="ET536" i="1" s="1"/>
  <c r="FG536" i="1"/>
  <c r="FH536" i="1"/>
  <c r="FI536" i="1"/>
  <c r="FK536" i="1"/>
  <c r="FL536" i="1" s="1"/>
  <c r="EN537" i="1"/>
  <c r="EO537" i="1"/>
  <c r="ER537" i="1"/>
  <c r="ET537" i="1" s="1"/>
  <c r="FG537" i="1"/>
  <c r="FH537" i="1"/>
  <c r="FI537" i="1"/>
  <c r="FK537" i="1"/>
  <c r="FL537" i="1" s="1"/>
  <c r="EN538" i="1"/>
  <c r="EO538" i="1"/>
  <c r="ER538" i="1"/>
  <c r="ET538" i="1" s="1"/>
  <c r="FG538" i="1"/>
  <c r="FH538" i="1"/>
  <c r="FI538" i="1"/>
  <c r="FK538" i="1"/>
  <c r="FL538" i="1" s="1"/>
  <c r="EN539" i="1"/>
  <c r="EO539" i="1"/>
  <c r="ER539" i="1"/>
  <c r="ET539" i="1" s="1"/>
  <c r="FG539" i="1"/>
  <c r="FH539" i="1"/>
  <c r="FI539" i="1"/>
  <c r="FK539" i="1"/>
  <c r="FL539" i="1" s="1"/>
  <c r="EN540" i="1"/>
  <c r="EO540" i="1"/>
  <c r="ER540" i="1"/>
  <c r="ET540" i="1" s="1"/>
  <c r="FG540" i="1"/>
  <c r="FH540" i="1"/>
  <c r="FI540" i="1"/>
  <c r="FK540" i="1"/>
  <c r="FL540" i="1" s="1"/>
  <c r="EN541" i="1"/>
  <c r="EO541" i="1"/>
  <c r="ER541" i="1"/>
  <c r="ET541" i="1" s="1"/>
  <c r="FG541" i="1"/>
  <c r="FH541" i="1"/>
  <c r="FI541" i="1"/>
  <c r="FK541" i="1"/>
  <c r="FL541" i="1" s="1"/>
  <c r="EN542" i="1"/>
  <c r="EO542" i="1"/>
  <c r="ER542" i="1"/>
  <c r="ET542" i="1" s="1"/>
  <c r="FG542" i="1"/>
  <c r="FH542" i="1"/>
  <c r="FI542" i="1"/>
  <c r="FK542" i="1"/>
  <c r="FL542" i="1" s="1"/>
  <c r="EN543" i="1"/>
  <c r="EO543" i="1"/>
  <c r="ER543" i="1"/>
  <c r="ET543" i="1" s="1"/>
  <c r="FG543" i="1"/>
  <c r="FH543" i="1"/>
  <c r="FI543" i="1"/>
  <c r="FK543" i="1"/>
  <c r="FL543" i="1" s="1"/>
  <c r="EN544" i="1"/>
  <c r="EO544" i="1"/>
  <c r="ER544" i="1"/>
  <c r="ET544" i="1" s="1"/>
  <c r="FG544" i="1"/>
  <c r="FH544" i="1"/>
  <c r="FI544" i="1"/>
  <c r="FK544" i="1"/>
  <c r="FL544" i="1" s="1"/>
  <c r="EN545" i="1"/>
  <c r="EO545" i="1"/>
  <c r="ER545" i="1"/>
  <c r="ET545" i="1" s="1"/>
  <c r="FG545" i="1"/>
  <c r="FH545" i="1"/>
  <c r="FI545" i="1"/>
  <c r="FK545" i="1"/>
  <c r="FL545" i="1" s="1"/>
  <c r="EN546" i="1"/>
  <c r="EO546" i="1"/>
  <c r="ER546" i="1"/>
  <c r="ET546" i="1" s="1"/>
  <c r="FG546" i="1"/>
  <c r="FH546" i="1"/>
  <c r="FI546" i="1"/>
  <c r="FK546" i="1"/>
  <c r="FL546" i="1" s="1"/>
  <c r="EN547" i="1"/>
  <c r="EO547" i="1"/>
  <c r="ER547" i="1"/>
  <c r="ET547" i="1" s="1"/>
  <c r="FG547" i="1"/>
  <c r="FH547" i="1"/>
  <c r="FI547" i="1"/>
  <c r="FK547" i="1"/>
  <c r="FL547" i="1" s="1"/>
  <c r="EN548" i="1"/>
  <c r="EO548" i="1"/>
  <c r="ER548" i="1"/>
  <c r="ET548" i="1" s="1"/>
  <c r="FG548" i="1"/>
  <c r="FH548" i="1"/>
  <c r="FI548" i="1"/>
  <c r="FK548" i="1"/>
  <c r="FL548" i="1" s="1"/>
  <c r="EN549" i="1"/>
  <c r="EO549" i="1"/>
  <c r="ER549" i="1"/>
  <c r="ET549" i="1" s="1"/>
  <c r="FG549" i="1"/>
  <c r="FH549" i="1"/>
  <c r="FI549" i="1"/>
  <c r="FK549" i="1"/>
  <c r="FL549" i="1" s="1"/>
  <c r="EN550" i="1"/>
  <c r="EO550" i="1"/>
  <c r="ER550" i="1"/>
  <c r="ET550" i="1" s="1"/>
  <c r="FG550" i="1"/>
  <c r="FH550" i="1"/>
  <c r="FI550" i="1"/>
  <c r="FK550" i="1"/>
  <c r="FL550" i="1" s="1"/>
  <c r="EN551" i="1"/>
  <c r="EO551" i="1"/>
  <c r="ER551" i="1"/>
  <c r="ET551" i="1" s="1"/>
  <c r="FG551" i="1"/>
  <c r="FH551" i="1"/>
  <c r="FI551" i="1"/>
  <c r="FK551" i="1"/>
  <c r="FL551" i="1" s="1"/>
  <c r="EN552" i="1"/>
  <c r="EO552" i="1"/>
  <c r="ER552" i="1"/>
  <c r="ET552" i="1" s="1"/>
  <c r="FG552" i="1"/>
  <c r="FH552" i="1"/>
  <c r="FI552" i="1"/>
  <c r="FK552" i="1"/>
  <c r="FL552" i="1" s="1"/>
  <c r="EN553" i="1"/>
  <c r="EO553" i="1"/>
  <c r="ER553" i="1"/>
  <c r="ET553" i="1" s="1"/>
  <c r="FG553" i="1"/>
  <c r="FH553" i="1"/>
  <c r="FI553" i="1"/>
  <c r="FK553" i="1"/>
  <c r="FL553" i="1" s="1"/>
  <c r="EN554" i="1"/>
  <c r="EO554" i="1"/>
  <c r="ER554" i="1"/>
  <c r="ET554" i="1" s="1"/>
  <c r="FG554" i="1"/>
  <c r="FH554" i="1"/>
  <c r="FI554" i="1"/>
  <c r="FK554" i="1"/>
  <c r="FL554" i="1" s="1"/>
  <c r="EN555" i="1"/>
  <c r="EO555" i="1"/>
  <c r="ER555" i="1"/>
  <c r="ET555" i="1" s="1"/>
  <c r="FG555" i="1"/>
  <c r="FH555" i="1"/>
  <c r="FI555" i="1"/>
  <c r="FK555" i="1"/>
  <c r="FL555" i="1" s="1"/>
  <c r="EN556" i="1"/>
  <c r="EO556" i="1"/>
  <c r="ER556" i="1"/>
  <c r="ET556" i="1" s="1"/>
  <c r="FG556" i="1"/>
  <c r="FH556" i="1"/>
  <c r="FI556" i="1"/>
  <c r="FK556" i="1"/>
  <c r="FL556" i="1" s="1"/>
  <c r="EN557" i="1"/>
  <c r="EO557" i="1"/>
  <c r="ER557" i="1"/>
  <c r="ET557" i="1" s="1"/>
  <c r="FG557" i="1"/>
  <c r="FH557" i="1"/>
  <c r="FI557" i="1"/>
  <c r="FK557" i="1"/>
  <c r="FL557" i="1" s="1"/>
  <c r="EN558" i="1"/>
  <c r="EO558" i="1"/>
  <c r="ER558" i="1"/>
  <c r="ET558" i="1" s="1"/>
  <c r="FG558" i="1"/>
  <c r="FH558" i="1"/>
  <c r="FI558" i="1"/>
  <c r="FK558" i="1"/>
  <c r="FL558" i="1" s="1"/>
  <c r="EN559" i="1"/>
  <c r="EO559" i="1"/>
  <c r="ER559" i="1"/>
  <c r="ET559" i="1" s="1"/>
  <c r="FG559" i="1"/>
  <c r="FH559" i="1"/>
  <c r="FI559" i="1"/>
  <c r="FK559" i="1"/>
  <c r="FL559" i="1" s="1"/>
  <c r="EN560" i="1"/>
  <c r="EO560" i="1"/>
  <c r="ER560" i="1"/>
  <c r="ET560" i="1" s="1"/>
  <c r="FG560" i="1"/>
  <c r="FH560" i="1"/>
  <c r="FI560" i="1"/>
  <c r="FK560" i="1"/>
  <c r="FL560" i="1" s="1"/>
  <c r="EN561" i="1"/>
  <c r="EO561" i="1"/>
  <c r="ER561" i="1"/>
  <c r="ET561" i="1" s="1"/>
  <c r="FG561" i="1"/>
  <c r="FH561" i="1"/>
  <c r="FI561" i="1"/>
  <c r="FK561" i="1"/>
  <c r="FL561" i="1" s="1"/>
  <c r="EN562" i="1"/>
  <c r="EO562" i="1"/>
  <c r="ER562" i="1"/>
  <c r="ET562" i="1" s="1"/>
  <c r="FG562" i="1"/>
  <c r="FH562" i="1"/>
  <c r="FI562" i="1"/>
  <c r="FK562" i="1"/>
  <c r="FL562" i="1" s="1"/>
  <c r="EN563" i="1"/>
  <c r="EO563" i="1"/>
  <c r="ER563" i="1"/>
  <c r="ET563" i="1" s="1"/>
  <c r="FG563" i="1"/>
  <c r="FH563" i="1"/>
  <c r="FI563" i="1"/>
  <c r="FK563" i="1"/>
  <c r="FL563" i="1" s="1"/>
  <c r="EN564" i="1"/>
  <c r="EO564" i="1"/>
  <c r="ER564" i="1"/>
  <c r="ET564" i="1" s="1"/>
  <c r="FG564" i="1"/>
  <c r="FH564" i="1"/>
  <c r="FI564" i="1"/>
  <c r="FK564" i="1"/>
  <c r="FL564" i="1" s="1"/>
  <c r="EN565" i="1"/>
  <c r="EO565" i="1"/>
  <c r="ER565" i="1"/>
  <c r="ET565" i="1" s="1"/>
  <c r="FG565" i="1"/>
  <c r="FH565" i="1"/>
  <c r="FI565" i="1"/>
  <c r="FK565" i="1"/>
  <c r="FL565" i="1" s="1"/>
  <c r="EN566" i="1"/>
  <c r="EO566" i="1"/>
  <c r="ER566" i="1"/>
  <c r="ET566" i="1" s="1"/>
  <c r="FG566" i="1"/>
  <c r="FH566" i="1"/>
  <c r="FI566" i="1"/>
  <c r="FK566" i="1"/>
  <c r="FL566" i="1" s="1"/>
  <c r="EN567" i="1"/>
  <c r="EO567" i="1"/>
  <c r="ER567" i="1"/>
  <c r="ET567" i="1" s="1"/>
  <c r="FG567" i="1"/>
  <c r="FH567" i="1"/>
  <c r="FI567" i="1"/>
  <c r="FK567" i="1"/>
  <c r="FL567" i="1" s="1"/>
  <c r="EN568" i="1"/>
  <c r="EO568" i="1"/>
  <c r="ER568" i="1"/>
  <c r="ET568" i="1" s="1"/>
  <c r="FG568" i="1"/>
  <c r="FH568" i="1"/>
  <c r="FI568" i="1"/>
  <c r="FK568" i="1"/>
  <c r="FL568" i="1" s="1"/>
  <c r="EN569" i="1"/>
  <c r="EO569" i="1"/>
  <c r="ER569" i="1"/>
  <c r="ET569" i="1" s="1"/>
  <c r="FG569" i="1"/>
  <c r="FH569" i="1"/>
  <c r="FI569" i="1"/>
  <c r="FK569" i="1"/>
  <c r="FL569" i="1" s="1"/>
  <c r="EN570" i="1"/>
  <c r="EO570" i="1"/>
  <c r="ER570" i="1"/>
  <c r="ET570" i="1" s="1"/>
  <c r="FG570" i="1"/>
  <c r="FH570" i="1"/>
  <c r="FI570" i="1"/>
  <c r="FK570" i="1"/>
  <c r="FL570" i="1" s="1"/>
  <c r="EN571" i="1"/>
  <c r="EO571" i="1"/>
  <c r="ER571" i="1"/>
  <c r="ET571" i="1" s="1"/>
  <c r="FG571" i="1"/>
  <c r="FH571" i="1"/>
  <c r="FI571" i="1"/>
  <c r="FK571" i="1"/>
  <c r="FL571" i="1" s="1"/>
  <c r="EN572" i="1"/>
  <c r="EO572" i="1"/>
  <c r="ER572" i="1"/>
  <c r="ET572" i="1" s="1"/>
  <c r="FG572" i="1"/>
  <c r="FH572" i="1"/>
  <c r="FI572" i="1"/>
  <c r="FK572" i="1"/>
  <c r="FL572" i="1" s="1"/>
  <c r="EN573" i="1"/>
  <c r="EO573" i="1"/>
  <c r="ER573" i="1"/>
  <c r="ET573" i="1" s="1"/>
  <c r="FG573" i="1"/>
  <c r="FH573" i="1"/>
  <c r="FI573" i="1"/>
  <c r="FK573" i="1"/>
  <c r="FL573" i="1" s="1"/>
  <c r="EN574" i="1"/>
  <c r="EO574" i="1"/>
  <c r="ER574" i="1"/>
  <c r="ET574" i="1" s="1"/>
  <c r="FG574" i="1"/>
  <c r="FH574" i="1"/>
  <c r="FI574" i="1"/>
  <c r="FK574" i="1"/>
  <c r="FL574" i="1" s="1"/>
  <c r="EN575" i="1"/>
  <c r="EO575" i="1"/>
  <c r="ER575" i="1"/>
  <c r="ET575" i="1" s="1"/>
  <c r="FG575" i="1"/>
  <c r="FH575" i="1"/>
  <c r="FI575" i="1"/>
  <c r="FK575" i="1"/>
  <c r="FL575" i="1" s="1"/>
  <c r="EN576" i="1"/>
  <c r="EO576" i="1"/>
  <c r="ER576" i="1"/>
  <c r="ET576" i="1" s="1"/>
  <c r="FG576" i="1"/>
  <c r="FH576" i="1"/>
  <c r="FI576" i="1"/>
  <c r="FK576" i="1"/>
  <c r="FL576" i="1" s="1"/>
  <c r="EN577" i="1"/>
  <c r="EO577" i="1"/>
  <c r="ER577" i="1"/>
  <c r="ET577" i="1" s="1"/>
  <c r="FG577" i="1"/>
  <c r="FH577" i="1"/>
  <c r="FI577" i="1"/>
  <c r="FK577" i="1"/>
  <c r="FL577" i="1" s="1"/>
  <c r="EN578" i="1"/>
  <c r="EO578" i="1"/>
  <c r="ER578" i="1"/>
  <c r="ET578" i="1" s="1"/>
  <c r="FG578" i="1"/>
  <c r="FH578" i="1"/>
  <c r="FI578" i="1"/>
  <c r="FK578" i="1"/>
  <c r="FL578" i="1" s="1"/>
  <c r="EN579" i="1"/>
  <c r="EO579" i="1"/>
  <c r="ER579" i="1"/>
  <c r="ET579" i="1" s="1"/>
  <c r="FG579" i="1"/>
  <c r="FH579" i="1"/>
  <c r="FI579" i="1"/>
  <c r="FK579" i="1"/>
  <c r="FL579" i="1" s="1"/>
  <c r="EN580" i="1"/>
  <c r="EO580" i="1"/>
  <c r="ER580" i="1"/>
  <c r="ET580" i="1" s="1"/>
  <c r="FG580" i="1"/>
  <c r="FH580" i="1"/>
  <c r="FI580" i="1"/>
  <c r="FK580" i="1"/>
  <c r="FL580" i="1" s="1"/>
  <c r="EN581" i="1"/>
  <c r="EO581" i="1"/>
  <c r="ER581" i="1"/>
  <c r="ET581" i="1" s="1"/>
  <c r="FG581" i="1"/>
  <c r="FH581" i="1"/>
  <c r="FI581" i="1"/>
  <c r="FK581" i="1"/>
  <c r="FL581" i="1" s="1"/>
  <c r="EN582" i="1"/>
  <c r="EO582" i="1"/>
  <c r="ER582" i="1"/>
  <c r="ET582" i="1" s="1"/>
  <c r="FG582" i="1"/>
  <c r="FH582" i="1"/>
  <c r="FI582" i="1"/>
  <c r="FK582" i="1"/>
  <c r="FL582" i="1" s="1"/>
  <c r="EN583" i="1"/>
  <c r="EO583" i="1"/>
  <c r="ER583" i="1"/>
  <c r="ET583" i="1" s="1"/>
  <c r="FG583" i="1"/>
  <c r="FH583" i="1"/>
  <c r="FI583" i="1"/>
  <c r="FK583" i="1"/>
  <c r="FL583" i="1" s="1"/>
  <c r="EN584" i="1"/>
  <c r="EO584" i="1"/>
  <c r="ER584" i="1"/>
  <c r="ET584" i="1" s="1"/>
  <c r="FG584" i="1"/>
  <c r="FH584" i="1"/>
  <c r="FI584" i="1"/>
  <c r="FK584" i="1"/>
  <c r="FL584" i="1" s="1"/>
  <c r="EN585" i="1"/>
  <c r="EO585" i="1"/>
  <c r="ER585" i="1"/>
  <c r="ET585" i="1" s="1"/>
  <c r="FG585" i="1"/>
  <c r="FH585" i="1"/>
  <c r="FI585" i="1"/>
  <c r="FK585" i="1"/>
  <c r="FL585" i="1" s="1"/>
  <c r="EN586" i="1"/>
  <c r="EO586" i="1"/>
  <c r="ER586" i="1"/>
  <c r="ET586" i="1" s="1"/>
  <c r="FG586" i="1"/>
  <c r="FH586" i="1"/>
  <c r="FI586" i="1"/>
  <c r="FK586" i="1"/>
  <c r="FL586" i="1" s="1"/>
  <c r="EN587" i="1"/>
  <c r="EO587" i="1"/>
  <c r="ER587" i="1"/>
  <c r="ET587" i="1" s="1"/>
  <c r="FG587" i="1"/>
  <c r="FH587" i="1"/>
  <c r="FI587" i="1"/>
  <c r="FK587" i="1"/>
  <c r="FL587" i="1" s="1"/>
  <c r="EN588" i="1"/>
  <c r="EO588" i="1"/>
  <c r="ER588" i="1"/>
  <c r="ET588" i="1" s="1"/>
  <c r="FG588" i="1"/>
  <c r="FH588" i="1"/>
  <c r="FI588" i="1"/>
  <c r="FK588" i="1"/>
  <c r="FL588" i="1" s="1"/>
  <c r="EN589" i="1"/>
  <c r="EO589" i="1"/>
  <c r="ER589" i="1"/>
  <c r="ET589" i="1" s="1"/>
  <c r="FG589" i="1"/>
  <c r="FH589" i="1"/>
  <c r="FI589" i="1"/>
  <c r="FK589" i="1"/>
  <c r="FL589" i="1" s="1"/>
  <c r="EN590" i="1"/>
  <c r="EO590" i="1"/>
  <c r="ER590" i="1"/>
  <c r="ET590" i="1" s="1"/>
  <c r="FG590" i="1"/>
  <c r="FH590" i="1"/>
  <c r="FI590" i="1"/>
  <c r="FK590" i="1"/>
  <c r="FL590" i="1" s="1"/>
  <c r="EN591" i="1"/>
  <c r="EO591" i="1"/>
  <c r="ER591" i="1"/>
  <c r="ET591" i="1" s="1"/>
  <c r="FG591" i="1"/>
  <c r="FH591" i="1"/>
  <c r="FI591" i="1"/>
  <c r="FK591" i="1"/>
  <c r="FL591" i="1" s="1"/>
  <c r="EN592" i="1"/>
  <c r="EO592" i="1"/>
  <c r="ER592" i="1"/>
  <c r="ET592" i="1" s="1"/>
  <c r="FG592" i="1"/>
  <c r="FH592" i="1"/>
  <c r="FI592" i="1"/>
  <c r="FK592" i="1"/>
  <c r="FL592" i="1" s="1"/>
  <c r="EN593" i="1"/>
  <c r="EO593" i="1"/>
  <c r="ER593" i="1"/>
  <c r="ET593" i="1" s="1"/>
  <c r="FG593" i="1"/>
  <c r="FH593" i="1"/>
  <c r="FI593" i="1"/>
  <c r="FK593" i="1"/>
  <c r="FL593" i="1" s="1"/>
  <c r="EN594" i="1"/>
  <c r="EO594" i="1"/>
  <c r="ER594" i="1"/>
  <c r="ET594" i="1" s="1"/>
  <c r="FG594" i="1"/>
  <c r="FH594" i="1"/>
  <c r="FI594" i="1"/>
  <c r="FK594" i="1"/>
  <c r="FL594" i="1" s="1"/>
  <c r="EN595" i="1"/>
  <c r="EO595" i="1"/>
  <c r="ER595" i="1"/>
  <c r="ET595" i="1" s="1"/>
  <c r="FG595" i="1"/>
  <c r="FH595" i="1"/>
  <c r="FI595" i="1"/>
  <c r="FK595" i="1"/>
  <c r="FL595" i="1" s="1"/>
  <c r="EN596" i="1"/>
  <c r="EO596" i="1"/>
  <c r="ER596" i="1"/>
  <c r="ET596" i="1" s="1"/>
  <c r="FG596" i="1"/>
  <c r="FH596" i="1"/>
  <c r="FI596" i="1"/>
  <c r="FK596" i="1"/>
  <c r="FL596" i="1" s="1"/>
  <c r="EN597" i="1"/>
  <c r="EO597" i="1"/>
  <c r="ER597" i="1"/>
  <c r="ET597" i="1" s="1"/>
  <c r="FG597" i="1"/>
  <c r="FH597" i="1"/>
  <c r="FI597" i="1"/>
  <c r="FK597" i="1"/>
  <c r="FL597" i="1" s="1"/>
  <c r="EN598" i="1"/>
  <c r="EO598" i="1"/>
  <c r="ER598" i="1"/>
  <c r="ET598" i="1" s="1"/>
  <c r="FG598" i="1"/>
  <c r="FH598" i="1"/>
  <c r="FI598" i="1"/>
  <c r="FK598" i="1"/>
  <c r="FL598" i="1" s="1"/>
  <c r="EN599" i="1"/>
  <c r="EO599" i="1"/>
  <c r="ER599" i="1"/>
  <c r="ET599" i="1" s="1"/>
  <c r="FG599" i="1"/>
  <c r="FH599" i="1"/>
  <c r="FI599" i="1"/>
  <c r="FK599" i="1"/>
  <c r="FL599" i="1" s="1"/>
  <c r="EN600" i="1"/>
  <c r="EO600" i="1"/>
  <c r="ER600" i="1"/>
  <c r="ET600" i="1" s="1"/>
  <c r="FG600" i="1"/>
  <c r="FH600" i="1"/>
  <c r="FI600" i="1"/>
  <c r="FK600" i="1"/>
  <c r="FL600" i="1" s="1"/>
  <c r="EN601" i="1"/>
  <c r="EO601" i="1"/>
  <c r="ER601" i="1"/>
  <c r="ET601" i="1" s="1"/>
  <c r="FG601" i="1"/>
  <c r="FH601" i="1"/>
  <c r="FI601" i="1"/>
  <c r="FK601" i="1"/>
  <c r="FL601" i="1" s="1"/>
  <c r="EN602" i="1"/>
  <c r="EO602" i="1"/>
  <c r="ER602" i="1"/>
  <c r="ET602" i="1" s="1"/>
  <c r="FG602" i="1"/>
  <c r="FH602" i="1"/>
  <c r="FI602" i="1"/>
  <c r="FK602" i="1"/>
  <c r="FL602" i="1" s="1"/>
  <c r="EN603" i="1"/>
  <c r="EO603" i="1"/>
  <c r="ER603" i="1"/>
  <c r="ET603" i="1" s="1"/>
  <c r="FG603" i="1"/>
  <c r="FH603" i="1"/>
  <c r="FI603" i="1"/>
  <c r="FK603" i="1"/>
  <c r="FL603" i="1" s="1"/>
  <c r="EN604" i="1"/>
  <c r="EO604" i="1"/>
  <c r="ER604" i="1"/>
  <c r="ET604" i="1" s="1"/>
  <c r="FG604" i="1"/>
  <c r="FH604" i="1"/>
  <c r="FI604" i="1"/>
  <c r="FK604" i="1"/>
  <c r="FL604" i="1" s="1"/>
  <c r="EN605" i="1"/>
  <c r="EO605" i="1"/>
  <c r="ER605" i="1"/>
  <c r="ET605" i="1" s="1"/>
  <c r="FG605" i="1"/>
  <c r="FH605" i="1"/>
  <c r="FI605" i="1"/>
  <c r="FK605" i="1"/>
  <c r="FL605" i="1" s="1"/>
  <c r="EN606" i="1"/>
  <c r="EO606" i="1"/>
  <c r="ER606" i="1"/>
  <c r="ET606" i="1" s="1"/>
  <c r="FG606" i="1"/>
  <c r="FH606" i="1"/>
  <c r="FI606" i="1"/>
  <c r="FK606" i="1"/>
  <c r="FL606" i="1" s="1"/>
  <c r="EN607" i="1"/>
  <c r="EO607" i="1"/>
  <c r="ER607" i="1"/>
  <c r="ET607" i="1" s="1"/>
  <c r="FG607" i="1"/>
  <c r="FH607" i="1"/>
  <c r="FI607" i="1"/>
  <c r="FK607" i="1"/>
  <c r="FL607" i="1" s="1"/>
  <c r="EN608" i="1"/>
  <c r="EO608" i="1"/>
  <c r="ER608" i="1"/>
  <c r="ET608" i="1" s="1"/>
  <c r="FG608" i="1"/>
  <c r="FH608" i="1"/>
  <c r="FI608" i="1"/>
  <c r="FK608" i="1"/>
  <c r="FL608" i="1" s="1"/>
  <c r="EN609" i="1"/>
  <c r="EO609" i="1"/>
  <c r="ER609" i="1"/>
  <c r="ET609" i="1" s="1"/>
  <c r="FG609" i="1"/>
  <c r="FH609" i="1"/>
  <c r="FI609" i="1"/>
  <c r="FK609" i="1"/>
  <c r="FL609" i="1" s="1"/>
  <c r="EN610" i="1"/>
  <c r="EO610" i="1"/>
  <c r="ER610" i="1"/>
  <c r="ET610" i="1" s="1"/>
  <c r="FG610" i="1"/>
  <c r="FH610" i="1"/>
  <c r="FI610" i="1"/>
  <c r="FK610" i="1"/>
  <c r="FL610" i="1" s="1"/>
  <c r="EN611" i="1"/>
  <c r="EO611" i="1"/>
  <c r="ER611" i="1"/>
  <c r="ET611" i="1" s="1"/>
  <c r="FG611" i="1"/>
  <c r="FH611" i="1"/>
  <c r="FI611" i="1"/>
  <c r="FK611" i="1"/>
  <c r="FL611" i="1" s="1"/>
  <c r="EN612" i="1"/>
  <c r="EO612" i="1"/>
  <c r="ER612" i="1"/>
  <c r="ET612" i="1" s="1"/>
  <c r="FG612" i="1"/>
  <c r="FH612" i="1"/>
  <c r="FI612" i="1"/>
  <c r="FK612" i="1"/>
  <c r="FL612" i="1" s="1"/>
  <c r="EN613" i="1"/>
  <c r="EO613" i="1"/>
  <c r="ER613" i="1"/>
  <c r="ET613" i="1" s="1"/>
  <c r="FG613" i="1"/>
  <c r="FH613" i="1"/>
  <c r="FI613" i="1"/>
  <c r="FK613" i="1"/>
  <c r="FL613" i="1" s="1"/>
  <c r="EN614" i="1"/>
  <c r="EO614" i="1"/>
  <c r="ER614" i="1"/>
  <c r="ET614" i="1" s="1"/>
  <c r="FG614" i="1"/>
  <c r="FH614" i="1"/>
  <c r="FI614" i="1"/>
  <c r="FK614" i="1"/>
  <c r="FL614" i="1" s="1"/>
  <c r="EN615" i="1"/>
  <c r="EO615" i="1"/>
  <c r="ER615" i="1"/>
  <c r="ET615" i="1" s="1"/>
  <c r="FG615" i="1"/>
  <c r="FH615" i="1"/>
  <c r="FI615" i="1"/>
  <c r="FK615" i="1"/>
  <c r="FL615" i="1" s="1"/>
  <c r="EN616" i="1"/>
  <c r="EO616" i="1"/>
  <c r="ER616" i="1"/>
  <c r="ET616" i="1" s="1"/>
  <c r="FG616" i="1"/>
  <c r="FH616" i="1"/>
  <c r="FI616" i="1"/>
  <c r="FK616" i="1"/>
  <c r="FL616" i="1" s="1"/>
  <c r="EN617" i="1"/>
  <c r="EO617" i="1"/>
  <c r="ER617" i="1"/>
  <c r="ET617" i="1" s="1"/>
  <c r="FH617" i="1"/>
  <c r="FI617" i="1"/>
  <c r="FG617" i="1"/>
  <c r="FK617" i="1"/>
  <c r="FL617" i="1" s="1"/>
  <c r="EN618" i="1"/>
  <c r="EO618" i="1"/>
  <c r="ER618" i="1"/>
  <c r="ET618" i="1" s="1"/>
  <c r="FG618" i="1"/>
  <c r="FH618" i="1"/>
  <c r="FI618" i="1"/>
  <c r="FK618" i="1"/>
  <c r="FL618" i="1" s="1"/>
  <c r="EN619" i="1"/>
  <c r="EO619" i="1"/>
  <c r="ER619" i="1"/>
  <c r="ET619" i="1" s="1"/>
  <c r="FG619" i="1"/>
  <c r="FH619" i="1"/>
  <c r="FI619" i="1"/>
  <c r="FK619" i="1"/>
  <c r="FL619" i="1" s="1"/>
  <c r="EN620" i="1"/>
  <c r="EO620" i="1"/>
  <c r="ER620" i="1"/>
  <c r="ET620" i="1" s="1"/>
  <c r="FG620" i="1"/>
  <c r="FH620" i="1"/>
  <c r="FI620" i="1"/>
  <c r="FK620" i="1"/>
  <c r="FL620" i="1" s="1"/>
  <c r="EN621" i="1"/>
  <c r="EO621" i="1"/>
  <c r="ER621" i="1"/>
  <c r="ET621" i="1" s="1"/>
  <c r="FG621" i="1"/>
  <c r="FH621" i="1"/>
  <c r="FI621" i="1"/>
  <c r="FK621" i="1"/>
  <c r="FL621" i="1" s="1"/>
  <c r="EN622" i="1"/>
  <c r="EO622" i="1"/>
  <c r="ER622" i="1"/>
  <c r="ET622" i="1" s="1"/>
  <c r="FG622" i="1"/>
  <c r="FH622" i="1"/>
  <c r="FI622" i="1"/>
  <c r="FK622" i="1"/>
  <c r="FL622" i="1" s="1"/>
  <c r="EN623" i="1"/>
  <c r="EO623" i="1"/>
  <c r="ER623" i="1"/>
  <c r="ET623" i="1" s="1"/>
  <c r="FG623" i="1"/>
  <c r="FH623" i="1"/>
  <c r="FI623" i="1"/>
  <c r="FK623" i="1"/>
  <c r="FL623" i="1" s="1"/>
  <c r="EN624" i="1"/>
  <c r="EO624" i="1"/>
  <c r="ER624" i="1"/>
  <c r="ET624" i="1" s="1"/>
  <c r="FG624" i="1"/>
  <c r="FH624" i="1"/>
  <c r="FI624" i="1"/>
  <c r="FK624" i="1"/>
  <c r="FL624" i="1" s="1"/>
  <c r="EN625" i="1"/>
  <c r="EO625" i="1"/>
  <c r="ER625" i="1"/>
  <c r="ET625" i="1" s="1"/>
  <c r="FG625" i="1"/>
  <c r="FH625" i="1"/>
  <c r="FI625" i="1"/>
  <c r="FK625" i="1"/>
  <c r="FL625" i="1" s="1"/>
  <c r="EN626" i="1"/>
  <c r="EO626" i="1"/>
  <c r="ER626" i="1"/>
  <c r="ET626" i="1" s="1"/>
  <c r="FG626" i="1"/>
  <c r="FH626" i="1"/>
  <c r="FI626" i="1"/>
  <c r="FK626" i="1"/>
  <c r="FL626" i="1" s="1"/>
  <c r="EN627" i="1"/>
  <c r="EO627" i="1"/>
  <c r="ER627" i="1"/>
  <c r="ET627" i="1" s="1"/>
  <c r="FG627" i="1"/>
  <c r="FH627" i="1"/>
  <c r="FI627" i="1"/>
  <c r="FK627" i="1"/>
  <c r="FL627" i="1" s="1"/>
  <c r="EN628" i="1"/>
  <c r="EO628" i="1"/>
  <c r="ER628" i="1"/>
  <c r="ET628" i="1" s="1"/>
  <c r="FG628" i="1"/>
  <c r="FH628" i="1"/>
  <c r="FI628" i="1"/>
  <c r="FK628" i="1"/>
  <c r="FL628" i="1" s="1"/>
  <c r="EN629" i="1"/>
  <c r="EO629" i="1"/>
  <c r="ER629" i="1"/>
  <c r="ET629" i="1" s="1"/>
  <c r="FG629" i="1"/>
  <c r="FH629" i="1"/>
  <c r="FI629" i="1"/>
  <c r="FK629" i="1"/>
  <c r="FL629" i="1" s="1"/>
  <c r="EN630" i="1"/>
  <c r="EO630" i="1"/>
  <c r="ER630" i="1"/>
  <c r="ET630" i="1" s="1"/>
  <c r="FG630" i="1"/>
  <c r="FH630" i="1"/>
  <c r="FI630" i="1"/>
  <c r="FK630" i="1"/>
  <c r="FL630" i="1" s="1"/>
  <c r="EN631" i="1"/>
  <c r="EO631" i="1"/>
  <c r="ER631" i="1"/>
  <c r="ET631" i="1" s="1"/>
  <c r="FG631" i="1"/>
  <c r="FH631" i="1"/>
  <c r="FI631" i="1"/>
  <c r="FK631" i="1"/>
  <c r="FL631" i="1" s="1"/>
  <c r="EN632" i="1"/>
  <c r="EO632" i="1"/>
  <c r="ER632" i="1"/>
  <c r="ET632" i="1" s="1"/>
  <c r="FG632" i="1"/>
  <c r="FH632" i="1"/>
  <c r="FI632" i="1"/>
  <c r="FK632" i="1"/>
  <c r="FL632" i="1" s="1"/>
  <c r="EN633" i="1"/>
  <c r="EO633" i="1"/>
  <c r="ER633" i="1"/>
  <c r="ET633" i="1" s="1"/>
  <c r="FG633" i="1"/>
  <c r="FH633" i="1"/>
  <c r="FI633" i="1"/>
  <c r="FK633" i="1"/>
  <c r="FL633" i="1" s="1"/>
  <c r="EN634" i="1"/>
  <c r="EO634" i="1"/>
  <c r="ER634" i="1"/>
  <c r="ET634" i="1" s="1"/>
  <c r="FG634" i="1"/>
  <c r="FH634" i="1"/>
  <c r="FI634" i="1"/>
  <c r="FK634" i="1"/>
  <c r="FL634" i="1" s="1"/>
  <c r="EN635" i="1"/>
  <c r="EO635" i="1"/>
  <c r="ER635" i="1"/>
  <c r="ET635" i="1" s="1"/>
  <c r="FG635" i="1"/>
  <c r="FH635" i="1"/>
  <c r="FI635" i="1"/>
  <c r="FK635" i="1"/>
  <c r="FL635" i="1" s="1"/>
  <c r="EN636" i="1"/>
  <c r="EO636" i="1"/>
  <c r="ER636" i="1"/>
  <c r="ET636" i="1" s="1"/>
  <c r="FG636" i="1"/>
  <c r="FH636" i="1"/>
  <c r="FI636" i="1"/>
  <c r="FK636" i="1"/>
  <c r="FL636" i="1" s="1"/>
  <c r="EN637" i="1"/>
  <c r="EO637" i="1"/>
  <c r="ER637" i="1"/>
  <c r="ET637" i="1" s="1"/>
  <c r="FG637" i="1"/>
  <c r="FH637" i="1"/>
  <c r="FI637" i="1"/>
  <c r="FK637" i="1"/>
  <c r="FL637" i="1" s="1"/>
  <c r="EN638" i="1"/>
  <c r="EO638" i="1"/>
  <c r="ER638" i="1"/>
  <c r="ET638" i="1" s="1"/>
  <c r="FG638" i="1"/>
  <c r="FH638" i="1"/>
  <c r="FI638" i="1"/>
  <c r="FK638" i="1"/>
  <c r="FL638" i="1" s="1"/>
  <c r="EN639" i="1"/>
  <c r="EO639" i="1"/>
  <c r="ER639" i="1"/>
  <c r="ET639" i="1" s="1"/>
  <c r="FG639" i="1"/>
  <c r="FH639" i="1"/>
  <c r="FI639" i="1"/>
  <c r="FK639" i="1"/>
  <c r="FL639" i="1" s="1"/>
  <c r="EN640" i="1"/>
  <c r="EO640" i="1"/>
  <c r="ER640" i="1"/>
  <c r="ET640" i="1" s="1"/>
  <c r="FG640" i="1"/>
  <c r="FH640" i="1"/>
  <c r="FI640" i="1"/>
  <c r="FK640" i="1"/>
  <c r="FL640" i="1" s="1"/>
  <c r="EN641" i="1"/>
  <c r="EO641" i="1"/>
  <c r="ER641" i="1"/>
  <c r="ET641" i="1" s="1"/>
  <c r="FG641" i="1"/>
  <c r="FH641" i="1"/>
  <c r="FI641" i="1"/>
  <c r="FK641" i="1"/>
  <c r="FL641" i="1" s="1"/>
  <c r="EN642" i="1"/>
  <c r="EO642" i="1"/>
  <c r="ER642" i="1"/>
  <c r="ET642" i="1" s="1"/>
  <c r="FG642" i="1"/>
  <c r="FH642" i="1"/>
  <c r="FI642" i="1"/>
  <c r="FK642" i="1"/>
  <c r="FL642" i="1" s="1"/>
  <c r="EN643" i="1"/>
  <c r="EO643" i="1"/>
  <c r="ER643" i="1"/>
  <c r="ET643" i="1" s="1"/>
  <c r="FG643" i="1"/>
  <c r="FH643" i="1"/>
  <c r="FI643" i="1"/>
  <c r="FK643" i="1"/>
  <c r="FL643" i="1" s="1"/>
  <c r="EN644" i="1"/>
  <c r="EO644" i="1"/>
  <c r="ER644" i="1"/>
  <c r="ET644" i="1" s="1"/>
  <c r="FG644" i="1"/>
  <c r="FH644" i="1"/>
  <c r="FI644" i="1"/>
  <c r="FK644" i="1"/>
  <c r="FL644" i="1" s="1"/>
  <c r="EN645" i="1"/>
  <c r="EO645" i="1"/>
  <c r="ER645" i="1"/>
  <c r="ET645" i="1" s="1"/>
  <c r="FG645" i="1"/>
  <c r="FH645" i="1"/>
  <c r="FI645" i="1"/>
  <c r="FK645" i="1"/>
  <c r="FL645" i="1" s="1"/>
  <c r="EN646" i="1"/>
  <c r="EO646" i="1"/>
  <c r="ER646" i="1"/>
  <c r="ET646" i="1" s="1"/>
  <c r="FG646" i="1"/>
  <c r="FH646" i="1"/>
  <c r="FI646" i="1"/>
  <c r="FK646" i="1"/>
  <c r="FL646" i="1" s="1"/>
  <c r="EN647" i="1"/>
  <c r="EO647" i="1"/>
  <c r="ER647" i="1"/>
  <c r="ET647" i="1" s="1"/>
  <c r="FG647" i="1"/>
  <c r="FH647" i="1"/>
  <c r="FI647" i="1"/>
  <c r="FK647" i="1"/>
  <c r="FL647" i="1" s="1"/>
  <c r="EN648" i="1"/>
  <c r="EO648" i="1"/>
  <c r="ER648" i="1"/>
  <c r="ET648" i="1" s="1"/>
  <c r="FG648" i="1"/>
  <c r="FH648" i="1"/>
  <c r="FI648" i="1"/>
  <c r="FK648" i="1"/>
  <c r="FL648" i="1" s="1"/>
  <c r="EN649" i="1"/>
  <c r="EO649" i="1"/>
  <c r="ER649" i="1"/>
  <c r="ET649" i="1" s="1"/>
  <c r="FG649" i="1"/>
  <c r="FH649" i="1"/>
  <c r="FI649" i="1"/>
  <c r="FK649" i="1"/>
  <c r="FL649" i="1" s="1"/>
  <c r="EN650" i="1"/>
  <c r="EO650" i="1"/>
  <c r="ER650" i="1"/>
  <c r="ET650" i="1" s="1"/>
  <c r="FG650" i="1"/>
  <c r="FH650" i="1"/>
  <c r="FI650" i="1"/>
  <c r="FK650" i="1"/>
  <c r="FL650" i="1" s="1"/>
  <c r="EN651" i="1"/>
  <c r="EO651" i="1"/>
  <c r="ER651" i="1"/>
  <c r="ET651" i="1" s="1"/>
  <c r="FG651" i="1"/>
  <c r="FH651" i="1"/>
  <c r="FI651" i="1"/>
  <c r="FK651" i="1"/>
  <c r="FL651" i="1" s="1"/>
  <c r="EN652" i="1"/>
  <c r="EO652" i="1"/>
  <c r="ER652" i="1"/>
  <c r="ET652" i="1" s="1"/>
  <c r="FG652" i="1"/>
  <c r="FH652" i="1"/>
  <c r="FI652" i="1"/>
  <c r="FK652" i="1"/>
  <c r="FL652" i="1" s="1"/>
  <c r="EN653" i="1"/>
  <c r="EO653" i="1"/>
  <c r="ER653" i="1"/>
  <c r="ET653" i="1" s="1"/>
  <c r="FG653" i="1"/>
  <c r="FH653" i="1"/>
  <c r="FI653" i="1"/>
  <c r="FK653" i="1"/>
  <c r="FL653" i="1" s="1"/>
  <c r="EN654" i="1"/>
  <c r="EO654" i="1"/>
  <c r="ER654" i="1"/>
  <c r="ET654" i="1" s="1"/>
  <c r="FG654" i="1"/>
  <c r="FH654" i="1"/>
  <c r="FI654" i="1"/>
  <c r="FK654" i="1"/>
  <c r="FL654" i="1" s="1"/>
  <c r="EN655" i="1"/>
  <c r="EO655" i="1"/>
  <c r="ER655" i="1"/>
  <c r="ET655" i="1" s="1"/>
  <c r="FG655" i="1"/>
  <c r="FH655" i="1"/>
  <c r="FI655" i="1"/>
  <c r="FK655" i="1"/>
  <c r="FL655" i="1" s="1"/>
  <c r="EN656" i="1"/>
  <c r="EO656" i="1"/>
  <c r="ER656" i="1"/>
  <c r="ET656" i="1" s="1"/>
  <c r="FG656" i="1"/>
  <c r="FH656" i="1"/>
  <c r="FI656" i="1"/>
  <c r="FK656" i="1"/>
  <c r="FL656" i="1" s="1"/>
  <c r="EN657" i="1"/>
  <c r="EO657" i="1"/>
  <c r="ER657" i="1"/>
  <c r="ET657" i="1" s="1"/>
  <c r="FG657" i="1"/>
  <c r="FH657" i="1"/>
  <c r="FI657" i="1"/>
  <c r="FK657" i="1"/>
  <c r="FL657" i="1" s="1"/>
  <c r="EN658" i="1"/>
  <c r="EO658" i="1"/>
  <c r="ER658" i="1"/>
  <c r="ET658" i="1" s="1"/>
  <c r="FG658" i="1"/>
  <c r="FH658" i="1"/>
  <c r="FI658" i="1"/>
  <c r="FK658" i="1"/>
  <c r="FL658" i="1" s="1"/>
  <c r="EN659" i="1"/>
  <c r="EO659" i="1"/>
  <c r="ER659" i="1"/>
  <c r="ET659" i="1" s="1"/>
  <c r="FG659" i="1"/>
  <c r="FH659" i="1"/>
  <c r="FI659" i="1"/>
  <c r="FK659" i="1"/>
  <c r="FL659" i="1" s="1"/>
  <c r="EN660" i="1"/>
  <c r="EO660" i="1"/>
  <c r="ER660" i="1"/>
  <c r="ET660" i="1" s="1"/>
  <c r="FG660" i="1"/>
  <c r="FH660" i="1"/>
  <c r="FI660" i="1"/>
  <c r="FK660" i="1"/>
  <c r="FL660" i="1" s="1"/>
  <c r="EN661" i="1"/>
  <c r="EO661" i="1"/>
  <c r="ER661" i="1"/>
  <c r="ET661" i="1" s="1"/>
  <c r="FG661" i="1"/>
  <c r="FH661" i="1"/>
  <c r="FI661" i="1"/>
  <c r="FK661" i="1"/>
  <c r="FL661" i="1" s="1"/>
  <c r="EN662" i="1"/>
  <c r="EO662" i="1"/>
  <c r="ER662" i="1"/>
  <c r="ET662" i="1" s="1"/>
  <c r="FG662" i="1"/>
  <c r="FH662" i="1"/>
  <c r="FI662" i="1"/>
  <c r="FK662" i="1"/>
  <c r="FL662" i="1" s="1"/>
  <c r="EN663" i="1"/>
  <c r="EO663" i="1"/>
  <c r="ER663" i="1"/>
  <c r="ET663" i="1" s="1"/>
  <c r="FG663" i="1"/>
  <c r="FH663" i="1"/>
  <c r="FI663" i="1"/>
  <c r="FK663" i="1"/>
  <c r="FL663" i="1" s="1"/>
  <c r="EN664" i="1"/>
  <c r="EO664" i="1"/>
  <c r="ER664" i="1"/>
  <c r="ET664" i="1" s="1"/>
  <c r="FG664" i="1"/>
  <c r="FH664" i="1"/>
  <c r="FI664" i="1"/>
  <c r="FK664" i="1"/>
  <c r="FL664" i="1" s="1"/>
  <c r="EN665" i="1"/>
  <c r="EO665" i="1"/>
  <c r="ER665" i="1"/>
  <c r="ET665" i="1" s="1"/>
  <c r="FG665" i="1"/>
  <c r="FH665" i="1"/>
  <c r="FI665" i="1"/>
  <c r="FK665" i="1"/>
  <c r="FL665" i="1" s="1"/>
  <c r="EN666" i="1"/>
  <c r="EO666" i="1"/>
  <c r="ER666" i="1"/>
  <c r="ET666" i="1" s="1"/>
  <c r="FG666" i="1"/>
  <c r="FH666" i="1"/>
  <c r="FI666" i="1"/>
  <c r="FK666" i="1"/>
  <c r="FL666" i="1" s="1"/>
  <c r="EN667" i="1"/>
  <c r="EO667" i="1"/>
  <c r="ER667" i="1"/>
  <c r="ET667" i="1" s="1"/>
  <c r="FG667" i="1"/>
  <c r="FH667" i="1"/>
  <c r="FI667" i="1"/>
  <c r="FK667" i="1"/>
  <c r="FL667" i="1" s="1"/>
  <c r="EN668" i="1"/>
  <c r="EO668" i="1"/>
  <c r="ER668" i="1"/>
  <c r="ET668" i="1" s="1"/>
  <c r="FG668" i="1"/>
  <c r="FH668" i="1"/>
  <c r="FI668" i="1"/>
  <c r="FK668" i="1"/>
  <c r="FL668" i="1" s="1"/>
  <c r="EN669" i="1"/>
  <c r="EO669" i="1"/>
  <c r="ER669" i="1"/>
  <c r="ET669" i="1" s="1"/>
  <c r="FG669" i="1"/>
  <c r="FH669" i="1"/>
  <c r="FI669" i="1"/>
  <c r="FK669" i="1"/>
  <c r="FL669" i="1" s="1"/>
  <c r="EN670" i="1"/>
  <c r="EO670" i="1"/>
  <c r="ER670" i="1"/>
  <c r="ET670" i="1" s="1"/>
  <c r="FG670" i="1"/>
  <c r="FH670" i="1"/>
  <c r="FI670" i="1"/>
  <c r="FK670" i="1"/>
  <c r="FL670" i="1" s="1"/>
  <c r="AT470" i="26"/>
  <c r="L433" i="26"/>
  <c r="W433" i="26"/>
  <c r="AA433" i="26"/>
  <c r="AD433" i="26"/>
  <c r="AG433" i="26"/>
  <c r="L434" i="26"/>
  <c r="W434" i="26"/>
  <c r="AA434" i="26"/>
  <c r="AD434" i="26"/>
  <c r="AG434" i="26"/>
  <c r="L435" i="26"/>
  <c r="W435" i="26"/>
  <c r="AA435" i="26"/>
  <c r="AD435" i="26"/>
  <c r="AG435" i="26"/>
  <c r="L436" i="26"/>
  <c r="W436" i="26"/>
  <c r="AA436" i="26"/>
  <c r="AD436" i="26"/>
  <c r="AG436" i="26"/>
  <c r="L437" i="26"/>
  <c r="W437" i="26"/>
  <c r="AA437" i="26"/>
  <c r="AD437" i="26"/>
  <c r="AG437" i="26"/>
  <c r="L438" i="26"/>
  <c r="W438" i="26"/>
  <c r="AA438" i="26"/>
  <c r="AD438" i="26"/>
  <c r="AG438" i="26"/>
  <c r="L439" i="26"/>
  <c r="W439" i="26"/>
  <c r="AA439" i="26"/>
  <c r="AD439" i="26"/>
  <c r="AG439" i="26"/>
  <c r="L440" i="26"/>
  <c r="W440" i="26"/>
  <c r="AA440" i="26"/>
  <c r="AD440" i="26"/>
  <c r="AG440" i="26"/>
  <c r="L441" i="26"/>
  <c r="W441" i="26"/>
  <c r="AA441" i="26"/>
  <c r="AD441" i="26"/>
  <c r="AG441" i="26"/>
  <c r="L442" i="26"/>
  <c r="W442" i="26"/>
  <c r="AA442" i="26"/>
  <c r="AD442" i="26"/>
  <c r="AG442" i="26"/>
  <c r="L443" i="26"/>
  <c r="W443" i="26"/>
  <c r="AA443" i="26"/>
  <c r="AD443" i="26"/>
  <c r="AG443" i="26"/>
  <c r="L444" i="26"/>
  <c r="W444" i="26"/>
  <c r="AA444" i="26"/>
  <c r="AD444" i="26"/>
  <c r="AG444" i="26"/>
  <c r="L445" i="26"/>
  <c r="W445" i="26"/>
  <c r="AA445" i="26"/>
  <c r="AD445" i="26"/>
  <c r="AG445" i="26"/>
  <c r="L446" i="26"/>
  <c r="W446" i="26"/>
  <c r="AA446" i="26"/>
  <c r="AD446" i="26"/>
  <c r="AG446" i="26"/>
  <c r="L447" i="26"/>
  <c r="W447" i="26"/>
  <c r="AA447" i="26"/>
  <c r="AD447" i="26"/>
  <c r="AG447" i="26"/>
  <c r="L448" i="26"/>
  <c r="W448" i="26"/>
  <c r="AA448" i="26"/>
  <c r="AD448" i="26"/>
  <c r="AG448" i="26"/>
  <c r="L449" i="26"/>
  <c r="W449" i="26"/>
  <c r="AA449" i="26"/>
  <c r="AD449" i="26"/>
  <c r="AG449" i="26"/>
  <c r="L450" i="26"/>
  <c r="W450" i="26"/>
  <c r="AA450" i="26"/>
  <c r="AD450" i="26"/>
  <c r="AG450" i="26"/>
  <c r="L451" i="26"/>
  <c r="W451" i="26"/>
  <c r="AA451" i="26"/>
  <c r="AD451" i="26"/>
  <c r="AG451" i="26"/>
  <c r="L452" i="26"/>
  <c r="W452" i="26"/>
  <c r="AA452" i="26"/>
  <c r="AD452" i="26"/>
  <c r="AG452" i="26"/>
  <c r="L453" i="26"/>
  <c r="W453" i="26"/>
  <c r="AA453" i="26"/>
  <c r="AD453" i="26"/>
  <c r="AG453" i="26"/>
  <c r="L454" i="26"/>
  <c r="W454" i="26"/>
  <c r="AA454" i="26"/>
  <c r="AD454" i="26"/>
  <c r="AG454" i="26"/>
  <c r="L455" i="26"/>
  <c r="W455" i="26"/>
  <c r="AA455" i="26"/>
  <c r="AD455" i="26"/>
  <c r="AG455" i="26"/>
  <c r="L456" i="26"/>
  <c r="W456" i="26"/>
  <c r="AA456" i="26"/>
  <c r="AD456" i="26"/>
  <c r="AG456" i="26"/>
  <c r="L457" i="26"/>
  <c r="W457" i="26"/>
  <c r="AA457" i="26"/>
  <c r="AD457" i="26"/>
  <c r="AG457" i="26"/>
  <c r="L458" i="26"/>
  <c r="W458" i="26"/>
  <c r="AA458" i="26"/>
  <c r="AD458" i="26"/>
  <c r="AG458" i="26"/>
  <c r="L459" i="26"/>
  <c r="W459" i="26"/>
  <c r="AA459" i="26"/>
  <c r="AD459" i="26"/>
  <c r="AG459" i="26"/>
  <c r="L460" i="26"/>
  <c r="W460" i="26"/>
  <c r="AA460" i="26"/>
  <c r="AD460" i="26"/>
  <c r="AG460" i="26"/>
  <c r="L461" i="26"/>
  <c r="W461" i="26"/>
  <c r="AA461" i="26"/>
  <c r="AD461" i="26"/>
  <c r="AG461" i="26"/>
  <c r="L462" i="26"/>
  <c r="W462" i="26"/>
  <c r="AA462" i="26"/>
  <c r="AD462" i="26"/>
  <c r="AG462" i="26"/>
  <c r="L463" i="26"/>
  <c r="AD463" i="26"/>
  <c r="AG463" i="26"/>
  <c r="L464" i="26"/>
  <c r="W464" i="26"/>
  <c r="AA464" i="26"/>
  <c r="AD464" i="26"/>
  <c r="AG464" i="26"/>
  <c r="L465" i="26"/>
  <c r="W465" i="26"/>
  <c r="AA465" i="26"/>
  <c r="AD465" i="26"/>
  <c r="AG465" i="26"/>
  <c r="L466" i="26"/>
  <c r="W466" i="26"/>
  <c r="AA466" i="26"/>
  <c r="AD466" i="26"/>
  <c r="AG466" i="26"/>
  <c r="L467" i="26"/>
  <c r="W467" i="26"/>
  <c r="AA467" i="26"/>
  <c r="AD467" i="26"/>
  <c r="AG467" i="26"/>
  <c r="L468" i="26"/>
  <c r="W468" i="26"/>
  <c r="AA468" i="26"/>
  <c r="AD468" i="26"/>
  <c r="AG468" i="26"/>
  <c r="L469" i="26"/>
  <c r="W469" i="26"/>
  <c r="AA469" i="26"/>
  <c r="AD469" i="26"/>
  <c r="AG469" i="26"/>
  <c r="AT515" i="26"/>
  <c r="AT560" i="26"/>
  <c r="AT605" i="26"/>
  <c r="AT650" i="26"/>
  <c r="AT695" i="26"/>
  <c r="AT740" i="26"/>
  <c r="AT785" i="26"/>
  <c r="AT830" i="26"/>
  <c r="L427" i="26"/>
  <c r="W427" i="26"/>
  <c r="AA427" i="26"/>
  <c r="AD427" i="26"/>
  <c r="AG427" i="26"/>
  <c r="L428" i="26"/>
  <c r="W428" i="26"/>
  <c r="AA428" i="26"/>
  <c r="AD428" i="26"/>
  <c r="AG428" i="26"/>
  <c r="L429" i="26"/>
  <c r="W429" i="26"/>
  <c r="AA429" i="26"/>
  <c r="AD429" i="26"/>
  <c r="AG429" i="26"/>
  <c r="L430" i="26"/>
  <c r="W430" i="26"/>
  <c r="AA430" i="26"/>
  <c r="AD430" i="26"/>
  <c r="AG430" i="26"/>
  <c r="L431" i="26"/>
  <c r="W431" i="26"/>
  <c r="AA431" i="26"/>
  <c r="AD431" i="26"/>
  <c r="AG431" i="26"/>
  <c r="L432" i="26"/>
  <c r="W432" i="26"/>
  <c r="AA432" i="26"/>
  <c r="AD432" i="26"/>
  <c r="AG432" i="26"/>
  <c r="L425" i="26"/>
  <c r="AT425" i="26" s="1"/>
  <c r="W425" i="26"/>
  <c r="AA425" i="26"/>
  <c r="AD425" i="26"/>
  <c r="AG425" i="26"/>
  <c r="L426" i="26"/>
  <c r="W426" i="26"/>
  <c r="AA426" i="26"/>
  <c r="AD426" i="26"/>
  <c r="AG426" i="26"/>
  <c r="EN270" i="1"/>
  <c r="EO270" i="1"/>
  <c r="ER270" i="1"/>
  <c r="ET270" i="1" s="1"/>
  <c r="FG270" i="1"/>
  <c r="FH270" i="1"/>
  <c r="FI270" i="1"/>
  <c r="FK270" i="1"/>
  <c r="FL270" i="1" s="1"/>
  <c r="EN271" i="1"/>
  <c r="EO271" i="1"/>
  <c r="ER271" i="1"/>
  <c r="ET271" i="1" s="1"/>
  <c r="FG271" i="1"/>
  <c r="FH271" i="1"/>
  <c r="FI271" i="1"/>
  <c r="FK271" i="1"/>
  <c r="FL271" i="1" s="1"/>
  <c r="EN272" i="1"/>
  <c r="EO272" i="1"/>
  <c r="ER272" i="1"/>
  <c r="ET272" i="1" s="1"/>
  <c r="FG272" i="1"/>
  <c r="FH272" i="1"/>
  <c r="FI272" i="1"/>
  <c r="FK272" i="1"/>
  <c r="FL272" i="1" s="1"/>
  <c r="EN273" i="1"/>
  <c r="EO273" i="1"/>
  <c r="ER273" i="1"/>
  <c r="ET273" i="1" s="1"/>
  <c r="FG273" i="1"/>
  <c r="FH273" i="1"/>
  <c r="FI273" i="1"/>
  <c r="FK273" i="1"/>
  <c r="FL273" i="1" s="1"/>
  <c r="L381" i="26" l="1"/>
  <c r="W381" i="26"/>
  <c r="AA381" i="26"/>
  <c r="AD381" i="26"/>
  <c r="AG381" i="26"/>
  <c r="L382" i="26"/>
  <c r="W382" i="26"/>
  <c r="AA382" i="26"/>
  <c r="AD382" i="26"/>
  <c r="AG382" i="26"/>
  <c r="L383" i="26"/>
  <c r="W383" i="26"/>
  <c r="AA383" i="26"/>
  <c r="AD383" i="26"/>
  <c r="AG383" i="26"/>
  <c r="L384" i="26"/>
  <c r="W384" i="26"/>
  <c r="AA384" i="26"/>
  <c r="AD384" i="26"/>
  <c r="AG384" i="26"/>
  <c r="L385" i="26"/>
  <c r="W385" i="26"/>
  <c r="AA385" i="26"/>
  <c r="AD385" i="26"/>
  <c r="AG385" i="26"/>
  <c r="L386" i="26"/>
  <c r="W386" i="26"/>
  <c r="AA386" i="26"/>
  <c r="AD386" i="26"/>
  <c r="AG386" i="26"/>
  <c r="L387" i="26"/>
  <c r="W387" i="26"/>
  <c r="AA387" i="26"/>
  <c r="AD387" i="26"/>
  <c r="AG387" i="26"/>
  <c r="L388" i="26"/>
  <c r="W388" i="26"/>
  <c r="AA388" i="26"/>
  <c r="AD388" i="26"/>
  <c r="AG388" i="26"/>
  <c r="L389" i="26"/>
  <c r="W389" i="26"/>
  <c r="AA389" i="26"/>
  <c r="AD389" i="26"/>
  <c r="AG389" i="26"/>
  <c r="L390" i="26"/>
  <c r="W390" i="26"/>
  <c r="AA390" i="26"/>
  <c r="AD390" i="26"/>
  <c r="AG390" i="26"/>
  <c r="L391" i="26"/>
  <c r="W391" i="26"/>
  <c r="AA391" i="26"/>
  <c r="AD391" i="26"/>
  <c r="AG391" i="26"/>
  <c r="L392" i="26"/>
  <c r="W392" i="26"/>
  <c r="AA392" i="26"/>
  <c r="AD392" i="26"/>
  <c r="AG392" i="26"/>
  <c r="L393" i="26"/>
  <c r="W393" i="26"/>
  <c r="AA393" i="26"/>
  <c r="AD393" i="26"/>
  <c r="AG393" i="26"/>
  <c r="L394" i="26"/>
  <c r="W394" i="26"/>
  <c r="AA394" i="26"/>
  <c r="AD394" i="26"/>
  <c r="AG394" i="26"/>
  <c r="L395" i="26"/>
  <c r="W395" i="26"/>
  <c r="AA395" i="26"/>
  <c r="AD395" i="26"/>
  <c r="AG395" i="26"/>
  <c r="L396" i="26"/>
  <c r="W396" i="26"/>
  <c r="AA396" i="26"/>
  <c r="AD396" i="26"/>
  <c r="AG396" i="26"/>
  <c r="L397" i="26"/>
  <c r="W397" i="26"/>
  <c r="AA397" i="26"/>
  <c r="AD397" i="26"/>
  <c r="AG397" i="26"/>
  <c r="L398" i="26"/>
  <c r="W398" i="26"/>
  <c r="AA398" i="26"/>
  <c r="AD398" i="26"/>
  <c r="AG398" i="26"/>
  <c r="L399" i="26"/>
  <c r="W399" i="26"/>
  <c r="AA399" i="26"/>
  <c r="AD399" i="26"/>
  <c r="AG399" i="26"/>
  <c r="L400" i="26"/>
  <c r="W400" i="26"/>
  <c r="AA400" i="26"/>
  <c r="AD400" i="26"/>
  <c r="AG400" i="26"/>
  <c r="L401" i="26"/>
  <c r="W401" i="26"/>
  <c r="AA401" i="26"/>
  <c r="AD401" i="26"/>
  <c r="AG401" i="26"/>
  <c r="L402" i="26"/>
  <c r="W402" i="26"/>
  <c r="AA402" i="26"/>
  <c r="AD402" i="26"/>
  <c r="AG402" i="26"/>
  <c r="L403" i="26"/>
  <c r="W403" i="26"/>
  <c r="AA403" i="26"/>
  <c r="AD403" i="26"/>
  <c r="AG403" i="26"/>
  <c r="L404" i="26"/>
  <c r="W404" i="26"/>
  <c r="AA404" i="26"/>
  <c r="AD404" i="26"/>
  <c r="AG404" i="26"/>
  <c r="L405" i="26"/>
  <c r="W405" i="26"/>
  <c r="AA405" i="26"/>
  <c r="AD405" i="26"/>
  <c r="AG405" i="26"/>
  <c r="L406" i="26"/>
  <c r="W406" i="26"/>
  <c r="AA406" i="26"/>
  <c r="AD406" i="26"/>
  <c r="AG406" i="26"/>
  <c r="L407" i="26"/>
  <c r="W407" i="26"/>
  <c r="AA407" i="26"/>
  <c r="AD407" i="26"/>
  <c r="AG407" i="26"/>
  <c r="L408" i="26"/>
  <c r="W408" i="26"/>
  <c r="AA408" i="26"/>
  <c r="AD408" i="26"/>
  <c r="AG408" i="26"/>
  <c r="L409" i="26"/>
  <c r="W409" i="26"/>
  <c r="AA409" i="26"/>
  <c r="AD409" i="26"/>
  <c r="AG409" i="26"/>
  <c r="L410" i="26"/>
  <c r="W410" i="26"/>
  <c r="AA410" i="26"/>
  <c r="AD410" i="26"/>
  <c r="AG410" i="26"/>
  <c r="L411" i="26"/>
  <c r="W411" i="26"/>
  <c r="AA411" i="26"/>
  <c r="AD411" i="26"/>
  <c r="AG411" i="26"/>
  <c r="L412" i="26"/>
  <c r="W412" i="26"/>
  <c r="AA412" i="26"/>
  <c r="AD412" i="26"/>
  <c r="AG412" i="26"/>
  <c r="L413" i="26"/>
  <c r="W413" i="26"/>
  <c r="AA413" i="26"/>
  <c r="AD413" i="26"/>
  <c r="AG413" i="26"/>
  <c r="L414" i="26"/>
  <c r="W414" i="26"/>
  <c r="AA414" i="26"/>
  <c r="AD414" i="26"/>
  <c r="AG414" i="26"/>
  <c r="L415" i="26"/>
  <c r="W415" i="26"/>
  <c r="AA415" i="26"/>
  <c r="AD415" i="26"/>
  <c r="AG415" i="26"/>
  <c r="L416" i="26"/>
  <c r="W416" i="26"/>
  <c r="AA416" i="26"/>
  <c r="AD416" i="26"/>
  <c r="AG416" i="26"/>
  <c r="L417" i="26"/>
  <c r="W417" i="26"/>
  <c r="AA417" i="26"/>
  <c r="AD417" i="26"/>
  <c r="AG417" i="26"/>
  <c r="L418" i="26"/>
  <c r="W418" i="26"/>
  <c r="AA418" i="26"/>
  <c r="AD418" i="26"/>
  <c r="AG418" i="26"/>
  <c r="L419" i="26"/>
  <c r="W419" i="26"/>
  <c r="AA419" i="26"/>
  <c r="AD419" i="26"/>
  <c r="AG419" i="26"/>
  <c r="L420" i="26"/>
  <c r="W420" i="26"/>
  <c r="AA420" i="26"/>
  <c r="AD420" i="26"/>
  <c r="AG420" i="26"/>
  <c r="L421" i="26"/>
  <c r="W421" i="26"/>
  <c r="AA421" i="26"/>
  <c r="AD421" i="26"/>
  <c r="AG421" i="26"/>
  <c r="L422" i="26"/>
  <c r="W422" i="26"/>
  <c r="AA422" i="26"/>
  <c r="AD422" i="26"/>
  <c r="AG422" i="26"/>
  <c r="L423" i="26"/>
  <c r="W423" i="26"/>
  <c r="AA423" i="26"/>
  <c r="AD423" i="26"/>
  <c r="AG423" i="26"/>
  <c r="L424" i="26"/>
  <c r="W424" i="26"/>
  <c r="AA424" i="26"/>
  <c r="AD424" i="26"/>
  <c r="AG424" i="26"/>
  <c r="AG380" i="26"/>
  <c r="AD380" i="26"/>
  <c r="AA380" i="26"/>
  <c r="W380" i="26"/>
  <c r="L380" i="26"/>
  <c r="AT380" i="26" s="1"/>
  <c r="AT4" i="26" s="1"/>
  <c r="AT3" i="26" l="1"/>
  <c r="FK269" i="1"/>
  <c r="FL269" i="1" s="1"/>
  <c r="FI269" i="1"/>
  <c r="FH269" i="1"/>
  <c r="FG269" i="1"/>
  <c r="ER269" i="1"/>
  <c r="ET269" i="1" s="1"/>
  <c r="EO269" i="1"/>
  <c r="EN269" i="1"/>
  <c r="CW49" i="1" l="1"/>
  <c r="N8" i="26"/>
  <c r="FK182" i="1" l="1"/>
  <c r="FL182" i="1" s="1"/>
  <c r="FK268" i="1"/>
  <c r="FL268" i="1" s="1"/>
  <c r="FK267" i="1"/>
  <c r="FL267" i="1" s="1"/>
  <c r="FK266" i="1"/>
  <c r="FL266" i="1" s="1"/>
  <c r="FK265" i="1"/>
  <c r="FL265" i="1" s="1"/>
  <c r="FK264" i="1"/>
  <c r="FL264" i="1" s="1"/>
  <c r="FK263" i="1"/>
  <c r="FL263" i="1" s="1"/>
  <c r="FK262" i="1"/>
  <c r="FL262" i="1" s="1"/>
  <c r="FK261" i="1"/>
  <c r="FL261" i="1" s="1"/>
  <c r="FK260" i="1"/>
  <c r="FL260" i="1" s="1"/>
  <c r="FK259" i="1"/>
  <c r="FL259" i="1" s="1"/>
  <c r="FK258" i="1"/>
  <c r="FL258" i="1" s="1"/>
  <c r="FK257" i="1"/>
  <c r="FL257" i="1" s="1"/>
  <c r="FK256" i="1"/>
  <c r="FL256" i="1" s="1"/>
  <c r="FK255" i="1"/>
  <c r="FL255" i="1" s="1"/>
  <c r="FK254" i="1"/>
  <c r="FL254" i="1" s="1"/>
  <c r="FK253" i="1"/>
  <c r="FL253" i="1" s="1"/>
  <c r="FK252" i="1"/>
  <c r="FL252" i="1" s="1"/>
  <c r="FK251" i="1"/>
  <c r="FL251" i="1" s="1"/>
  <c r="FK250" i="1"/>
  <c r="FL250" i="1" s="1"/>
  <c r="FK249" i="1"/>
  <c r="FL249" i="1" s="1"/>
  <c r="FK248" i="1"/>
  <c r="FL248" i="1" s="1"/>
  <c r="FK247" i="1"/>
  <c r="FL247" i="1" s="1"/>
  <c r="FK246" i="1"/>
  <c r="FL246" i="1" s="1"/>
  <c r="FK245" i="1"/>
  <c r="FL245" i="1" s="1"/>
  <c r="FK244" i="1"/>
  <c r="FL244" i="1" s="1"/>
  <c r="FK243" i="1"/>
  <c r="FL243" i="1" s="1"/>
  <c r="FK242" i="1"/>
  <c r="FL242" i="1" s="1"/>
  <c r="FK241" i="1"/>
  <c r="FL241" i="1" s="1"/>
  <c r="FK240" i="1"/>
  <c r="FL240" i="1" s="1"/>
  <c r="FK239" i="1"/>
  <c r="FL239" i="1" s="1"/>
  <c r="FK238" i="1"/>
  <c r="FL238" i="1" s="1"/>
  <c r="FK237" i="1"/>
  <c r="FL237" i="1" s="1"/>
  <c r="FK236" i="1"/>
  <c r="FL236" i="1" s="1"/>
  <c r="FK235" i="1"/>
  <c r="FL235" i="1" s="1"/>
  <c r="FK234" i="1"/>
  <c r="FL234" i="1" s="1"/>
  <c r="FK233" i="1"/>
  <c r="FL233" i="1" s="1"/>
  <c r="FK232" i="1"/>
  <c r="FL232" i="1" s="1"/>
  <c r="FK231" i="1"/>
  <c r="FL231" i="1" s="1"/>
  <c r="FK230" i="1"/>
  <c r="FL230" i="1" s="1"/>
  <c r="FK229" i="1"/>
  <c r="FL229" i="1" s="1"/>
  <c r="FK228" i="1"/>
  <c r="FL228" i="1" s="1"/>
  <c r="FK227" i="1"/>
  <c r="FL227" i="1" s="1"/>
  <c r="FK226" i="1"/>
  <c r="FL226" i="1" s="1"/>
  <c r="FK225" i="1"/>
  <c r="FL225" i="1" s="1"/>
  <c r="FK224" i="1"/>
  <c r="FL224" i="1" s="1"/>
  <c r="FK223" i="1"/>
  <c r="FL223" i="1" s="1"/>
  <c r="FK222" i="1"/>
  <c r="FL222" i="1" s="1"/>
  <c r="FK221" i="1"/>
  <c r="FL221" i="1" s="1"/>
  <c r="FK220" i="1"/>
  <c r="FL220" i="1" s="1"/>
  <c r="FK219" i="1"/>
  <c r="FL219" i="1" s="1"/>
  <c r="FK218" i="1"/>
  <c r="FL218" i="1" s="1"/>
  <c r="FK217" i="1"/>
  <c r="FL217" i="1" s="1"/>
  <c r="FK216" i="1"/>
  <c r="FL216" i="1" s="1"/>
  <c r="FK215" i="1"/>
  <c r="FL215" i="1" s="1"/>
  <c r="FK214" i="1"/>
  <c r="FL214" i="1" s="1"/>
  <c r="FK213" i="1"/>
  <c r="FL213" i="1" s="1"/>
  <c r="FK212" i="1"/>
  <c r="FL212" i="1" s="1"/>
  <c r="FK211" i="1"/>
  <c r="FL211" i="1" s="1"/>
  <c r="FK210" i="1"/>
  <c r="FL210" i="1" s="1"/>
  <c r="FK209" i="1"/>
  <c r="FL209" i="1" s="1"/>
  <c r="FK208" i="1"/>
  <c r="FL208" i="1" s="1"/>
  <c r="FK207" i="1"/>
  <c r="FL207" i="1" s="1"/>
  <c r="FK206" i="1"/>
  <c r="FL206" i="1" s="1"/>
  <c r="FK205" i="1"/>
  <c r="FL205" i="1" s="1"/>
  <c r="FK204" i="1"/>
  <c r="FL204" i="1" s="1"/>
  <c r="FK203" i="1"/>
  <c r="FL203" i="1" s="1"/>
  <c r="FK202" i="1"/>
  <c r="FL202" i="1" s="1"/>
  <c r="FK201" i="1"/>
  <c r="FL201" i="1" s="1"/>
  <c r="FK200" i="1"/>
  <c r="FL200" i="1" s="1"/>
  <c r="FK199" i="1"/>
  <c r="FL199" i="1" s="1"/>
  <c r="FK198" i="1"/>
  <c r="FL198" i="1" s="1"/>
  <c r="FK197" i="1"/>
  <c r="FL197" i="1" s="1"/>
  <c r="FK196" i="1"/>
  <c r="FL196" i="1" s="1"/>
  <c r="FK195" i="1"/>
  <c r="FL195" i="1" s="1"/>
  <c r="FK194" i="1"/>
  <c r="FL194" i="1" s="1"/>
  <c r="FK193" i="1"/>
  <c r="FL193" i="1" s="1"/>
  <c r="FK192" i="1"/>
  <c r="FL192" i="1" s="1"/>
  <c r="FK191" i="1"/>
  <c r="FL191" i="1" s="1"/>
  <c r="FK190" i="1"/>
  <c r="FL190" i="1" s="1"/>
  <c r="FK189" i="1"/>
  <c r="FL189" i="1" s="1"/>
  <c r="FK188" i="1"/>
  <c r="FL188" i="1" s="1"/>
  <c r="FK187" i="1"/>
  <c r="FL187" i="1" s="1"/>
  <c r="FK186" i="1"/>
  <c r="FL186" i="1" s="1"/>
  <c r="FK185" i="1"/>
  <c r="FL185" i="1" s="1"/>
  <c r="FK184" i="1"/>
  <c r="FL184" i="1" s="1"/>
  <c r="FK183" i="1"/>
  <c r="FL183" i="1" s="1"/>
  <c r="FK181" i="1"/>
  <c r="FL181" i="1" s="1"/>
  <c r="FK180" i="1"/>
  <c r="FK169" i="1"/>
  <c r="FL169" i="1" s="1"/>
  <c r="FK168" i="1"/>
  <c r="FL168" i="1" s="1"/>
  <c r="FK167" i="1"/>
  <c r="FL167" i="1" s="1"/>
  <c r="FK166" i="1"/>
  <c r="FL166" i="1" s="1"/>
  <c r="FK165" i="1"/>
  <c r="FL165" i="1" s="1"/>
  <c r="FK164" i="1"/>
  <c r="FL164" i="1" s="1"/>
  <c r="FK163" i="1"/>
  <c r="FL163" i="1" s="1"/>
  <c r="FK162" i="1"/>
  <c r="FL162" i="1" s="1"/>
  <c r="FL180" i="1" l="1"/>
  <c r="T29" i="25"/>
  <c r="T30" i="25"/>
  <c r="T31" i="25"/>
  <c r="T33" i="25"/>
  <c r="T34" i="25"/>
  <c r="T35" i="25"/>
  <c r="T37" i="25"/>
  <c r="T40" i="25"/>
  <c r="T28" i="25"/>
  <c r="T32" i="25" s="1"/>
  <c r="T36" i="25" s="1"/>
  <c r="T39" i="25" l="1"/>
  <c r="T43" i="25"/>
  <c r="T41" i="25" s="1"/>
  <c r="T38" i="25"/>
  <c r="T42" i="25" s="1"/>
  <c r="W132" i="26"/>
  <c r="W133" i="26"/>
  <c r="W134" i="26"/>
  <c r="W135" i="26"/>
  <c r="W136" i="26"/>
  <c r="W137" i="26"/>
  <c r="W138" i="26"/>
  <c r="W139" i="26"/>
  <c r="W131" i="26"/>
  <c r="W344" i="18"/>
  <c r="W345" i="18"/>
  <c r="W346" i="18"/>
  <c r="W347" i="18"/>
  <c r="W348" i="18"/>
  <c r="W349" i="18"/>
  <c r="W350" i="18"/>
  <c r="W351" i="18"/>
  <c r="W352" i="18"/>
  <c r="W353" i="18"/>
  <c r="W354" i="18"/>
  <c r="W355" i="18"/>
  <c r="W356" i="18"/>
  <c r="W357" i="18"/>
  <c r="W358" i="18"/>
  <c r="W359" i="18"/>
  <c r="W360" i="18"/>
  <c r="W361" i="18"/>
  <c r="W362" i="18"/>
  <c r="W363" i="18"/>
  <c r="W364" i="18"/>
  <c r="W365" i="18"/>
  <c r="W366" i="18"/>
  <c r="W367" i="18"/>
  <c r="W368" i="18"/>
  <c r="W369" i="18"/>
  <c r="W370" i="18"/>
  <c r="W371" i="18"/>
  <c r="W372" i="18"/>
  <c r="W373" i="18"/>
  <c r="W374" i="18"/>
  <c r="W375" i="18"/>
  <c r="W376" i="18"/>
  <c r="W377" i="18"/>
  <c r="W378" i="18"/>
  <c r="W379" i="18"/>
  <c r="W380" i="18"/>
  <c r="W381" i="18"/>
  <c r="W382" i="18"/>
  <c r="W383" i="18"/>
  <c r="W384" i="18"/>
  <c r="W385" i="18"/>
  <c r="W386" i="18"/>
  <c r="W387" i="18"/>
  <c r="W343" i="18"/>
  <c r="W150" i="18"/>
  <c r="W151" i="18"/>
  <c r="W152" i="18"/>
  <c r="W153" i="18"/>
  <c r="W154" i="18"/>
  <c r="W155" i="18"/>
  <c r="W156" i="18"/>
  <c r="W157" i="18"/>
  <c r="W149" i="18"/>
  <c r="L132" i="26"/>
  <c r="L133" i="26"/>
  <c r="L134" i="26"/>
  <c r="L135" i="26"/>
  <c r="L136" i="26"/>
  <c r="L137" i="26"/>
  <c r="L138" i="26"/>
  <c r="L139" i="26"/>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152" i="18"/>
  <c r="L153" i="18"/>
  <c r="L154" i="18"/>
  <c r="L155" i="18"/>
  <c r="L156" i="18"/>
  <c r="L157" i="18"/>
  <c r="AA387" i="18"/>
  <c r="AD387" i="18"/>
  <c r="AG387" i="18"/>
  <c r="C16" i="27" l="1"/>
  <c r="C15" i="27"/>
  <c r="X195" i="26" l="1"/>
  <c r="X210" i="18"/>
  <c r="X194" i="26"/>
  <c r="X209" i="18"/>
  <c r="BZ9" i="25" l="1"/>
  <c r="CA9" i="25"/>
  <c r="CB9" i="25"/>
  <c r="BZ10" i="25"/>
  <c r="CA10" i="25"/>
  <c r="CB10" i="25"/>
  <c r="BZ11" i="25"/>
  <c r="CA11" i="25"/>
  <c r="CB11" i="25"/>
  <c r="BZ12" i="25"/>
  <c r="CA12" i="25"/>
  <c r="CB12" i="25"/>
  <c r="BZ13" i="25"/>
  <c r="CA13" i="25"/>
  <c r="CB13" i="25"/>
  <c r="BZ14" i="25"/>
  <c r="CA14" i="25"/>
  <c r="CB14" i="25"/>
  <c r="BZ15" i="25"/>
  <c r="CA15" i="25"/>
  <c r="CB15" i="25"/>
  <c r="BZ16" i="25"/>
  <c r="CA16" i="25"/>
  <c r="CB16" i="25"/>
  <c r="BZ17" i="25"/>
  <c r="CA17" i="25"/>
  <c r="CB17" i="25"/>
  <c r="I274" i="26"/>
  <c r="DU161" i="1" l="1"/>
  <c r="DU165" i="1"/>
  <c r="DU164" i="1"/>
  <c r="DU163" i="1"/>
  <c r="DU162" i="1"/>
  <c r="DU166" i="1" l="1"/>
  <c r="AS161" i="1"/>
  <c r="FK161" i="1" l="1"/>
  <c r="FU158" i="1" s="1"/>
  <c r="FL161" i="1" l="1"/>
  <c r="DB20" i="1"/>
  <c r="DA20" i="1"/>
  <c r="CZ20" i="1"/>
  <c r="DB19" i="1"/>
  <c r="DA19" i="1"/>
  <c r="CZ19" i="1"/>
  <c r="DB18" i="1"/>
  <c r="CZ18" i="1"/>
  <c r="DB17" i="1"/>
  <c r="CZ17" i="1"/>
  <c r="DB16" i="1"/>
  <c r="CZ16" i="1"/>
  <c r="DB15" i="1"/>
  <c r="CZ15" i="1"/>
  <c r="DB14" i="1"/>
  <c r="CZ14" i="1"/>
  <c r="DB13" i="1"/>
  <c r="DB12" i="1"/>
  <c r="CV12" i="1" l="1"/>
  <c r="FV158" i="1"/>
  <c r="N7" i="27"/>
  <c r="DB37" i="1" l="1"/>
  <c r="DB36" i="1"/>
  <c r="DB35" i="1"/>
  <c r="DC37" i="1" l="1"/>
  <c r="CV13" i="1" s="1"/>
  <c r="CZ13" i="1" s="1"/>
  <c r="B17" i="27"/>
  <c r="AG33" i="1"/>
  <c r="A3" i="18"/>
  <c r="A3" i="26"/>
  <c r="B6" i="27"/>
  <c r="B5" i="27"/>
  <c r="AB101" i="18"/>
  <c r="L101" i="18"/>
  <c r="AB100" i="18"/>
  <c r="L100" i="18"/>
  <c r="AB99" i="18"/>
  <c r="L99" i="18"/>
  <c r="AB98" i="18"/>
  <c r="L98" i="18"/>
  <c r="AB97" i="18"/>
  <c r="L97" i="18"/>
  <c r="AB96" i="18"/>
  <c r="L96" i="18"/>
  <c r="AN95" i="18"/>
  <c r="AJ95" i="18"/>
  <c r="AB95" i="18"/>
  <c r="X95" i="18"/>
  <c r="T95" i="18"/>
  <c r="L95" i="18"/>
  <c r="AN76" i="26"/>
  <c r="AJ76" i="26"/>
  <c r="AB82" i="26"/>
  <c r="AB81" i="26"/>
  <c r="AB80" i="26"/>
  <c r="AB79" i="26"/>
  <c r="AB78" i="26"/>
  <c r="AB77" i="26"/>
  <c r="AB76" i="26"/>
  <c r="X76" i="26"/>
  <c r="T76" i="26"/>
  <c r="L82" i="26"/>
  <c r="L81" i="26"/>
  <c r="L80" i="26"/>
  <c r="L79" i="26"/>
  <c r="L78" i="26"/>
  <c r="L77" i="26"/>
  <c r="L76" i="26"/>
  <c r="R105" i="1"/>
  <c r="R104" i="1"/>
  <c r="R103" i="1"/>
  <c r="R102" i="1"/>
  <c r="R101" i="1"/>
  <c r="R100" i="1"/>
  <c r="R99" i="1"/>
  <c r="I15" i="27"/>
  <c r="J28" i="27"/>
  <c r="I28" i="27"/>
  <c r="J27" i="27"/>
  <c r="I27" i="27"/>
  <c r="J26" i="27"/>
  <c r="I26" i="27"/>
  <c r="J25" i="27"/>
  <c r="I25" i="27"/>
  <c r="J24" i="27"/>
  <c r="I24" i="27"/>
  <c r="J23" i="27"/>
  <c r="I23" i="27"/>
  <c r="J22" i="27"/>
  <c r="I22" i="27"/>
  <c r="J21" i="27"/>
  <c r="I21" i="27"/>
  <c r="J20" i="27"/>
  <c r="I20" i="27"/>
  <c r="J19" i="27"/>
  <c r="I19" i="27"/>
  <c r="I17" i="27"/>
  <c r="I16" i="27"/>
  <c r="O52" i="27"/>
  <c r="P52" i="27" s="1"/>
  <c r="B52" i="27"/>
  <c r="AJ82" i="26" s="1"/>
  <c r="O51" i="27"/>
  <c r="P51" i="27" s="1"/>
  <c r="O50" i="27"/>
  <c r="P50" i="27" s="1"/>
  <c r="O49" i="27"/>
  <c r="P49" i="27" s="1"/>
  <c r="O48" i="27"/>
  <c r="P48" i="27" s="1"/>
  <c r="O47" i="27"/>
  <c r="P47" i="27" s="1"/>
  <c r="B40" i="27"/>
  <c r="T101" i="18" s="1"/>
  <c r="B39" i="27"/>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6" i="30"/>
  <c r="E5" i="30"/>
  <c r="E4" i="30"/>
  <c r="E3" i="30"/>
  <c r="E2" i="30"/>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3" i="31"/>
  <c r="E2" i="31"/>
  <c r="E59" i="32"/>
  <c r="E58" i="32"/>
  <c r="E57" i="32"/>
  <c r="E56" i="32"/>
  <c r="E55" i="32"/>
  <c r="E54" i="32"/>
  <c r="E53" i="32"/>
  <c r="E52" i="32"/>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E5" i="32"/>
  <c r="E4" i="32"/>
  <c r="E3" i="32"/>
  <c r="E2" i="32"/>
  <c r="E59" i="33"/>
  <c r="E58" i="33"/>
  <c r="E57" i="33"/>
  <c r="E56" i="33"/>
  <c r="E55" i="33"/>
  <c r="E54" i="33"/>
  <c r="E53" i="33"/>
  <c r="E52" i="33"/>
  <c r="E51" i="33"/>
  <c r="E50" i="33"/>
  <c r="E49" i="33"/>
  <c r="E48" i="33"/>
  <c r="E47" i="33"/>
  <c r="E46" i="33"/>
  <c r="E45" i="33"/>
  <c r="E44" i="33"/>
  <c r="E43" i="33"/>
  <c r="E42" i="33"/>
  <c r="E41" i="33"/>
  <c r="E40" i="33"/>
  <c r="E39" i="33"/>
  <c r="E38" i="33"/>
  <c r="E37" i="33"/>
  <c r="E36" i="33"/>
  <c r="E35" i="33"/>
  <c r="E34" i="33"/>
  <c r="E33" i="33"/>
  <c r="E32" i="33"/>
  <c r="E31" i="33"/>
  <c r="E30" i="33"/>
  <c r="E29" i="33"/>
  <c r="E28" i="33"/>
  <c r="E27" i="33"/>
  <c r="E26" i="33"/>
  <c r="E25" i="33"/>
  <c r="E24" i="33"/>
  <c r="E23" i="33"/>
  <c r="E22" i="33"/>
  <c r="E21" i="33"/>
  <c r="E20" i="33"/>
  <c r="E19" i="33"/>
  <c r="E18" i="33"/>
  <c r="E17" i="33"/>
  <c r="E16" i="33"/>
  <c r="E15" i="33"/>
  <c r="E14" i="33"/>
  <c r="E13" i="33"/>
  <c r="E12" i="33"/>
  <c r="E11" i="33"/>
  <c r="E10" i="33"/>
  <c r="E9" i="33"/>
  <c r="E8" i="33"/>
  <c r="E7" i="33"/>
  <c r="E6" i="33"/>
  <c r="E5" i="33"/>
  <c r="E4" i="33"/>
  <c r="E3" i="33"/>
  <c r="E2" i="33"/>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6" i="34"/>
  <c r="E5" i="34"/>
  <c r="E4" i="34"/>
  <c r="E3" i="34"/>
  <c r="E2" i="34"/>
  <c r="E59" i="35"/>
  <c r="E58" i="35"/>
  <c r="E57" i="35"/>
  <c r="E56" i="35"/>
  <c r="E55" i="35"/>
  <c r="E54" i="35"/>
  <c r="E53" i="35"/>
  <c r="E52" i="35"/>
  <c r="E51" i="35"/>
  <c r="E50" i="35"/>
  <c r="E49" i="35"/>
  <c r="E48" i="35"/>
  <c r="E47" i="35"/>
  <c r="E46" i="35"/>
  <c r="E45" i="35"/>
  <c r="E44" i="35"/>
  <c r="E43" i="35"/>
  <c r="E42" i="35"/>
  <c r="E41" i="35"/>
  <c r="E40" i="35"/>
  <c r="E39" i="35"/>
  <c r="E38" i="35"/>
  <c r="E37" i="35"/>
  <c r="E36" i="35"/>
  <c r="E35" i="35"/>
  <c r="E34" i="35"/>
  <c r="E33" i="35"/>
  <c r="E32" i="35"/>
  <c r="E31" i="35"/>
  <c r="E30" i="35"/>
  <c r="E29" i="35"/>
  <c r="E28" i="35"/>
  <c r="E27" i="35"/>
  <c r="E26" i="35"/>
  <c r="E25" i="35"/>
  <c r="E24" i="35"/>
  <c r="E23" i="35"/>
  <c r="E22" i="35"/>
  <c r="E21" i="35"/>
  <c r="E20" i="35"/>
  <c r="E19" i="35"/>
  <c r="E18" i="35"/>
  <c r="E17" i="35"/>
  <c r="E16" i="35"/>
  <c r="E15" i="35"/>
  <c r="E14" i="35"/>
  <c r="E13" i="35"/>
  <c r="E12" i="35"/>
  <c r="E11" i="35"/>
  <c r="E10" i="35"/>
  <c r="E9" i="35"/>
  <c r="E8" i="35"/>
  <c r="E7" i="35"/>
  <c r="E6" i="35"/>
  <c r="E5" i="35"/>
  <c r="E4" i="35"/>
  <c r="E3" i="35"/>
  <c r="E2" i="35"/>
  <c r="AH105" i="1" l="1"/>
  <c r="N196" i="26"/>
  <c r="N211" i="18"/>
  <c r="AJ101" i="18"/>
  <c r="T82" i="26"/>
  <c r="V105" i="1"/>
  <c r="T96" i="18"/>
  <c r="T100" i="18"/>
  <c r="C17" i="27"/>
  <c r="J17" i="27" s="1"/>
  <c r="E24" i="28"/>
  <c r="E10" i="28"/>
  <c r="E15" i="28" s="1"/>
  <c r="E9" i="28"/>
  <c r="E14" i="28" s="1"/>
  <c r="E8" i="28"/>
  <c r="E13" i="28" s="1"/>
  <c r="E7" i="28"/>
  <c r="E12" i="28" s="1"/>
  <c r="V100" i="1"/>
  <c r="V104" i="1"/>
  <c r="T81" i="26"/>
  <c r="T77" i="26"/>
  <c r="X196" i="26" l="1"/>
  <c r="X211" i="18"/>
  <c r="E19" i="28"/>
  <c r="E18" i="28"/>
  <c r="E17" i="28"/>
  <c r="E20" i="28"/>
  <c r="FI181" i="1"/>
  <c r="FI182" i="1"/>
  <c r="FI183" i="1"/>
  <c r="FI184" i="1"/>
  <c r="FI185" i="1"/>
  <c r="FI186" i="1"/>
  <c r="FI187" i="1"/>
  <c r="FI188" i="1"/>
  <c r="FI189" i="1"/>
  <c r="FI190" i="1"/>
  <c r="FI191" i="1"/>
  <c r="FI192" i="1"/>
  <c r="FI193" i="1"/>
  <c r="FI194" i="1"/>
  <c r="FI195" i="1"/>
  <c r="FI196" i="1"/>
  <c r="FI197" i="1"/>
  <c r="FI198" i="1"/>
  <c r="FI199" i="1"/>
  <c r="FI200" i="1"/>
  <c r="FI201" i="1"/>
  <c r="FI202" i="1"/>
  <c r="FI203" i="1"/>
  <c r="FI204" i="1"/>
  <c r="FI205" i="1"/>
  <c r="FI206" i="1"/>
  <c r="FI207" i="1"/>
  <c r="FI208" i="1"/>
  <c r="FI209" i="1"/>
  <c r="FI210" i="1"/>
  <c r="FI211" i="1"/>
  <c r="FI212" i="1"/>
  <c r="FI213" i="1"/>
  <c r="FI214" i="1"/>
  <c r="FI215" i="1"/>
  <c r="FI216" i="1"/>
  <c r="FI217" i="1"/>
  <c r="FI218" i="1"/>
  <c r="FI219" i="1"/>
  <c r="FI220" i="1"/>
  <c r="FI221" i="1"/>
  <c r="FI222" i="1"/>
  <c r="FI223" i="1"/>
  <c r="FI224" i="1"/>
  <c r="FI225" i="1"/>
  <c r="FI226" i="1"/>
  <c r="FI227" i="1"/>
  <c r="FI228" i="1"/>
  <c r="FI229" i="1"/>
  <c r="FI230" i="1"/>
  <c r="FI231" i="1"/>
  <c r="FI232" i="1"/>
  <c r="FI233" i="1"/>
  <c r="FI234" i="1"/>
  <c r="FI235" i="1"/>
  <c r="FI236" i="1"/>
  <c r="FI237" i="1"/>
  <c r="FI238" i="1"/>
  <c r="FI239" i="1"/>
  <c r="FI240" i="1"/>
  <c r="FI241" i="1"/>
  <c r="FI242" i="1"/>
  <c r="FI243" i="1"/>
  <c r="FI244" i="1"/>
  <c r="FI245" i="1"/>
  <c r="FI246" i="1"/>
  <c r="FI247" i="1"/>
  <c r="FI248" i="1"/>
  <c r="FI249" i="1"/>
  <c r="FI250" i="1"/>
  <c r="FI251" i="1"/>
  <c r="FI252" i="1"/>
  <c r="FI253" i="1"/>
  <c r="FI254" i="1"/>
  <c r="FI255" i="1"/>
  <c r="FI256" i="1"/>
  <c r="FI257" i="1"/>
  <c r="FI258" i="1"/>
  <c r="FI259" i="1"/>
  <c r="FI260" i="1"/>
  <c r="FI261" i="1"/>
  <c r="FI262" i="1"/>
  <c r="FI263" i="1"/>
  <c r="FI264" i="1"/>
  <c r="FI265" i="1"/>
  <c r="FI266" i="1"/>
  <c r="FI267" i="1"/>
  <c r="FI268" i="1"/>
  <c r="FI180" i="1"/>
  <c r="FI162" i="1"/>
  <c r="FI163" i="1"/>
  <c r="FI164" i="1"/>
  <c r="FI165" i="1"/>
  <c r="FI166" i="1"/>
  <c r="FI167" i="1"/>
  <c r="FI168" i="1"/>
  <c r="FI169" i="1"/>
  <c r="AS181" i="1"/>
  <c r="AI381" i="26" s="1"/>
  <c r="AS182" i="1"/>
  <c r="AI382" i="26" s="1"/>
  <c r="AS183" i="1"/>
  <c r="AI383" i="26" s="1"/>
  <c r="AS184" i="1"/>
  <c r="AI384" i="26" s="1"/>
  <c r="AS185" i="1"/>
  <c r="AI385" i="26" s="1"/>
  <c r="AS186" i="1"/>
  <c r="AI386" i="26" s="1"/>
  <c r="AS187" i="1"/>
  <c r="AI387" i="26" s="1"/>
  <c r="AS188" i="1"/>
  <c r="AI388" i="26" s="1"/>
  <c r="AS189" i="1"/>
  <c r="AI389" i="26" s="1"/>
  <c r="AS190" i="1"/>
  <c r="AI390" i="26" s="1"/>
  <c r="AS191" i="1"/>
  <c r="AI391" i="26" s="1"/>
  <c r="AS192" i="1"/>
  <c r="AI392" i="26" s="1"/>
  <c r="AS193" i="1"/>
  <c r="AI393" i="26" s="1"/>
  <c r="AS194" i="1"/>
  <c r="AI394" i="26" s="1"/>
  <c r="AS195" i="1"/>
  <c r="AI395" i="26" s="1"/>
  <c r="AS196" i="1"/>
  <c r="AI396" i="26" s="1"/>
  <c r="AS197" i="1"/>
  <c r="AI397" i="26" s="1"/>
  <c r="AS198" i="1"/>
  <c r="AI398" i="26" s="1"/>
  <c r="AS199" i="1"/>
  <c r="AI399" i="26" s="1"/>
  <c r="AS200" i="1"/>
  <c r="AI400" i="26" s="1"/>
  <c r="AS201" i="1"/>
  <c r="AI401" i="26" s="1"/>
  <c r="AS202" i="1"/>
  <c r="AI402" i="26" s="1"/>
  <c r="AS203" i="1"/>
  <c r="AI403" i="26" s="1"/>
  <c r="AS204" i="1"/>
  <c r="AI404" i="26" s="1"/>
  <c r="AS205" i="1"/>
  <c r="AI405" i="26" s="1"/>
  <c r="AS206" i="1"/>
  <c r="AI406" i="26" s="1"/>
  <c r="AS207" i="1"/>
  <c r="AI407" i="26" s="1"/>
  <c r="AS208" i="1"/>
  <c r="AI408" i="26" s="1"/>
  <c r="AS209" i="1"/>
  <c r="AI409" i="26" s="1"/>
  <c r="AS210" i="1"/>
  <c r="AI410" i="26" s="1"/>
  <c r="AS211" i="1"/>
  <c r="AI411" i="26" s="1"/>
  <c r="AS212" i="1"/>
  <c r="AI412" i="26" s="1"/>
  <c r="AS213" i="1"/>
  <c r="AI413" i="26" s="1"/>
  <c r="AS214" i="1"/>
  <c r="AI414" i="26" s="1"/>
  <c r="AS215" i="1"/>
  <c r="AI415" i="26" s="1"/>
  <c r="AS216" i="1"/>
  <c r="AI416" i="26" s="1"/>
  <c r="AS217" i="1"/>
  <c r="AI417" i="26" s="1"/>
  <c r="AS218" i="1"/>
  <c r="AI418" i="26" s="1"/>
  <c r="AS219" i="1"/>
  <c r="AI419" i="26" s="1"/>
  <c r="AS220" i="1"/>
  <c r="AI420" i="26" s="1"/>
  <c r="AS221" i="1"/>
  <c r="AI421" i="26" s="1"/>
  <c r="AS222" i="1"/>
  <c r="AI422" i="26" s="1"/>
  <c r="AS223" i="1"/>
  <c r="AI423" i="26" s="1"/>
  <c r="AS224" i="1"/>
  <c r="AI424" i="26" s="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3" i="1"/>
  <c r="AS254" i="1"/>
  <c r="AS255" i="1"/>
  <c r="AS256" i="1"/>
  <c r="AS257" i="1"/>
  <c r="AS258" i="1"/>
  <c r="AS259" i="1"/>
  <c r="AS260" i="1"/>
  <c r="AS261" i="1"/>
  <c r="AS262" i="1"/>
  <c r="AS263" i="1"/>
  <c r="AS264" i="1"/>
  <c r="AS265" i="1"/>
  <c r="AS266" i="1"/>
  <c r="AS267" i="1"/>
  <c r="AS268" i="1"/>
  <c r="AS269" i="1"/>
  <c r="AS180" i="1"/>
  <c r="AS165" i="1"/>
  <c r="AS167" i="1"/>
  <c r="AS168" i="1"/>
  <c r="AS169" i="1"/>
  <c r="AI142" i="26" l="1"/>
  <c r="AI160" i="18"/>
  <c r="AI380" i="26"/>
  <c r="E22" i="28"/>
  <c r="B2" i="28" s="1"/>
  <c r="O7" i="27" s="1"/>
  <c r="X28" i="27" s="1"/>
  <c r="AI432" i="18"/>
  <c r="AI469" i="26"/>
  <c r="AI424" i="18"/>
  <c r="AI461" i="26"/>
  <c r="AI408" i="18"/>
  <c r="AI445" i="26"/>
  <c r="AI392" i="18"/>
  <c r="AI429" i="26"/>
  <c r="AI431" i="18"/>
  <c r="AI468" i="26"/>
  <c r="AI427" i="18"/>
  <c r="AI464" i="26"/>
  <c r="AI423" i="18"/>
  <c r="AI460" i="26"/>
  <c r="AI419" i="18"/>
  <c r="AI456" i="26"/>
  <c r="AI415" i="18"/>
  <c r="AI452" i="26"/>
  <c r="AI411" i="18"/>
  <c r="AI448" i="26"/>
  <c r="AI407" i="18"/>
  <c r="AI444" i="26"/>
  <c r="AI403" i="18"/>
  <c r="AI440" i="26"/>
  <c r="AI399" i="18"/>
  <c r="AI436" i="26"/>
  <c r="AI395" i="18"/>
  <c r="AI432" i="26"/>
  <c r="AI391" i="18"/>
  <c r="AI428" i="26"/>
  <c r="AI428" i="18"/>
  <c r="AI465" i="26"/>
  <c r="AI416" i="18"/>
  <c r="AI453" i="26"/>
  <c r="AI400" i="18"/>
  <c r="AI437" i="26"/>
  <c r="AI388" i="18"/>
  <c r="AI425" i="26"/>
  <c r="AI430" i="18"/>
  <c r="AI467" i="26"/>
  <c r="AI426" i="18"/>
  <c r="AI463" i="26"/>
  <c r="AI422" i="18"/>
  <c r="AI459" i="26"/>
  <c r="AI418" i="18"/>
  <c r="AI455" i="26"/>
  <c r="AI414" i="18"/>
  <c r="AI451" i="26"/>
  <c r="AI410" i="18"/>
  <c r="AI447" i="26"/>
  <c r="AI406" i="18"/>
  <c r="AI443" i="26"/>
  <c r="AI402" i="18"/>
  <c r="AI439" i="26"/>
  <c r="AI398" i="18"/>
  <c r="AI435" i="26"/>
  <c r="AI394" i="18"/>
  <c r="AI431" i="26"/>
  <c r="AI390" i="18"/>
  <c r="AI427" i="26"/>
  <c r="AI412" i="18"/>
  <c r="AI449" i="26"/>
  <c r="AI396" i="18"/>
  <c r="AI433" i="26"/>
  <c r="AI429" i="18"/>
  <c r="AI466" i="26"/>
  <c r="AI425" i="18"/>
  <c r="AI462" i="26"/>
  <c r="AI421" i="18"/>
  <c r="AI458" i="26"/>
  <c r="AI417" i="18"/>
  <c r="AI454" i="26"/>
  <c r="AI413" i="18"/>
  <c r="AI450" i="26"/>
  <c r="AI409" i="18"/>
  <c r="AI446" i="26"/>
  <c r="AI405" i="18"/>
  <c r="AI442" i="26"/>
  <c r="AI401" i="18"/>
  <c r="AI438" i="26"/>
  <c r="AI397" i="18"/>
  <c r="AI434" i="26"/>
  <c r="AI393" i="18"/>
  <c r="AI430" i="26"/>
  <c r="AI389" i="18"/>
  <c r="AI426" i="26"/>
  <c r="AI420" i="18"/>
  <c r="AI457" i="26"/>
  <c r="AI404" i="18"/>
  <c r="AI441" i="26"/>
  <c r="FI161" i="1"/>
  <c r="FS158" i="1" s="1"/>
  <c r="FM158" i="1"/>
  <c r="AI387" i="18"/>
  <c r="AS160" i="1"/>
  <c r="AM14" i="15"/>
  <c r="N9" i="26"/>
  <c r="DB11" i="1" l="1"/>
  <c r="V26" i="27"/>
  <c r="W25" i="27"/>
  <c r="U24" i="27"/>
  <c r="U23" i="27"/>
  <c r="V25" i="27"/>
  <c r="X25" i="27"/>
  <c r="U25" i="27"/>
  <c r="V28" i="27"/>
  <c r="W26" i="27"/>
  <c r="U26" i="27"/>
  <c r="V27" i="27"/>
  <c r="X26" i="27"/>
  <c r="U27" i="27"/>
  <c r="W23" i="27"/>
  <c r="W27" i="27"/>
  <c r="U28" i="27"/>
  <c r="X23" i="27"/>
  <c r="X27" i="27"/>
  <c r="V24" i="27"/>
  <c r="W24" i="27"/>
  <c r="W28" i="27"/>
  <c r="V23" i="27"/>
  <c r="X24" i="27"/>
  <c r="FH181" i="1"/>
  <c r="FH182" i="1"/>
  <c r="FH183" i="1"/>
  <c r="FH184" i="1"/>
  <c r="FH185" i="1"/>
  <c r="FH186" i="1"/>
  <c r="FH187" i="1"/>
  <c r="FH188" i="1"/>
  <c r="FH189" i="1"/>
  <c r="FH190" i="1"/>
  <c r="FH191" i="1"/>
  <c r="FH192" i="1"/>
  <c r="FH193" i="1"/>
  <c r="FH194" i="1"/>
  <c r="FH195" i="1"/>
  <c r="FH196" i="1"/>
  <c r="FH197" i="1"/>
  <c r="FH198" i="1"/>
  <c r="FH199" i="1"/>
  <c r="FH200" i="1"/>
  <c r="FH201" i="1"/>
  <c r="FH202" i="1"/>
  <c r="FH203" i="1"/>
  <c r="FH204" i="1"/>
  <c r="FH205" i="1"/>
  <c r="FH206" i="1"/>
  <c r="FH207" i="1"/>
  <c r="FH208" i="1"/>
  <c r="FH209" i="1"/>
  <c r="FH210" i="1"/>
  <c r="FH211" i="1"/>
  <c r="FH212" i="1"/>
  <c r="FH213" i="1"/>
  <c r="FH214" i="1"/>
  <c r="FH215" i="1"/>
  <c r="FH216" i="1"/>
  <c r="FH217" i="1"/>
  <c r="FH218" i="1"/>
  <c r="FH219" i="1"/>
  <c r="FH220" i="1"/>
  <c r="FH221" i="1"/>
  <c r="FH222" i="1"/>
  <c r="FH223" i="1"/>
  <c r="FH224" i="1"/>
  <c r="FH225" i="1"/>
  <c r="FH226" i="1"/>
  <c r="FH227" i="1"/>
  <c r="FH228" i="1"/>
  <c r="FH229" i="1"/>
  <c r="FH230" i="1"/>
  <c r="FH231" i="1"/>
  <c r="FH232" i="1"/>
  <c r="FH233" i="1"/>
  <c r="FH234" i="1"/>
  <c r="FH235" i="1"/>
  <c r="FH236" i="1"/>
  <c r="FH237" i="1"/>
  <c r="FH238" i="1"/>
  <c r="FH239" i="1"/>
  <c r="FH240" i="1"/>
  <c r="FH241" i="1"/>
  <c r="FH242" i="1"/>
  <c r="FH243" i="1"/>
  <c r="FH244" i="1"/>
  <c r="FH245" i="1"/>
  <c r="FH246" i="1"/>
  <c r="FH247" i="1"/>
  <c r="FH248" i="1"/>
  <c r="FH249" i="1"/>
  <c r="FH250" i="1"/>
  <c r="FH251" i="1"/>
  <c r="FH252" i="1"/>
  <c r="FH253" i="1"/>
  <c r="FH254" i="1"/>
  <c r="FH255" i="1"/>
  <c r="FH256" i="1"/>
  <c r="FH257" i="1"/>
  <c r="FH258" i="1"/>
  <c r="FH259" i="1"/>
  <c r="FH260" i="1"/>
  <c r="FH261" i="1"/>
  <c r="FH262" i="1"/>
  <c r="FH263" i="1"/>
  <c r="FH264" i="1"/>
  <c r="FH265" i="1"/>
  <c r="FH266" i="1"/>
  <c r="FH267" i="1"/>
  <c r="FH268" i="1"/>
  <c r="FH180" i="1"/>
  <c r="FH162" i="1"/>
  <c r="FH163" i="1"/>
  <c r="FH164" i="1"/>
  <c r="FH165" i="1"/>
  <c r="FH166" i="1"/>
  <c r="FH167" i="1"/>
  <c r="FH168" i="1"/>
  <c r="FH169" i="1"/>
  <c r="FL158" i="1" l="1"/>
  <c r="CX10" i="1" s="1"/>
  <c r="FH161" i="1"/>
  <c r="FR158" i="1" s="1"/>
  <c r="ER181" i="1"/>
  <c r="ET181" i="1" s="1"/>
  <c r="ER184" i="1"/>
  <c r="ET184" i="1" s="1"/>
  <c r="ER185" i="1"/>
  <c r="ET185" i="1" s="1"/>
  <c r="ER187" i="1"/>
  <c r="ET187" i="1" s="1"/>
  <c r="ER188" i="1"/>
  <c r="ET188" i="1" s="1"/>
  <c r="ER189" i="1"/>
  <c r="ET189" i="1" s="1"/>
  <c r="ER192" i="1"/>
  <c r="ET192" i="1" s="1"/>
  <c r="ER193" i="1"/>
  <c r="ET193" i="1" s="1"/>
  <c r="ER195" i="1"/>
  <c r="ET195" i="1" s="1"/>
  <c r="ER196" i="1"/>
  <c r="ET196" i="1" s="1"/>
  <c r="ER197" i="1"/>
  <c r="ET197" i="1" s="1"/>
  <c r="ER199" i="1"/>
  <c r="ET199" i="1" s="1"/>
  <c r="ER200" i="1"/>
  <c r="ET200" i="1" s="1"/>
  <c r="ER201" i="1"/>
  <c r="ET201" i="1" s="1"/>
  <c r="ER203" i="1"/>
  <c r="ET203" i="1" s="1"/>
  <c r="ER204" i="1"/>
  <c r="ET204" i="1" s="1"/>
  <c r="ER205" i="1"/>
  <c r="ET205" i="1" s="1"/>
  <c r="ER208" i="1"/>
  <c r="ET208" i="1" s="1"/>
  <c r="ER209" i="1"/>
  <c r="ET209" i="1" s="1"/>
  <c r="ER211" i="1"/>
  <c r="ET211" i="1" s="1"/>
  <c r="ER212" i="1"/>
  <c r="ET212" i="1" s="1"/>
  <c r="ER213" i="1"/>
  <c r="ET213" i="1" s="1"/>
  <c r="ER216" i="1"/>
  <c r="ET216" i="1" s="1"/>
  <c r="ER217" i="1"/>
  <c r="ET217" i="1" s="1"/>
  <c r="ER219" i="1"/>
  <c r="ET219" i="1" s="1"/>
  <c r="ER220" i="1"/>
  <c r="ET220" i="1" s="1"/>
  <c r="ER221" i="1"/>
  <c r="ET221" i="1" s="1"/>
  <c r="ER224" i="1"/>
  <c r="ET224" i="1" s="1"/>
  <c r="ER225" i="1"/>
  <c r="ET225" i="1" s="1"/>
  <c r="ER227" i="1"/>
  <c r="ET227" i="1" s="1"/>
  <c r="ER228" i="1"/>
  <c r="ET228" i="1" s="1"/>
  <c r="ER229" i="1"/>
  <c r="ET229" i="1" s="1"/>
  <c r="ER231" i="1"/>
  <c r="ET231" i="1" s="1"/>
  <c r="ER232" i="1"/>
  <c r="ET232" i="1" s="1"/>
  <c r="ER233" i="1"/>
  <c r="ET233" i="1" s="1"/>
  <c r="ER235" i="1"/>
  <c r="ET235" i="1" s="1"/>
  <c r="ER236" i="1"/>
  <c r="ET236" i="1" s="1"/>
  <c r="ER237" i="1"/>
  <c r="ET237" i="1" s="1"/>
  <c r="ER240" i="1"/>
  <c r="ET240" i="1" s="1"/>
  <c r="ER241" i="1"/>
  <c r="ET241" i="1" s="1"/>
  <c r="ER243" i="1"/>
  <c r="ET243" i="1" s="1"/>
  <c r="ER244" i="1"/>
  <c r="ET244" i="1" s="1"/>
  <c r="ER245" i="1"/>
  <c r="ET245" i="1" s="1"/>
  <c r="ER248" i="1"/>
  <c r="ET248" i="1" s="1"/>
  <c r="ER249" i="1"/>
  <c r="ET249" i="1" s="1"/>
  <c r="ER251" i="1"/>
  <c r="ET251" i="1" s="1"/>
  <c r="ER252" i="1"/>
  <c r="ET252" i="1" s="1"/>
  <c r="ER253" i="1"/>
  <c r="ET253" i="1" s="1"/>
  <c r="ER256" i="1"/>
  <c r="ET256" i="1" s="1"/>
  <c r="ER257" i="1"/>
  <c r="ET257" i="1" s="1"/>
  <c r="ER259" i="1"/>
  <c r="ET259" i="1" s="1"/>
  <c r="ER260" i="1"/>
  <c r="ET260" i="1" s="1"/>
  <c r="ER261" i="1"/>
  <c r="ET261" i="1" s="1"/>
  <c r="ER264" i="1"/>
  <c r="ET264" i="1" s="1"/>
  <c r="ER265" i="1"/>
  <c r="ET265" i="1" s="1"/>
  <c r="ER267" i="1"/>
  <c r="ET267" i="1" s="1"/>
  <c r="ER268" i="1"/>
  <c r="ET268" i="1" s="1"/>
  <c r="ER180" i="1"/>
  <c r="ET180" i="1" s="1"/>
  <c r="ER162" i="1"/>
  <c r="ES162" i="1" s="1"/>
  <c r="ER163" i="1"/>
  <c r="ER164" i="1"/>
  <c r="ER165" i="1"/>
  <c r="ER166" i="1"/>
  <c r="ET166" i="1" s="1"/>
  <c r="ER167" i="1"/>
  <c r="ET167" i="1" s="1"/>
  <c r="FG181" i="1"/>
  <c r="FG182" i="1"/>
  <c r="FG183" i="1"/>
  <c r="FG184" i="1"/>
  <c r="FG185" i="1"/>
  <c r="FG186" i="1"/>
  <c r="FG187" i="1"/>
  <c r="FG188" i="1"/>
  <c r="FG189" i="1"/>
  <c r="FG190" i="1"/>
  <c r="FG191" i="1"/>
  <c r="FG192" i="1"/>
  <c r="FG193" i="1"/>
  <c r="FG194" i="1"/>
  <c r="FG195" i="1"/>
  <c r="FG196" i="1"/>
  <c r="FG197" i="1"/>
  <c r="FG198" i="1"/>
  <c r="FG199" i="1"/>
  <c r="FG200" i="1"/>
  <c r="FG201" i="1"/>
  <c r="FG202" i="1"/>
  <c r="FG203" i="1"/>
  <c r="FG204" i="1"/>
  <c r="FG205" i="1"/>
  <c r="FG206" i="1"/>
  <c r="FG207" i="1"/>
  <c r="FG208" i="1"/>
  <c r="FG209" i="1"/>
  <c r="FG210" i="1"/>
  <c r="FG211" i="1"/>
  <c r="FG212" i="1"/>
  <c r="FG213" i="1"/>
  <c r="FG214" i="1"/>
  <c r="FG215" i="1"/>
  <c r="FG216" i="1"/>
  <c r="FG217" i="1"/>
  <c r="FG218" i="1"/>
  <c r="FG219" i="1"/>
  <c r="FG220" i="1"/>
  <c r="FG221" i="1"/>
  <c r="FG222" i="1"/>
  <c r="FG223" i="1"/>
  <c r="FG224" i="1"/>
  <c r="FG225" i="1"/>
  <c r="FG226" i="1"/>
  <c r="FG227" i="1"/>
  <c r="FG228" i="1"/>
  <c r="FG229" i="1"/>
  <c r="FG230" i="1"/>
  <c r="FG231" i="1"/>
  <c r="FG232" i="1"/>
  <c r="FG233" i="1"/>
  <c r="FG234" i="1"/>
  <c r="FG235" i="1"/>
  <c r="FG236" i="1"/>
  <c r="FG237" i="1"/>
  <c r="FG238" i="1"/>
  <c r="FG239" i="1"/>
  <c r="FG240" i="1"/>
  <c r="FG241" i="1"/>
  <c r="FG242" i="1"/>
  <c r="FG243" i="1"/>
  <c r="FG244" i="1"/>
  <c r="FG245" i="1"/>
  <c r="FG246" i="1"/>
  <c r="FG247" i="1"/>
  <c r="FG248" i="1"/>
  <c r="FG249" i="1"/>
  <c r="FG250" i="1"/>
  <c r="FG251" i="1"/>
  <c r="FG252" i="1"/>
  <c r="FG253" i="1"/>
  <c r="FG254" i="1"/>
  <c r="FG255" i="1"/>
  <c r="FG256" i="1"/>
  <c r="FG257" i="1"/>
  <c r="FG258" i="1"/>
  <c r="FG259" i="1"/>
  <c r="FG260" i="1"/>
  <c r="FG261" i="1"/>
  <c r="FG262" i="1"/>
  <c r="FG263" i="1"/>
  <c r="FG264" i="1"/>
  <c r="FG265" i="1"/>
  <c r="FG266" i="1"/>
  <c r="FG267" i="1"/>
  <c r="FG268" i="1"/>
  <c r="FG180" i="1"/>
  <c r="FG162" i="1"/>
  <c r="FG163" i="1"/>
  <c r="FG164" i="1"/>
  <c r="FG165" i="1"/>
  <c r="FG166" i="1"/>
  <c r="FG167" i="1"/>
  <c r="FG168" i="1"/>
  <c r="FG169" i="1"/>
  <c r="ER182" i="1"/>
  <c r="ET182" i="1" s="1"/>
  <c r="ER183" i="1"/>
  <c r="ET183" i="1" s="1"/>
  <c r="ER186" i="1"/>
  <c r="ET186" i="1" s="1"/>
  <c r="ER190" i="1"/>
  <c r="ET190" i="1" s="1"/>
  <c r="ER191" i="1"/>
  <c r="ET191" i="1" s="1"/>
  <c r="ER194" i="1"/>
  <c r="ET194" i="1" s="1"/>
  <c r="ER198" i="1"/>
  <c r="ET198" i="1" s="1"/>
  <c r="ER202" i="1"/>
  <c r="ET202" i="1" s="1"/>
  <c r="ER206" i="1"/>
  <c r="ET206" i="1" s="1"/>
  <c r="ER207" i="1"/>
  <c r="ET207" i="1" s="1"/>
  <c r="ER210" i="1"/>
  <c r="ET210" i="1" s="1"/>
  <c r="ER214" i="1"/>
  <c r="ET214" i="1" s="1"/>
  <c r="ER215" i="1"/>
  <c r="ET215" i="1" s="1"/>
  <c r="ER218" i="1"/>
  <c r="ET218" i="1" s="1"/>
  <c r="ER222" i="1"/>
  <c r="ET222" i="1" s="1"/>
  <c r="ER223" i="1"/>
  <c r="ET223" i="1" s="1"/>
  <c r="ER226" i="1"/>
  <c r="ET226" i="1" s="1"/>
  <c r="ER230" i="1"/>
  <c r="ET230" i="1" s="1"/>
  <c r="ER234" i="1"/>
  <c r="ET234" i="1" s="1"/>
  <c r="ER238" i="1"/>
  <c r="ET238" i="1" s="1"/>
  <c r="ER239" i="1"/>
  <c r="ET239" i="1" s="1"/>
  <c r="ER242" i="1"/>
  <c r="ET242" i="1" s="1"/>
  <c r="ER246" i="1"/>
  <c r="ET246" i="1" s="1"/>
  <c r="ER247" i="1"/>
  <c r="ET247" i="1" s="1"/>
  <c r="ER250" i="1"/>
  <c r="ET250" i="1" s="1"/>
  <c r="ER254" i="1"/>
  <c r="ET254" i="1" s="1"/>
  <c r="ER255" i="1"/>
  <c r="ET255" i="1" s="1"/>
  <c r="ER258" i="1"/>
  <c r="ET258" i="1" s="1"/>
  <c r="ER262" i="1"/>
  <c r="ET262" i="1" s="1"/>
  <c r="ER263" i="1"/>
  <c r="ET263" i="1" s="1"/>
  <c r="ER266" i="1"/>
  <c r="ET266" i="1" s="1"/>
  <c r="ER169" i="1"/>
  <c r="ET169" i="1" s="1"/>
  <c r="ES165" i="1" l="1"/>
  <c r="ET165" i="1" s="1"/>
  <c r="ES164" i="1"/>
  <c r="ET164" i="1" s="1"/>
  <c r="ES163" i="1"/>
  <c r="ET163" i="1" s="1"/>
  <c r="CY73" i="1"/>
  <c r="CX73" i="1"/>
  <c r="CX75" i="1"/>
  <c r="CY75" i="1"/>
  <c r="J61" i="26"/>
  <c r="J80" i="18"/>
  <c r="FF158" i="1"/>
  <c r="EY276" i="1"/>
  <c r="FE276" i="1" s="1"/>
  <c r="EZ277" i="1"/>
  <c r="FF277" i="1" s="1"/>
  <c r="EY280" i="1"/>
  <c r="FE280" i="1" s="1"/>
  <c r="EZ281" i="1"/>
  <c r="FF281" i="1" s="1"/>
  <c r="EY284" i="1"/>
  <c r="FE284" i="1" s="1"/>
  <c r="EZ285" i="1"/>
  <c r="FF285" i="1" s="1"/>
  <c r="EY288" i="1"/>
  <c r="FE288" i="1" s="1"/>
  <c r="EZ289" i="1"/>
  <c r="FF289" i="1" s="1"/>
  <c r="EY292" i="1"/>
  <c r="FE292" i="1" s="1"/>
  <c r="EZ293" i="1"/>
  <c r="FF293" i="1" s="1"/>
  <c r="EY296" i="1"/>
  <c r="FE296" i="1" s="1"/>
  <c r="EZ297" i="1"/>
  <c r="FF297" i="1" s="1"/>
  <c r="EY300" i="1"/>
  <c r="FE300" i="1" s="1"/>
  <c r="EZ301" i="1"/>
  <c r="FF301" i="1" s="1"/>
  <c r="EY304" i="1"/>
  <c r="FE304" i="1" s="1"/>
  <c r="EZ305" i="1"/>
  <c r="FF305" i="1" s="1"/>
  <c r="EY308" i="1"/>
  <c r="FE308" i="1" s="1"/>
  <c r="EZ309" i="1"/>
  <c r="FF309" i="1" s="1"/>
  <c r="EY312" i="1"/>
  <c r="FE312" i="1" s="1"/>
  <c r="EZ313" i="1"/>
  <c r="FF313" i="1" s="1"/>
  <c r="EY316" i="1"/>
  <c r="FE316" i="1" s="1"/>
  <c r="EZ317" i="1"/>
  <c r="FF317" i="1" s="1"/>
  <c r="EY277" i="1"/>
  <c r="FE277" i="1" s="1"/>
  <c r="EY281" i="1"/>
  <c r="FE281" i="1" s="1"/>
  <c r="EY285" i="1"/>
  <c r="FE285" i="1" s="1"/>
  <c r="EY289" i="1"/>
  <c r="FE289" i="1" s="1"/>
  <c r="EY293" i="1"/>
  <c r="FE293" i="1" s="1"/>
  <c r="EY297" i="1"/>
  <c r="FE297" i="1" s="1"/>
  <c r="EY301" i="1"/>
  <c r="FE301" i="1" s="1"/>
  <c r="EY305" i="1"/>
  <c r="FE305" i="1" s="1"/>
  <c r="EY309" i="1"/>
  <c r="FE309" i="1" s="1"/>
  <c r="EY313" i="1"/>
  <c r="FE313" i="1" s="1"/>
  <c r="EY317" i="1"/>
  <c r="FE317" i="1" s="1"/>
  <c r="EZ321" i="1"/>
  <c r="FF321" i="1" s="1"/>
  <c r="EZ323" i="1"/>
  <c r="FF323" i="1" s="1"/>
  <c r="EY324" i="1"/>
  <c r="FE324" i="1" s="1"/>
  <c r="EZ325" i="1"/>
  <c r="FF325" i="1" s="1"/>
  <c r="EZ329" i="1"/>
  <c r="FF329" i="1" s="1"/>
  <c r="EZ333" i="1"/>
  <c r="FF333" i="1" s="1"/>
  <c r="EZ337" i="1"/>
  <c r="FF337" i="1" s="1"/>
  <c r="EZ341" i="1"/>
  <c r="FF341" i="1" s="1"/>
  <c r="EZ345" i="1"/>
  <c r="FF345" i="1" s="1"/>
  <c r="EZ349" i="1"/>
  <c r="FF349" i="1" s="1"/>
  <c r="EZ353" i="1"/>
  <c r="FF353" i="1" s="1"/>
  <c r="EY320" i="1"/>
  <c r="FE320" i="1" s="1"/>
  <c r="EZ326" i="1"/>
  <c r="FF326" i="1" s="1"/>
  <c r="EY330" i="1"/>
  <c r="FE330" i="1" s="1"/>
  <c r="EZ331" i="1"/>
  <c r="FF331" i="1" s="1"/>
  <c r="EY334" i="1"/>
  <c r="FE334" i="1" s="1"/>
  <c r="EZ335" i="1"/>
  <c r="FF335" i="1" s="1"/>
  <c r="EY338" i="1"/>
  <c r="FE338" i="1" s="1"/>
  <c r="EZ339" i="1"/>
  <c r="FF339" i="1" s="1"/>
  <c r="EY342" i="1"/>
  <c r="FE342" i="1" s="1"/>
  <c r="EZ343" i="1"/>
  <c r="FF343" i="1" s="1"/>
  <c r="EY321" i="1"/>
  <c r="FE321" i="1" s="1"/>
  <c r="EY325" i="1"/>
  <c r="FE325" i="1" s="1"/>
  <c r="EY329" i="1"/>
  <c r="FE329" i="1" s="1"/>
  <c r="EZ330" i="1"/>
  <c r="FF330" i="1" s="1"/>
  <c r="EY333" i="1"/>
  <c r="FE333" i="1" s="1"/>
  <c r="EZ334" i="1"/>
  <c r="FF334" i="1" s="1"/>
  <c r="EY337" i="1"/>
  <c r="FE337" i="1" s="1"/>
  <c r="EZ338" i="1"/>
  <c r="FF338" i="1" s="1"/>
  <c r="EY341" i="1"/>
  <c r="FE341" i="1" s="1"/>
  <c r="EZ342" i="1"/>
  <c r="FF342" i="1" s="1"/>
  <c r="EY345" i="1"/>
  <c r="FE345" i="1" s="1"/>
  <c r="EZ346" i="1"/>
  <c r="FF346" i="1" s="1"/>
  <c r="EY349" i="1"/>
  <c r="FE349" i="1" s="1"/>
  <c r="EZ350" i="1"/>
  <c r="FF350" i="1" s="1"/>
  <c r="EZ347" i="1"/>
  <c r="FF347" i="1" s="1"/>
  <c r="EY350" i="1"/>
  <c r="FE350" i="1" s="1"/>
  <c r="EY356" i="1"/>
  <c r="FE356" i="1" s="1"/>
  <c r="EZ357" i="1"/>
  <c r="FF357" i="1" s="1"/>
  <c r="EY360" i="1"/>
  <c r="FE360" i="1" s="1"/>
  <c r="EZ361" i="1"/>
  <c r="FF361" i="1" s="1"/>
  <c r="EY364" i="1"/>
  <c r="FE364" i="1" s="1"/>
  <c r="EZ365" i="1"/>
  <c r="FF365" i="1" s="1"/>
  <c r="EY368" i="1"/>
  <c r="FE368" i="1" s="1"/>
  <c r="EZ369" i="1"/>
  <c r="FF369" i="1" s="1"/>
  <c r="EY372" i="1"/>
  <c r="FE372" i="1" s="1"/>
  <c r="EZ373" i="1"/>
  <c r="FF373" i="1" s="1"/>
  <c r="EY376" i="1"/>
  <c r="FE376" i="1" s="1"/>
  <c r="EZ377" i="1"/>
  <c r="FF377" i="1" s="1"/>
  <c r="EY380" i="1"/>
  <c r="FE380" i="1" s="1"/>
  <c r="EZ381" i="1"/>
  <c r="FF381" i="1" s="1"/>
  <c r="EY384" i="1"/>
  <c r="FE384" i="1" s="1"/>
  <c r="EZ385" i="1"/>
  <c r="FF385" i="1" s="1"/>
  <c r="EY388" i="1"/>
  <c r="FE388" i="1" s="1"/>
  <c r="EZ389" i="1"/>
  <c r="FF389" i="1" s="1"/>
  <c r="EY392" i="1"/>
  <c r="FE392" i="1" s="1"/>
  <c r="EZ393" i="1"/>
  <c r="FF393" i="1" s="1"/>
  <c r="EY396" i="1"/>
  <c r="FE396" i="1" s="1"/>
  <c r="EZ397" i="1"/>
  <c r="FF397" i="1" s="1"/>
  <c r="EY400" i="1"/>
  <c r="FE400" i="1" s="1"/>
  <c r="EZ401" i="1"/>
  <c r="FF401" i="1" s="1"/>
  <c r="EY404" i="1"/>
  <c r="FE404" i="1" s="1"/>
  <c r="EZ405" i="1"/>
  <c r="FF405" i="1" s="1"/>
  <c r="EY408" i="1"/>
  <c r="FE408" i="1" s="1"/>
  <c r="EZ409" i="1"/>
  <c r="FF409" i="1" s="1"/>
  <c r="EY412" i="1"/>
  <c r="FE412" i="1" s="1"/>
  <c r="EZ413" i="1"/>
  <c r="FF413" i="1" s="1"/>
  <c r="EY416" i="1"/>
  <c r="FE416" i="1" s="1"/>
  <c r="EZ417" i="1"/>
  <c r="FF417" i="1" s="1"/>
  <c r="EY420" i="1"/>
  <c r="FE420" i="1" s="1"/>
  <c r="EZ421" i="1"/>
  <c r="FF421" i="1" s="1"/>
  <c r="EY424" i="1"/>
  <c r="FE424" i="1" s="1"/>
  <c r="EZ425" i="1"/>
  <c r="FF425" i="1" s="1"/>
  <c r="EY428" i="1"/>
  <c r="FE428" i="1" s="1"/>
  <c r="EZ429" i="1"/>
  <c r="FF429" i="1" s="1"/>
  <c r="EY432" i="1"/>
  <c r="FE432" i="1" s="1"/>
  <c r="EZ433" i="1"/>
  <c r="FF433" i="1" s="1"/>
  <c r="EY436" i="1"/>
  <c r="FE436" i="1" s="1"/>
  <c r="EZ437" i="1"/>
  <c r="FF437" i="1" s="1"/>
  <c r="EY440" i="1"/>
  <c r="FE440" i="1" s="1"/>
  <c r="EZ441" i="1"/>
  <c r="FF441" i="1" s="1"/>
  <c r="EY444" i="1"/>
  <c r="FE444" i="1" s="1"/>
  <c r="EZ445" i="1"/>
  <c r="FF445" i="1" s="1"/>
  <c r="EY448" i="1"/>
  <c r="FE448" i="1" s="1"/>
  <c r="EZ449" i="1"/>
  <c r="FF449" i="1" s="1"/>
  <c r="EY452" i="1"/>
  <c r="FE452" i="1" s="1"/>
  <c r="EZ453" i="1"/>
  <c r="FF453" i="1" s="1"/>
  <c r="EY346" i="1"/>
  <c r="FE346" i="1" s="1"/>
  <c r="EY354" i="1"/>
  <c r="FE354" i="1" s="1"/>
  <c r="EZ356" i="1"/>
  <c r="FF356" i="1" s="1"/>
  <c r="EZ354" i="1"/>
  <c r="FF354" i="1" s="1"/>
  <c r="EZ351" i="1"/>
  <c r="FF351" i="1" s="1"/>
  <c r="EY353" i="1"/>
  <c r="FE353" i="1" s="1"/>
  <c r="EY357" i="1"/>
  <c r="FE357" i="1" s="1"/>
  <c r="EY361" i="1"/>
  <c r="FE361" i="1" s="1"/>
  <c r="EY365" i="1"/>
  <c r="FE365" i="1" s="1"/>
  <c r="EY369" i="1"/>
  <c r="FE369" i="1" s="1"/>
  <c r="EY373" i="1"/>
  <c r="FE373" i="1" s="1"/>
  <c r="EY377" i="1"/>
  <c r="FE377" i="1" s="1"/>
  <c r="EY381" i="1"/>
  <c r="FE381" i="1" s="1"/>
  <c r="EY385" i="1"/>
  <c r="FE385" i="1" s="1"/>
  <c r="EY389" i="1"/>
  <c r="FE389" i="1" s="1"/>
  <c r="EY393" i="1"/>
  <c r="FE393" i="1" s="1"/>
  <c r="EY397" i="1"/>
  <c r="FE397" i="1" s="1"/>
  <c r="EY401" i="1"/>
  <c r="FE401" i="1" s="1"/>
  <c r="EY405" i="1"/>
  <c r="FE405" i="1" s="1"/>
  <c r="EY409" i="1"/>
  <c r="FE409" i="1" s="1"/>
  <c r="EY413" i="1"/>
  <c r="FE413" i="1" s="1"/>
  <c r="EY417" i="1"/>
  <c r="FE417" i="1" s="1"/>
  <c r="EY421" i="1"/>
  <c r="FE421" i="1" s="1"/>
  <c r="EY425" i="1"/>
  <c r="FE425" i="1" s="1"/>
  <c r="EY429" i="1"/>
  <c r="FE429" i="1" s="1"/>
  <c r="EY433" i="1"/>
  <c r="FE433" i="1" s="1"/>
  <c r="EY437" i="1"/>
  <c r="FE437" i="1" s="1"/>
  <c r="EY441" i="1"/>
  <c r="FE441" i="1" s="1"/>
  <c r="EY445" i="1"/>
  <c r="FE445" i="1" s="1"/>
  <c r="EY449" i="1"/>
  <c r="FE449" i="1" s="1"/>
  <c r="EY453" i="1"/>
  <c r="FE453" i="1" s="1"/>
  <c r="EY461" i="1"/>
  <c r="FE461" i="1" s="1"/>
  <c r="EY465" i="1"/>
  <c r="FE465" i="1" s="1"/>
  <c r="EY474" i="1"/>
  <c r="FE474" i="1" s="1"/>
  <c r="EY478" i="1"/>
  <c r="FE478" i="1" s="1"/>
  <c r="EY482" i="1"/>
  <c r="FE482" i="1" s="1"/>
  <c r="EY486" i="1"/>
  <c r="FE486" i="1" s="1"/>
  <c r="EY490" i="1"/>
  <c r="FE490" i="1" s="1"/>
  <c r="EY494" i="1"/>
  <c r="FE494" i="1" s="1"/>
  <c r="EY498" i="1"/>
  <c r="FE498" i="1" s="1"/>
  <c r="EY502" i="1"/>
  <c r="FE502" i="1" s="1"/>
  <c r="EY506" i="1"/>
  <c r="FE506" i="1" s="1"/>
  <c r="EY510" i="1"/>
  <c r="FE510" i="1" s="1"/>
  <c r="EY514" i="1"/>
  <c r="FE514" i="1" s="1"/>
  <c r="EY518" i="1"/>
  <c r="FE518" i="1" s="1"/>
  <c r="EY522" i="1"/>
  <c r="FE522" i="1" s="1"/>
  <c r="EY526" i="1"/>
  <c r="FE526" i="1" s="1"/>
  <c r="EY530" i="1"/>
  <c r="FE530" i="1" s="1"/>
  <c r="EY534" i="1"/>
  <c r="FE534" i="1" s="1"/>
  <c r="EY538" i="1"/>
  <c r="FE538" i="1" s="1"/>
  <c r="EY542" i="1"/>
  <c r="FE542" i="1" s="1"/>
  <c r="EY546" i="1"/>
  <c r="FE546" i="1" s="1"/>
  <c r="EY550" i="1"/>
  <c r="FE550" i="1" s="1"/>
  <c r="EY554" i="1"/>
  <c r="FE554" i="1" s="1"/>
  <c r="EY558" i="1"/>
  <c r="FE558" i="1" s="1"/>
  <c r="EY562" i="1"/>
  <c r="FE562" i="1" s="1"/>
  <c r="EY566" i="1"/>
  <c r="FE566" i="1" s="1"/>
  <c r="EY570" i="1"/>
  <c r="FE570" i="1" s="1"/>
  <c r="EY574" i="1"/>
  <c r="FE574" i="1" s="1"/>
  <c r="EY457" i="1"/>
  <c r="FE457" i="1" s="1"/>
  <c r="EZ461" i="1"/>
  <c r="FF461" i="1" s="1"/>
  <c r="EZ463" i="1"/>
  <c r="FF463" i="1" s="1"/>
  <c r="EY464" i="1"/>
  <c r="FE464" i="1" s="1"/>
  <c r="EZ465" i="1"/>
  <c r="FF465" i="1" s="1"/>
  <c r="EY469" i="1"/>
  <c r="FE469" i="1" s="1"/>
  <c r="EZ474" i="1"/>
  <c r="FF474" i="1" s="1"/>
  <c r="EZ478" i="1"/>
  <c r="FF478" i="1" s="1"/>
  <c r="EZ482" i="1"/>
  <c r="FF482" i="1" s="1"/>
  <c r="EZ486" i="1"/>
  <c r="FF486" i="1" s="1"/>
  <c r="EZ490" i="1"/>
  <c r="FF490" i="1" s="1"/>
  <c r="EZ494" i="1"/>
  <c r="FF494" i="1" s="1"/>
  <c r="EZ498" i="1"/>
  <c r="FF498" i="1" s="1"/>
  <c r="EZ502" i="1"/>
  <c r="FF502" i="1" s="1"/>
  <c r="EZ506" i="1"/>
  <c r="FF506" i="1" s="1"/>
  <c r="EZ510" i="1"/>
  <c r="FF510" i="1" s="1"/>
  <c r="EZ514" i="1"/>
  <c r="FF514" i="1" s="1"/>
  <c r="EZ518" i="1"/>
  <c r="FF518" i="1" s="1"/>
  <c r="EZ522" i="1"/>
  <c r="FF522" i="1" s="1"/>
  <c r="EZ526" i="1"/>
  <c r="FF526" i="1" s="1"/>
  <c r="EZ530" i="1"/>
  <c r="FF530" i="1" s="1"/>
  <c r="EZ534" i="1"/>
  <c r="FF534" i="1" s="1"/>
  <c r="EZ538" i="1"/>
  <c r="FF538" i="1" s="1"/>
  <c r="EZ542" i="1"/>
  <c r="FF542" i="1" s="1"/>
  <c r="EZ546" i="1"/>
  <c r="FF546" i="1" s="1"/>
  <c r="EZ550" i="1"/>
  <c r="FF550" i="1" s="1"/>
  <c r="EZ554" i="1"/>
  <c r="FF554" i="1" s="1"/>
  <c r="EZ558" i="1"/>
  <c r="FF558" i="1" s="1"/>
  <c r="EZ562" i="1"/>
  <c r="FF562" i="1" s="1"/>
  <c r="EZ566" i="1"/>
  <c r="FF566" i="1" s="1"/>
  <c r="EZ457" i="1"/>
  <c r="FF457" i="1" s="1"/>
  <c r="EY460" i="1"/>
  <c r="FE460" i="1" s="1"/>
  <c r="EZ462" i="1"/>
  <c r="FF462" i="1" s="1"/>
  <c r="EZ469" i="1"/>
  <c r="FF469" i="1" s="1"/>
  <c r="EY473" i="1"/>
  <c r="FE473" i="1" s="1"/>
  <c r="EY476" i="1"/>
  <c r="FE476" i="1" s="1"/>
  <c r="EY480" i="1"/>
  <c r="FE480" i="1" s="1"/>
  <c r="EY484" i="1"/>
  <c r="FE484" i="1" s="1"/>
  <c r="EY488" i="1"/>
  <c r="FE488" i="1" s="1"/>
  <c r="EY492" i="1"/>
  <c r="FE492" i="1" s="1"/>
  <c r="EY496" i="1"/>
  <c r="FE496" i="1" s="1"/>
  <c r="EY500" i="1"/>
  <c r="FE500" i="1" s="1"/>
  <c r="EY504" i="1"/>
  <c r="FE504" i="1" s="1"/>
  <c r="EY508" i="1"/>
  <c r="FE508" i="1" s="1"/>
  <c r="EY512" i="1"/>
  <c r="FE512" i="1" s="1"/>
  <c r="EY516" i="1"/>
  <c r="FE516" i="1" s="1"/>
  <c r="EY520" i="1"/>
  <c r="FE520" i="1" s="1"/>
  <c r="EY524" i="1"/>
  <c r="FE524" i="1" s="1"/>
  <c r="EY528" i="1"/>
  <c r="FE528" i="1" s="1"/>
  <c r="EY532" i="1"/>
  <c r="FE532" i="1" s="1"/>
  <c r="EY536" i="1"/>
  <c r="FE536" i="1" s="1"/>
  <c r="EY540" i="1"/>
  <c r="FE540" i="1" s="1"/>
  <c r="EY544" i="1"/>
  <c r="FE544" i="1" s="1"/>
  <c r="EY548" i="1"/>
  <c r="FE548" i="1" s="1"/>
  <c r="EY552" i="1"/>
  <c r="FE552" i="1" s="1"/>
  <c r="EY556" i="1"/>
  <c r="FE556" i="1" s="1"/>
  <c r="EY560" i="1"/>
  <c r="FE560" i="1" s="1"/>
  <c r="EY564" i="1"/>
  <c r="FE564" i="1" s="1"/>
  <c r="EY568" i="1"/>
  <c r="FE568" i="1" s="1"/>
  <c r="EY572" i="1"/>
  <c r="FE572" i="1" s="1"/>
  <c r="EY576" i="1"/>
  <c r="FE576" i="1" s="1"/>
  <c r="EY456" i="1"/>
  <c r="FE456" i="1" s="1"/>
  <c r="EZ458" i="1"/>
  <c r="FF458" i="1" s="1"/>
  <c r="EZ466" i="1"/>
  <c r="FF466" i="1" s="1"/>
  <c r="EY470" i="1"/>
  <c r="FE470" i="1" s="1"/>
  <c r="EZ471" i="1"/>
  <c r="FF471" i="1" s="1"/>
  <c r="EY472" i="1"/>
  <c r="FE472" i="1" s="1"/>
  <c r="EZ473" i="1"/>
  <c r="FF473" i="1" s="1"/>
  <c r="EY475" i="1"/>
  <c r="FE475" i="1" s="1"/>
  <c r="EZ476" i="1"/>
  <c r="FF476" i="1" s="1"/>
  <c r="EY479" i="1"/>
  <c r="FE479" i="1" s="1"/>
  <c r="EZ480" i="1"/>
  <c r="FF480" i="1" s="1"/>
  <c r="EY483" i="1"/>
  <c r="FE483" i="1" s="1"/>
  <c r="EZ484" i="1"/>
  <c r="FF484" i="1" s="1"/>
  <c r="EY487" i="1"/>
  <c r="FE487" i="1" s="1"/>
  <c r="EZ488" i="1"/>
  <c r="FF488" i="1" s="1"/>
  <c r="EY491" i="1"/>
  <c r="FE491" i="1" s="1"/>
  <c r="EZ492" i="1"/>
  <c r="FF492" i="1" s="1"/>
  <c r="EY495" i="1"/>
  <c r="FE495" i="1" s="1"/>
  <c r="EZ496" i="1"/>
  <c r="FF496" i="1" s="1"/>
  <c r="EY499" i="1"/>
  <c r="FE499" i="1" s="1"/>
  <c r="EZ500" i="1"/>
  <c r="FF500" i="1" s="1"/>
  <c r="EY503" i="1"/>
  <c r="FE503" i="1" s="1"/>
  <c r="EZ504" i="1"/>
  <c r="FF504" i="1" s="1"/>
  <c r="EY507" i="1"/>
  <c r="FE507" i="1" s="1"/>
  <c r="EZ508" i="1"/>
  <c r="FF508" i="1" s="1"/>
  <c r="EY511" i="1"/>
  <c r="FE511" i="1" s="1"/>
  <c r="EZ512" i="1"/>
  <c r="FF512" i="1" s="1"/>
  <c r="EY515" i="1"/>
  <c r="FE515" i="1" s="1"/>
  <c r="EZ516" i="1"/>
  <c r="FF516" i="1" s="1"/>
  <c r="EY519" i="1"/>
  <c r="FE519" i="1" s="1"/>
  <c r="EZ520" i="1"/>
  <c r="FF520" i="1" s="1"/>
  <c r="EY523" i="1"/>
  <c r="FE523" i="1" s="1"/>
  <c r="EZ524" i="1"/>
  <c r="FF524" i="1" s="1"/>
  <c r="EY527" i="1"/>
  <c r="FE527" i="1" s="1"/>
  <c r="EZ528" i="1"/>
  <c r="FF528" i="1" s="1"/>
  <c r="EY531" i="1"/>
  <c r="FE531" i="1" s="1"/>
  <c r="EZ532" i="1"/>
  <c r="FF532" i="1" s="1"/>
  <c r="EY535" i="1"/>
  <c r="FE535" i="1" s="1"/>
  <c r="EZ536" i="1"/>
  <c r="FF536" i="1" s="1"/>
  <c r="EY539" i="1"/>
  <c r="FE539" i="1" s="1"/>
  <c r="EZ540" i="1"/>
  <c r="FF540" i="1" s="1"/>
  <c r="EY543" i="1"/>
  <c r="FE543" i="1" s="1"/>
  <c r="EZ544" i="1"/>
  <c r="FF544" i="1" s="1"/>
  <c r="EY547" i="1"/>
  <c r="FE547" i="1" s="1"/>
  <c r="EZ548" i="1"/>
  <c r="FF548" i="1" s="1"/>
  <c r="EY551" i="1"/>
  <c r="FE551" i="1" s="1"/>
  <c r="EZ552" i="1"/>
  <c r="FF552" i="1" s="1"/>
  <c r="EY555" i="1"/>
  <c r="FE555" i="1" s="1"/>
  <c r="EZ556" i="1"/>
  <c r="FF556" i="1" s="1"/>
  <c r="EY559" i="1"/>
  <c r="FE559" i="1" s="1"/>
  <c r="EZ560" i="1"/>
  <c r="FF560" i="1" s="1"/>
  <c r="EZ564" i="1"/>
  <c r="FF564" i="1" s="1"/>
  <c r="EZ568" i="1"/>
  <c r="FF568" i="1" s="1"/>
  <c r="EY575" i="1"/>
  <c r="FE575" i="1" s="1"/>
  <c r="EZ576" i="1"/>
  <c r="FF576" i="1" s="1"/>
  <c r="EY578" i="1"/>
  <c r="FE578" i="1" s="1"/>
  <c r="EZ579" i="1"/>
  <c r="FF579" i="1" s="1"/>
  <c r="EY582" i="1"/>
  <c r="FE582" i="1" s="1"/>
  <c r="EZ583" i="1"/>
  <c r="FF583" i="1" s="1"/>
  <c r="EY586" i="1"/>
  <c r="FE586" i="1" s="1"/>
  <c r="EZ587" i="1"/>
  <c r="FF587" i="1" s="1"/>
  <c r="EY590" i="1"/>
  <c r="FE590" i="1" s="1"/>
  <c r="EZ591" i="1"/>
  <c r="FF591" i="1" s="1"/>
  <c r="EY594" i="1"/>
  <c r="FE594" i="1" s="1"/>
  <c r="EZ595" i="1"/>
  <c r="FF595" i="1" s="1"/>
  <c r="EY598" i="1"/>
  <c r="FE598" i="1" s="1"/>
  <c r="EZ599" i="1"/>
  <c r="FF599" i="1" s="1"/>
  <c r="EY602" i="1"/>
  <c r="FE602" i="1" s="1"/>
  <c r="EZ603" i="1"/>
  <c r="FF603" i="1" s="1"/>
  <c r="EY606" i="1"/>
  <c r="FE606" i="1" s="1"/>
  <c r="EZ607" i="1"/>
  <c r="FF607" i="1" s="1"/>
  <c r="EY610" i="1"/>
  <c r="FE610" i="1" s="1"/>
  <c r="EZ611" i="1"/>
  <c r="FF611" i="1" s="1"/>
  <c r="EY614" i="1"/>
  <c r="FE614" i="1" s="1"/>
  <c r="EZ615" i="1"/>
  <c r="FF615" i="1" s="1"/>
  <c r="EY618" i="1"/>
  <c r="FE618" i="1" s="1"/>
  <c r="EZ619" i="1"/>
  <c r="FF619" i="1" s="1"/>
  <c r="EY622" i="1"/>
  <c r="FE622" i="1" s="1"/>
  <c r="EZ623" i="1"/>
  <c r="FF623" i="1" s="1"/>
  <c r="EY626" i="1"/>
  <c r="FE626" i="1" s="1"/>
  <c r="EZ627" i="1"/>
  <c r="FF627" i="1" s="1"/>
  <c r="EY630" i="1"/>
  <c r="FE630" i="1" s="1"/>
  <c r="EZ631" i="1"/>
  <c r="FF631" i="1" s="1"/>
  <c r="EY634" i="1"/>
  <c r="FE634" i="1" s="1"/>
  <c r="EZ635" i="1"/>
  <c r="FF635" i="1" s="1"/>
  <c r="EY638" i="1"/>
  <c r="FE638" i="1" s="1"/>
  <c r="EZ639" i="1"/>
  <c r="FF639" i="1" s="1"/>
  <c r="EY642" i="1"/>
  <c r="FE642" i="1" s="1"/>
  <c r="EZ643" i="1"/>
  <c r="FF643" i="1" s="1"/>
  <c r="EY646" i="1"/>
  <c r="FE646" i="1" s="1"/>
  <c r="EZ647" i="1"/>
  <c r="FF647" i="1" s="1"/>
  <c r="EY650" i="1"/>
  <c r="FE650" i="1" s="1"/>
  <c r="EZ651" i="1"/>
  <c r="FF651" i="1" s="1"/>
  <c r="EY654" i="1"/>
  <c r="FE654" i="1" s="1"/>
  <c r="EZ655" i="1"/>
  <c r="FF655" i="1" s="1"/>
  <c r="EY658" i="1"/>
  <c r="FE658" i="1" s="1"/>
  <c r="EZ659" i="1"/>
  <c r="FF659" i="1" s="1"/>
  <c r="EY662" i="1"/>
  <c r="FE662" i="1" s="1"/>
  <c r="EZ663" i="1"/>
  <c r="FF663" i="1" s="1"/>
  <c r="EZ667" i="1"/>
  <c r="FF667" i="1" s="1"/>
  <c r="EY563" i="1"/>
  <c r="FE563" i="1" s="1"/>
  <c r="EY567" i="1"/>
  <c r="FE567" i="1" s="1"/>
  <c r="EZ574" i="1"/>
  <c r="FF574" i="1" s="1"/>
  <c r="EY571" i="1"/>
  <c r="FE571" i="1" s="1"/>
  <c r="EZ572" i="1"/>
  <c r="FF572" i="1" s="1"/>
  <c r="EZ577" i="1"/>
  <c r="FF577" i="1" s="1"/>
  <c r="EY580" i="1"/>
  <c r="FE580" i="1" s="1"/>
  <c r="EZ581" i="1"/>
  <c r="FF581" i="1" s="1"/>
  <c r="EY584" i="1"/>
  <c r="FE584" i="1" s="1"/>
  <c r="EZ585" i="1"/>
  <c r="FF585" i="1" s="1"/>
  <c r="EY588" i="1"/>
  <c r="FE588" i="1" s="1"/>
  <c r="EZ589" i="1"/>
  <c r="FF589" i="1" s="1"/>
  <c r="EY592" i="1"/>
  <c r="FE592" i="1" s="1"/>
  <c r="EZ593" i="1"/>
  <c r="FF593" i="1" s="1"/>
  <c r="EY596" i="1"/>
  <c r="FE596" i="1" s="1"/>
  <c r="EZ597" i="1"/>
  <c r="FF597" i="1" s="1"/>
  <c r="EY600" i="1"/>
  <c r="FE600" i="1" s="1"/>
  <c r="EZ601" i="1"/>
  <c r="FF601" i="1" s="1"/>
  <c r="EY604" i="1"/>
  <c r="FE604" i="1" s="1"/>
  <c r="EZ605" i="1"/>
  <c r="FF605" i="1" s="1"/>
  <c r="EY608" i="1"/>
  <c r="FE608" i="1" s="1"/>
  <c r="EZ609" i="1"/>
  <c r="FF609" i="1" s="1"/>
  <c r="EY612" i="1"/>
  <c r="FE612" i="1" s="1"/>
  <c r="EZ613" i="1"/>
  <c r="FF613" i="1" s="1"/>
  <c r="EY616" i="1"/>
  <c r="FE616" i="1" s="1"/>
  <c r="EZ617" i="1"/>
  <c r="FF617" i="1" s="1"/>
  <c r="EY620" i="1"/>
  <c r="FE620" i="1" s="1"/>
  <c r="EZ621" i="1"/>
  <c r="FF621" i="1" s="1"/>
  <c r="EY624" i="1"/>
  <c r="FE624" i="1" s="1"/>
  <c r="EZ625" i="1"/>
  <c r="FF625" i="1" s="1"/>
  <c r="EY628" i="1"/>
  <c r="FE628" i="1" s="1"/>
  <c r="EZ629" i="1"/>
  <c r="FF629" i="1" s="1"/>
  <c r="EY632" i="1"/>
  <c r="FE632" i="1" s="1"/>
  <c r="EZ633" i="1"/>
  <c r="FF633" i="1" s="1"/>
  <c r="EY636" i="1"/>
  <c r="FE636" i="1" s="1"/>
  <c r="EZ637" i="1"/>
  <c r="FF637" i="1" s="1"/>
  <c r="EY640" i="1"/>
  <c r="FE640" i="1" s="1"/>
  <c r="EZ641" i="1"/>
  <c r="FF641" i="1" s="1"/>
  <c r="EY644" i="1"/>
  <c r="FE644" i="1" s="1"/>
  <c r="EZ645" i="1"/>
  <c r="FF645" i="1" s="1"/>
  <c r="EY648" i="1"/>
  <c r="FE648" i="1" s="1"/>
  <c r="EZ649" i="1"/>
  <c r="FF649" i="1" s="1"/>
  <c r="EY652" i="1"/>
  <c r="FE652" i="1" s="1"/>
  <c r="EZ653" i="1"/>
  <c r="FF653" i="1" s="1"/>
  <c r="EY656" i="1"/>
  <c r="FE656" i="1" s="1"/>
  <c r="EZ657" i="1"/>
  <c r="FF657" i="1" s="1"/>
  <c r="EY660" i="1"/>
  <c r="FE660" i="1" s="1"/>
  <c r="EZ661" i="1"/>
  <c r="FF661" i="1" s="1"/>
  <c r="EY664" i="1"/>
  <c r="FE664" i="1" s="1"/>
  <c r="EZ665" i="1"/>
  <c r="FF665" i="1" s="1"/>
  <c r="EY668" i="1"/>
  <c r="FE668" i="1" s="1"/>
  <c r="EZ669" i="1"/>
  <c r="FF669" i="1" s="1"/>
  <c r="EZ570" i="1"/>
  <c r="FF570" i="1" s="1"/>
  <c r="EY579" i="1"/>
  <c r="FE579" i="1" s="1"/>
  <c r="EY583" i="1"/>
  <c r="FE583" i="1" s="1"/>
  <c r="EY587" i="1"/>
  <c r="FE587" i="1" s="1"/>
  <c r="EY591" i="1"/>
  <c r="FE591" i="1" s="1"/>
  <c r="EY595" i="1"/>
  <c r="FE595" i="1" s="1"/>
  <c r="EY599" i="1"/>
  <c r="FE599" i="1" s="1"/>
  <c r="EY603" i="1"/>
  <c r="FE603" i="1" s="1"/>
  <c r="EY607" i="1"/>
  <c r="FE607" i="1" s="1"/>
  <c r="EY611" i="1"/>
  <c r="FE611" i="1" s="1"/>
  <c r="EY615" i="1"/>
  <c r="FE615" i="1" s="1"/>
  <c r="EY619" i="1"/>
  <c r="FE619" i="1" s="1"/>
  <c r="EY623" i="1"/>
  <c r="FE623" i="1" s="1"/>
  <c r="EY627" i="1"/>
  <c r="FE627" i="1" s="1"/>
  <c r="EY631" i="1"/>
  <c r="FE631" i="1" s="1"/>
  <c r="EY635" i="1"/>
  <c r="FE635" i="1" s="1"/>
  <c r="EY639" i="1"/>
  <c r="FE639" i="1" s="1"/>
  <c r="EY643" i="1"/>
  <c r="FE643" i="1" s="1"/>
  <c r="EY647" i="1"/>
  <c r="FE647" i="1" s="1"/>
  <c r="EY651" i="1"/>
  <c r="FE651" i="1" s="1"/>
  <c r="EY655" i="1"/>
  <c r="FE655" i="1" s="1"/>
  <c r="EY659" i="1"/>
  <c r="FE659" i="1" s="1"/>
  <c r="EY663" i="1"/>
  <c r="FE663" i="1" s="1"/>
  <c r="EY667" i="1"/>
  <c r="FE667" i="1" s="1"/>
  <c r="EZ273" i="1"/>
  <c r="FF273" i="1" s="1"/>
  <c r="EZ272" i="1"/>
  <c r="FF272" i="1" s="1"/>
  <c r="EY273" i="1"/>
  <c r="FE273" i="1" s="1"/>
  <c r="EY272" i="1"/>
  <c r="FE272" i="1" s="1"/>
  <c r="EY270" i="1"/>
  <c r="FE270" i="1" s="1"/>
  <c r="EZ271" i="1"/>
  <c r="FF271" i="1" s="1"/>
  <c r="EY271" i="1"/>
  <c r="FE271" i="1" s="1"/>
  <c r="EY661" i="1"/>
  <c r="FE661" i="1" s="1"/>
  <c r="EY645" i="1"/>
  <c r="FE645" i="1" s="1"/>
  <c r="EY629" i="1"/>
  <c r="FE629" i="1" s="1"/>
  <c r="EY613" i="1"/>
  <c r="FE613" i="1" s="1"/>
  <c r="EY597" i="1"/>
  <c r="FE597" i="1" s="1"/>
  <c r="EY581" i="1"/>
  <c r="FE581" i="1" s="1"/>
  <c r="EY670" i="1"/>
  <c r="FE670" i="1" s="1"/>
  <c r="EZ638" i="1"/>
  <c r="FF638" i="1" s="1"/>
  <c r="EZ606" i="1"/>
  <c r="FF606" i="1" s="1"/>
  <c r="EY573" i="1"/>
  <c r="FE573" i="1" s="1"/>
  <c r="EZ668" i="1"/>
  <c r="FF668" i="1" s="1"/>
  <c r="EZ652" i="1"/>
  <c r="FF652" i="1" s="1"/>
  <c r="EZ636" i="1"/>
  <c r="FF636" i="1" s="1"/>
  <c r="EZ620" i="1"/>
  <c r="FF620" i="1" s="1"/>
  <c r="EZ604" i="1"/>
  <c r="FF604" i="1" s="1"/>
  <c r="EZ588" i="1"/>
  <c r="FF588" i="1" s="1"/>
  <c r="EZ650" i="1"/>
  <c r="FF650" i="1" s="1"/>
  <c r="EZ618" i="1"/>
  <c r="FF618" i="1" s="1"/>
  <c r="EZ586" i="1"/>
  <c r="FF586" i="1" s="1"/>
  <c r="EY545" i="1"/>
  <c r="FE545" i="1" s="1"/>
  <c r="EY513" i="1"/>
  <c r="FE513" i="1" s="1"/>
  <c r="EY481" i="1"/>
  <c r="FE481" i="1" s="1"/>
  <c r="EY561" i="1"/>
  <c r="FE561" i="1" s="1"/>
  <c r="EZ543" i="1"/>
  <c r="FF543" i="1" s="1"/>
  <c r="EZ511" i="1"/>
  <c r="FF511" i="1" s="1"/>
  <c r="EZ479" i="1"/>
  <c r="FF479" i="1" s="1"/>
  <c r="EZ666" i="1"/>
  <c r="FF666" i="1" s="1"/>
  <c r="EY557" i="1"/>
  <c r="FE557" i="1" s="1"/>
  <c r="EY525" i="1"/>
  <c r="FE525" i="1" s="1"/>
  <c r="EY493" i="1"/>
  <c r="FE493" i="1" s="1"/>
  <c r="EZ573" i="1"/>
  <c r="FF573" i="1" s="1"/>
  <c r="EZ531" i="1"/>
  <c r="FF531" i="1" s="1"/>
  <c r="EZ499" i="1"/>
  <c r="FF499" i="1" s="1"/>
  <c r="EZ470" i="1"/>
  <c r="FF470" i="1" s="1"/>
  <c r="EY446" i="1"/>
  <c r="FE446" i="1" s="1"/>
  <c r="EY430" i="1"/>
  <c r="FE430" i="1" s="1"/>
  <c r="EY414" i="1"/>
  <c r="FE414" i="1" s="1"/>
  <c r="EY398" i="1"/>
  <c r="FE398" i="1" s="1"/>
  <c r="EY382" i="1"/>
  <c r="FE382" i="1" s="1"/>
  <c r="EY366" i="1"/>
  <c r="FE366" i="1" s="1"/>
  <c r="EZ553" i="1"/>
  <c r="FF553" i="1" s="1"/>
  <c r="EZ537" i="1"/>
  <c r="FF537" i="1" s="1"/>
  <c r="EZ521" i="1"/>
  <c r="FF521" i="1" s="1"/>
  <c r="EZ505" i="1"/>
  <c r="FF505" i="1" s="1"/>
  <c r="EZ489" i="1"/>
  <c r="FF489" i="1" s="1"/>
  <c r="EZ472" i="1"/>
  <c r="FF472" i="1" s="1"/>
  <c r="EY443" i="1"/>
  <c r="FE443" i="1" s="1"/>
  <c r="EY411" i="1"/>
  <c r="FE411" i="1" s="1"/>
  <c r="EY379" i="1"/>
  <c r="FE379" i="1" s="1"/>
  <c r="EY467" i="1"/>
  <c r="FE467" i="1" s="1"/>
  <c r="EZ452" i="1"/>
  <c r="FF452" i="1" s="1"/>
  <c r="EZ436" i="1"/>
  <c r="FF436" i="1" s="1"/>
  <c r="EZ420" i="1"/>
  <c r="FF420" i="1" s="1"/>
  <c r="EZ404" i="1"/>
  <c r="FF404" i="1" s="1"/>
  <c r="EZ388" i="1"/>
  <c r="FF388" i="1" s="1"/>
  <c r="EZ372" i="1"/>
  <c r="FF372" i="1" s="1"/>
  <c r="EY355" i="1"/>
  <c r="FE355" i="1" s="1"/>
  <c r="EY455" i="1"/>
  <c r="FE455" i="1" s="1"/>
  <c r="EY423" i="1"/>
  <c r="FE423" i="1" s="1"/>
  <c r="EY391" i="1"/>
  <c r="FE391" i="1" s="1"/>
  <c r="EY359" i="1"/>
  <c r="FE359" i="1" s="1"/>
  <c r="EZ442" i="1"/>
  <c r="FF442" i="1" s="1"/>
  <c r="EZ426" i="1"/>
  <c r="FF426" i="1" s="1"/>
  <c r="EZ410" i="1"/>
  <c r="FF410" i="1" s="1"/>
  <c r="EZ394" i="1"/>
  <c r="FF394" i="1" s="1"/>
  <c r="EZ378" i="1"/>
  <c r="FF378" i="1" s="1"/>
  <c r="EZ362" i="1"/>
  <c r="FF362" i="1" s="1"/>
  <c r="EY351" i="1"/>
  <c r="FE351" i="1" s="1"/>
  <c r="EY326" i="1"/>
  <c r="FE326" i="1" s="1"/>
  <c r="EZ443" i="1"/>
  <c r="FF443" i="1" s="1"/>
  <c r="EZ427" i="1"/>
  <c r="FF427" i="1" s="1"/>
  <c r="EZ411" i="1"/>
  <c r="FF411" i="1" s="1"/>
  <c r="EZ395" i="1"/>
  <c r="FF395" i="1" s="1"/>
  <c r="EZ379" i="1"/>
  <c r="FF379" i="1" s="1"/>
  <c r="EZ363" i="1"/>
  <c r="FF363" i="1" s="1"/>
  <c r="EY340" i="1"/>
  <c r="FE340" i="1" s="1"/>
  <c r="EY348" i="1"/>
  <c r="FE348" i="1" s="1"/>
  <c r="EY332" i="1"/>
  <c r="FE332" i="1" s="1"/>
  <c r="EY315" i="1"/>
  <c r="FE315" i="1" s="1"/>
  <c r="EY283" i="1"/>
  <c r="FE283" i="1" s="1"/>
  <c r="EY314" i="1"/>
  <c r="FE314" i="1" s="1"/>
  <c r="EY298" i="1"/>
  <c r="FE298" i="1" s="1"/>
  <c r="EY282" i="1"/>
  <c r="FE282" i="1" s="1"/>
  <c r="EZ336" i="1"/>
  <c r="FF336" i="1" s="1"/>
  <c r="EY311" i="1"/>
  <c r="FE311" i="1" s="1"/>
  <c r="EY279" i="1"/>
  <c r="FE279" i="1" s="1"/>
  <c r="EZ312" i="1"/>
  <c r="FF312" i="1" s="1"/>
  <c r="EZ296" i="1"/>
  <c r="FF296" i="1" s="1"/>
  <c r="EZ280" i="1"/>
  <c r="FF280" i="1" s="1"/>
  <c r="EZ310" i="1"/>
  <c r="FF310" i="1" s="1"/>
  <c r="EZ294" i="1"/>
  <c r="FF294" i="1" s="1"/>
  <c r="EZ278" i="1"/>
  <c r="FF278" i="1" s="1"/>
  <c r="EZ315" i="1"/>
  <c r="FF315" i="1" s="1"/>
  <c r="EZ299" i="1"/>
  <c r="FF299" i="1" s="1"/>
  <c r="EZ283" i="1"/>
  <c r="FF283" i="1" s="1"/>
  <c r="EZ656" i="1"/>
  <c r="FF656" i="1" s="1"/>
  <c r="EZ640" i="1"/>
  <c r="FF640" i="1" s="1"/>
  <c r="EZ624" i="1"/>
  <c r="FF624" i="1" s="1"/>
  <c r="EZ608" i="1"/>
  <c r="FF608" i="1" s="1"/>
  <c r="EZ592" i="1"/>
  <c r="FF592" i="1" s="1"/>
  <c r="EY577" i="1"/>
  <c r="FE577" i="1" s="1"/>
  <c r="EZ662" i="1"/>
  <c r="FF662" i="1" s="1"/>
  <c r="EZ630" i="1"/>
  <c r="FF630" i="1" s="1"/>
  <c r="EZ598" i="1"/>
  <c r="FF598" i="1" s="1"/>
  <c r="EY569" i="1"/>
  <c r="FE569" i="1" s="1"/>
  <c r="EY665" i="1"/>
  <c r="FE665" i="1" s="1"/>
  <c r="EY649" i="1"/>
  <c r="FE649" i="1" s="1"/>
  <c r="EY633" i="1"/>
  <c r="FE633" i="1" s="1"/>
  <c r="EY617" i="1"/>
  <c r="FE617" i="1" s="1"/>
  <c r="EY601" i="1"/>
  <c r="FE601" i="1" s="1"/>
  <c r="EY585" i="1"/>
  <c r="FE585" i="1" s="1"/>
  <c r="EZ642" i="1"/>
  <c r="FF642" i="1" s="1"/>
  <c r="EZ610" i="1"/>
  <c r="FF610" i="1" s="1"/>
  <c r="EZ578" i="1"/>
  <c r="FF578" i="1" s="1"/>
  <c r="EY537" i="1"/>
  <c r="FE537" i="1" s="1"/>
  <c r="EY505" i="1"/>
  <c r="FE505" i="1" s="1"/>
  <c r="EZ569" i="1"/>
  <c r="FF569" i="1" s="1"/>
  <c r="EZ561" i="1"/>
  <c r="FF561" i="1" s="1"/>
  <c r="EZ535" i="1"/>
  <c r="FF535" i="1" s="1"/>
  <c r="EZ503" i="1"/>
  <c r="FF503" i="1" s="1"/>
  <c r="EZ467" i="1"/>
  <c r="FF467" i="1" s="1"/>
  <c r="EZ571" i="1"/>
  <c r="FF571" i="1" s="1"/>
  <c r="EY549" i="1"/>
  <c r="FE549" i="1" s="1"/>
  <c r="EY517" i="1"/>
  <c r="FE517" i="1" s="1"/>
  <c r="EY485" i="1"/>
  <c r="FE485" i="1" s="1"/>
  <c r="EZ555" i="1"/>
  <c r="FF555" i="1" s="1"/>
  <c r="EZ523" i="1"/>
  <c r="FF523" i="1" s="1"/>
  <c r="EZ491" i="1"/>
  <c r="FF491" i="1" s="1"/>
  <c r="EZ456" i="1"/>
  <c r="FF456" i="1" s="1"/>
  <c r="EZ440" i="1"/>
  <c r="FF440" i="1" s="1"/>
  <c r="EZ424" i="1"/>
  <c r="FF424" i="1" s="1"/>
  <c r="EZ408" i="1"/>
  <c r="FF408" i="1" s="1"/>
  <c r="EZ392" i="1"/>
  <c r="FF392" i="1" s="1"/>
  <c r="EZ376" i="1"/>
  <c r="FF376" i="1" s="1"/>
  <c r="EZ360" i="1"/>
  <c r="FF360" i="1" s="1"/>
  <c r="EZ549" i="1"/>
  <c r="FF549" i="1" s="1"/>
  <c r="EZ533" i="1"/>
  <c r="FF533" i="1" s="1"/>
  <c r="EZ517" i="1"/>
  <c r="FF517" i="1" s="1"/>
  <c r="EZ501" i="1"/>
  <c r="FF501" i="1" s="1"/>
  <c r="EZ485" i="1"/>
  <c r="FF485" i="1" s="1"/>
  <c r="EY471" i="1"/>
  <c r="FE471" i="1" s="1"/>
  <c r="EY435" i="1"/>
  <c r="FE435" i="1" s="1"/>
  <c r="EY403" i="1"/>
  <c r="FE403" i="1" s="1"/>
  <c r="EY371" i="1"/>
  <c r="FE371" i="1" s="1"/>
  <c r="EY459" i="1"/>
  <c r="FE459" i="1" s="1"/>
  <c r="EY450" i="1"/>
  <c r="FE450" i="1" s="1"/>
  <c r="EY434" i="1"/>
  <c r="FE434" i="1" s="1"/>
  <c r="EY418" i="1"/>
  <c r="FE418" i="1" s="1"/>
  <c r="EY402" i="1"/>
  <c r="FE402" i="1" s="1"/>
  <c r="EY386" i="1"/>
  <c r="FE386" i="1" s="1"/>
  <c r="EY370" i="1"/>
  <c r="FE370" i="1" s="1"/>
  <c r="EZ464" i="1"/>
  <c r="FF464" i="1" s="1"/>
  <c r="EY447" i="1"/>
  <c r="FE447" i="1" s="1"/>
  <c r="EY415" i="1"/>
  <c r="FE415" i="1" s="1"/>
  <c r="EY383" i="1"/>
  <c r="FE383" i="1" s="1"/>
  <c r="EZ454" i="1"/>
  <c r="FF454" i="1" s="1"/>
  <c r="EZ438" i="1"/>
  <c r="FF438" i="1" s="1"/>
  <c r="EZ422" i="1"/>
  <c r="FF422" i="1" s="1"/>
  <c r="EZ406" i="1"/>
  <c r="FF406" i="1" s="1"/>
  <c r="EZ390" i="1"/>
  <c r="FF390" i="1" s="1"/>
  <c r="EZ374" i="1"/>
  <c r="FF374" i="1" s="1"/>
  <c r="EZ358" i="1"/>
  <c r="FF358" i="1" s="1"/>
  <c r="EY344" i="1"/>
  <c r="FE344" i="1" s="1"/>
  <c r="EZ455" i="1"/>
  <c r="FF455" i="1" s="1"/>
  <c r="EZ439" i="1"/>
  <c r="FF439" i="1" s="1"/>
  <c r="EZ423" i="1"/>
  <c r="FF423" i="1" s="1"/>
  <c r="EZ407" i="1"/>
  <c r="FF407" i="1" s="1"/>
  <c r="EZ391" i="1"/>
  <c r="FF391" i="1" s="1"/>
  <c r="EZ375" i="1"/>
  <c r="FF375" i="1" s="1"/>
  <c r="EZ359" i="1"/>
  <c r="FF359" i="1" s="1"/>
  <c r="EY328" i="1"/>
  <c r="FE328" i="1" s="1"/>
  <c r="EZ348" i="1"/>
  <c r="FF348" i="1" s="1"/>
  <c r="EZ324" i="1"/>
  <c r="FF324" i="1" s="1"/>
  <c r="EY307" i="1"/>
  <c r="FE307" i="1" s="1"/>
  <c r="EY275" i="1"/>
  <c r="FE275" i="1" s="1"/>
  <c r="EZ308" i="1"/>
  <c r="FF308" i="1" s="1"/>
  <c r="EZ292" i="1"/>
  <c r="FF292" i="1" s="1"/>
  <c r="EZ276" i="1"/>
  <c r="FF276" i="1" s="1"/>
  <c r="EZ332" i="1"/>
  <c r="FF332" i="1" s="1"/>
  <c r="EY303" i="1"/>
  <c r="FE303" i="1" s="1"/>
  <c r="EZ328" i="1"/>
  <c r="FF328" i="1" s="1"/>
  <c r="EY310" i="1"/>
  <c r="FE310" i="1" s="1"/>
  <c r="EY294" i="1"/>
  <c r="FE294" i="1" s="1"/>
  <c r="EY278" i="1"/>
  <c r="FE278" i="1" s="1"/>
  <c r="EZ306" i="1"/>
  <c r="FF306" i="1" s="1"/>
  <c r="EZ290" i="1"/>
  <c r="FF290" i="1" s="1"/>
  <c r="EZ274" i="1"/>
  <c r="FF274" i="1" s="1"/>
  <c r="EZ311" i="1"/>
  <c r="FF311" i="1" s="1"/>
  <c r="EZ295" i="1"/>
  <c r="FF295" i="1" s="1"/>
  <c r="EZ279" i="1"/>
  <c r="FF279" i="1" s="1"/>
  <c r="EZ270" i="1"/>
  <c r="FF270" i="1" s="1"/>
  <c r="EY669" i="1"/>
  <c r="FE669" i="1" s="1"/>
  <c r="EY653" i="1"/>
  <c r="FE653" i="1" s="1"/>
  <c r="EY637" i="1"/>
  <c r="FE637" i="1" s="1"/>
  <c r="EY621" i="1"/>
  <c r="FE621" i="1" s="1"/>
  <c r="EY605" i="1"/>
  <c r="FE605" i="1" s="1"/>
  <c r="EY589" i="1"/>
  <c r="FE589" i="1" s="1"/>
  <c r="EZ654" i="1"/>
  <c r="FF654" i="1" s="1"/>
  <c r="EZ622" i="1"/>
  <c r="FF622" i="1" s="1"/>
  <c r="EZ590" i="1"/>
  <c r="FF590" i="1" s="1"/>
  <c r="EZ660" i="1"/>
  <c r="FF660" i="1" s="1"/>
  <c r="EZ644" i="1"/>
  <c r="FF644" i="1" s="1"/>
  <c r="EZ628" i="1"/>
  <c r="FF628" i="1" s="1"/>
  <c r="EZ612" i="1"/>
  <c r="FF612" i="1" s="1"/>
  <c r="EZ596" i="1"/>
  <c r="FF596" i="1" s="1"/>
  <c r="EZ580" i="1"/>
  <c r="FF580" i="1" s="1"/>
  <c r="EY666" i="1"/>
  <c r="FE666" i="1" s="1"/>
  <c r="EZ634" i="1"/>
  <c r="FF634" i="1" s="1"/>
  <c r="EZ602" i="1"/>
  <c r="FF602" i="1" s="1"/>
  <c r="EZ575" i="1"/>
  <c r="FF575" i="1" s="1"/>
  <c r="EY529" i="1"/>
  <c r="FE529" i="1" s="1"/>
  <c r="EY497" i="1"/>
  <c r="FE497" i="1" s="1"/>
  <c r="EY565" i="1"/>
  <c r="FE565" i="1" s="1"/>
  <c r="EZ559" i="1"/>
  <c r="FF559" i="1" s="1"/>
  <c r="EZ527" i="1"/>
  <c r="FF527" i="1" s="1"/>
  <c r="EZ495" i="1"/>
  <c r="FF495" i="1" s="1"/>
  <c r="EY466" i="1"/>
  <c r="FE466" i="1" s="1"/>
  <c r="EZ567" i="1"/>
  <c r="FF567" i="1" s="1"/>
  <c r="EY541" i="1"/>
  <c r="FE541" i="1" s="1"/>
  <c r="EY509" i="1"/>
  <c r="FE509" i="1" s="1"/>
  <c r="EY477" i="1"/>
  <c r="FE477" i="1" s="1"/>
  <c r="EZ547" i="1"/>
  <c r="FF547" i="1" s="1"/>
  <c r="EZ515" i="1"/>
  <c r="FF515" i="1" s="1"/>
  <c r="EZ483" i="1"/>
  <c r="FF483" i="1" s="1"/>
  <c r="EY454" i="1"/>
  <c r="FE454" i="1" s="1"/>
  <c r="EY438" i="1"/>
  <c r="FE438" i="1" s="1"/>
  <c r="EY422" i="1"/>
  <c r="FE422" i="1" s="1"/>
  <c r="EY406" i="1"/>
  <c r="FE406" i="1" s="1"/>
  <c r="EY390" i="1"/>
  <c r="FE390" i="1" s="1"/>
  <c r="EY374" i="1"/>
  <c r="FE374" i="1" s="1"/>
  <c r="EY358" i="1"/>
  <c r="FE358" i="1" s="1"/>
  <c r="EZ545" i="1"/>
  <c r="FF545" i="1" s="1"/>
  <c r="EZ529" i="1"/>
  <c r="FF529" i="1" s="1"/>
  <c r="EZ513" i="1"/>
  <c r="FF513" i="1" s="1"/>
  <c r="EZ497" i="1"/>
  <c r="FF497" i="1" s="1"/>
  <c r="EZ481" i="1"/>
  <c r="FF481" i="1" s="1"/>
  <c r="EZ460" i="1"/>
  <c r="FF460" i="1" s="1"/>
  <c r="EY427" i="1"/>
  <c r="FE427" i="1" s="1"/>
  <c r="EY395" i="1"/>
  <c r="FE395" i="1" s="1"/>
  <c r="EY363" i="1"/>
  <c r="FE363" i="1" s="1"/>
  <c r="EZ459" i="1"/>
  <c r="FF459" i="1" s="1"/>
  <c r="EZ444" i="1"/>
  <c r="FF444" i="1" s="1"/>
  <c r="EZ428" i="1"/>
  <c r="FF428" i="1" s="1"/>
  <c r="EZ412" i="1"/>
  <c r="FF412" i="1" s="1"/>
  <c r="EZ396" i="1"/>
  <c r="FF396" i="1" s="1"/>
  <c r="EZ380" i="1"/>
  <c r="FF380" i="1" s="1"/>
  <c r="EZ364" i="1"/>
  <c r="FF364" i="1" s="1"/>
  <c r="EY463" i="1"/>
  <c r="FE463" i="1" s="1"/>
  <c r="EY439" i="1"/>
  <c r="FE439" i="1" s="1"/>
  <c r="EY407" i="1"/>
  <c r="FE407" i="1" s="1"/>
  <c r="EY375" i="1"/>
  <c r="FE375" i="1" s="1"/>
  <c r="EZ450" i="1"/>
  <c r="FF450" i="1" s="1"/>
  <c r="EZ434" i="1"/>
  <c r="FF434" i="1" s="1"/>
  <c r="EZ418" i="1"/>
  <c r="FF418" i="1" s="1"/>
  <c r="EZ402" i="1"/>
  <c r="FF402" i="1" s="1"/>
  <c r="EZ386" i="1"/>
  <c r="FF386" i="1" s="1"/>
  <c r="EZ370" i="1"/>
  <c r="FF370" i="1" s="1"/>
  <c r="EY352" i="1"/>
  <c r="FE352" i="1" s="1"/>
  <c r="EY331" i="1"/>
  <c r="FE331" i="1" s="1"/>
  <c r="EZ451" i="1"/>
  <c r="FF451" i="1" s="1"/>
  <c r="EZ435" i="1"/>
  <c r="FF435" i="1" s="1"/>
  <c r="EZ419" i="1"/>
  <c r="FF419" i="1" s="1"/>
  <c r="EZ403" i="1"/>
  <c r="FF403" i="1" s="1"/>
  <c r="EZ387" i="1"/>
  <c r="FF387" i="1" s="1"/>
  <c r="EZ371" i="1"/>
  <c r="FF371" i="1" s="1"/>
  <c r="EZ355" i="1"/>
  <c r="FF355" i="1" s="1"/>
  <c r="EY339" i="1"/>
  <c r="FE339" i="1" s="1"/>
  <c r="EY347" i="1"/>
  <c r="FE347" i="1" s="1"/>
  <c r="EY323" i="1"/>
  <c r="FE323" i="1" s="1"/>
  <c r="EY299" i="1"/>
  <c r="FE299" i="1" s="1"/>
  <c r="EY319" i="1"/>
  <c r="FE319" i="1" s="1"/>
  <c r="EY306" i="1"/>
  <c r="FE306" i="1" s="1"/>
  <c r="EY290" i="1"/>
  <c r="FE290" i="1" s="1"/>
  <c r="EY274" i="1"/>
  <c r="FE274" i="1" s="1"/>
  <c r="EZ344" i="1"/>
  <c r="FF344" i="1" s="1"/>
  <c r="EZ322" i="1"/>
  <c r="FF322" i="1" s="1"/>
  <c r="EY295" i="1"/>
  <c r="FE295" i="1" s="1"/>
  <c r="EY327" i="1"/>
  <c r="FE327" i="1" s="1"/>
  <c r="EZ304" i="1"/>
  <c r="FF304" i="1" s="1"/>
  <c r="EZ288" i="1"/>
  <c r="FF288" i="1" s="1"/>
  <c r="EZ318" i="1"/>
  <c r="FF318" i="1" s="1"/>
  <c r="EZ302" i="1"/>
  <c r="FF302" i="1" s="1"/>
  <c r="EZ286" i="1"/>
  <c r="FF286" i="1" s="1"/>
  <c r="EZ307" i="1"/>
  <c r="FF307" i="1" s="1"/>
  <c r="EZ291" i="1"/>
  <c r="FF291" i="1" s="1"/>
  <c r="EZ275" i="1"/>
  <c r="FF275" i="1" s="1"/>
  <c r="EZ664" i="1"/>
  <c r="FF664" i="1" s="1"/>
  <c r="EZ648" i="1"/>
  <c r="FF648" i="1" s="1"/>
  <c r="EZ632" i="1"/>
  <c r="FF632" i="1" s="1"/>
  <c r="EZ616" i="1"/>
  <c r="FF616" i="1" s="1"/>
  <c r="EZ600" i="1"/>
  <c r="FF600" i="1" s="1"/>
  <c r="EZ584" i="1"/>
  <c r="FF584" i="1" s="1"/>
  <c r="EZ646" i="1"/>
  <c r="FF646" i="1" s="1"/>
  <c r="EZ614" i="1"/>
  <c r="FF614" i="1" s="1"/>
  <c r="EZ582" i="1"/>
  <c r="FF582" i="1" s="1"/>
  <c r="EY657" i="1"/>
  <c r="FE657" i="1" s="1"/>
  <c r="EY641" i="1"/>
  <c r="FE641" i="1" s="1"/>
  <c r="EY625" i="1"/>
  <c r="FE625" i="1" s="1"/>
  <c r="EY609" i="1"/>
  <c r="FE609" i="1" s="1"/>
  <c r="EY593" i="1"/>
  <c r="FE593" i="1" s="1"/>
  <c r="EZ658" i="1"/>
  <c r="FF658" i="1" s="1"/>
  <c r="EZ626" i="1"/>
  <c r="FF626" i="1" s="1"/>
  <c r="EZ594" i="1"/>
  <c r="FF594" i="1" s="1"/>
  <c r="EY553" i="1"/>
  <c r="FE553" i="1" s="1"/>
  <c r="EY521" i="1"/>
  <c r="FE521" i="1" s="1"/>
  <c r="EY489" i="1"/>
  <c r="FE489" i="1" s="1"/>
  <c r="EZ565" i="1"/>
  <c r="FF565" i="1" s="1"/>
  <c r="EZ551" i="1"/>
  <c r="FF551" i="1" s="1"/>
  <c r="EZ519" i="1"/>
  <c r="FF519" i="1" s="1"/>
  <c r="EZ487" i="1"/>
  <c r="FF487" i="1" s="1"/>
  <c r="EZ670" i="1"/>
  <c r="FF670" i="1" s="1"/>
  <c r="EZ563" i="1"/>
  <c r="FF563" i="1" s="1"/>
  <c r="EY533" i="1"/>
  <c r="FE533" i="1" s="1"/>
  <c r="EY501" i="1"/>
  <c r="FE501" i="1" s="1"/>
  <c r="EY468" i="1"/>
  <c r="FE468" i="1" s="1"/>
  <c r="EZ539" i="1"/>
  <c r="FF539" i="1" s="1"/>
  <c r="EZ507" i="1"/>
  <c r="FF507" i="1" s="1"/>
  <c r="EZ475" i="1"/>
  <c r="FF475" i="1" s="1"/>
  <c r="EZ448" i="1"/>
  <c r="FF448" i="1" s="1"/>
  <c r="EZ432" i="1"/>
  <c r="FF432" i="1" s="1"/>
  <c r="EZ416" i="1"/>
  <c r="FF416" i="1" s="1"/>
  <c r="EZ400" i="1"/>
  <c r="FF400" i="1" s="1"/>
  <c r="EZ384" i="1"/>
  <c r="FF384" i="1" s="1"/>
  <c r="EZ368" i="1"/>
  <c r="FF368" i="1" s="1"/>
  <c r="EZ557" i="1"/>
  <c r="FF557" i="1" s="1"/>
  <c r="EZ541" i="1"/>
  <c r="FF541" i="1" s="1"/>
  <c r="EZ525" i="1"/>
  <c r="FF525" i="1" s="1"/>
  <c r="EZ509" i="1"/>
  <c r="FF509" i="1" s="1"/>
  <c r="EZ493" i="1"/>
  <c r="FF493" i="1" s="1"/>
  <c r="EZ477" i="1"/>
  <c r="FF477" i="1" s="1"/>
  <c r="EY451" i="1"/>
  <c r="FE451" i="1" s="1"/>
  <c r="EY419" i="1"/>
  <c r="FE419" i="1" s="1"/>
  <c r="EY387" i="1"/>
  <c r="FE387" i="1" s="1"/>
  <c r="EZ468" i="1"/>
  <c r="FF468" i="1" s="1"/>
  <c r="EY458" i="1"/>
  <c r="FE458" i="1" s="1"/>
  <c r="EY442" i="1"/>
  <c r="FE442" i="1" s="1"/>
  <c r="EY426" i="1"/>
  <c r="FE426" i="1" s="1"/>
  <c r="EY410" i="1"/>
  <c r="FE410" i="1" s="1"/>
  <c r="EY394" i="1"/>
  <c r="FE394" i="1" s="1"/>
  <c r="EY378" i="1"/>
  <c r="FE378" i="1" s="1"/>
  <c r="EY362" i="1"/>
  <c r="FE362" i="1" s="1"/>
  <c r="EY462" i="1"/>
  <c r="FE462" i="1" s="1"/>
  <c r="EY431" i="1"/>
  <c r="FE431" i="1" s="1"/>
  <c r="EY399" i="1"/>
  <c r="FE399" i="1" s="1"/>
  <c r="EY367" i="1"/>
  <c r="FE367" i="1" s="1"/>
  <c r="EZ446" i="1"/>
  <c r="FF446" i="1" s="1"/>
  <c r="EZ430" i="1"/>
  <c r="FF430" i="1" s="1"/>
  <c r="EZ414" i="1"/>
  <c r="FF414" i="1" s="1"/>
  <c r="EZ398" i="1"/>
  <c r="FF398" i="1" s="1"/>
  <c r="EZ382" i="1"/>
  <c r="FF382" i="1" s="1"/>
  <c r="EZ366" i="1"/>
  <c r="FF366" i="1" s="1"/>
  <c r="EZ352" i="1"/>
  <c r="FF352" i="1" s="1"/>
  <c r="EZ327" i="1"/>
  <c r="FF327" i="1" s="1"/>
  <c r="EZ447" i="1"/>
  <c r="FF447" i="1" s="1"/>
  <c r="EZ431" i="1"/>
  <c r="FF431" i="1" s="1"/>
  <c r="EZ415" i="1"/>
  <c r="FF415" i="1" s="1"/>
  <c r="EZ399" i="1"/>
  <c r="FF399" i="1" s="1"/>
  <c r="EZ383" i="1"/>
  <c r="FF383" i="1" s="1"/>
  <c r="EZ367" i="1"/>
  <c r="FF367" i="1" s="1"/>
  <c r="EY343" i="1"/>
  <c r="FE343" i="1" s="1"/>
  <c r="EY336" i="1"/>
  <c r="FE336" i="1" s="1"/>
  <c r="EY335" i="1"/>
  <c r="FE335" i="1" s="1"/>
  <c r="EY322" i="1"/>
  <c r="FE322" i="1" s="1"/>
  <c r="EY291" i="1"/>
  <c r="FE291" i="1" s="1"/>
  <c r="EZ316" i="1"/>
  <c r="FF316" i="1" s="1"/>
  <c r="EZ300" i="1"/>
  <c r="FF300" i="1" s="1"/>
  <c r="EZ284" i="1"/>
  <c r="FF284" i="1" s="1"/>
  <c r="EZ340" i="1"/>
  <c r="FF340" i="1" s="1"/>
  <c r="EZ320" i="1"/>
  <c r="FF320" i="1" s="1"/>
  <c r="EY287" i="1"/>
  <c r="FE287" i="1" s="1"/>
  <c r="EY318" i="1"/>
  <c r="FE318" i="1" s="1"/>
  <c r="EY302" i="1"/>
  <c r="FE302" i="1" s="1"/>
  <c r="EY286" i="1"/>
  <c r="FE286" i="1" s="1"/>
  <c r="EZ314" i="1"/>
  <c r="FF314" i="1" s="1"/>
  <c r="EZ298" i="1"/>
  <c r="FF298" i="1" s="1"/>
  <c r="EZ282" i="1"/>
  <c r="FF282" i="1" s="1"/>
  <c r="EZ319" i="1"/>
  <c r="FF319" i="1" s="1"/>
  <c r="EZ303" i="1"/>
  <c r="FF303" i="1" s="1"/>
  <c r="EZ287" i="1"/>
  <c r="FF287" i="1" s="1"/>
  <c r="FG161" i="1"/>
  <c r="FQ158" i="1" s="1"/>
  <c r="FK158" i="1"/>
  <c r="DB10" i="1"/>
  <c r="EZ269" i="1"/>
  <c r="FF269" i="1" s="1"/>
  <c r="EY269" i="1"/>
  <c r="FE269" i="1" s="1"/>
  <c r="CW75" i="1"/>
  <c r="ER168" i="1"/>
  <c r="ET168" i="1" s="1"/>
  <c r="ER161" i="1"/>
  <c r="ES161" i="1" s="1"/>
  <c r="DB6" i="1"/>
  <c r="DB9" i="1" l="1"/>
  <c r="ET161" i="1"/>
  <c r="Y349" i="26"/>
  <c r="Y350" i="26"/>
  <c r="Y351" i="26"/>
  <c r="Y352" i="26"/>
  <c r="Y353" i="26"/>
  <c r="K349" i="26" l="1"/>
  <c r="K350" i="26"/>
  <c r="K351" i="26"/>
  <c r="K352" i="26"/>
  <c r="K353" i="26"/>
  <c r="K348" i="26"/>
  <c r="G55" i="25"/>
  <c r="G56" i="25"/>
  <c r="G57" i="25"/>
  <c r="G58" i="25"/>
  <c r="G59" i="25"/>
  <c r="L55" i="25"/>
  <c r="L56" i="25"/>
  <c r="L57" i="25"/>
  <c r="L58" i="25"/>
  <c r="L59" i="25"/>
  <c r="L54" i="25"/>
  <c r="EO180" i="1" l="1"/>
  <c r="EO181" i="1"/>
  <c r="EO182" i="1"/>
  <c r="EO183" i="1"/>
  <c r="EO184" i="1"/>
  <c r="EO185" i="1"/>
  <c r="EO186" i="1"/>
  <c r="EO187" i="1"/>
  <c r="EO188" i="1"/>
  <c r="EO189" i="1"/>
  <c r="EO190" i="1"/>
  <c r="EO191" i="1"/>
  <c r="EO192" i="1"/>
  <c r="EO193" i="1"/>
  <c r="EO194" i="1"/>
  <c r="EO195" i="1"/>
  <c r="EO196" i="1"/>
  <c r="EO197" i="1"/>
  <c r="EO198" i="1"/>
  <c r="EO199" i="1"/>
  <c r="EO200" i="1"/>
  <c r="EO201" i="1"/>
  <c r="EO202" i="1"/>
  <c r="EO203" i="1"/>
  <c r="EO204" i="1"/>
  <c r="EO205" i="1"/>
  <c r="EO206" i="1"/>
  <c r="EO207" i="1"/>
  <c r="EO208" i="1"/>
  <c r="EO209" i="1"/>
  <c r="EO210" i="1"/>
  <c r="EO211" i="1"/>
  <c r="EO212" i="1"/>
  <c r="EO213" i="1"/>
  <c r="EO214" i="1"/>
  <c r="EO215" i="1"/>
  <c r="EO216" i="1"/>
  <c r="EO217" i="1"/>
  <c r="EO218" i="1"/>
  <c r="EO219" i="1"/>
  <c r="EO220" i="1"/>
  <c r="EO221" i="1"/>
  <c r="EO222" i="1"/>
  <c r="EO223" i="1"/>
  <c r="EO224" i="1"/>
  <c r="EO225" i="1"/>
  <c r="EO226" i="1"/>
  <c r="EO227" i="1"/>
  <c r="EO228" i="1"/>
  <c r="EO229" i="1"/>
  <c r="EO230" i="1"/>
  <c r="EO231" i="1"/>
  <c r="EO232" i="1"/>
  <c r="EO233" i="1"/>
  <c r="EO234" i="1"/>
  <c r="EO235" i="1"/>
  <c r="EO236" i="1"/>
  <c r="EO237" i="1"/>
  <c r="EO238" i="1"/>
  <c r="EO239" i="1"/>
  <c r="EO240" i="1"/>
  <c r="EO241" i="1"/>
  <c r="EO242" i="1"/>
  <c r="EO243" i="1"/>
  <c r="EO244" i="1"/>
  <c r="EO245" i="1"/>
  <c r="EO246" i="1"/>
  <c r="EO247" i="1"/>
  <c r="EO248" i="1"/>
  <c r="EO249" i="1"/>
  <c r="EO250" i="1"/>
  <c r="EO251" i="1"/>
  <c r="EO252" i="1"/>
  <c r="EO253" i="1"/>
  <c r="EO254" i="1"/>
  <c r="EO255" i="1"/>
  <c r="EO256" i="1"/>
  <c r="EO257" i="1"/>
  <c r="EO258" i="1"/>
  <c r="EO259" i="1"/>
  <c r="EO260" i="1"/>
  <c r="EO261" i="1"/>
  <c r="EO262" i="1"/>
  <c r="EO263" i="1"/>
  <c r="EO264" i="1"/>
  <c r="EO265" i="1"/>
  <c r="EO266" i="1"/>
  <c r="EO267" i="1"/>
  <c r="EO268" i="1"/>
  <c r="EN181" i="1"/>
  <c r="EN182" i="1"/>
  <c r="EN183" i="1"/>
  <c r="EN184" i="1"/>
  <c r="EN185" i="1"/>
  <c r="EN186" i="1"/>
  <c r="EN187" i="1"/>
  <c r="EN188" i="1"/>
  <c r="EN189" i="1"/>
  <c r="EN190" i="1"/>
  <c r="EN191" i="1"/>
  <c r="EN192" i="1"/>
  <c r="EN193" i="1"/>
  <c r="EN194" i="1"/>
  <c r="EN195" i="1"/>
  <c r="EN196" i="1"/>
  <c r="EN197" i="1"/>
  <c r="EN198" i="1"/>
  <c r="EN199" i="1"/>
  <c r="EN200" i="1"/>
  <c r="EN201" i="1"/>
  <c r="EN202" i="1"/>
  <c r="EN203" i="1"/>
  <c r="EN204" i="1"/>
  <c r="EN205" i="1"/>
  <c r="EN206" i="1"/>
  <c r="EN207" i="1"/>
  <c r="EN208" i="1"/>
  <c r="EN209" i="1"/>
  <c r="EN210" i="1"/>
  <c r="EN211" i="1"/>
  <c r="EN212" i="1"/>
  <c r="EN213" i="1"/>
  <c r="EN214" i="1"/>
  <c r="EN215" i="1"/>
  <c r="EN216" i="1"/>
  <c r="EN217" i="1"/>
  <c r="EN218" i="1"/>
  <c r="EN219" i="1"/>
  <c r="EN220" i="1"/>
  <c r="EN221" i="1"/>
  <c r="EN222" i="1"/>
  <c r="EN223" i="1"/>
  <c r="EN224" i="1"/>
  <c r="EN225" i="1"/>
  <c r="EN226" i="1"/>
  <c r="EN227" i="1"/>
  <c r="EN228" i="1"/>
  <c r="EN229" i="1"/>
  <c r="EN230" i="1"/>
  <c r="EN231" i="1"/>
  <c r="EN232" i="1"/>
  <c r="EN233" i="1"/>
  <c r="EN234" i="1"/>
  <c r="EN235" i="1"/>
  <c r="EN236" i="1"/>
  <c r="EN237" i="1"/>
  <c r="EN238" i="1"/>
  <c r="EN239" i="1"/>
  <c r="EN240" i="1"/>
  <c r="EN241" i="1"/>
  <c r="EN242" i="1"/>
  <c r="EN243" i="1"/>
  <c r="EN244" i="1"/>
  <c r="EN245" i="1"/>
  <c r="EN246" i="1"/>
  <c r="EN247" i="1"/>
  <c r="EN248" i="1"/>
  <c r="EN249" i="1"/>
  <c r="EN250" i="1"/>
  <c r="EN251" i="1"/>
  <c r="EN252" i="1"/>
  <c r="EN253" i="1"/>
  <c r="EN254" i="1"/>
  <c r="EN255" i="1"/>
  <c r="EN256" i="1"/>
  <c r="EN257" i="1"/>
  <c r="EN258" i="1"/>
  <c r="EN259" i="1"/>
  <c r="EN260" i="1"/>
  <c r="EN261" i="1"/>
  <c r="EN262" i="1"/>
  <c r="EN263" i="1"/>
  <c r="EN264" i="1"/>
  <c r="EN265" i="1"/>
  <c r="EN266" i="1"/>
  <c r="EN267" i="1"/>
  <c r="EN268" i="1"/>
  <c r="EN180" i="1"/>
  <c r="CV145" i="1"/>
  <c r="CV70" i="1"/>
  <c r="EZ268" i="1" l="1"/>
  <c r="FF268" i="1" s="1"/>
  <c r="EY268" i="1"/>
  <c r="FE268" i="1" s="1"/>
  <c r="EZ267" i="1"/>
  <c r="FF267" i="1" s="1"/>
  <c r="EY267" i="1"/>
  <c r="FE267" i="1" s="1"/>
  <c r="EZ266" i="1"/>
  <c r="FF266" i="1" s="1"/>
  <c r="EY266" i="1"/>
  <c r="FE266" i="1" s="1"/>
  <c r="EZ265" i="1"/>
  <c r="FF265" i="1" s="1"/>
  <c r="EY265" i="1"/>
  <c r="FE265" i="1" s="1"/>
  <c r="EZ264" i="1"/>
  <c r="FF264" i="1" s="1"/>
  <c r="EY264" i="1"/>
  <c r="FE264" i="1" s="1"/>
  <c r="EZ263" i="1"/>
  <c r="FF263" i="1" s="1"/>
  <c r="EY263" i="1"/>
  <c r="FE263" i="1" s="1"/>
  <c r="EZ262" i="1"/>
  <c r="FF262" i="1" s="1"/>
  <c r="EY262" i="1"/>
  <c r="FE262" i="1" s="1"/>
  <c r="EZ261" i="1"/>
  <c r="FF261" i="1" s="1"/>
  <c r="EY261" i="1"/>
  <c r="FE261" i="1" s="1"/>
  <c r="EZ260" i="1"/>
  <c r="FF260" i="1" s="1"/>
  <c r="EY260" i="1"/>
  <c r="FE260" i="1" s="1"/>
  <c r="EZ259" i="1"/>
  <c r="FF259" i="1" s="1"/>
  <c r="EY259" i="1"/>
  <c r="FE259" i="1" s="1"/>
  <c r="EZ258" i="1"/>
  <c r="FF258" i="1" s="1"/>
  <c r="EY258" i="1"/>
  <c r="FE258" i="1" s="1"/>
  <c r="EZ257" i="1"/>
  <c r="FF257" i="1" s="1"/>
  <c r="EY257" i="1"/>
  <c r="FE257" i="1" s="1"/>
  <c r="EZ256" i="1"/>
  <c r="FF256" i="1" s="1"/>
  <c r="EY256" i="1"/>
  <c r="FE256" i="1" s="1"/>
  <c r="EZ255" i="1"/>
  <c r="FF255" i="1" s="1"/>
  <c r="EY255" i="1"/>
  <c r="FE255" i="1" s="1"/>
  <c r="EZ254" i="1"/>
  <c r="FF254" i="1" s="1"/>
  <c r="EY254" i="1"/>
  <c r="FE254" i="1" s="1"/>
  <c r="EZ253" i="1"/>
  <c r="FF253" i="1" s="1"/>
  <c r="EY253" i="1"/>
  <c r="FE253" i="1" s="1"/>
  <c r="EZ252" i="1"/>
  <c r="FF252" i="1" s="1"/>
  <c r="EY252" i="1"/>
  <c r="FE252" i="1" s="1"/>
  <c r="EZ251" i="1"/>
  <c r="FF251" i="1" s="1"/>
  <c r="EY251" i="1"/>
  <c r="FE251" i="1" s="1"/>
  <c r="EZ250" i="1"/>
  <c r="FF250" i="1" s="1"/>
  <c r="EY250" i="1"/>
  <c r="FE250" i="1" s="1"/>
  <c r="EZ249" i="1"/>
  <c r="FF249" i="1" s="1"/>
  <c r="EY249" i="1"/>
  <c r="FE249" i="1" s="1"/>
  <c r="EZ248" i="1"/>
  <c r="FF248" i="1" s="1"/>
  <c r="EY248" i="1"/>
  <c r="FE248" i="1" s="1"/>
  <c r="EZ247" i="1"/>
  <c r="FF247" i="1" s="1"/>
  <c r="EY247" i="1"/>
  <c r="FE247" i="1" s="1"/>
  <c r="EZ246" i="1"/>
  <c r="FF246" i="1" s="1"/>
  <c r="EY246" i="1"/>
  <c r="FE246" i="1" s="1"/>
  <c r="EZ245" i="1"/>
  <c r="FF245" i="1" s="1"/>
  <c r="EY245" i="1"/>
  <c r="FE245" i="1" s="1"/>
  <c r="EZ244" i="1"/>
  <c r="FF244" i="1" s="1"/>
  <c r="EY244" i="1"/>
  <c r="FE244" i="1" s="1"/>
  <c r="EZ243" i="1"/>
  <c r="FF243" i="1" s="1"/>
  <c r="EY243" i="1"/>
  <c r="FE243" i="1" s="1"/>
  <c r="EZ242" i="1"/>
  <c r="FF242" i="1" s="1"/>
  <c r="EY242" i="1"/>
  <c r="FE242" i="1" s="1"/>
  <c r="EZ241" i="1"/>
  <c r="FF241" i="1" s="1"/>
  <c r="EY241" i="1"/>
  <c r="FE241" i="1" s="1"/>
  <c r="EZ240" i="1"/>
  <c r="FF240" i="1" s="1"/>
  <c r="EY240" i="1"/>
  <c r="FE240" i="1" s="1"/>
  <c r="EZ239" i="1"/>
  <c r="FF239" i="1" s="1"/>
  <c r="EY239" i="1"/>
  <c r="FE239" i="1" s="1"/>
  <c r="EZ238" i="1"/>
  <c r="FF238" i="1" s="1"/>
  <c r="EY238" i="1"/>
  <c r="FE238" i="1" s="1"/>
  <c r="EZ237" i="1"/>
  <c r="FF237" i="1" s="1"/>
  <c r="EY237" i="1"/>
  <c r="FE237" i="1" s="1"/>
  <c r="EZ236" i="1"/>
  <c r="FF236" i="1" s="1"/>
  <c r="EY236" i="1"/>
  <c r="FE236" i="1" s="1"/>
  <c r="EZ235" i="1"/>
  <c r="FF235" i="1" s="1"/>
  <c r="EY235" i="1"/>
  <c r="FE235" i="1" s="1"/>
  <c r="EZ234" i="1"/>
  <c r="FF234" i="1" s="1"/>
  <c r="EY234" i="1"/>
  <c r="FE234" i="1" s="1"/>
  <c r="EZ233" i="1"/>
  <c r="FF233" i="1" s="1"/>
  <c r="EY233" i="1"/>
  <c r="FE233" i="1" s="1"/>
  <c r="EZ232" i="1"/>
  <c r="FF232" i="1" s="1"/>
  <c r="EY232" i="1"/>
  <c r="FE232" i="1" s="1"/>
  <c r="EZ231" i="1"/>
  <c r="FF231" i="1" s="1"/>
  <c r="EY231" i="1"/>
  <c r="FE231" i="1" s="1"/>
  <c r="EZ230" i="1"/>
  <c r="FF230" i="1" s="1"/>
  <c r="EY230" i="1"/>
  <c r="FE230" i="1" s="1"/>
  <c r="EZ229" i="1"/>
  <c r="FF229" i="1" s="1"/>
  <c r="EY229" i="1"/>
  <c r="FE229" i="1" s="1"/>
  <c r="EZ228" i="1"/>
  <c r="FF228" i="1" s="1"/>
  <c r="EY228" i="1"/>
  <c r="FE228" i="1" s="1"/>
  <c r="EZ227" i="1"/>
  <c r="FF227" i="1" s="1"/>
  <c r="EY227" i="1"/>
  <c r="FE227" i="1" s="1"/>
  <c r="EZ226" i="1"/>
  <c r="FF226" i="1" s="1"/>
  <c r="EY226" i="1"/>
  <c r="FE226" i="1" s="1"/>
  <c r="EZ225" i="1"/>
  <c r="FF225" i="1" s="1"/>
  <c r="EY225" i="1"/>
  <c r="FE225" i="1" s="1"/>
  <c r="EZ224" i="1"/>
  <c r="FF224" i="1" s="1"/>
  <c r="EY224" i="1"/>
  <c r="FE224" i="1" s="1"/>
  <c r="EZ223" i="1"/>
  <c r="FF223" i="1" s="1"/>
  <c r="EY223" i="1"/>
  <c r="FE223" i="1" s="1"/>
  <c r="EZ222" i="1"/>
  <c r="FF222" i="1" s="1"/>
  <c r="EY222" i="1"/>
  <c r="FE222" i="1" s="1"/>
  <c r="EZ221" i="1"/>
  <c r="FF221" i="1" s="1"/>
  <c r="EY221" i="1"/>
  <c r="FE221" i="1" s="1"/>
  <c r="EZ220" i="1"/>
  <c r="FF220" i="1" s="1"/>
  <c r="EY220" i="1"/>
  <c r="FE220" i="1" s="1"/>
  <c r="EZ219" i="1"/>
  <c r="FF219" i="1" s="1"/>
  <c r="EY219" i="1"/>
  <c r="FE219" i="1" s="1"/>
  <c r="EZ218" i="1"/>
  <c r="FF218" i="1" s="1"/>
  <c r="EY218" i="1"/>
  <c r="FE218" i="1" s="1"/>
  <c r="EZ217" i="1"/>
  <c r="FF217" i="1" s="1"/>
  <c r="EY217" i="1"/>
  <c r="FE217" i="1" s="1"/>
  <c r="EZ216" i="1"/>
  <c r="FF216" i="1" s="1"/>
  <c r="EY216" i="1"/>
  <c r="FE216" i="1" s="1"/>
  <c r="EZ215" i="1"/>
  <c r="FF215" i="1" s="1"/>
  <c r="EY215" i="1"/>
  <c r="FE215" i="1" s="1"/>
  <c r="EZ214" i="1"/>
  <c r="FF214" i="1" s="1"/>
  <c r="EY214" i="1"/>
  <c r="FE214" i="1" s="1"/>
  <c r="EZ213" i="1"/>
  <c r="FF213" i="1" s="1"/>
  <c r="EY213" i="1"/>
  <c r="FE213" i="1" s="1"/>
  <c r="EZ212" i="1"/>
  <c r="FF212" i="1" s="1"/>
  <c r="EY212" i="1"/>
  <c r="FE212" i="1" s="1"/>
  <c r="EZ211" i="1"/>
  <c r="FF211" i="1" s="1"/>
  <c r="EY211" i="1"/>
  <c r="FE211" i="1" s="1"/>
  <c r="EZ210" i="1"/>
  <c r="FF210" i="1" s="1"/>
  <c r="EY210" i="1"/>
  <c r="FE210" i="1" s="1"/>
  <c r="EZ209" i="1"/>
  <c r="FF209" i="1" s="1"/>
  <c r="EY209" i="1"/>
  <c r="FE209" i="1" s="1"/>
  <c r="EZ208" i="1"/>
  <c r="FF208" i="1" s="1"/>
  <c r="EY208" i="1"/>
  <c r="FE208" i="1" s="1"/>
  <c r="EZ207" i="1"/>
  <c r="FF207" i="1" s="1"/>
  <c r="EY207" i="1"/>
  <c r="FE207" i="1" s="1"/>
  <c r="EZ206" i="1"/>
  <c r="FF206" i="1" s="1"/>
  <c r="EY206" i="1"/>
  <c r="FE206" i="1" s="1"/>
  <c r="EZ205" i="1"/>
  <c r="FF205" i="1" s="1"/>
  <c r="EY205" i="1"/>
  <c r="FE205" i="1" s="1"/>
  <c r="EZ204" i="1"/>
  <c r="FF204" i="1" s="1"/>
  <c r="EY204" i="1"/>
  <c r="FE204" i="1" s="1"/>
  <c r="EZ203" i="1"/>
  <c r="FF203" i="1" s="1"/>
  <c r="EY203" i="1"/>
  <c r="FE203" i="1" s="1"/>
  <c r="EZ202" i="1"/>
  <c r="FF202" i="1" s="1"/>
  <c r="EY202" i="1"/>
  <c r="FE202" i="1" s="1"/>
  <c r="EZ201" i="1"/>
  <c r="FF201" i="1" s="1"/>
  <c r="EY201" i="1"/>
  <c r="FE201" i="1" s="1"/>
  <c r="EZ200" i="1"/>
  <c r="FF200" i="1" s="1"/>
  <c r="EY200" i="1"/>
  <c r="FE200" i="1" s="1"/>
  <c r="EZ199" i="1"/>
  <c r="FF199" i="1" s="1"/>
  <c r="EY199" i="1"/>
  <c r="FE199" i="1" s="1"/>
  <c r="EZ198" i="1"/>
  <c r="FF198" i="1" s="1"/>
  <c r="EY198" i="1"/>
  <c r="FE198" i="1" s="1"/>
  <c r="EZ197" i="1"/>
  <c r="FF197" i="1" s="1"/>
  <c r="EY197" i="1"/>
  <c r="FE197" i="1" s="1"/>
  <c r="EZ196" i="1"/>
  <c r="FF196" i="1" s="1"/>
  <c r="EY196" i="1"/>
  <c r="FE196" i="1" s="1"/>
  <c r="EZ195" i="1"/>
  <c r="FF195" i="1" s="1"/>
  <c r="EY195" i="1"/>
  <c r="FE195" i="1" s="1"/>
  <c r="EZ194" i="1"/>
  <c r="FF194" i="1" s="1"/>
  <c r="EY194" i="1"/>
  <c r="FE194" i="1" s="1"/>
  <c r="EZ193" i="1"/>
  <c r="FF193" i="1" s="1"/>
  <c r="EY193" i="1"/>
  <c r="FE193" i="1" s="1"/>
  <c r="EZ192" i="1"/>
  <c r="FF192" i="1" s="1"/>
  <c r="EY192" i="1"/>
  <c r="FE192" i="1" s="1"/>
  <c r="EZ191" i="1"/>
  <c r="FF191" i="1" s="1"/>
  <c r="EY191" i="1"/>
  <c r="FE191" i="1" s="1"/>
  <c r="EZ190" i="1"/>
  <c r="FF190" i="1" s="1"/>
  <c r="EY190" i="1"/>
  <c r="FE190" i="1" s="1"/>
  <c r="EZ189" i="1"/>
  <c r="FF189" i="1" s="1"/>
  <c r="EY189" i="1"/>
  <c r="FE189" i="1" s="1"/>
  <c r="EZ188" i="1"/>
  <c r="FF188" i="1" s="1"/>
  <c r="EY188" i="1"/>
  <c r="FE188" i="1" s="1"/>
  <c r="EZ187" i="1"/>
  <c r="FF187" i="1" s="1"/>
  <c r="EY187" i="1"/>
  <c r="FE187" i="1" s="1"/>
  <c r="EZ186" i="1"/>
  <c r="FF186" i="1" s="1"/>
  <c r="EY186" i="1"/>
  <c r="FE186" i="1" s="1"/>
  <c r="EZ185" i="1"/>
  <c r="FF185" i="1" s="1"/>
  <c r="EY185" i="1"/>
  <c r="FE185" i="1" s="1"/>
  <c r="EZ184" i="1"/>
  <c r="FF184" i="1" s="1"/>
  <c r="EY184" i="1"/>
  <c r="FE184" i="1" s="1"/>
  <c r="EZ183" i="1"/>
  <c r="FF183" i="1" s="1"/>
  <c r="EY183" i="1"/>
  <c r="FE183" i="1" s="1"/>
  <c r="EZ182" i="1"/>
  <c r="FF182" i="1" s="1"/>
  <c r="EY182" i="1"/>
  <c r="FE182" i="1" s="1"/>
  <c r="EZ181" i="1"/>
  <c r="FF181" i="1" s="1"/>
  <c r="EY181" i="1"/>
  <c r="FE181" i="1" s="1"/>
  <c r="EZ180" i="1"/>
  <c r="EY180" i="1"/>
  <c r="BZ8" i="25"/>
  <c r="CA8" i="25"/>
  <c r="CB8" i="25"/>
  <c r="CB7" i="25"/>
  <c r="CA7" i="25"/>
  <c r="BZ7" i="25"/>
  <c r="FE180" i="1" l="1"/>
  <c r="FF180" i="1"/>
  <c r="BY9" i="25"/>
  <c r="BY8" i="25"/>
  <c r="BX9" i="25"/>
  <c r="BX8" i="25"/>
  <c r="BW9" i="25"/>
  <c r="BW8" i="25"/>
  <c r="CY37" i="1"/>
  <c r="AL1" i="36" s="1"/>
  <c r="AL150" i="26" l="1"/>
  <c r="AL191" i="26"/>
  <c r="AH274" i="26"/>
  <c r="AL249" i="26"/>
  <c r="AL93" i="26"/>
  <c r="AL49" i="26"/>
  <c r="R23" i="25"/>
  <c r="Y25" i="25"/>
  <c r="AD25" i="25"/>
  <c r="AI25" i="25"/>
  <c r="AD32" i="25"/>
  <c r="AI32" i="25"/>
  <c r="AN32" i="25"/>
  <c r="AN36" i="25" s="1"/>
  <c r="AS32" i="25"/>
  <c r="AS36" i="25" s="1"/>
  <c r="AD36" i="25"/>
  <c r="AD43" i="25" s="1"/>
  <c r="AI36" i="25"/>
  <c r="AI38" i="25" s="1"/>
  <c r="AI42" i="25" s="1"/>
  <c r="AD39" i="25"/>
  <c r="AI39" i="25"/>
  <c r="AN39" i="25"/>
  <c r="AS39" i="25"/>
  <c r="AX40" i="25"/>
  <c r="AX41" i="25" s="1"/>
  <c r="AS38" i="25" l="1"/>
  <c r="AS42" i="25" s="1"/>
  <c r="AS43" i="25"/>
  <c r="AS41" i="25" s="1"/>
  <c r="AK245" i="26" s="1"/>
  <c r="AD38" i="25"/>
  <c r="AD42" i="25" s="1"/>
  <c r="AN43" i="25"/>
  <c r="AN41" i="25" s="1"/>
  <c r="AG245" i="26" s="1"/>
  <c r="AN38" i="25"/>
  <c r="AN42" i="25" s="1"/>
  <c r="AI43" i="25"/>
  <c r="AI41" i="25"/>
  <c r="AD41" i="25"/>
  <c r="Y367" i="26"/>
  <c r="Y368" i="26"/>
  <c r="Y369" i="26"/>
  <c r="Y370" i="26"/>
  <c r="Y371" i="26"/>
  <c r="Y372" i="26"/>
  <c r="Y373" i="26"/>
  <c r="Y374" i="26"/>
  <c r="Y375" i="26"/>
  <c r="Y376" i="26"/>
  <c r="U367" i="26"/>
  <c r="U368" i="26"/>
  <c r="U369" i="26"/>
  <c r="U370" i="26"/>
  <c r="U371" i="26"/>
  <c r="U372" i="26"/>
  <c r="U373" i="26"/>
  <c r="U374" i="26"/>
  <c r="U375" i="26"/>
  <c r="U376" i="26"/>
  <c r="R367" i="26"/>
  <c r="R368" i="26"/>
  <c r="R369" i="26"/>
  <c r="R370" i="26"/>
  <c r="R371" i="26"/>
  <c r="R372" i="26"/>
  <c r="R373" i="26"/>
  <c r="R374" i="26"/>
  <c r="R375" i="26"/>
  <c r="R376" i="26"/>
  <c r="Q246" i="26"/>
  <c r="AC246" i="26"/>
  <c r="AG246" i="26"/>
  <c r="AK246" i="26"/>
  <c r="Q247" i="26"/>
  <c r="AC247" i="26"/>
  <c r="AG247" i="26"/>
  <c r="AK247" i="26"/>
  <c r="Q245" i="26"/>
  <c r="AC245" i="26"/>
  <c r="Y233" i="26"/>
  <c r="AC233" i="26"/>
  <c r="AG233" i="26"/>
  <c r="AK233" i="26"/>
  <c r="Y234" i="26"/>
  <c r="AC234" i="26"/>
  <c r="AG234" i="26"/>
  <c r="AK234" i="26"/>
  <c r="Y235" i="26"/>
  <c r="AC235" i="26"/>
  <c r="AG235" i="26"/>
  <c r="AK235" i="26"/>
  <c r="Y237" i="26"/>
  <c r="AC237" i="26"/>
  <c r="AG237" i="26"/>
  <c r="AK237" i="26"/>
  <c r="Y238" i="26"/>
  <c r="AC238" i="26"/>
  <c r="AG238" i="26"/>
  <c r="AK238" i="26"/>
  <c r="Y239" i="26"/>
  <c r="AC239" i="26"/>
  <c r="AG239" i="26"/>
  <c r="AK239" i="26"/>
  <c r="Y241" i="26"/>
  <c r="AC241" i="26"/>
  <c r="AG241" i="26"/>
  <c r="AK241" i="26"/>
  <c r="Y244" i="26"/>
  <c r="AC244" i="26"/>
  <c r="AG244" i="26"/>
  <c r="AK244" i="26"/>
  <c r="AK232" i="26"/>
  <c r="AG232" i="26"/>
  <c r="AC232" i="26"/>
  <c r="Y232" i="26"/>
  <c r="U233" i="26"/>
  <c r="U234" i="26"/>
  <c r="U235" i="26"/>
  <c r="U237" i="26"/>
  <c r="U238" i="26"/>
  <c r="U239" i="26"/>
  <c r="U241" i="26"/>
  <c r="U243" i="26"/>
  <c r="U244" i="26"/>
  <c r="U232" i="26"/>
  <c r="Q233" i="26"/>
  <c r="Q234" i="26"/>
  <c r="Q235" i="26"/>
  <c r="Q236" i="26"/>
  <c r="Q237" i="26"/>
  <c r="Q238" i="26"/>
  <c r="Q239" i="26"/>
  <c r="Q240" i="26"/>
  <c r="Q241" i="26"/>
  <c r="Q242" i="26"/>
  <c r="Q243" i="26"/>
  <c r="Q244" i="26"/>
  <c r="Q232" i="26"/>
  <c r="B247" i="26"/>
  <c r="B246" i="26"/>
  <c r="B245" i="26"/>
  <c r="B244" i="26"/>
  <c r="I241" i="26"/>
  <c r="B243" i="26"/>
  <c r="B242" i="26"/>
  <c r="B241" i="26"/>
  <c r="B240" i="26"/>
  <c r="I239" i="26"/>
  <c r="I238" i="26"/>
  <c r="I237" i="26"/>
  <c r="B237" i="26"/>
  <c r="B236" i="26"/>
  <c r="I235" i="26"/>
  <c r="I234" i="26"/>
  <c r="I233" i="26"/>
  <c r="B233" i="26"/>
  <c r="B232" i="26"/>
  <c r="B213" i="26"/>
  <c r="O367" i="26"/>
  <c r="O368" i="26"/>
  <c r="O369" i="26"/>
  <c r="O370" i="26"/>
  <c r="O371" i="26"/>
  <c r="O372" i="26"/>
  <c r="O373" i="26"/>
  <c r="O374" i="26"/>
  <c r="O375" i="26"/>
  <c r="O376" i="26"/>
  <c r="Y366" i="26"/>
  <c r="U366" i="26"/>
  <c r="R366" i="26"/>
  <c r="O366" i="26"/>
  <c r="C342" i="26"/>
  <c r="Y348" i="26"/>
  <c r="W349" i="26"/>
  <c r="W350" i="26"/>
  <c r="W351" i="26"/>
  <c r="W352" i="26"/>
  <c r="W353" i="26"/>
  <c r="W348" i="26"/>
  <c r="D349" i="26"/>
  <c r="D350" i="26"/>
  <c r="D351" i="26"/>
  <c r="D352" i="26"/>
  <c r="D353" i="26"/>
  <c r="D348" i="26"/>
  <c r="BY7" i="25" l="1"/>
  <c r="BX7" i="25"/>
  <c r="BW7" i="25"/>
  <c r="CZ75" i="1"/>
  <c r="DA75" i="1"/>
  <c r="AV75" i="1" s="1"/>
  <c r="AM337" i="26"/>
  <c r="AI337" i="26"/>
  <c r="AC337" i="26"/>
  <c r="AG326" i="26"/>
  <c r="I326" i="26"/>
  <c r="P323" i="26"/>
  <c r="U273" i="26"/>
  <c r="I273" i="26"/>
  <c r="U272" i="26"/>
  <c r="I272" i="26"/>
  <c r="I271" i="26"/>
  <c r="AH270" i="26"/>
  <c r="I270" i="26"/>
  <c r="B228" i="26"/>
  <c r="B227" i="26"/>
  <c r="B226" i="26"/>
  <c r="AK225" i="26"/>
  <c r="AG225" i="26"/>
  <c r="AC225" i="26"/>
  <c r="Y225" i="26"/>
  <c r="U225" i="26"/>
  <c r="Q225" i="26"/>
  <c r="B225" i="26"/>
  <c r="B224" i="26"/>
  <c r="B223" i="26"/>
  <c r="AK222" i="26"/>
  <c r="AG222" i="26"/>
  <c r="AC222" i="26"/>
  <c r="Y222" i="26"/>
  <c r="U222" i="26"/>
  <c r="Q222" i="26"/>
  <c r="I222" i="26"/>
  <c r="B222" i="26"/>
  <c r="B221" i="26"/>
  <c r="AK220" i="26"/>
  <c r="AG220" i="26"/>
  <c r="AC220" i="26"/>
  <c r="Y220" i="26"/>
  <c r="U220" i="26"/>
  <c r="Q220" i="26"/>
  <c r="I220" i="26"/>
  <c r="AK219" i="26"/>
  <c r="AG219" i="26"/>
  <c r="AC219" i="26"/>
  <c r="Y219" i="26"/>
  <c r="U219" i="26"/>
  <c r="Q219" i="26"/>
  <c r="I219" i="26"/>
  <c r="AK218" i="26"/>
  <c r="AG218" i="26"/>
  <c r="AC218" i="26"/>
  <c r="Y218" i="26"/>
  <c r="U218" i="26"/>
  <c r="Q218" i="26"/>
  <c r="I218" i="26"/>
  <c r="B218" i="26"/>
  <c r="B217" i="26"/>
  <c r="AK216" i="26"/>
  <c r="AG216" i="26"/>
  <c r="AC216" i="26"/>
  <c r="Y216" i="26"/>
  <c r="U216" i="26"/>
  <c r="Q216" i="26"/>
  <c r="I216" i="26"/>
  <c r="AK215" i="26"/>
  <c r="AG215" i="26"/>
  <c r="AC215" i="26"/>
  <c r="Y215" i="26"/>
  <c r="U215" i="26"/>
  <c r="Q215" i="26"/>
  <c r="I215" i="26"/>
  <c r="AK214" i="26"/>
  <c r="AG214" i="26"/>
  <c r="AC214" i="26"/>
  <c r="Y214" i="26"/>
  <c r="U214" i="26"/>
  <c r="Q214" i="26"/>
  <c r="I214" i="26"/>
  <c r="B214" i="26"/>
  <c r="AK213" i="26"/>
  <c r="AG213" i="26"/>
  <c r="AC213" i="26"/>
  <c r="Y213" i="26"/>
  <c r="U213" i="26"/>
  <c r="Q213" i="26"/>
  <c r="AG139" i="26"/>
  <c r="AD139" i="26"/>
  <c r="AA139" i="26"/>
  <c r="AG138" i="26"/>
  <c r="AD138" i="26"/>
  <c r="AA138" i="26"/>
  <c r="AG137" i="26"/>
  <c r="AD137" i="26"/>
  <c r="AA137" i="26"/>
  <c r="AG136" i="26"/>
  <c r="AD136" i="26"/>
  <c r="AA136" i="26"/>
  <c r="AG135" i="26"/>
  <c r="AD135" i="26"/>
  <c r="AA135" i="26"/>
  <c r="AG134" i="26"/>
  <c r="AD134" i="26"/>
  <c r="AA134" i="26"/>
  <c r="AG133" i="26"/>
  <c r="AD133" i="26"/>
  <c r="AA133" i="26"/>
  <c r="AG132" i="26"/>
  <c r="AD132" i="26"/>
  <c r="AA132" i="26"/>
  <c r="AG131" i="26"/>
  <c r="AD131" i="26"/>
  <c r="AA131" i="26"/>
  <c r="L131" i="26"/>
  <c r="AH127" i="26"/>
  <c r="AA127" i="26"/>
  <c r="E127" i="26"/>
  <c r="C127" i="26"/>
  <c r="AH126" i="26"/>
  <c r="AA126" i="26"/>
  <c r="E126" i="26"/>
  <c r="C126" i="26"/>
  <c r="AH125" i="26"/>
  <c r="AA125" i="26"/>
  <c r="E125" i="26"/>
  <c r="C125" i="26"/>
  <c r="AH124" i="26"/>
  <c r="AA124" i="26"/>
  <c r="E124" i="26"/>
  <c r="C124" i="26"/>
  <c r="AH123" i="26"/>
  <c r="AA123" i="26"/>
  <c r="E123" i="26"/>
  <c r="C123" i="26"/>
  <c r="AH122" i="26"/>
  <c r="AA122" i="26"/>
  <c r="E122" i="26"/>
  <c r="C122" i="26"/>
  <c r="C91" i="26"/>
  <c r="L84" i="26"/>
  <c r="K73" i="26"/>
  <c r="K72" i="26"/>
  <c r="H68" i="26"/>
  <c r="E68" i="26"/>
  <c r="O56" i="26"/>
  <c r="W14" i="26"/>
  <c r="O54" i="26" s="1"/>
  <c r="W12" i="26"/>
  <c r="AM6" i="26"/>
  <c r="AI6" i="26"/>
  <c r="AH7" i="25" l="1"/>
  <c r="B19" i="26" s="1"/>
  <c r="CE9" i="25"/>
  <c r="CE7" i="25"/>
  <c r="CE8" i="25" s="1"/>
  <c r="U274" i="26"/>
  <c r="ET162" i="1"/>
  <c r="FD158" i="1" s="1"/>
  <c r="FC158" i="1"/>
  <c r="DB5" i="1" l="1"/>
  <c r="D18" i="25"/>
  <c r="CW17" i="1"/>
  <c r="DA17" i="1" s="1"/>
  <c r="AG344" i="18"/>
  <c r="AG345" i="18"/>
  <c r="AG346" i="18"/>
  <c r="AG347" i="18"/>
  <c r="AG348" i="18"/>
  <c r="AG349" i="18"/>
  <c r="AG350" i="18"/>
  <c r="AG351" i="18"/>
  <c r="AG352" i="18"/>
  <c r="AG353" i="18"/>
  <c r="AG354" i="18"/>
  <c r="AG355" i="18"/>
  <c r="AG356" i="18"/>
  <c r="AG357" i="18"/>
  <c r="AG358" i="18"/>
  <c r="AG359" i="18"/>
  <c r="AG360" i="18"/>
  <c r="AG361" i="18"/>
  <c r="AG362" i="18"/>
  <c r="AG363" i="18"/>
  <c r="AG364" i="18"/>
  <c r="AG365" i="18"/>
  <c r="AG366" i="18"/>
  <c r="AG367" i="18"/>
  <c r="AG368" i="18"/>
  <c r="AG369" i="18"/>
  <c r="AG370" i="18"/>
  <c r="AG371" i="18"/>
  <c r="AG372" i="18"/>
  <c r="AG373" i="18"/>
  <c r="AG374" i="18"/>
  <c r="AG375" i="18"/>
  <c r="AG376" i="18"/>
  <c r="AG377" i="18"/>
  <c r="AG378" i="18"/>
  <c r="AG379" i="18"/>
  <c r="AG380" i="18"/>
  <c r="AG381" i="18"/>
  <c r="AG382" i="18"/>
  <c r="AG383" i="18"/>
  <c r="AG384" i="18"/>
  <c r="AG385" i="18"/>
  <c r="AG386" i="18"/>
  <c r="AD344" i="18"/>
  <c r="AD345" i="18"/>
  <c r="AD346" i="18"/>
  <c r="AD347" i="18"/>
  <c r="AD348" i="18"/>
  <c r="AD349" i="18"/>
  <c r="AD350" i="18"/>
  <c r="AD351" i="18"/>
  <c r="AD352" i="18"/>
  <c r="AD353" i="18"/>
  <c r="AD354" i="18"/>
  <c r="AD355" i="18"/>
  <c r="AD356" i="18"/>
  <c r="AD357" i="18"/>
  <c r="AD358" i="18"/>
  <c r="AD359" i="18"/>
  <c r="AD360" i="18"/>
  <c r="AD361" i="18"/>
  <c r="AD362" i="18"/>
  <c r="AD363" i="18"/>
  <c r="AD364" i="18"/>
  <c r="AD365" i="18"/>
  <c r="AD366" i="18"/>
  <c r="AD367" i="18"/>
  <c r="AD368" i="18"/>
  <c r="AD369" i="18"/>
  <c r="AD370" i="18"/>
  <c r="AD371" i="18"/>
  <c r="AD372" i="18"/>
  <c r="AD373" i="18"/>
  <c r="AD374" i="18"/>
  <c r="AD375" i="18"/>
  <c r="AD376" i="18"/>
  <c r="AD377" i="18"/>
  <c r="AD378" i="18"/>
  <c r="AD379" i="18"/>
  <c r="AD380" i="18"/>
  <c r="AD381" i="18"/>
  <c r="AD382" i="18"/>
  <c r="AD383" i="18"/>
  <c r="AD384" i="18"/>
  <c r="AD385" i="18"/>
  <c r="AD386" i="18"/>
  <c r="AA344" i="18"/>
  <c r="AA345" i="18"/>
  <c r="AA346" i="18"/>
  <c r="AA347" i="18"/>
  <c r="AA348" i="18"/>
  <c r="AA349" i="18"/>
  <c r="AA350" i="18"/>
  <c r="AA351" i="18"/>
  <c r="AA352" i="18"/>
  <c r="AA353" i="18"/>
  <c r="AA354" i="18"/>
  <c r="AA355" i="18"/>
  <c r="AA356" i="18"/>
  <c r="AA357" i="18"/>
  <c r="AA358" i="18"/>
  <c r="AA359" i="18"/>
  <c r="AA360" i="18"/>
  <c r="AA361" i="18"/>
  <c r="AA362" i="18"/>
  <c r="AA363" i="18"/>
  <c r="AA364" i="18"/>
  <c r="AA365" i="18"/>
  <c r="AA366" i="18"/>
  <c r="AA367" i="18"/>
  <c r="AA368" i="18"/>
  <c r="AA369" i="18"/>
  <c r="AA370" i="18"/>
  <c r="AA371" i="18"/>
  <c r="AA372" i="18"/>
  <c r="AA373" i="18"/>
  <c r="AA374" i="18"/>
  <c r="AA375" i="18"/>
  <c r="AA376" i="18"/>
  <c r="AA377" i="18"/>
  <c r="AA378" i="18"/>
  <c r="AA379" i="18"/>
  <c r="AA380" i="18"/>
  <c r="AA381" i="18"/>
  <c r="AA382" i="18"/>
  <c r="AA383" i="18"/>
  <c r="AA384" i="18"/>
  <c r="AA385" i="18"/>
  <c r="AA386" i="18"/>
  <c r="AG343" i="18"/>
  <c r="AD343" i="18"/>
  <c r="AA343" i="18"/>
  <c r="L343" i="18"/>
  <c r="AT343" i="18" s="1"/>
  <c r="AT4" i="18" s="1"/>
  <c r="AG157" i="18"/>
  <c r="AD157" i="18"/>
  <c r="AA157" i="18"/>
  <c r="AG156" i="18"/>
  <c r="AD156" i="18"/>
  <c r="AA156" i="18"/>
  <c r="AG155" i="18"/>
  <c r="AD155" i="18"/>
  <c r="AA155" i="18"/>
  <c r="AG154" i="18"/>
  <c r="AD154" i="18"/>
  <c r="AA154" i="18"/>
  <c r="AG153" i="18"/>
  <c r="AD153" i="18"/>
  <c r="AA153" i="18"/>
  <c r="AG152" i="18"/>
  <c r="AD152" i="18"/>
  <c r="AA152" i="18"/>
  <c r="AG151" i="18"/>
  <c r="AD151" i="18"/>
  <c r="AA151" i="18"/>
  <c r="L151" i="18"/>
  <c r="AG150" i="18"/>
  <c r="AD150" i="18"/>
  <c r="AA150" i="18"/>
  <c r="L150" i="18"/>
  <c r="AG149" i="18"/>
  <c r="AD149" i="18"/>
  <c r="AA149" i="18"/>
  <c r="L149" i="18"/>
  <c r="CW73" i="1"/>
  <c r="CZ73" i="1"/>
  <c r="AI343" i="18" l="1"/>
  <c r="AI344" i="18"/>
  <c r="AI345" i="18"/>
  <c r="AI346" i="18"/>
  <c r="AI347" i="18"/>
  <c r="AI348" i="18"/>
  <c r="AI349" i="18"/>
  <c r="AI350" i="18"/>
  <c r="AI351" i="18"/>
  <c r="AI352" i="18"/>
  <c r="AI353" i="18"/>
  <c r="AI354" i="18"/>
  <c r="AI355" i="18"/>
  <c r="AI356" i="18"/>
  <c r="AI357" i="18"/>
  <c r="AI358" i="18"/>
  <c r="AI359" i="18"/>
  <c r="AI360" i="18"/>
  <c r="AI361" i="18"/>
  <c r="AI362" i="18"/>
  <c r="AI363" i="18"/>
  <c r="AI364" i="18"/>
  <c r="AI365" i="18"/>
  <c r="AI366" i="18"/>
  <c r="AI367" i="18"/>
  <c r="AI368" i="18"/>
  <c r="AI369" i="18"/>
  <c r="AI370" i="18"/>
  <c r="AI371" i="18"/>
  <c r="AI372" i="18"/>
  <c r="AI373" i="18"/>
  <c r="AI374" i="18"/>
  <c r="AI375" i="18"/>
  <c r="AI376" i="18"/>
  <c r="AI377" i="18"/>
  <c r="AI378" i="18"/>
  <c r="AI379" i="18"/>
  <c r="AI380" i="18"/>
  <c r="AI381" i="18"/>
  <c r="AI382" i="18"/>
  <c r="AI383" i="18"/>
  <c r="AI384" i="18"/>
  <c r="AI385" i="18"/>
  <c r="AI386" i="18"/>
  <c r="DA73" i="1"/>
  <c r="AG75" i="1" s="1"/>
  <c r="AT3" i="18" l="1"/>
  <c r="EO161" i="1"/>
  <c r="EZ161" i="1" l="1"/>
  <c r="EY161" i="1"/>
  <c r="G54" i="25"/>
  <c r="F55" i="25"/>
  <c r="F56" i="25"/>
  <c r="F57" i="25"/>
  <c r="F58" i="25"/>
  <c r="F59" i="25"/>
  <c r="F54" i="25"/>
  <c r="AK243" i="26"/>
  <c r="AG243" i="26"/>
  <c r="AC243" i="26"/>
  <c r="Y243" i="26"/>
  <c r="F50" i="25"/>
  <c r="K50" i="25" s="1"/>
  <c r="M342" i="26" l="1"/>
  <c r="FE161" i="1"/>
  <c r="FF161" i="1"/>
  <c r="U240" i="26"/>
  <c r="U236" i="26"/>
  <c r="Y240" i="26"/>
  <c r="Y236" i="26"/>
  <c r="AC240" i="26"/>
  <c r="AC236" i="26"/>
  <c r="AG240" i="26"/>
  <c r="AG236" i="26"/>
  <c r="AK240" i="26"/>
  <c r="AK236" i="26"/>
  <c r="Y247" i="26"/>
  <c r="U246" i="26" l="1"/>
  <c r="U242" i="26"/>
  <c r="U247" i="26"/>
  <c r="AK242" i="26"/>
  <c r="AG242" i="26"/>
  <c r="AC242" i="26"/>
  <c r="Y246" i="26"/>
  <c r="Y242" i="26"/>
  <c r="Y245" i="26"/>
  <c r="U245" i="26" l="1"/>
  <c r="AS164" i="1"/>
  <c r="AS163" i="1"/>
  <c r="AI135" i="26"/>
  <c r="DW163" i="1" l="1"/>
  <c r="AI144" i="26"/>
  <c r="AI162" i="18"/>
  <c r="AI164" i="18"/>
  <c r="AI146" i="26"/>
  <c r="DW165" i="1"/>
  <c r="DW162" i="1"/>
  <c r="AI134" i="26"/>
  <c r="AI133" i="26"/>
  <c r="AI151" i="18"/>
  <c r="AI153" i="18"/>
  <c r="AI152" i="18"/>
  <c r="CS136" i="1" l="1"/>
  <c r="CR136" i="1" s="1"/>
  <c r="CS135" i="1"/>
  <c r="CR135" i="1" s="1"/>
  <c r="CS134" i="1"/>
  <c r="CR134" i="1" s="1"/>
  <c r="CS133" i="1"/>
  <c r="CR133" i="1" s="1"/>
  <c r="CS132" i="1"/>
  <c r="CR132" i="1" s="1"/>
  <c r="L20" i="15" l="1"/>
  <c r="CV150" i="1" l="1"/>
  <c r="CV149" i="1"/>
  <c r="CV148" i="1"/>
  <c r="CV147" i="1"/>
  <c r="CV146" i="1"/>
  <c r="CO130" i="1"/>
  <c r="CW145" i="1" l="1"/>
  <c r="CW15" i="1" s="1"/>
  <c r="DA15" i="1" s="1"/>
  <c r="F3" i="2"/>
  <c r="G6" i="2" l="1"/>
  <c r="AD27" i="25" s="1"/>
  <c r="J6" i="2"/>
  <c r="AS27" i="25" s="1"/>
  <c r="F6" i="2"/>
  <c r="Y27" i="25" s="1"/>
  <c r="I6" i="2"/>
  <c r="AN27" i="25" s="1"/>
  <c r="E6" i="2"/>
  <c r="H6" i="2"/>
  <c r="C14" i="27" s="1"/>
  <c r="CW71" i="1"/>
  <c r="AM19" i="15"/>
  <c r="E6" i="1" s="1"/>
  <c r="T27" i="25" l="1"/>
  <c r="B228" i="18"/>
  <c r="B14" i="27"/>
  <c r="AI27" i="25"/>
  <c r="CW70" i="1"/>
  <c r="CW7" i="1" s="1"/>
  <c r="DA7" i="1" s="1"/>
  <c r="B212" i="26"/>
  <c r="B231" i="26"/>
  <c r="CZ71" i="1"/>
  <c r="AM16" i="15"/>
  <c r="E17" i="1" s="1"/>
  <c r="AM17" i="15"/>
  <c r="E21" i="1" s="1"/>
  <c r="AM18" i="15"/>
  <c r="E22" i="1" s="1"/>
  <c r="DA71" i="1" l="1"/>
  <c r="AK133" i="18"/>
  <c r="AK130" i="18"/>
  <c r="AK127" i="18" l="1"/>
  <c r="AK124" i="18"/>
  <c r="AK121" i="18"/>
  <c r="D133" i="18"/>
  <c r="D130" i="18"/>
  <c r="E140" i="18" l="1"/>
  <c r="R54" i="1" l="1"/>
  <c r="CX85" i="1"/>
  <c r="W14" i="18" l="1"/>
  <c r="AM6" i="18"/>
  <c r="AI6" i="18"/>
  <c r="AC6" i="18"/>
  <c r="EN169" i="1" l="1"/>
  <c r="EN168" i="1"/>
  <c r="EN167" i="1"/>
  <c r="EN166" i="1"/>
  <c r="EN165" i="1"/>
  <c r="EN164" i="1"/>
  <c r="EN163" i="1"/>
  <c r="EN162" i="1"/>
  <c r="EN161" i="1"/>
  <c r="AA140" i="18"/>
  <c r="EN159" i="1" l="1"/>
  <c r="CW16" i="1" s="1"/>
  <c r="CZ104" i="1"/>
  <c r="DA104" i="1" s="1"/>
  <c r="DB104" i="1" s="1"/>
  <c r="CY104" i="1"/>
  <c r="I238" i="18"/>
  <c r="DA16" i="1" l="1"/>
  <c r="DC104" i="1"/>
  <c r="B239" i="18"/>
  <c r="CV73" i="1" l="1"/>
  <c r="CV72" i="1"/>
  <c r="CV71" i="1"/>
  <c r="D127" i="18" l="1"/>
  <c r="D124" i="18"/>
  <c r="D121" i="18"/>
  <c r="AG333" i="18" l="1"/>
  <c r="CW47" i="1" l="1"/>
  <c r="CW5" i="1"/>
  <c r="DA5" i="1" s="1"/>
  <c r="CO136" i="1"/>
  <c r="CO135" i="1"/>
  <c r="CO134" i="1"/>
  <c r="CO133" i="1"/>
  <c r="CO132" i="1"/>
  <c r="CO131" i="1"/>
  <c r="I333" i="18"/>
  <c r="CU129" i="1" l="1"/>
  <c r="CV10" i="1" s="1"/>
  <c r="CZ10" i="1" s="1"/>
  <c r="CW6" i="1"/>
  <c r="DA6" i="1" s="1"/>
  <c r="CV74" i="1"/>
  <c r="CU70" i="1" s="1"/>
  <c r="CV6" i="1" s="1"/>
  <c r="CZ6" i="1" s="1"/>
  <c r="EY172" i="1"/>
  <c r="CY85" i="1"/>
  <c r="EO169" i="1"/>
  <c r="EO168" i="1"/>
  <c r="EO167" i="1"/>
  <c r="EO166" i="1"/>
  <c r="EO165" i="1"/>
  <c r="EO164" i="1"/>
  <c r="EO163" i="1"/>
  <c r="EO162" i="1"/>
  <c r="CV38" i="1"/>
  <c r="CV37" i="1"/>
  <c r="CV39" i="1"/>
  <c r="CV40" i="1"/>
  <c r="CV41" i="1"/>
  <c r="CV42" i="1"/>
  <c r="CV44" i="1"/>
  <c r="CV43" i="1"/>
  <c r="CV45" i="1"/>
  <c r="CV46" i="1"/>
  <c r="CV47" i="1"/>
  <c r="CV48" i="1"/>
  <c r="CV49" i="1"/>
  <c r="CV50" i="1"/>
  <c r="CV51" i="1"/>
  <c r="CV60" i="1"/>
  <c r="CV61" i="1"/>
  <c r="CV62" i="1"/>
  <c r="CV84" i="1"/>
  <c r="CV85" i="1"/>
  <c r="CV86" i="1"/>
  <c r="CV94" i="1"/>
  <c r="CV95" i="1"/>
  <c r="CV107" i="1"/>
  <c r="CV119" i="1"/>
  <c r="CV36" i="1"/>
  <c r="U282" i="18"/>
  <c r="I282" i="18"/>
  <c r="I281" i="18"/>
  <c r="AG279" i="18"/>
  <c r="I279" i="18"/>
  <c r="AD105" i="1"/>
  <c r="AD104" i="1"/>
  <c r="AD103" i="1"/>
  <c r="AD102" i="1"/>
  <c r="AD101" i="1"/>
  <c r="AD100" i="1"/>
  <c r="L103" i="18"/>
  <c r="I236" i="18"/>
  <c r="I235" i="18"/>
  <c r="I234" i="18"/>
  <c r="I232" i="18"/>
  <c r="I231" i="18"/>
  <c r="I230" i="18"/>
  <c r="B244" i="18"/>
  <c r="B243" i="18"/>
  <c r="B242" i="18"/>
  <c r="B241" i="18"/>
  <c r="B240" i="18"/>
  <c r="B238" i="18"/>
  <c r="B237" i="18"/>
  <c r="B234" i="18"/>
  <c r="B233" i="18"/>
  <c r="B230" i="18"/>
  <c r="AK241" i="18"/>
  <c r="AG241" i="18"/>
  <c r="AC241" i="18"/>
  <c r="Y241" i="18"/>
  <c r="U241" i="18"/>
  <c r="AK238" i="18"/>
  <c r="AG238" i="18"/>
  <c r="AC238" i="18"/>
  <c r="Y238" i="18"/>
  <c r="U238" i="18"/>
  <c r="AK236" i="18"/>
  <c r="AG236" i="18"/>
  <c r="AC236" i="18"/>
  <c r="Y236" i="18"/>
  <c r="U236" i="18"/>
  <c r="AK235" i="18"/>
  <c r="AG235" i="18"/>
  <c r="AC235" i="18"/>
  <c r="Y235" i="18"/>
  <c r="U235" i="18"/>
  <c r="AK234" i="18"/>
  <c r="AG234" i="18"/>
  <c r="AC234" i="18"/>
  <c r="Y234" i="18"/>
  <c r="U234" i="18"/>
  <c r="AK232" i="18"/>
  <c r="AG232" i="18"/>
  <c r="AC232" i="18"/>
  <c r="Y232" i="18"/>
  <c r="U232" i="18"/>
  <c r="AK231" i="18"/>
  <c r="AG231" i="18"/>
  <c r="AC231" i="18"/>
  <c r="Y231" i="18"/>
  <c r="U231" i="18"/>
  <c r="AK230" i="18"/>
  <c r="AG230" i="18"/>
  <c r="AC230" i="18"/>
  <c r="Y230" i="18"/>
  <c r="U230" i="18"/>
  <c r="Q241" i="18"/>
  <c r="Q238" i="18"/>
  <c r="Q236" i="18"/>
  <c r="Q235" i="18"/>
  <c r="Q234" i="18"/>
  <c r="Q232" i="18"/>
  <c r="Q231" i="18"/>
  <c r="Q230" i="18"/>
  <c r="AI139" i="26"/>
  <c r="AI138" i="26"/>
  <c r="AI137" i="26"/>
  <c r="AS166" i="1"/>
  <c r="AS162" i="1"/>
  <c r="K91" i="18"/>
  <c r="AI145" i="26" l="1"/>
  <c r="AI163" i="18"/>
  <c r="DW164" i="1"/>
  <c r="AI161" i="18"/>
  <c r="AI143" i="26"/>
  <c r="DW161" i="1"/>
  <c r="CZ11" i="1"/>
  <c r="AI136" i="26"/>
  <c r="EZ162" i="1"/>
  <c r="EY162" i="1"/>
  <c r="EZ163" i="1"/>
  <c r="FF163" i="1" s="1"/>
  <c r="EY163" i="1"/>
  <c r="FE163" i="1" s="1"/>
  <c r="EZ164" i="1"/>
  <c r="FF164" i="1" s="1"/>
  <c r="EY164" i="1"/>
  <c r="FE164" i="1" s="1"/>
  <c r="EZ165" i="1"/>
  <c r="FF165" i="1" s="1"/>
  <c r="EY165" i="1"/>
  <c r="FE165" i="1" s="1"/>
  <c r="EZ166" i="1"/>
  <c r="FF166" i="1" s="1"/>
  <c r="EY166" i="1"/>
  <c r="FE166" i="1" s="1"/>
  <c r="EZ167" i="1"/>
  <c r="FF167" i="1" s="1"/>
  <c r="EY167" i="1"/>
  <c r="FE167" i="1" s="1"/>
  <c r="EZ169" i="1"/>
  <c r="FF169" i="1" s="1"/>
  <c r="EY169" i="1"/>
  <c r="FE169" i="1" s="1"/>
  <c r="EZ168" i="1"/>
  <c r="EY168" i="1"/>
  <c r="AI132" i="26"/>
  <c r="AI150" i="18"/>
  <c r="AI154" i="18"/>
  <c r="AI155" i="18"/>
  <c r="AI156" i="18"/>
  <c r="AI157" i="18"/>
  <c r="CU36" i="1"/>
  <c r="CV5" i="1" s="1"/>
  <c r="CZ5" i="1" s="1"/>
  <c r="EY173" i="1"/>
  <c r="EX177" i="1" s="1"/>
  <c r="CW13" i="1" s="1"/>
  <c r="DA13" i="1" s="1"/>
  <c r="CZ85" i="1"/>
  <c r="DA85" i="1" s="1"/>
  <c r="CU84" i="1"/>
  <c r="CV7" i="1" s="1"/>
  <c r="CZ7" i="1" s="1"/>
  <c r="CX137" i="1"/>
  <c r="CX143" i="1"/>
  <c r="DW166" i="1" l="1"/>
  <c r="FE162" i="1"/>
  <c r="FO158" i="1" s="1"/>
  <c r="FI158" i="1"/>
  <c r="FF162" i="1"/>
  <c r="FP158" i="1" s="1"/>
  <c r="FJ158" i="1"/>
  <c r="EY171" i="1"/>
  <c r="EY170" i="1"/>
  <c r="FE168" i="1"/>
  <c r="FF168" i="1"/>
  <c r="P68" i="26"/>
  <c r="K92" i="18"/>
  <c r="AH145" i="18"/>
  <c r="AH144" i="18"/>
  <c r="AH143" i="18"/>
  <c r="AH142" i="18"/>
  <c r="AH141" i="18"/>
  <c r="AH140" i="18"/>
  <c r="AA145" i="18"/>
  <c r="AA144" i="18"/>
  <c r="AA143" i="18"/>
  <c r="AA142" i="18"/>
  <c r="AA141" i="18"/>
  <c r="E145" i="18"/>
  <c r="E144" i="18"/>
  <c r="E143" i="18"/>
  <c r="E142" i="18"/>
  <c r="E141" i="18"/>
  <c r="C145" i="18"/>
  <c r="C144" i="18"/>
  <c r="C143" i="18"/>
  <c r="C142" i="18"/>
  <c r="C141" i="18"/>
  <c r="C140" i="18"/>
  <c r="EX174" i="1" l="1"/>
  <c r="CW10" i="1" s="1"/>
  <c r="DA10" i="1" s="1"/>
  <c r="EX175" i="1"/>
  <c r="CW11" i="1" s="1"/>
  <c r="DA11" i="1" s="1"/>
  <c r="EX176" i="1"/>
  <c r="CW12" i="1" s="1"/>
  <c r="DA12" i="1" s="1"/>
  <c r="DB7" i="1"/>
  <c r="D118" i="18"/>
  <c r="C110" i="18"/>
  <c r="CX63" i="1"/>
  <c r="H87" i="18"/>
  <c r="O75" i="18"/>
  <c r="O73" i="18"/>
  <c r="W12" i="18"/>
  <c r="DB8" i="1" l="1"/>
  <c r="DB22" i="1" s="1"/>
  <c r="D171" i="1"/>
  <c r="AI131" i="26"/>
  <c r="AI149" i="18"/>
  <c r="CZ12" i="1"/>
  <c r="P87" i="18" l="1"/>
  <c r="DB85" i="1"/>
  <c r="K20" i="2"/>
  <c r="CZ121" i="1"/>
  <c r="CY121" i="1"/>
  <c r="CY122" i="1" s="1"/>
  <c r="S87" i="18" l="1"/>
  <c r="AW133" i="1"/>
  <c r="AW136" i="1"/>
  <c r="AW132" i="1"/>
  <c r="AW131" i="1"/>
  <c r="AW135" i="1"/>
  <c r="AW134" i="1"/>
  <c r="CZ122" i="1"/>
  <c r="CZ124" i="1" s="1"/>
  <c r="DB122" i="1"/>
  <c r="CX126" i="1" s="1"/>
  <c r="S68" i="26"/>
  <c r="CY124" i="1"/>
  <c r="DA124" i="1"/>
  <c r="DA125" i="1"/>
  <c r="AE127" i="18" l="1"/>
  <c r="AE109" i="26"/>
  <c r="AE130" i="18"/>
  <c r="AE112" i="26"/>
  <c r="AE118" i="18"/>
  <c r="AE100" i="26"/>
  <c r="AE121" i="18"/>
  <c r="AE103" i="26"/>
  <c r="AE124" i="18"/>
  <c r="AE106" i="26"/>
  <c r="AE133" i="18"/>
  <c r="AE115" i="26"/>
  <c r="J16" i="27"/>
  <c r="CY126" i="1"/>
  <c r="DA126" i="1"/>
  <c r="CZ126" i="1"/>
  <c r="R123" i="1"/>
  <c r="P50" i="25" s="1"/>
  <c r="S342" i="26" l="1"/>
  <c r="J15" i="27"/>
  <c r="B51" i="27"/>
  <c r="B47" i="27"/>
  <c r="S91" i="26"/>
  <c r="AC91" i="26" s="1"/>
  <c r="R75" i="1"/>
  <c r="CV123" i="1"/>
  <c r="S110" i="18"/>
  <c r="AC110" i="18" s="1"/>
  <c r="DE75" i="1" l="1"/>
  <c r="CW18" i="1" s="1"/>
  <c r="DA18" i="1" s="1"/>
  <c r="CU130" i="1"/>
  <c r="CU133" i="1" s="1"/>
  <c r="CX127" i="1"/>
  <c r="J84" i="18"/>
  <c r="AJ96" i="18"/>
  <c r="AJ77" i="26"/>
  <c r="AH100" i="1"/>
  <c r="AJ100" i="18"/>
  <c r="AJ81" i="26"/>
  <c r="AH104" i="1"/>
  <c r="J65" i="26"/>
  <c r="CU136" i="1"/>
  <c r="CU134" i="1"/>
  <c r="CU135" i="1"/>
  <c r="J18" i="2"/>
  <c r="J11" i="2"/>
  <c r="AK217" i="26" s="1"/>
  <c r="I18" i="2"/>
  <c r="I11" i="2"/>
  <c r="AG217" i="26" s="1"/>
  <c r="H18" i="2"/>
  <c r="G18" i="2"/>
  <c r="F18" i="2"/>
  <c r="E18" i="2"/>
  <c r="H11" i="2"/>
  <c r="AC217" i="26" s="1"/>
  <c r="G11" i="2"/>
  <c r="Y217" i="26" s="1"/>
  <c r="F11" i="2"/>
  <c r="U217" i="26" s="1"/>
  <c r="E11" i="2"/>
  <c r="CY127" i="1" l="1"/>
  <c r="DB127" i="1"/>
  <c r="CU132" i="1"/>
  <c r="CU131" i="1"/>
  <c r="Q217" i="26"/>
  <c r="Q224" i="26"/>
  <c r="U224" i="26"/>
  <c r="Y224" i="26"/>
  <c r="AC224" i="26"/>
  <c r="AG224" i="26"/>
  <c r="AK224" i="26"/>
  <c r="E15" i="2"/>
  <c r="B18" i="27" s="1"/>
  <c r="Q240" i="18"/>
  <c r="U240" i="18"/>
  <c r="Y240" i="18"/>
  <c r="AC240" i="18"/>
  <c r="AG240" i="18"/>
  <c r="AK240" i="18"/>
  <c r="DA127" i="1"/>
  <c r="CZ127" i="1"/>
  <c r="Q233" i="18"/>
  <c r="F15" i="2"/>
  <c r="U233" i="18"/>
  <c r="G15" i="2"/>
  <c r="Y233" i="18"/>
  <c r="H15" i="2"/>
  <c r="AC233" i="18"/>
  <c r="I15" i="2"/>
  <c r="AG221" i="26" s="1"/>
  <c r="AG233" i="18"/>
  <c r="J15" i="2"/>
  <c r="AK221" i="26" s="1"/>
  <c r="AK233" i="18"/>
  <c r="C18" i="27" l="1"/>
  <c r="B49" i="27" s="1"/>
  <c r="I22" i="2"/>
  <c r="B36" i="27"/>
  <c r="N197" i="26"/>
  <c r="N212" i="18"/>
  <c r="AG228" i="26"/>
  <c r="I20" i="2"/>
  <c r="CV130" i="1"/>
  <c r="CW8" i="1" s="1"/>
  <c r="DA8" i="1" s="1"/>
  <c r="B38" i="27"/>
  <c r="I18" i="27"/>
  <c r="B37" i="27"/>
  <c r="AC221" i="26"/>
  <c r="Y221" i="26"/>
  <c r="U221" i="26"/>
  <c r="Q221" i="26"/>
  <c r="J22" i="2"/>
  <c r="DC127" i="1"/>
  <c r="CX128" i="1" s="1"/>
  <c r="H17" i="2"/>
  <c r="G17" i="2"/>
  <c r="G21" i="2" s="1"/>
  <c r="F17" i="2"/>
  <c r="E17" i="2"/>
  <c r="E21" i="2" s="1"/>
  <c r="AC239" i="18"/>
  <c r="AK237" i="18"/>
  <c r="J17" i="2"/>
  <c r="J21" i="2" s="1"/>
  <c r="AG237" i="18"/>
  <c r="I17" i="2"/>
  <c r="I21" i="2" s="1"/>
  <c r="AG244" i="18"/>
  <c r="AK244" i="18"/>
  <c r="H22" i="2"/>
  <c r="AC237" i="18"/>
  <c r="G22" i="2"/>
  <c r="Y237" i="18"/>
  <c r="F22" i="2"/>
  <c r="U237" i="18"/>
  <c r="E22" i="2"/>
  <c r="Q237" i="18"/>
  <c r="B50" i="27" l="1"/>
  <c r="AH103" i="1" s="1"/>
  <c r="J18" i="27"/>
  <c r="X197" i="26"/>
  <c r="X212" i="18"/>
  <c r="B48" i="27"/>
  <c r="AH101" i="1" s="1"/>
  <c r="Y228" i="26"/>
  <c r="G20" i="2"/>
  <c r="U228" i="26"/>
  <c r="F20" i="2"/>
  <c r="U223" i="26"/>
  <c r="F21" i="2"/>
  <c r="AK228" i="26"/>
  <c r="J20" i="2"/>
  <c r="AK226" i="26" s="1"/>
  <c r="Q228" i="26"/>
  <c r="E20" i="2"/>
  <c r="Q226" i="26" s="1"/>
  <c r="AC228" i="26"/>
  <c r="AC226" i="26"/>
  <c r="AC223" i="26"/>
  <c r="H21" i="2"/>
  <c r="AC227" i="26" s="1"/>
  <c r="I14" i="27"/>
  <c r="CV99" i="1" s="1"/>
  <c r="CU94" i="1" s="1"/>
  <c r="CV8" i="1" s="1"/>
  <c r="CZ8" i="1" s="1"/>
  <c r="R127" i="1"/>
  <c r="T97" i="18"/>
  <c r="V101" i="1"/>
  <c r="T78" i="26"/>
  <c r="T98" i="18"/>
  <c r="V102" i="1"/>
  <c r="T79" i="26"/>
  <c r="T99" i="18"/>
  <c r="V103" i="1"/>
  <c r="T80" i="26"/>
  <c r="AJ98" i="18"/>
  <c r="AJ79" i="26"/>
  <c r="AH102" i="1"/>
  <c r="AG226" i="26"/>
  <c r="AG223" i="26"/>
  <c r="AK223" i="26"/>
  <c r="Q223" i="26"/>
  <c r="Y223" i="26"/>
  <c r="AG242" i="18"/>
  <c r="AG239" i="18"/>
  <c r="AK239" i="18"/>
  <c r="Q239" i="18"/>
  <c r="U239" i="18"/>
  <c r="Y239" i="18"/>
  <c r="Q244" i="18"/>
  <c r="U244" i="18"/>
  <c r="Y244" i="18"/>
  <c r="AC244" i="18"/>
  <c r="CY125" i="1"/>
  <c r="CZ125" i="1"/>
  <c r="AC243" i="18" l="1"/>
  <c r="AJ99" i="18"/>
  <c r="AJ78" i="26"/>
  <c r="AJ97" i="18"/>
  <c r="AJ80" i="26"/>
  <c r="E128" i="1"/>
  <c r="DA143" i="1"/>
  <c r="CV143" i="1" s="1"/>
  <c r="DA137" i="1"/>
  <c r="CV137" i="1" s="1"/>
  <c r="AK242" i="18"/>
  <c r="CZ143" i="1"/>
  <c r="CW143" i="1" s="1"/>
  <c r="CZ137" i="1"/>
  <c r="CW137" i="1" s="1"/>
  <c r="R122" i="1"/>
  <c r="W110" i="18" s="1"/>
  <c r="Y226" i="26"/>
  <c r="U226" i="26"/>
  <c r="Y227" i="26"/>
  <c r="Q227" i="26"/>
  <c r="AK227" i="26"/>
  <c r="AG227" i="26"/>
  <c r="U227" i="26"/>
  <c r="Y242" i="18"/>
  <c r="U242" i="18"/>
  <c r="Y243" i="18"/>
  <c r="U243" i="18"/>
  <c r="Q243" i="18"/>
  <c r="AK243" i="18"/>
  <c r="AG243" i="18"/>
  <c r="R121" i="1"/>
  <c r="AC242" i="18"/>
  <c r="Q242" i="18"/>
  <c r="R124" i="1" l="1"/>
  <c r="AG110" i="18" s="1"/>
  <c r="CQ136" i="1"/>
  <c r="CW9" i="1" s="1"/>
  <c r="DA9" i="1" s="1"/>
  <c r="M91" i="26"/>
  <c r="W91" i="26"/>
  <c r="CV121" i="1"/>
  <c r="M110" i="18"/>
  <c r="CV122" i="1"/>
  <c r="AG91" i="26" l="1"/>
  <c r="CX104" i="1"/>
  <c r="DD104" i="1" s="1"/>
  <c r="CW14" i="1" s="1"/>
  <c r="DA14" i="1" s="1"/>
  <c r="DA22" i="1" s="1"/>
  <c r="CV124" i="1"/>
  <c r="CU119" i="1" s="1"/>
  <c r="CV9" i="1" l="1"/>
  <c r="AH5" i="1" s="1"/>
  <c r="CZ9" i="1" l="1"/>
  <c r="CZ22" i="1" s="1"/>
  <c r="CZ2" i="1" s="1"/>
  <c r="B336" i="18"/>
  <c r="B329" i="26" l="1"/>
  <c r="A148" i="26"/>
  <c r="A92" i="26"/>
  <c r="A111" i="18"/>
  <c r="A166" i="18"/>
  <c r="C35" i="27"/>
  <c r="C47" i="27"/>
  <c r="C36" i="27"/>
  <c r="C48" i="27"/>
  <c r="C37" i="27"/>
  <c r="C49" i="27"/>
  <c r="C38" i="27"/>
  <c r="C50" i="27"/>
  <c r="C39" i="27"/>
  <c r="C51" i="27"/>
  <c r="C40" i="27"/>
  <c r="C52" i="27"/>
  <c r="AN101" i="18" l="1"/>
  <c r="AN82" i="26"/>
  <c r="AL105" i="1"/>
  <c r="X101" i="18"/>
  <c r="X82" i="26"/>
  <c r="Z105" i="1"/>
  <c r="AN99" i="18"/>
  <c r="AN80" i="26"/>
  <c r="AL103" i="1"/>
  <c r="X99" i="18"/>
  <c r="X80" i="26"/>
  <c r="Z103" i="1"/>
  <c r="AN100" i="18"/>
  <c r="AN81" i="26"/>
  <c r="AL104" i="1"/>
  <c r="AN97" i="18"/>
  <c r="AN78" i="26"/>
  <c r="AL101" i="1"/>
  <c r="AN96" i="18"/>
  <c r="AN77" i="26"/>
  <c r="AL100" i="1"/>
  <c r="X100" i="18"/>
  <c r="X81" i="26"/>
  <c r="Z104" i="1"/>
  <c r="X97" i="18"/>
  <c r="X78" i="26"/>
  <c r="Z101" i="1"/>
  <c r="X96" i="18"/>
  <c r="X77" i="26"/>
  <c r="Z100" i="1"/>
  <c r="AN98" i="18"/>
  <c r="AN79" i="26"/>
  <c r="AL102" i="1"/>
  <c r="X98" i="18"/>
  <c r="X79" i="26"/>
  <c r="Z102" i="1"/>
</calcChain>
</file>

<file path=xl/sharedStrings.xml><?xml version="1.0" encoding="utf-8"?>
<sst xmlns="http://schemas.openxmlformats.org/spreadsheetml/2006/main" count="16002" uniqueCount="5346">
  <si>
    <t>様式第１</t>
    <rPh sb="0" eb="2">
      <t>ヨウシキ</t>
    </rPh>
    <rPh sb="2" eb="3">
      <t>ダイ</t>
    </rPh>
    <phoneticPr fontId="1"/>
  </si>
  <si>
    <t>印刷範囲</t>
    <rPh sb="0" eb="2">
      <t>インサツ</t>
    </rPh>
    <rPh sb="2" eb="4">
      <t>ハンイ</t>
    </rPh>
    <phoneticPr fontId="1"/>
  </si>
  <si>
    <t>経営力向上計画に係る認定申請書</t>
    <rPh sb="0" eb="3">
      <t>ケイエイリョク</t>
    </rPh>
    <rPh sb="3" eb="5">
      <t>コウジョウ</t>
    </rPh>
    <rPh sb="5" eb="7">
      <t>ケイカク</t>
    </rPh>
    <rPh sb="8" eb="9">
      <t>カカ</t>
    </rPh>
    <rPh sb="10" eb="12">
      <t>ニンテイ</t>
    </rPh>
    <rPh sb="12" eb="15">
      <t>シンセイショ</t>
    </rPh>
    <phoneticPr fontId="1"/>
  </si>
  <si>
    <t>年</t>
    <rPh sb="0" eb="1">
      <t>ネン</t>
    </rPh>
    <phoneticPr fontId="1"/>
  </si>
  <si>
    <t>月</t>
    <rPh sb="0" eb="1">
      <t>ガツ</t>
    </rPh>
    <phoneticPr fontId="1"/>
  </si>
  <si>
    <t>日</t>
    <rPh sb="0" eb="1">
      <t>ニチ</t>
    </rPh>
    <phoneticPr fontId="1"/>
  </si>
  <si>
    <t>近畿経済産業局長　殿</t>
    <rPh sb="0" eb="2">
      <t>キンキ</t>
    </rPh>
    <rPh sb="2" eb="4">
      <t>ケイザイ</t>
    </rPh>
    <rPh sb="3" eb="5">
      <t>サンギョウ</t>
    </rPh>
    <rPh sb="5" eb="7">
      <t>キョクチョウ</t>
    </rPh>
    <rPh sb="9" eb="10">
      <t>ドノ</t>
    </rPh>
    <phoneticPr fontId="1"/>
  </si>
  <si>
    <t>住所</t>
    <rPh sb="0" eb="2">
      <t>ジュウショ</t>
    </rPh>
    <phoneticPr fontId="1"/>
  </si>
  <si>
    <t>名称及び</t>
    <rPh sb="0" eb="2">
      <t>メイショウ</t>
    </rPh>
    <rPh sb="2" eb="3">
      <t>オヨ</t>
    </rPh>
    <phoneticPr fontId="1"/>
  </si>
  <si>
    <t>代表者の氏名</t>
    <rPh sb="0" eb="3">
      <t>ダイヒョウシャ</t>
    </rPh>
    <rPh sb="4" eb="6">
      <t>シメイ</t>
    </rPh>
    <phoneticPr fontId="1"/>
  </si>
  <si>
    <t xml:space="preserve">  中小企業等経営強化法第17条第1項の規定に基づき、別紙の計画について認定を受けたいので申請します。</t>
    <rPh sb="2" eb="4">
      <t>チュウショウ</t>
    </rPh>
    <rPh sb="4" eb="6">
      <t>キギョウ</t>
    </rPh>
    <rPh sb="6" eb="7">
      <t>トウ</t>
    </rPh>
    <rPh sb="7" eb="9">
      <t>ケイエイ</t>
    </rPh>
    <rPh sb="9" eb="12">
      <t>キョウカホウ</t>
    </rPh>
    <rPh sb="12" eb="13">
      <t>ダイ</t>
    </rPh>
    <rPh sb="15" eb="16">
      <t>ジョウ</t>
    </rPh>
    <rPh sb="16" eb="17">
      <t>ダイ</t>
    </rPh>
    <rPh sb="18" eb="19">
      <t>コウ</t>
    </rPh>
    <rPh sb="20" eb="22">
      <t>キテイ</t>
    </rPh>
    <rPh sb="23" eb="24">
      <t>モト</t>
    </rPh>
    <rPh sb="27" eb="29">
      <t>ベッシ</t>
    </rPh>
    <rPh sb="30" eb="32">
      <t>ケイカク</t>
    </rPh>
    <rPh sb="36" eb="38">
      <t>ニンテイ</t>
    </rPh>
    <rPh sb="39" eb="40">
      <t>ウ</t>
    </rPh>
    <rPh sb="45" eb="47">
      <t>シンセイ</t>
    </rPh>
    <phoneticPr fontId="1"/>
  </si>
  <si>
    <t>（別紙）</t>
    <rPh sb="1" eb="3">
      <t>ベッシ</t>
    </rPh>
    <phoneticPr fontId="1"/>
  </si>
  <si>
    <t>経営力向上計画</t>
    <rPh sb="0" eb="3">
      <t>ケイエイリョク</t>
    </rPh>
    <rPh sb="3" eb="5">
      <t>コウジョウ</t>
    </rPh>
    <rPh sb="5" eb="7">
      <t>ケイカク</t>
    </rPh>
    <phoneticPr fontId="1"/>
  </si>
  <si>
    <t>１　名称等</t>
    <rPh sb="2" eb="4">
      <t>メイショウ</t>
    </rPh>
    <rPh sb="4" eb="5">
      <t>トウ</t>
    </rPh>
    <phoneticPr fontId="1"/>
  </si>
  <si>
    <t>フ　リ　ガ　ナ</t>
    <phoneticPr fontId="1"/>
  </si>
  <si>
    <t>事業者の氏名又は名称</t>
    <rPh sb="0" eb="3">
      <t>ジギョウシャ</t>
    </rPh>
    <rPh sb="4" eb="6">
      <t>シメイ</t>
    </rPh>
    <rPh sb="6" eb="7">
      <t>マタ</t>
    </rPh>
    <rPh sb="8" eb="10">
      <t>メイショウ</t>
    </rPh>
    <phoneticPr fontId="1"/>
  </si>
  <si>
    <t>代表者の役職名及び氏名</t>
    <rPh sb="0" eb="3">
      <t>ダイヒョウシャ</t>
    </rPh>
    <rPh sb="4" eb="7">
      <t>ヤクショクメイ</t>
    </rPh>
    <rPh sb="7" eb="8">
      <t>オヨ</t>
    </rPh>
    <rPh sb="9" eb="11">
      <t>シメイ</t>
    </rPh>
    <phoneticPr fontId="1"/>
  </si>
  <si>
    <t>資本金又は出資の額</t>
    <rPh sb="0" eb="2">
      <t>シホン</t>
    </rPh>
    <rPh sb="2" eb="3">
      <t>キン</t>
    </rPh>
    <rPh sb="3" eb="4">
      <t>マタ</t>
    </rPh>
    <rPh sb="5" eb="7">
      <t>シュッシ</t>
    </rPh>
    <rPh sb="8" eb="9">
      <t>ガク</t>
    </rPh>
    <phoneticPr fontId="1"/>
  </si>
  <si>
    <t>（千円）</t>
    <rPh sb="1" eb="3">
      <t>センエン</t>
    </rPh>
    <phoneticPr fontId="1"/>
  </si>
  <si>
    <t>常時使用する従業員の数</t>
    <rPh sb="0" eb="2">
      <t>ジョウジ</t>
    </rPh>
    <rPh sb="2" eb="4">
      <t>シヨウ</t>
    </rPh>
    <rPh sb="6" eb="9">
      <t>ジュウギョウイン</t>
    </rPh>
    <rPh sb="10" eb="11">
      <t>カズ</t>
    </rPh>
    <phoneticPr fontId="1"/>
  </si>
  <si>
    <t>（人）</t>
    <rPh sb="1" eb="2">
      <t>ニン</t>
    </rPh>
    <phoneticPr fontId="1"/>
  </si>
  <si>
    <t>法人番号</t>
    <rPh sb="0" eb="2">
      <t>ホウジン</t>
    </rPh>
    <rPh sb="2" eb="4">
      <t>バンゴウ</t>
    </rPh>
    <phoneticPr fontId="1"/>
  </si>
  <si>
    <t>設立年月日</t>
    <rPh sb="0" eb="2">
      <t>セツリツ</t>
    </rPh>
    <rPh sb="2" eb="5">
      <t>ネンガッピ</t>
    </rPh>
    <phoneticPr fontId="1"/>
  </si>
  <si>
    <t>２　事業分野と事業分野別指針名</t>
    <rPh sb="2" eb="6">
      <t>ジギョウブンヤ</t>
    </rPh>
    <rPh sb="7" eb="11">
      <t>ジギョウブンヤ</t>
    </rPh>
    <rPh sb="11" eb="12">
      <t>ベツ</t>
    </rPh>
    <rPh sb="12" eb="14">
      <t>シシン</t>
    </rPh>
    <rPh sb="14" eb="15">
      <t>メイ</t>
    </rPh>
    <phoneticPr fontId="1"/>
  </si>
  <si>
    <t>事業分野</t>
    <rPh sb="0" eb="4">
      <t>ジギョウブンヤ</t>
    </rPh>
    <phoneticPr fontId="1"/>
  </si>
  <si>
    <t>(</t>
    <phoneticPr fontId="1"/>
  </si>
  <si>
    <t>)</t>
    <phoneticPr fontId="1"/>
  </si>
  <si>
    <t>事業分野別指針名</t>
    <rPh sb="0" eb="2">
      <t>ジギョウ</t>
    </rPh>
    <rPh sb="2" eb="5">
      <t>ブンヤベツ</t>
    </rPh>
    <rPh sb="5" eb="7">
      <t>シシン</t>
    </rPh>
    <rPh sb="7" eb="8">
      <t>メイ</t>
    </rPh>
    <phoneticPr fontId="1"/>
  </si>
  <si>
    <t>（</t>
    <phoneticPr fontId="1"/>
  </si>
  <si>
    <t>）</t>
    <phoneticPr fontId="1"/>
  </si>
  <si>
    <t>３　実施時期</t>
    <rPh sb="2" eb="4">
      <t>ジッシ</t>
    </rPh>
    <rPh sb="4" eb="6">
      <t>ジキ</t>
    </rPh>
    <phoneticPr fontId="1"/>
  </si>
  <si>
    <t>～</t>
    <phoneticPr fontId="1"/>
  </si>
  <si>
    <t>４　現状認識</t>
    <rPh sb="2" eb="4">
      <t>ゲンジョウ</t>
    </rPh>
    <rPh sb="4" eb="6">
      <t>ニンシキ</t>
    </rPh>
    <phoneticPr fontId="1"/>
  </si>
  <si>
    <t>①</t>
    <phoneticPr fontId="1"/>
  </si>
  <si>
    <t>自社の事業概要</t>
    <rPh sb="0" eb="2">
      <t>ジシャ</t>
    </rPh>
    <rPh sb="3" eb="5">
      <t>ジギョウ</t>
    </rPh>
    <rPh sb="5" eb="7">
      <t>ガイヨウ</t>
    </rPh>
    <phoneticPr fontId="1"/>
  </si>
  <si>
    <t>②</t>
    <phoneticPr fontId="1"/>
  </si>
  <si>
    <t>自社の商品・ｻｰﾋﾞｽが対象とする顧客・市場の動向、競合の動向</t>
    <rPh sb="0" eb="2">
      <t>ジシャ</t>
    </rPh>
    <rPh sb="3" eb="5">
      <t>ショウヒン</t>
    </rPh>
    <rPh sb="12" eb="14">
      <t>タイショウ</t>
    </rPh>
    <rPh sb="17" eb="19">
      <t>コキャク</t>
    </rPh>
    <rPh sb="20" eb="22">
      <t>シジョウ</t>
    </rPh>
    <rPh sb="23" eb="25">
      <t>ドウコウ</t>
    </rPh>
    <rPh sb="26" eb="28">
      <t>キョウゴウ</t>
    </rPh>
    <rPh sb="29" eb="31">
      <t>ドウコウ</t>
    </rPh>
    <phoneticPr fontId="1"/>
  </si>
  <si>
    <t>③</t>
    <phoneticPr fontId="1"/>
  </si>
  <si>
    <t>自社の経営状況</t>
    <rPh sb="0" eb="2">
      <t>ジシャ</t>
    </rPh>
    <rPh sb="3" eb="5">
      <t>ケイエイ</t>
    </rPh>
    <rPh sb="5" eb="7">
      <t>ジョウキョウ</t>
    </rPh>
    <phoneticPr fontId="1"/>
  </si>
  <si>
    <t>ローカルベンチマークの算出結果</t>
    <rPh sb="11" eb="13">
      <t>サンシュツ</t>
    </rPh>
    <rPh sb="13" eb="15">
      <t>ケッカ</t>
    </rPh>
    <phoneticPr fontId="1"/>
  </si>
  <si>
    <t>（現状値）</t>
    <phoneticPr fontId="1"/>
  </si>
  <si>
    <t>（計画終了時目標値）</t>
    <phoneticPr fontId="1"/>
  </si>
  <si>
    <t>④</t>
    <phoneticPr fontId="1"/>
  </si>
  <si>
    <t>経営課題</t>
    <rPh sb="0" eb="2">
      <t>ケイエイ</t>
    </rPh>
    <rPh sb="2" eb="4">
      <t>カダイ</t>
    </rPh>
    <phoneticPr fontId="1"/>
  </si>
  <si>
    <t>５　経営力向上の目標及び経営力向上による経営の向上の程度を示す指標</t>
    <rPh sb="2" eb="5">
      <t>ケイエイリョク</t>
    </rPh>
    <rPh sb="5" eb="7">
      <t>コウジョウ</t>
    </rPh>
    <rPh sb="8" eb="10">
      <t>モクヒョウ</t>
    </rPh>
    <rPh sb="10" eb="11">
      <t>オヨ</t>
    </rPh>
    <rPh sb="12" eb="15">
      <t>ケイエイリョク</t>
    </rPh>
    <rPh sb="15" eb="17">
      <t>コウジョウ</t>
    </rPh>
    <rPh sb="20" eb="22">
      <t>ケイエイ</t>
    </rPh>
    <rPh sb="23" eb="25">
      <t>コウジョウ</t>
    </rPh>
    <rPh sb="26" eb="28">
      <t>テイド</t>
    </rPh>
    <rPh sb="29" eb="30">
      <t>シメ</t>
    </rPh>
    <rPh sb="31" eb="33">
      <t>シヒョウ</t>
    </rPh>
    <phoneticPr fontId="1"/>
  </si>
  <si>
    <t>指標の種類</t>
    <rPh sb="0" eb="2">
      <t>シヒョウ</t>
    </rPh>
    <rPh sb="3" eb="5">
      <t>シュルイ</t>
    </rPh>
    <phoneticPr fontId="1"/>
  </si>
  <si>
    <t>A　現状　（数値）</t>
    <rPh sb="2" eb="4">
      <t>ゲンジョウ</t>
    </rPh>
    <rPh sb="6" eb="8">
      <t>スウチ</t>
    </rPh>
    <phoneticPr fontId="1"/>
  </si>
  <si>
    <t>Ｂ　計画終了時の目標（数値）</t>
    <rPh sb="2" eb="4">
      <t>ケイカク</t>
    </rPh>
    <rPh sb="4" eb="7">
      <t>シュウリョウジ</t>
    </rPh>
    <rPh sb="8" eb="10">
      <t>モクヒョウ</t>
    </rPh>
    <rPh sb="11" eb="13">
      <t>スウチ</t>
    </rPh>
    <phoneticPr fontId="1"/>
  </si>
  <si>
    <t>伸び率（（B－Ａ）／Ａ）（％）</t>
    <rPh sb="0" eb="1">
      <t>ノ</t>
    </rPh>
    <rPh sb="2" eb="3">
      <t>リツ</t>
    </rPh>
    <phoneticPr fontId="1"/>
  </si>
  <si>
    <t>※労働生産性を用いる場合は、「Ｂ計画終了時の目標」は正の値とすること。</t>
  </si>
  <si>
    <t>６　経営力向上の内容</t>
    <rPh sb="2" eb="5">
      <t>ケイエイリョク</t>
    </rPh>
    <rPh sb="5" eb="7">
      <t>コウジョウ</t>
    </rPh>
    <rPh sb="8" eb="10">
      <t>ナイヨウ</t>
    </rPh>
    <phoneticPr fontId="1"/>
  </si>
  <si>
    <t>(1)現に有する経営資源を利用する取組</t>
  </si>
  <si>
    <t>有</t>
    <rPh sb="0" eb="1">
      <t>アリ</t>
    </rPh>
    <phoneticPr fontId="1"/>
  </si>
  <si>
    <t>(2)他の事業者から取得した又は提供された経営資源を利用する取組</t>
  </si>
  <si>
    <t>無</t>
    <rPh sb="0" eb="1">
      <t>ナ</t>
    </rPh>
    <phoneticPr fontId="1"/>
  </si>
  <si>
    <t>(3)具体的な実施事項</t>
  </si>
  <si>
    <t>事業分野別指針
の該当箇所</t>
    <phoneticPr fontId="1"/>
  </si>
  <si>
    <t>事業承継等の種類</t>
    <rPh sb="0" eb="2">
      <t>ジギョウ</t>
    </rPh>
    <rPh sb="2" eb="4">
      <t>ショウケイ</t>
    </rPh>
    <rPh sb="4" eb="5">
      <t>トウ</t>
    </rPh>
    <rPh sb="6" eb="8">
      <t>シュルイ</t>
    </rPh>
    <phoneticPr fontId="1"/>
  </si>
  <si>
    <t>実施事項
（具体的な取組を記載）</t>
    <phoneticPr fontId="1"/>
  </si>
  <si>
    <t>実施期間</t>
    <rPh sb="0" eb="2">
      <t>ジッシ</t>
    </rPh>
    <rPh sb="2" eb="4">
      <t>キカン</t>
    </rPh>
    <phoneticPr fontId="1"/>
  </si>
  <si>
    <t>新事業活動への該非（該当する場合は○）</t>
    <phoneticPr fontId="1"/>
  </si>
  <si>
    <t>ア</t>
    <phoneticPr fontId="1"/>
  </si>
  <si>
    <t>イ</t>
    <phoneticPr fontId="1"/>
  </si>
  <si>
    <t>ウ</t>
    <phoneticPr fontId="1"/>
  </si>
  <si>
    <t>エ</t>
    <phoneticPr fontId="1"/>
  </si>
  <si>
    <t>オ</t>
    <phoneticPr fontId="1"/>
  </si>
  <si>
    <t>カ</t>
    <phoneticPr fontId="1"/>
  </si>
  <si>
    <t>７　経営力向上の内容</t>
    <rPh sb="2" eb="5">
      <t>ケイエイリョク</t>
    </rPh>
    <rPh sb="5" eb="7">
      <t>コウジョウ</t>
    </rPh>
    <rPh sb="8" eb="10">
      <t>ナイヨウ</t>
    </rPh>
    <phoneticPr fontId="1"/>
  </si>
  <si>
    <t>経営力向上を実施するために必要な資金の額及びその調達方法</t>
    <rPh sb="0" eb="3">
      <t>ケイエイリョク</t>
    </rPh>
    <rPh sb="3" eb="5">
      <t>コウジョウ</t>
    </rPh>
    <rPh sb="6" eb="8">
      <t>ジッシ</t>
    </rPh>
    <rPh sb="13" eb="15">
      <t>ヒツヨウ</t>
    </rPh>
    <rPh sb="16" eb="18">
      <t>シキン</t>
    </rPh>
    <rPh sb="19" eb="20">
      <t>ガク</t>
    </rPh>
    <rPh sb="20" eb="21">
      <t>オヨ</t>
    </rPh>
    <rPh sb="24" eb="26">
      <t>チョウタツ</t>
    </rPh>
    <rPh sb="26" eb="28">
      <t>ホウホウ</t>
    </rPh>
    <phoneticPr fontId="1"/>
  </si>
  <si>
    <t>（１）　具体的な資金の額及びその調達方法</t>
    <rPh sb="4" eb="7">
      <t>グタイテキ</t>
    </rPh>
    <rPh sb="8" eb="10">
      <t>シキン</t>
    </rPh>
    <rPh sb="11" eb="12">
      <t>ガク</t>
    </rPh>
    <rPh sb="12" eb="13">
      <t>オヨ</t>
    </rPh>
    <rPh sb="16" eb="18">
      <t>チョウタツ</t>
    </rPh>
    <rPh sb="18" eb="20">
      <t>ホウホウ</t>
    </rPh>
    <phoneticPr fontId="1"/>
  </si>
  <si>
    <t>実施
事項</t>
    <rPh sb="0" eb="2">
      <t>ジッシ</t>
    </rPh>
    <rPh sb="3" eb="5">
      <t>ジコウ</t>
    </rPh>
    <phoneticPr fontId="1"/>
  </si>
  <si>
    <t>使途・用途</t>
    <rPh sb="0" eb="2">
      <t>シト</t>
    </rPh>
    <rPh sb="3" eb="5">
      <t>ヨウト</t>
    </rPh>
    <phoneticPr fontId="1"/>
  </si>
  <si>
    <t>資金調達方法</t>
    <rPh sb="0" eb="2">
      <t>シキン</t>
    </rPh>
    <rPh sb="2" eb="4">
      <t>チョウタツ</t>
    </rPh>
    <rPh sb="4" eb="6">
      <t>ホウホウ</t>
    </rPh>
    <phoneticPr fontId="1"/>
  </si>
  <si>
    <t>金額（千円）</t>
    <rPh sb="0" eb="2">
      <t>キンガク</t>
    </rPh>
    <rPh sb="3" eb="5">
      <t>センエン</t>
    </rPh>
    <phoneticPr fontId="1"/>
  </si>
  <si>
    <t>※事業承継等に必要な資金に関して経営者の個人保証を不要とする特例を受ける場合は末尾の7(2),(3)の入力が必要です</t>
    <rPh sb="1" eb="3">
      <t>ジギョウ</t>
    </rPh>
    <rPh sb="3" eb="5">
      <t>ショウケイ</t>
    </rPh>
    <rPh sb="5" eb="6">
      <t>トウ</t>
    </rPh>
    <rPh sb="7" eb="9">
      <t>ヒツヨウ</t>
    </rPh>
    <rPh sb="10" eb="12">
      <t>シキン</t>
    </rPh>
    <rPh sb="13" eb="14">
      <t>カン</t>
    </rPh>
    <rPh sb="16" eb="19">
      <t>ケイエイシャ</t>
    </rPh>
    <rPh sb="20" eb="22">
      <t>コジン</t>
    </rPh>
    <rPh sb="22" eb="24">
      <t>ホショウ</t>
    </rPh>
    <rPh sb="25" eb="27">
      <t>フヨウ</t>
    </rPh>
    <rPh sb="30" eb="32">
      <t>トクレイ</t>
    </rPh>
    <rPh sb="33" eb="34">
      <t>ウ</t>
    </rPh>
    <rPh sb="36" eb="38">
      <t>バアイ</t>
    </rPh>
    <rPh sb="39" eb="41">
      <t>マツビ</t>
    </rPh>
    <rPh sb="51" eb="53">
      <t>ニュウリョク</t>
    </rPh>
    <rPh sb="54" eb="56">
      <t>ヒツヨウ</t>
    </rPh>
    <phoneticPr fontId="1"/>
  </si>
  <si>
    <t>８　経営力向上設備等の種類</t>
    <rPh sb="2" eb="5">
      <t>ケイエイリョク</t>
    </rPh>
    <rPh sb="5" eb="7">
      <t>コウジョウ</t>
    </rPh>
    <rPh sb="7" eb="9">
      <t>セツビ</t>
    </rPh>
    <rPh sb="9" eb="10">
      <t>トウ</t>
    </rPh>
    <rPh sb="11" eb="13">
      <t>シュルイ</t>
    </rPh>
    <phoneticPr fontId="1"/>
  </si>
  <si>
    <t>実施事項</t>
    <rPh sb="0" eb="2">
      <t>ジッシ</t>
    </rPh>
    <rPh sb="2" eb="4">
      <t>ジコウ</t>
    </rPh>
    <phoneticPr fontId="1"/>
  </si>
  <si>
    <t>取得年月日</t>
    <rPh sb="0" eb="2">
      <t>シュトク</t>
    </rPh>
    <rPh sb="2" eb="4">
      <t>ネンゲツ</t>
    </rPh>
    <rPh sb="4" eb="5">
      <t>ヒ</t>
    </rPh>
    <phoneticPr fontId="1"/>
  </si>
  <si>
    <t>利用を想定して
いる支援措置</t>
    <rPh sb="0" eb="2">
      <t>リヨウ</t>
    </rPh>
    <rPh sb="3" eb="5">
      <t>ソウテイ</t>
    </rPh>
    <rPh sb="10" eb="12">
      <t>シエン</t>
    </rPh>
    <rPh sb="12" eb="14">
      <t>ソチ</t>
    </rPh>
    <phoneticPr fontId="1"/>
  </si>
  <si>
    <t>設備等の名称／型式</t>
    <rPh sb="0" eb="2">
      <t>セツビ</t>
    </rPh>
    <rPh sb="2" eb="3">
      <t>トウ</t>
    </rPh>
    <rPh sb="4" eb="6">
      <t>メイショウ</t>
    </rPh>
    <rPh sb="7" eb="9">
      <t>カタシキ</t>
    </rPh>
    <phoneticPr fontId="1"/>
  </si>
  <si>
    <t>所在地</t>
    <rPh sb="0" eb="3">
      <t>ショザイチ</t>
    </rPh>
    <phoneticPr fontId="1"/>
  </si>
  <si>
    <t>設備等の種類</t>
  </si>
  <si>
    <t>単価
（千円）</t>
    <phoneticPr fontId="1"/>
  </si>
  <si>
    <t>数量</t>
    <rPh sb="0" eb="2">
      <t>スウリョウ</t>
    </rPh>
    <phoneticPr fontId="1"/>
  </si>
  <si>
    <t>金額
（千円）</t>
    <phoneticPr fontId="1"/>
  </si>
  <si>
    <t>証明書等の
文書番号等</t>
    <rPh sb="0" eb="3">
      <t>ショウメイショ</t>
    </rPh>
    <rPh sb="3" eb="4">
      <t>ナド</t>
    </rPh>
    <rPh sb="6" eb="8">
      <t>ブンショ</t>
    </rPh>
    <rPh sb="8" eb="10">
      <t>バンゴウ</t>
    </rPh>
    <rPh sb="10" eb="11">
      <t>トウ</t>
    </rPh>
    <phoneticPr fontId="1"/>
  </si>
  <si>
    <t>設備等の種類</t>
    <rPh sb="0" eb="3">
      <t>セツビナド</t>
    </rPh>
    <rPh sb="4" eb="6">
      <t>シュルイ</t>
    </rPh>
    <phoneticPr fontId="1"/>
  </si>
  <si>
    <t>－</t>
    <phoneticPr fontId="1"/>
  </si>
  <si>
    <t>金額
（千円）</t>
    <rPh sb="4" eb="5">
      <t>セン</t>
    </rPh>
    <phoneticPr fontId="1"/>
  </si>
  <si>
    <t>設備等の種類別小計</t>
    <rPh sb="0" eb="2">
      <t>セツビ</t>
    </rPh>
    <rPh sb="2" eb="3">
      <t>トウ</t>
    </rPh>
    <rPh sb="4" eb="7">
      <t>シュルイベツ</t>
    </rPh>
    <rPh sb="7" eb="9">
      <t>ショウケイ</t>
    </rPh>
    <phoneticPr fontId="1"/>
  </si>
  <si>
    <t>建物</t>
    <rPh sb="0" eb="2">
      <t>タテモノ</t>
    </rPh>
    <phoneticPr fontId="1"/>
  </si>
  <si>
    <t>機械装置</t>
    <rPh sb="0" eb="2">
      <t>キカイ</t>
    </rPh>
    <rPh sb="2" eb="4">
      <t>ソウチ</t>
    </rPh>
    <phoneticPr fontId="1"/>
  </si>
  <si>
    <t>器具備品</t>
    <rPh sb="0" eb="2">
      <t>キグ</t>
    </rPh>
    <rPh sb="2" eb="4">
      <t>ビヒン</t>
    </rPh>
    <phoneticPr fontId="1"/>
  </si>
  <si>
    <t>工具</t>
    <rPh sb="0" eb="2">
      <t>コウグ</t>
    </rPh>
    <phoneticPr fontId="1"/>
  </si>
  <si>
    <t>建物附属設備</t>
    <rPh sb="0" eb="2">
      <t>タテモノ</t>
    </rPh>
    <rPh sb="2" eb="4">
      <t>フゾク</t>
    </rPh>
    <rPh sb="4" eb="6">
      <t>セツビ</t>
    </rPh>
    <phoneticPr fontId="1"/>
  </si>
  <si>
    <t>ソフトウェア</t>
    <phoneticPr fontId="1"/>
  </si>
  <si>
    <t>合計</t>
    <rPh sb="0" eb="2">
      <t>ゴウケイ</t>
    </rPh>
    <phoneticPr fontId="1"/>
  </si>
  <si>
    <t>９　特定許認可等に基づく被承継等中小企業者等の地位</t>
    <rPh sb="2" eb="4">
      <t>トクテイ</t>
    </rPh>
    <rPh sb="4" eb="7">
      <t>キョニンカ</t>
    </rPh>
    <rPh sb="7" eb="8">
      <t>トウ</t>
    </rPh>
    <rPh sb="9" eb="10">
      <t>モト</t>
    </rPh>
    <rPh sb="12" eb="13">
      <t>ヒ</t>
    </rPh>
    <rPh sb="13" eb="15">
      <t>ショウケイ</t>
    </rPh>
    <rPh sb="15" eb="16">
      <t>トウ</t>
    </rPh>
    <rPh sb="16" eb="18">
      <t>チュウショウ</t>
    </rPh>
    <rPh sb="18" eb="21">
      <t>キギョウシャ</t>
    </rPh>
    <rPh sb="21" eb="22">
      <t>トウ</t>
    </rPh>
    <rPh sb="23" eb="25">
      <t>チイ</t>
    </rPh>
    <phoneticPr fontId="1"/>
  </si>
  <si>
    <t>　なし</t>
    <phoneticPr fontId="1"/>
  </si>
  <si>
    <t>１１　事業又は資産の譲受けにより取得する不動産の内容</t>
    <phoneticPr fontId="1"/>
  </si>
  <si>
    <t>（土地）</t>
    <rPh sb="1" eb="3">
      <t>トチ</t>
    </rPh>
    <phoneticPr fontId="1"/>
  </si>
  <si>
    <t>所在地番</t>
  </si>
  <si>
    <t>地　目</t>
    <rPh sb="0" eb="1">
      <t>チ</t>
    </rPh>
    <rPh sb="2" eb="3">
      <t>メ</t>
    </rPh>
    <phoneticPr fontId="1"/>
  </si>
  <si>
    <t>面積（㎡）</t>
    <rPh sb="0" eb="2">
      <t>メンセキ</t>
    </rPh>
    <phoneticPr fontId="1"/>
  </si>
  <si>
    <t>事業又は資産の譲受け元名</t>
    <rPh sb="0" eb="2">
      <t>ジギョウ</t>
    </rPh>
    <rPh sb="2" eb="3">
      <t>マタ</t>
    </rPh>
    <rPh sb="4" eb="6">
      <t>シサン</t>
    </rPh>
    <rPh sb="7" eb="9">
      <t>ユズリウ</t>
    </rPh>
    <rPh sb="10" eb="12">
      <t>モトメイ</t>
    </rPh>
    <phoneticPr fontId="1"/>
  </si>
  <si>
    <t>（家屋）</t>
    <rPh sb="1" eb="3">
      <t>カオク</t>
    </rPh>
    <phoneticPr fontId="1"/>
  </si>
  <si>
    <t>所在家屋番号</t>
    <rPh sb="0" eb="2">
      <t>ショザイ</t>
    </rPh>
    <rPh sb="2" eb="4">
      <t>カオク</t>
    </rPh>
    <rPh sb="4" eb="6">
      <t>バンゴウ</t>
    </rPh>
    <phoneticPr fontId="1"/>
  </si>
  <si>
    <t>種類構造</t>
    <rPh sb="0" eb="2">
      <t>シュルイ</t>
    </rPh>
    <rPh sb="2" eb="4">
      <t>コウゾウ</t>
    </rPh>
    <phoneticPr fontId="1"/>
  </si>
  <si>
    <t>床面積（㎡）</t>
    <rPh sb="0" eb="1">
      <t>ユカ</t>
    </rPh>
    <rPh sb="1" eb="3">
      <t>メンセキ</t>
    </rPh>
    <phoneticPr fontId="1"/>
  </si>
  <si>
    <t>７　（２）純資産の額が零を超えること</t>
    <rPh sb="5" eb="8">
      <t>ジュンシサン</t>
    </rPh>
    <rPh sb="9" eb="10">
      <t>ガク</t>
    </rPh>
    <rPh sb="11" eb="12">
      <t>レイ</t>
    </rPh>
    <rPh sb="13" eb="14">
      <t>コ</t>
    </rPh>
    <phoneticPr fontId="1"/>
  </si>
  <si>
    <t>純資産の合計額</t>
    <rPh sb="0" eb="3">
      <t>ジュンシサン</t>
    </rPh>
    <rPh sb="4" eb="7">
      <t>ゴウケイガク</t>
    </rPh>
    <phoneticPr fontId="1"/>
  </si>
  <si>
    <t>証明書等</t>
    <rPh sb="0" eb="3">
      <t>ショウメイショ</t>
    </rPh>
    <rPh sb="3" eb="4">
      <t>トウ</t>
    </rPh>
    <phoneticPr fontId="1"/>
  </si>
  <si>
    <t>（３）EBITDA有利子負債倍率が10倍以内であること</t>
    <rPh sb="9" eb="12">
      <t>ユウリシ</t>
    </rPh>
    <rPh sb="12" eb="14">
      <t>フサイ</t>
    </rPh>
    <rPh sb="14" eb="16">
      <t>バイリツ</t>
    </rPh>
    <rPh sb="19" eb="20">
      <t>バイ</t>
    </rPh>
    <rPh sb="20" eb="22">
      <t>イナイ</t>
    </rPh>
    <phoneticPr fontId="1"/>
  </si>
  <si>
    <t>EBITDA有利子負債倍率</t>
    <rPh sb="6" eb="9">
      <t>ユウリシ</t>
    </rPh>
    <rPh sb="9" eb="11">
      <t>フサイ</t>
    </rPh>
    <rPh sb="11" eb="13">
      <t>バイリツ</t>
    </rPh>
    <phoneticPr fontId="1"/>
  </si>
  <si>
    <t>１０　事業承継等事前調査に関する事項</t>
    <rPh sb="3" eb="5">
      <t>ジギョウ</t>
    </rPh>
    <rPh sb="5" eb="7">
      <t>ショウケイ</t>
    </rPh>
    <rPh sb="7" eb="8">
      <t>トウ</t>
    </rPh>
    <rPh sb="8" eb="10">
      <t>ジゼン</t>
    </rPh>
    <rPh sb="10" eb="12">
      <t>チョウサ</t>
    </rPh>
    <rPh sb="13" eb="14">
      <t>カン</t>
    </rPh>
    <rPh sb="16" eb="18">
      <t>ジコウ</t>
    </rPh>
    <phoneticPr fontId="1"/>
  </si>
  <si>
    <t>事業承継等事前調査の種類</t>
    <rPh sb="0" eb="2">
      <t>ジギョウ</t>
    </rPh>
    <rPh sb="2" eb="4">
      <t>ショウケイ</t>
    </rPh>
    <rPh sb="4" eb="5">
      <t>トウ</t>
    </rPh>
    <rPh sb="5" eb="7">
      <t>ジゼン</t>
    </rPh>
    <rPh sb="7" eb="9">
      <t>チョウサ</t>
    </rPh>
    <rPh sb="10" eb="12">
      <t>シュルイ</t>
    </rPh>
    <phoneticPr fontId="1"/>
  </si>
  <si>
    <t>実施主体</t>
    <rPh sb="0" eb="2">
      <t>ジッシ</t>
    </rPh>
    <rPh sb="2" eb="4">
      <t>シュタイ</t>
    </rPh>
    <phoneticPr fontId="1"/>
  </si>
  <si>
    <t>実施内容</t>
    <rPh sb="0" eb="2">
      <t>ジッシ</t>
    </rPh>
    <rPh sb="2" eb="4">
      <t>ナイヨウ</t>
    </rPh>
    <phoneticPr fontId="1"/>
  </si>
  <si>
    <t>１２　売上高が１００億円を超えるまでの目標期間</t>
    <phoneticPr fontId="1"/>
  </si>
  <si>
    <t>年から　　　年までの　　　年間</t>
    <phoneticPr fontId="1"/>
  </si>
  <si>
    <t>（参考）</t>
    <rPh sb="1" eb="3">
      <t>サンコウ</t>
    </rPh>
    <phoneticPr fontId="1"/>
  </si>
  <si>
    <t>（１）ローカルベンチマーク算定資料</t>
    <rPh sb="13" eb="15">
      <t>サンテイ</t>
    </rPh>
    <rPh sb="15" eb="17">
      <t>シリョウ</t>
    </rPh>
    <phoneticPr fontId="1"/>
  </si>
  <si>
    <t>（２）指標算定根拠</t>
    <rPh sb="3" eb="5">
      <t>シヒョウ</t>
    </rPh>
    <rPh sb="5" eb="7">
      <t>サンテイ</t>
    </rPh>
    <rPh sb="7" eb="9">
      <t>コンキョ</t>
    </rPh>
    <phoneticPr fontId="1"/>
  </si>
  <si>
    <t>（別紙２）</t>
    <rPh sb="1" eb="3">
      <t>ベッシ</t>
    </rPh>
    <phoneticPr fontId="1"/>
  </si>
  <si>
    <t>※本紙は記載がない場合提出不要です。</t>
    <rPh sb="1" eb="3">
      <t>ホンシ</t>
    </rPh>
    <rPh sb="4" eb="6">
      <t>キサイ</t>
    </rPh>
    <rPh sb="9" eb="11">
      <t>バアイ</t>
    </rPh>
    <rPh sb="11" eb="13">
      <t>テイシュツ</t>
    </rPh>
    <rPh sb="13" eb="15">
      <t>フヨウ</t>
    </rPh>
    <phoneticPr fontId="1"/>
  </si>
  <si>
    <t xml:space="preserve">例
申請書記載内容について下記のとおり補足します。
６　経営力向上の内容
ア　（実施事項）
　・・・・・・・・・・・・・・・・・・・・・・・・・・・・・・・・・
　・・・・・・・・・・・・・・・・・・・・・・・・・・
　・・・・・・・・・・・・・・・・・・・・・・・・・・・・・・・・・・・・・
</t>
    <rPh sb="0" eb="1">
      <t>レイ</t>
    </rPh>
    <rPh sb="2" eb="5">
      <t>シンセイショ</t>
    </rPh>
    <rPh sb="5" eb="7">
      <t>キサイ</t>
    </rPh>
    <rPh sb="7" eb="9">
      <t>ナイヨウ</t>
    </rPh>
    <rPh sb="13" eb="15">
      <t>カキ</t>
    </rPh>
    <rPh sb="19" eb="21">
      <t>ホソク</t>
    </rPh>
    <rPh sb="28" eb="30">
      <t>ケイエイ</t>
    </rPh>
    <rPh sb="30" eb="31">
      <t>リョク</t>
    </rPh>
    <rPh sb="31" eb="33">
      <t>コウジョウ</t>
    </rPh>
    <rPh sb="34" eb="36">
      <t>ナイヨウ</t>
    </rPh>
    <rPh sb="40" eb="42">
      <t>ジッシ</t>
    </rPh>
    <rPh sb="42" eb="44">
      <t>ジコウ</t>
    </rPh>
    <phoneticPr fontId="1"/>
  </si>
  <si>
    <t>＜経営力向上計画　申請書提出用チェックシート＞</t>
    <rPh sb="1" eb="4">
      <t>ケイエイリョク</t>
    </rPh>
    <rPh sb="4" eb="6">
      <t>コウジョウ</t>
    </rPh>
    <rPh sb="6" eb="8">
      <t>ケイカク</t>
    </rPh>
    <rPh sb="9" eb="12">
      <t>シンセイショ</t>
    </rPh>
    <rPh sb="12" eb="14">
      <t>テイシュツ</t>
    </rPh>
    <rPh sb="14" eb="15">
      <t>ヨウ</t>
    </rPh>
    <phoneticPr fontId="3"/>
  </si>
  <si>
    <t>以下必要事項を記入し、本チェックシートを申請書に添付下さい。</t>
    <rPh sb="0" eb="2">
      <t>イカ</t>
    </rPh>
    <rPh sb="2" eb="4">
      <t>ヒツヨウ</t>
    </rPh>
    <rPh sb="4" eb="6">
      <t>ジコウ</t>
    </rPh>
    <rPh sb="7" eb="9">
      <t>キニュウ</t>
    </rPh>
    <rPh sb="11" eb="12">
      <t>ホン</t>
    </rPh>
    <rPh sb="20" eb="23">
      <t>シンセイショ</t>
    </rPh>
    <rPh sb="24" eb="26">
      <t>テンプ</t>
    </rPh>
    <rPh sb="26" eb="27">
      <t>クダ</t>
    </rPh>
    <phoneticPr fontId="3"/>
  </si>
  <si>
    <t>事業者名</t>
    <rPh sb="0" eb="4">
      <t>ジギョウシャメイ</t>
    </rPh>
    <phoneticPr fontId="3"/>
  </si>
  <si>
    <t>資本金</t>
    <rPh sb="0" eb="3">
      <t>シホンキン</t>
    </rPh>
    <phoneticPr fontId="3"/>
  </si>
  <si>
    <t>住所（返送先）</t>
    <rPh sb="0" eb="2">
      <t>ジュウショ</t>
    </rPh>
    <rPh sb="3" eb="6">
      <t>ヘンソウサキ</t>
    </rPh>
    <phoneticPr fontId="3"/>
  </si>
  <si>
    <t>従業員数</t>
    <rPh sb="0" eb="3">
      <t>ジュウギョウイン</t>
    </rPh>
    <rPh sb="3" eb="4">
      <t>スウ</t>
    </rPh>
    <phoneticPr fontId="3"/>
  </si>
  <si>
    <t>決算月</t>
    <rPh sb="0" eb="2">
      <t>ケッサン</t>
    </rPh>
    <rPh sb="2" eb="3">
      <t>ツキ</t>
    </rPh>
    <phoneticPr fontId="3"/>
  </si>
  <si>
    <t>本件担当者名</t>
    <rPh sb="0" eb="2">
      <t>ホンケン</t>
    </rPh>
    <rPh sb="2" eb="4">
      <t>タントウ</t>
    </rPh>
    <rPh sb="4" eb="5">
      <t>シャ</t>
    </rPh>
    <rPh sb="5" eb="6">
      <t>メイ</t>
    </rPh>
    <phoneticPr fontId="3"/>
  </si>
  <si>
    <t>担当者メールアドレス</t>
    <rPh sb="0" eb="3">
      <t>タントウシャ</t>
    </rPh>
    <phoneticPr fontId="3"/>
  </si>
  <si>
    <t>web
ページ</t>
    <phoneticPr fontId="1"/>
  </si>
  <si>
    <t>電話番号</t>
    <rPh sb="0" eb="2">
      <t>デンワ</t>
    </rPh>
    <rPh sb="2" eb="4">
      <t>バンゴウ</t>
    </rPh>
    <phoneticPr fontId="3"/>
  </si>
  <si>
    <t>FAX番号</t>
    <rPh sb="3" eb="5">
      <t>バンゴウ</t>
    </rPh>
    <phoneticPr fontId="3"/>
  </si>
  <si>
    <t>所得金額又は欠損金額の状況
（所得ゼロ又は欠損金有り）</t>
    <rPh sb="15" eb="17">
      <t>ショトク</t>
    </rPh>
    <rPh sb="19" eb="20">
      <t>マタ</t>
    </rPh>
    <rPh sb="21" eb="24">
      <t>ケッソンキン</t>
    </rPh>
    <rPh sb="24" eb="25">
      <t>ア</t>
    </rPh>
    <phoneticPr fontId="3"/>
  </si>
  <si>
    <t>【下記項目について提出前に確認を行い、右側のチェック欄に「レ」をチェックしてください】</t>
    <rPh sb="1" eb="3">
      <t>カキ</t>
    </rPh>
    <rPh sb="3" eb="5">
      <t>コウモク</t>
    </rPh>
    <rPh sb="9" eb="11">
      <t>テイシュツ</t>
    </rPh>
    <rPh sb="11" eb="12">
      <t>マエ</t>
    </rPh>
    <rPh sb="13" eb="15">
      <t>カクニン</t>
    </rPh>
    <rPh sb="16" eb="17">
      <t>オコナ</t>
    </rPh>
    <rPh sb="19" eb="21">
      <t>ミギガワ</t>
    </rPh>
    <rPh sb="26" eb="27">
      <t>ラン</t>
    </rPh>
    <phoneticPr fontId="3"/>
  </si>
  <si>
    <t>申請者チェック</t>
    <rPh sb="0" eb="3">
      <t>シンセイシャ</t>
    </rPh>
    <phoneticPr fontId="1"/>
  </si>
  <si>
    <t>受領者チェック</t>
    <rPh sb="0" eb="3">
      <t>ジュリョウシャ</t>
    </rPh>
    <phoneticPr fontId="1"/>
  </si>
  <si>
    <t>Ⅰ必要提出書類について</t>
    <phoneticPr fontId="1"/>
  </si>
  <si>
    <t>1-1</t>
    <phoneticPr fontId="1"/>
  </si>
  <si>
    <t>申請書（原本）、返信用封筒（A4の認定書を折らずに返送可能なもの。返送用の宛先を記載し、切手（申請書類と同程度の重量のものが送付可能な金額を貼付してください。） ※返送用の宛先は、申請者の住所、氏名として下さい。（※第三者宛の場合は、申請されている事業者様宛に修正します。)</t>
    <rPh sb="82" eb="84">
      <t>ヘンソウ</t>
    </rPh>
    <rPh sb="84" eb="85">
      <t>ヨウ</t>
    </rPh>
    <rPh sb="86" eb="88">
      <t>アテサキ</t>
    </rPh>
    <phoneticPr fontId="1"/>
  </si>
  <si>
    <t>1-2</t>
    <phoneticPr fontId="1"/>
  </si>
  <si>
    <t>【様式第２（不動産取得税の特例を受ける場合で都道府県経由で申請）の場合】申請書（原本、写し）、返信用封筒（A4の認定書を折らずに返送可能なもの。返送用の宛先を記載し、切手（申請書類と同程度の重量のものが送付可能な金額）を貼付してください。）、転送用封筒（宛先として、申請書の宛名となる機関の窓口を記載してください。サイズ、切手貼付については返信用封筒と同様です。）※なお、転送用封筒については、計画が複数の省庁の共管となる場合は提出先のうちいずれか一方の省庁の宛先を記載してください</t>
    <phoneticPr fontId="1"/>
  </si>
  <si>
    <t>2-1</t>
    <phoneticPr fontId="1"/>
  </si>
  <si>
    <t>（税制措置の適用を受ける場合）工業会等の証明書（A類型）又は経済産業局の確認書・申請書・基準への適合状況（B類型、C類型、D類型）の写し）　　
※いずれも原本は申請者が保管
※申請時点にて、工業会証明書又は経済産業局の確認書等を提出できない場合には、チェック項目には「後日提出」と記入してください。ただし、上記証明書等の提出がなければ、計画の認定業務を実施できませんので、その旨ご了承ください（添付がない場合には、補正指示の対象となります。）。</t>
    <phoneticPr fontId="1"/>
  </si>
  <si>
    <t>2-2</t>
    <phoneticPr fontId="1"/>
  </si>
  <si>
    <t>（中小企業経営強化税制を利用して発電設備等の取得等をし、電気の販売を行おうとする場合）発電設備等の概要等に関する報告書</t>
    <phoneticPr fontId="1"/>
  </si>
  <si>
    <t>（事業承継等に関連する支援措置を受ける場合）事業承継等の内容を証する書面及び事業承継等に係る合意を証する書面</t>
    <phoneticPr fontId="1"/>
  </si>
  <si>
    <t>（許認可承継の特例を受ける場合）被承継中小企業等が特定許認可を受けていることを証する書面</t>
    <rPh sb="1" eb="4">
      <t>キョニンカ</t>
    </rPh>
    <rPh sb="4" eb="6">
      <t>ショウケイ</t>
    </rPh>
    <rPh sb="7" eb="9">
      <t>トクレイ</t>
    </rPh>
    <rPh sb="10" eb="11">
      <t>ウ</t>
    </rPh>
    <rPh sb="13" eb="15">
      <t>バアイ</t>
    </rPh>
    <rPh sb="16" eb="17">
      <t>ヒ</t>
    </rPh>
    <rPh sb="17" eb="19">
      <t>ショウケイ</t>
    </rPh>
    <rPh sb="19" eb="21">
      <t>チュウショウ</t>
    </rPh>
    <rPh sb="21" eb="23">
      <t>キギョウ</t>
    </rPh>
    <rPh sb="23" eb="24">
      <t>トウ</t>
    </rPh>
    <rPh sb="25" eb="27">
      <t>トクテイ</t>
    </rPh>
    <rPh sb="27" eb="30">
      <t>キョニンカ</t>
    </rPh>
    <rPh sb="31" eb="32">
      <t>ウ</t>
    </rPh>
    <rPh sb="39" eb="40">
      <t>ショウ</t>
    </rPh>
    <rPh sb="42" eb="44">
      <t>ショメン</t>
    </rPh>
    <phoneticPr fontId="1"/>
  </si>
  <si>
    <t>（中小企業再編投資損失準備金又は経営強化税制D類型を活用する場合）事業承継等事前調査チェックシート</t>
    <rPh sb="1" eb="3">
      <t>チュウショウ</t>
    </rPh>
    <rPh sb="3" eb="5">
      <t>キギョウ</t>
    </rPh>
    <rPh sb="5" eb="7">
      <t>サイヘン</t>
    </rPh>
    <rPh sb="7" eb="9">
      <t>トウシ</t>
    </rPh>
    <rPh sb="9" eb="11">
      <t>ソンシツ</t>
    </rPh>
    <rPh sb="11" eb="14">
      <t>ジュンビキン</t>
    </rPh>
    <rPh sb="14" eb="15">
      <t>マタ</t>
    </rPh>
    <rPh sb="16" eb="18">
      <t>ケイエイ</t>
    </rPh>
    <rPh sb="18" eb="20">
      <t>キョウカ</t>
    </rPh>
    <rPh sb="20" eb="22">
      <t>ゼイセイ</t>
    </rPh>
    <rPh sb="23" eb="25">
      <t>ルイケイ</t>
    </rPh>
    <rPh sb="26" eb="28">
      <t>カツヨウ</t>
    </rPh>
    <rPh sb="30" eb="32">
      <t>バアイ</t>
    </rPh>
    <rPh sb="33" eb="35">
      <t>ジギョウ</t>
    </rPh>
    <rPh sb="35" eb="38">
      <t>ショウケイナド</t>
    </rPh>
    <rPh sb="38" eb="40">
      <t>ジゼン</t>
    </rPh>
    <rPh sb="40" eb="42">
      <t>チョウサ</t>
    </rPh>
    <phoneticPr fontId="1"/>
  </si>
  <si>
    <t>（事業承継等に必要な資金に関して経営者の個人保証を不要とする、中小企業信用保険法の特例を受ける場合）純資産額及びEBITDA有利子負債倍率を証する書面</t>
    <phoneticPr fontId="1"/>
  </si>
  <si>
    <t>提出資料の写し等は手元に残してあるか。
※税制措置の適用を受ける場合は、税の申告の際に上記１、２の写しが必要になります。</t>
    <rPh sb="0" eb="2">
      <t>テイシュツ</t>
    </rPh>
    <rPh sb="2" eb="4">
      <t>シリョウ</t>
    </rPh>
    <rPh sb="5" eb="6">
      <t>ウツ</t>
    </rPh>
    <rPh sb="7" eb="8">
      <t>ナド</t>
    </rPh>
    <rPh sb="9" eb="11">
      <t>テモト</t>
    </rPh>
    <rPh sb="12" eb="13">
      <t>ノコ</t>
    </rPh>
    <rPh sb="21" eb="23">
      <t>ゼイセイ</t>
    </rPh>
    <rPh sb="23" eb="25">
      <t>ソチ</t>
    </rPh>
    <rPh sb="26" eb="28">
      <t>テキヨウ</t>
    </rPh>
    <rPh sb="29" eb="30">
      <t>ウ</t>
    </rPh>
    <rPh sb="32" eb="34">
      <t>バアイ</t>
    </rPh>
    <rPh sb="36" eb="37">
      <t>ゼイ</t>
    </rPh>
    <rPh sb="38" eb="40">
      <t>シンコク</t>
    </rPh>
    <rPh sb="41" eb="42">
      <t>サイ</t>
    </rPh>
    <rPh sb="43" eb="45">
      <t>ジョウキ</t>
    </rPh>
    <rPh sb="49" eb="50">
      <t>ウツ</t>
    </rPh>
    <rPh sb="52" eb="54">
      <t>ヒツヨウ</t>
    </rPh>
    <phoneticPr fontId="1"/>
  </si>
  <si>
    <t>Ⅱ 申請書の記載事項について　※番号は申請書の項目番号と対応</t>
    <rPh sb="2" eb="5">
      <t>シンセイショ</t>
    </rPh>
    <rPh sb="6" eb="8">
      <t>キサイ</t>
    </rPh>
    <rPh sb="8" eb="10">
      <t>ジコウ</t>
    </rPh>
    <rPh sb="16" eb="18">
      <t>バンゴウ</t>
    </rPh>
    <rPh sb="19" eb="22">
      <t>シンセイショ</t>
    </rPh>
    <rPh sb="23" eb="25">
      <t>コウモク</t>
    </rPh>
    <rPh sb="25" eb="27">
      <t>バンゴウ</t>
    </rPh>
    <rPh sb="28" eb="30">
      <t>タイオウ</t>
    </rPh>
    <phoneticPr fontId="1"/>
  </si>
  <si>
    <t>表紙</t>
    <rPh sb="0" eb="2">
      <t>ヒョウシ</t>
    </rPh>
    <phoneticPr fontId="1"/>
  </si>
  <si>
    <t>申請書表紙に住所、記名があるか</t>
    <phoneticPr fontId="1"/>
  </si>
  <si>
    <t>事業分野が複数の分野にまたがる場合は,宛名は各所管大臣(所管大臣が権限を委譲している場合,地方支分部局の長)を連名にしているか。</t>
    <phoneticPr fontId="1"/>
  </si>
  <si>
    <t>申請書に名称等の欄に、事業者の氏名又は名称、フリガナ、代表者名、資本金又は出資の額、常時雇用する従業員の数、法人番号13桁（ある場合のみ）、設立年月日を記載しているか。</t>
    <rPh sb="60" eb="61">
      <t>ケタ</t>
    </rPh>
    <rPh sb="70" eb="72">
      <t>セツリツ</t>
    </rPh>
    <rPh sb="72" eb="75">
      <t>ネンガッピ</t>
    </rPh>
    <phoneticPr fontId="1"/>
  </si>
  <si>
    <t>計画で取り組む事業分野(日本標準産業分類の中分類(2桁)及び細分類(4桁)のコード及び項目名)、事業別分野指針名(ある場合)を記載しているか。</t>
    <rPh sb="21" eb="24">
      <t>チュウブンルイ</t>
    </rPh>
    <rPh sb="26" eb="27">
      <t>ケタ</t>
    </rPh>
    <rPh sb="28" eb="29">
      <t>オヨ</t>
    </rPh>
    <rPh sb="30" eb="31">
      <t>ホソ</t>
    </rPh>
    <rPh sb="35" eb="36">
      <t>ケタ</t>
    </rPh>
    <rPh sb="41" eb="42">
      <t>オヨ</t>
    </rPh>
    <rPh sb="43" eb="45">
      <t>コウモク</t>
    </rPh>
    <rPh sb="45" eb="46">
      <t>メイ</t>
    </rPh>
    <phoneticPr fontId="1"/>
  </si>
  <si>
    <t>計画の実施期間は、３年～５年となっているか。経営力向上設備等の取得は、実施期間内に行われているか。</t>
    <phoneticPr fontId="1"/>
  </si>
  <si>
    <t>①自社の事業概要、②自社の商品・サービスが対象とする顧客・市場の動向、競合の動向、③自社の経営状況について記載しているか</t>
    <phoneticPr fontId="1"/>
  </si>
  <si>
    <t>指標の種類、現状、計画終了時の目標、伸び率を記載しているか。計算式が指定されている場合には、それに基づいて計算しているか。</t>
    <phoneticPr fontId="1"/>
  </si>
  <si>
    <t>6-1</t>
    <phoneticPr fontId="1"/>
  </si>
  <si>
    <t>現に有する経営資源を利用する取組の有無、他の事業者から取得した又は提供された経営資源を利用する取組の有無を記載しているか。</t>
    <phoneticPr fontId="1"/>
  </si>
  <si>
    <t>6-2</t>
    <phoneticPr fontId="1"/>
  </si>
  <si>
    <t>（事業分野別指針がある場合）事業分野別指針の該当箇所を記載しているか。実施事項として具体的な取組を記載しているか。事業分野別指針において規模に応じた取組項目の数が定められている場合、必要な項目以上の取組を記載しているか。</t>
    <phoneticPr fontId="1"/>
  </si>
  <si>
    <t>6-3</t>
    <phoneticPr fontId="1"/>
  </si>
  <si>
    <t>新事業活動への該非について、該当している項目がある場合、○と記載し、新事業活動である理由を記載しているか。</t>
    <phoneticPr fontId="1"/>
  </si>
  <si>
    <t>7-1</t>
    <phoneticPr fontId="1"/>
  </si>
  <si>
    <t>実施事項（６ 経営力向上の内容の実施事項の記号）、金額、資金調達方法を記載しているか。同一の使途・用途であっても、複数の資金調達方法により資金を調達する場合には、資金調達方法ごとに項目を分けて記載されているか。</t>
    <rPh sb="7" eb="10">
      <t>ケイエイリョク</t>
    </rPh>
    <rPh sb="10" eb="12">
      <t>コウジョウ</t>
    </rPh>
    <rPh sb="13" eb="15">
      <t>ナイヨウ</t>
    </rPh>
    <rPh sb="16" eb="18">
      <t>ジッシ</t>
    </rPh>
    <rPh sb="18" eb="20">
      <t>ジコウ</t>
    </rPh>
    <rPh sb="21" eb="23">
      <t>キゴウ</t>
    </rPh>
    <phoneticPr fontId="1"/>
  </si>
  <si>
    <t>7-2</t>
    <phoneticPr fontId="1"/>
  </si>
  <si>
    <t>（事業承継等に必要な資金に関して経営者の個人保証を不要とする、中小企業信用保険法の特例を受ける場合）
０を超える数字を記載しているか。また、純資産額は、証明書（貸借対照表）の額と一致しているか。</t>
    <phoneticPr fontId="1"/>
  </si>
  <si>
    <t>7-3</t>
    <phoneticPr fontId="1"/>
  </si>
  <si>
    <t>（事業承継等に必要な資金に関して経営者の個人保証を不要とする、中小企業信用保険法の特例を受ける場合）15倍以内の数字を記載しているか。
また、証明書（貸借対照表・損益計算書）に基づいて計算され、EBITDA有利子負債倍率の計算もととなる、「営業利益＋減価償却費」は０を超える数字となっているか。</t>
    <phoneticPr fontId="1"/>
  </si>
  <si>
    <t>8-1</t>
    <phoneticPr fontId="1"/>
  </si>
  <si>
    <t>実施事項（６　経営力向上の内容の実施事項の記号）等の各項目は記載しているか。また、名称/型式、文書番号等は、工業会の証明書・経産局の確認書と一致しているか。</t>
    <rPh sb="24" eb="25">
      <t>ナド</t>
    </rPh>
    <rPh sb="26" eb="29">
      <t>カクコウモク</t>
    </rPh>
    <rPh sb="30" eb="32">
      <t>キサイ</t>
    </rPh>
    <rPh sb="47" eb="49">
      <t>ブンショ</t>
    </rPh>
    <rPh sb="49" eb="51">
      <t>バンゴウ</t>
    </rPh>
    <rPh sb="51" eb="52">
      <t>ナド</t>
    </rPh>
    <rPh sb="62" eb="64">
      <t>ケイサン</t>
    </rPh>
    <rPh sb="63" eb="64">
      <t>サン</t>
    </rPh>
    <rPh sb="64" eb="65">
      <t>キョク</t>
    </rPh>
    <rPh sb="66" eb="69">
      <t>カクニンショ</t>
    </rPh>
    <phoneticPr fontId="1"/>
  </si>
  <si>
    <t>8-2</t>
    <phoneticPr fontId="1"/>
  </si>
  <si>
    <t>税制措置の適用を受ける場合、税制優遇の対象となる中小企業者等（資本金1億円以下等）であるか。</t>
    <rPh sb="0" eb="2">
      <t>ゼイセイ</t>
    </rPh>
    <rPh sb="2" eb="4">
      <t>ソチ</t>
    </rPh>
    <rPh sb="5" eb="7">
      <t>テキヨウ</t>
    </rPh>
    <rPh sb="8" eb="9">
      <t>ウ</t>
    </rPh>
    <rPh sb="11" eb="13">
      <t>バアイ</t>
    </rPh>
    <rPh sb="14" eb="16">
      <t>ゼイセイ</t>
    </rPh>
    <rPh sb="16" eb="18">
      <t>ユウグウ</t>
    </rPh>
    <rPh sb="19" eb="21">
      <t>タイショウ</t>
    </rPh>
    <phoneticPr fontId="1"/>
  </si>
  <si>
    <t>8-3</t>
    <phoneticPr fontId="1"/>
  </si>
  <si>
    <t>経営力向上設備の取得後の申請の場合は、設備取得後60日以内の申請となっているか。</t>
    <rPh sb="0" eb="3">
      <t>ケイエイリョク</t>
    </rPh>
    <rPh sb="3" eb="5">
      <t>コウジョウ</t>
    </rPh>
    <rPh sb="5" eb="7">
      <t>セツビ</t>
    </rPh>
    <rPh sb="8" eb="10">
      <t>シュトク</t>
    </rPh>
    <rPh sb="10" eb="11">
      <t>ゴ</t>
    </rPh>
    <rPh sb="12" eb="14">
      <t>シンセイ</t>
    </rPh>
    <rPh sb="15" eb="17">
      <t>バアイ</t>
    </rPh>
    <rPh sb="19" eb="21">
      <t>セツビ</t>
    </rPh>
    <rPh sb="21" eb="23">
      <t>シュトク</t>
    </rPh>
    <rPh sb="23" eb="24">
      <t>ゴ</t>
    </rPh>
    <rPh sb="26" eb="27">
      <t>ニチ</t>
    </rPh>
    <rPh sb="27" eb="29">
      <t>イナイ</t>
    </rPh>
    <rPh sb="30" eb="32">
      <t>シンセイ</t>
    </rPh>
    <phoneticPr fontId="1"/>
  </si>
  <si>
    <t>8-4</t>
    <phoneticPr fontId="1"/>
  </si>
  <si>
    <t>経営強化税制B類型・D類型を活用した場合又は準備金を活用した場合、計画認定後、各支援措置ごとに決められた期間、報告が必要であることについて了解か。</t>
    <rPh sb="0" eb="2">
      <t>ケイエイ</t>
    </rPh>
    <rPh sb="2" eb="4">
      <t>キョウカ</t>
    </rPh>
    <rPh sb="4" eb="6">
      <t>ゼイセイ</t>
    </rPh>
    <rPh sb="7" eb="9">
      <t>ルイケイ</t>
    </rPh>
    <rPh sb="11" eb="13">
      <t>ルイケイ</t>
    </rPh>
    <rPh sb="14" eb="16">
      <t>カツヨウ</t>
    </rPh>
    <rPh sb="18" eb="20">
      <t>バアイ</t>
    </rPh>
    <rPh sb="20" eb="21">
      <t>マタ</t>
    </rPh>
    <rPh sb="22" eb="25">
      <t>ジュンビキン</t>
    </rPh>
    <rPh sb="26" eb="28">
      <t>カツヨウ</t>
    </rPh>
    <rPh sb="30" eb="32">
      <t>バアイ</t>
    </rPh>
    <rPh sb="33" eb="35">
      <t>ケイカク</t>
    </rPh>
    <rPh sb="35" eb="37">
      <t>ニンテイ</t>
    </rPh>
    <rPh sb="37" eb="38">
      <t>ゴ</t>
    </rPh>
    <rPh sb="39" eb="40">
      <t>カク</t>
    </rPh>
    <rPh sb="40" eb="42">
      <t>シエン</t>
    </rPh>
    <rPh sb="42" eb="44">
      <t>ソチ</t>
    </rPh>
    <rPh sb="47" eb="48">
      <t>キ</t>
    </rPh>
    <rPh sb="52" eb="54">
      <t>キカン</t>
    </rPh>
    <rPh sb="55" eb="57">
      <t>ホウコク</t>
    </rPh>
    <rPh sb="58" eb="60">
      <t>ヒツヨウ</t>
    </rPh>
    <rPh sb="69" eb="71">
      <t>リョウカイ</t>
    </rPh>
    <phoneticPr fontId="1"/>
  </si>
  <si>
    <t>確認</t>
    <rPh sb="0" eb="2">
      <t>カクニン</t>
    </rPh>
    <phoneticPr fontId="1"/>
  </si>
  <si>
    <t>（許認可承継の特例を受ける場合）特定許認可等に基づく被承継等中小企業者等の地位を記載しているか。</t>
    <phoneticPr fontId="1"/>
  </si>
  <si>
    <t>（中小企業再編投資損失準備金又は経営強化税制D類型を活用する場合）事業承継等事前調査に関する事項を記載しているか。</t>
    <phoneticPr fontId="1"/>
  </si>
  <si>
    <t>【様式第2（不動産取得税の特例を受ける場合で都道府県経由で申請）の場合のみ】事業又は資産の譲受けにより、譲受け又は取得する不動産がある場合、その内容を記載しているか。</t>
    <phoneticPr fontId="1"/>
  </si>
  <si>
    <t>Ⅲ　基本方針又は事業分野別指針への適合について</t>
    <rPh sb="2" eb="4">
      <t>キホン</t>
    </rPh>
    <rPh sb="4" eb="6">
      <t>ホウシン</t>
    </rPh>
    <rPh sb="6" eb="7">
      <t>マタ</t>
    </rPh>
    <rPh sb="8" eb="12">
      <t>ジギョウブンヤ</t>
    </rPh>
    <rPh sb="12" eb="13">
      <t>ベツ</t>
    </rPh>
    <rPh sb="13" eb="15">
      <t>シシン</t>
    </rPh>
    <rPh sb="17" eb="19">
      <t>テキゴウ</t>
    </rPh>
    <phoneticPr fontId="1"/>
  </si>
  <si>
    <t>本経営力向上計画が人員削減を目的とした取組でないこと</t>
    <rPh sb="0" eb="3">
      <t>ケイエイリョク</t>
    </rPh>
    <rPh sb="3" eb="5">
      <t>コウジョウ</t>
    </rPh>
    <rPh sb="5" eb="7">
      <t>ケイカク</t>
    </rPh>
    <rPh sb="8" eb="10">
      <t>ジンイン</t>
    </rPh>
    <rPh sb="10" eb="12">
      <t>サクゲン</t>
    </rPh>
    <rPh sb="13" eb="15">
      <t>モクテキ</t>
    </rPh>
    <rPh sb="19" eb="21">
      <t>トリクミ</t>
    </rPh>
    <phoneticPr fontId="1"/>
  </si>
  <si>
    <t>Ⅳ　その他</t>
    <rPh sb="4" eb="5">
      <t>タ</t>
    </rPh>
    <phoneticPr fontId="1"/>
  </si>
  <si>
    <t>金融支援の利用を検討している場合は、関係機関に相談を行ったか。</t>
    <rPh sb="0" eb="1">
      <t>キンユウ</t>
    </rPh>
    <rPh sb="1" eb="3">
      <t>シエン</t>
    </rPh>
    <rPh sb="4" eb="6">
      <t>リヨウ</t>
    </rPh>
    <rPh sb="7" eb="9">
      <t>ケントウ</t>
    </rPh>
    <rPh sb="13" eb="15">
      <t>バアイ</t>
    </rPh>
    <rPh sb="17" eb="19">
      <t>カンケイ</t>
    </rPh>
    <rPh sb="19" eb="21">
      <t>キカン</t>
    </rPh>
    <rPh sb="22" eb="24">
      <t>ソウダン</t>
    </rPh>
    <rPh sb="25" eb="26">
      <t>オコナ</t>
    </rPh>
    <phoneticPr fontId="1"/>
  </si>
  <si>
    <t>認定された場合、貴社の事業者名、法人番号、住所等を中小企業庁HPで公表することは可能か。※協力依頼です。</t>
    <rPh sb="0" eb="1">
      <t>ニンテイ</t>
    </rPh>
    <rPh sb="4" eb="6">
      <t>バアイ</t>
    </rPh>
    <rPh sb="7" eb="9">
      <t>キシャ</t>
    </rPh>
    <rPh sb="10" eb="14">
      <t>ジギョウシャメイ</t>
    </rPh>
    <rPh sb="15" eb="17">
      <t>ホウジン</t>
    </rPh>
    <rPh sb="17" eb="19">
      <t>バンゴウ</t>
    </rPh>
    <rPh sb="20" eb="22">
      <t>ジュウショ</t>
    </rPh>
    <rPh sb="22" eb="23">
      <t>トウ</t>
    </rPh>
    <rPh sb="24" eb="26">
      <t>チュウショウ</t>
    </rPh>
    <rPh sb="26" eb="29">
      <t>キギョウチョウ</t>
    </rPh>
    <rPh sb="33" eb="35">
      <t>コウヒョウ</t>
    </rPh>
    <rPh sb="39" eb="41">
      <t>カノウ</t>
    </rPh>
    <rPh sb="44" eb="46">
      <t>キョウリョク</t>
    </rPh>
    <rPh sb="46" eb="48">
      <t>イライカクニン</t>
    </rPh>
    <phoneticPr fontId="1"/>
  </si>
  <si>
    <t>認定された場合、貴社の計画の内容等について、別途同意の上、事例集として公表することは可能か。※協力依頼です。</t>
    <rPh sb="0" eb="1">
      <t>ニンテイ</t>
    </rPh>
    <rPh sb="4" eb="6">
      <t>バアイ</t>
    </rPh>
    <rPh sb="7" eb="8">
      <t>キシャ</t>
    </rPh>
    <rPh sb="9" eb="11">
      <t>ケイカク</t>
    </rPh>
    <rPh sb="12" eb="14">
      <t>ナイヨウ</t>
    </rPh>
    <rPh sb="14" eb="15">
      <t>トウ</t>
    </rPh>
    <rPh sb="20" eb="22">
      <t>ベット</t>
    </rPh>
    <rPh sb="22" eb="24">
      <t>ドウイ</t>
    </rPh>
    <rPh sb="25" eb="26">
      <t>ウエ</t>
    </rPh>
    <rPh sb="27" eb="30">
      <t>ジレイシュウ</t>
    </rPh>
    <rPh sb="33" eb="35">
      <t>コウヒョウ</t>
    </rPh>
    <rPh sb="40" eb="42">
      <t>カノウ</t>
    </rPh>
    <rPh sb="45" eb="47">
      <t>キョウリョク</t>
    </rPh>
    <rPh sb="47" eb="49">
      <t>イライカノウ</t>
    </rPh>
    <phoneticPr fontId="1"/>
  </si>
  <si>
    <t>認定された場合、認定等の事実、認定日等を中小企業庁等ＨＰと同様に、gBizINFO（経済産業省が運営する政府保有の法人情報のオープンデータ化サイト（https://info.gbiz.go.jp/））で公表することは可能か。※協力依頼です。　</t>
    <phoneticPr fontId="1"/>
  </si>
  <si>
    <t>同計画の申請に併せて補助金等の申請を予定している場合、補助金等の名称等を記載</t>
    <rPh sb="0" eb="1">
      <t>ドウ</t>
    </rPh>
    <rPh sb="1" eb="3">
      <t>ケイカク</t>
    </rPh>
    <rPh sb="4" eb="6">
      <t>シンセイ</t>
    </rPh>
    <rPh sb="7" eb="8">
      <t>アワ</t>
    </rPh>
    <rPh sb="10" eb="13">
      <t>ホジョキン</t>
    </rPh>
    <rPh sb="13" eb="14">
      <t>トウ</t>
    </rPh>
    <rPh sb="15" eb="17">
      <t>シンセイ</t>
    </rPh>
    <rPh sb="18" eb="20">
      <t>ヨテイ</t>
    </rPh>
    <rPh sb="24" eb="26">
      <t>バアイ</t>
    </rPh>
    <rPh sb="27" eb="30">
      <t>ホジョキン</t>
    </rPh>
    <rPh sb="30" eb="31">
      <t>トウ</t>
    </rPh>
    <rPh sb="32" eb="34">
      <t>メイショウ</t>
    </rPh>
    <rPh sb="34" eb="35">
      <t>トウ</t>
    </rPh>
    <rPh sb="36" eb="38">
      <t>キサイ</t>
    </rPh>
    <phoneticPr fontId="1"/>
  </si>
  <si>
    <t>補助金等名称：</t>
    <rPh sb="0" eb="3">
      <t>ホジョキン</t>
    </rPh>
    <rPh sb="3" eb="4">
      <t>トウ</t>
    </rPh>
    <rPh sb="4" eb="6">
      <t>メイショウ</t>
    </rPh>
    <phoneticPr fontId="1"/>
  </si>
  <si>
    <t>交付機関名：</t>
    <rPh sb="0" eb="2">
      <t>コウフ</t>
    </rPh>
    <rPh sb="2" eb="4">
      <t>キカン</t>
    </rPh>
    <rPh sb="4" eb="5">
      <t>メイ</t>
    </rPh>
    <phoneticPr fontId="1"/>
  </si>
  <si>
    <t>申請時期：</t>
    <rPh sb="0" eb="2">
      <t>シンセイ</t>
    </rPh>
    <rPh sb="2" eb="4">
      <t>ジキ</t>
    </rPh>
    <phoneticPr fontId="1"/>
  </si>
  <si>
    <t>は入力シート参照箇所</t>
    <rPh sb="1" eb="3">
      <t>ニュウリョク</t>
    </rPh>
    <rPh sb="6" eb="8">
      <t>サンショウ</t>
    </rPh>
    <rPh sb="8" eb="10">
      <t>カショ</t>
    </rPh>
    <phoneticPr fontId="1"/>
  </si>
  <si>
    <t>代表者名</t>
    <rPh sb="0" eb="3">
      <t>ダイヒョウシャ</t>
    </rPh>
    <rPh sb="3" eb="4">
      <t>メイ</t>
    </rPh>
    <phoneticPr fontId="1"/>
  </si>
  <si>
    <t>【本計画の作成に当たって、認定経営革新等支援機関の支援を受けた場合は、その名称等を記載】</t>
    <rPh sb="1" eb="4">
      <t>ホンケイカク</t>
    </rPh>
    <rPh sb="5" eb="7">
      <t>サクセイ</t>
    </rPh>
    <rPh sb="8" eb="9">
      <t>ア</t>
    </rPh>
    <rPh sb="13" eb="15">
      <t>ニンテイ</t>
    </rPh>
    <rPh sb="15" eb="17">
      <t>ケイエイ</t>
    </rPh>
    <rPh sb="17" eb="19">
      <t>カクシン</t>
    </rPh>
    <rPh sb="19" eb="20">
      <t>トウ</t>
    </rPh>
    <rPh sb="20" eb="22">
      <t>シエン</t>
    </rPh>
    <rPh sb="22" eb="24">
      <t>キカン</t>
    </rPh>
    <rPh sb="25" eb="27">
      <t>シエン</t>
    </rPh>
    <rPh sb="28" eb="29">
      <t>ウ</t>
    </rPh>
    <rPh sb="31" eb="33">
      <t>バアイ</t>
    </rPh>
    <rPh sb="37" eb="39">
      <t>メイショウ</t>
    </rPh>
    <rPh sb="39" eb="40">
      <t>ナド</t>
    </rPh>
    <rPh sb="41" eb="43">
      <t>キサイ</t>
    </rPh>
    <phoneticPr fontId="3"/>
  </si>
  <si>
    <t>認定経営革新等支援機関のID番号</t>
    <rPh sb="0" eb="2">
      <t>ニンテイ</t>
    </rPh>
    <rPh sb="2" eb="4">
      <t>ケイエイ</t>
    </rPh>
    <rPh sb="4" eb="6">
      <t>カクシン</t>
    </rPh>
    <rPh sb="6" eb="7">
      <t>トウ</t>
    </rPh>
    <rPh sb="7" eb="9">
      <t>シエン</t>
    </rPh>
    <rPh sb="9" eb="11">
      <t>キカン</t>
    </rPh>
    <rPh sb="14" eb="16">
      <t>バンゴウ</t>
    </rPh>
    <phoneticPr fontId="1"/>
  </si>
  <si>
    <t>機関属性</t>
    <rPh sb="0" eb="2">
      <t>キカン</t>
    </rPh>
    <rPh sb="2" eb="4">
      <t>ゾクセイ</t>
    </rPh>
    <phoneticPr fontId="1"/>
  </si>
  <si>
    <t>認定経営革新等支援機関の名称</t>
    <rPh sb="0" eb="2">
      <t>ニンテイ</t>
    </rPh>
    <rPh sb="2" eb="4">
      <t>ケイエイ</t>
    </rPh>
    <rPh sb="4" eb="7">
      <t>カクシントウ</t>
    </rPh>
    <rPh sb="7" eb="9">
      <t>シエン</t>
    </rPh>
    <rPh sb="9" eb="11">
      <t>キカン</t>
    </rPh>
    <rPh sb="12" eb="14">
      <t>メイショウ</t>
    </rPh>
    <phoneticPr fontId="1"/>
  </si>
  <si>
    <t>支店名</t>
    <rPh sb="0" eb="3">
      <t>シテンメイ</t>
    </rPh>
    <phoneticPr fontId="1"/>
  </si>
  <si>
    <t>担当者
連絡先TEL</t>
    <rPh sb="0" eb="3">
      <t>タントウシャ</t>
    </rPh>
    <rPh sb="4" eb="6">
      <t>レンラク</t>
    </rPh>
    <rPh sb="6" eb="7">
      <t>サキ</t>
    </rPh>
    <phoneticPr fontId="1"/>
  </si>
  <si>
    <t>※支店がある場合は支店名を記載</t>
    <rPh sb="1" eb="3">
      <t>シテン</t>
    </rPh>
    <rPh sb="6" eb="8">
      <t>バアイ</t>
    </rPh>
    <rPh sb="9" eb="12">
      <t>シテンメイ</t>
    </rPh>
    <rPh sb="13" eb="15">
      <t>キサイ</t>
    </rPh>
    <phoneticPr fontId="1"/>
  </si>
  <si>
    <t>備考欄（担当省庁使用欄）</t>
    <rPh sb="0" eb="3">
      <t>ビコウラン</t>
    </rPh>
    <rPh sb="4" eb="6">
      <t>タントウ</t>
    </rPh>
    <rPh sb="6" eb="8">
      <t>ショウチョウ</t>
    </rPh>
    <rPh sb="8" eb="10">
      <t>シヨウ</t>
    </rPh>
    <rPh sb="10" eb="11">
      <t>ラン</t>
    </rPh>
    <phoneticPr fontId="3"/>
  </si>
  <si>
    <t>受付日：　　　　　　年　　　　　月　　　　　日</t>
    <rPh sb="0" eb="3">
      <t>ウケツケビ</t>
    </rPh>
    <rPh sb="10" eb="11">
      <t>ネン</t>
    </rPh>
    <rPh sb="16" eb="17">
      <t>ガツ</t>
    </rPh>
    <rPh sb="22" eb="23">
      <t>ニチ</t>
    </rPh>
    <phoneticPr fontId="1"/>
  </si>
  <si>
    <t>８　経営力向上設備等の種類（追加分）</t>
    <rPh sb="2" eb="5">
      <t>ケイエイリョク</t>
    </rPh>
    <rPh sb="5" eb="7">
      <t>コウジョウ</t>
    </rPh>
    <rPh sb="7" eb="9">
      <t>セツビ</t>
    </rPh>
    <rPh sb="9" eb="10">
      <t>トウ</t>
    </rPh>
    <rPh sb="11" eb="13">
      <t>シュルイ</t>
    </rPh>
    <rPh sb="14" eb="17">
      <t>ツイカブン</t>
    </rPh>
    <phoneticPr fontId="1"/>
  </si>
  <si>
    <t>利用想定支援措置</t>
    <rPh sb="0" eb="2">
      <t>リヨウ</t>
    </rPh>
    <rPh sb="2" eb="4">
      <t>ソウテイ</t>
    </rPh>
    <rPh sb="4" eb="6">
      <t>シエン</t>
    </rPh>
    <rPh sb="6" eb="8">
      <t>ソチ</t>
    </rPh>
    <phoneticPr fontId="1"/>
  </si>
  <si>
    <t>証明書等
文書番号</t>
    <rPh sb="0" eb="3">
      <t>ショウメイショ</t>
    </rPh>
    <rPh sb="3" eb="4">
      <t>ナド</t>
    </rPh>
    <rPh sb="5" eb="7">
      <t>ブンショ</t>
    </rPh>
    <rPh sb="7" eb="9">
      <t>バンゴウ</t>
    </rPh>
    <phoneticPr fontId="1"/>
  </si>
  <si>
    <t>様式第２</t>
    <rPh sb="0" eb="2">
      <t>ヨウシキ</t>
    </rPh>
    <rPh sb="2" eb="3">
      <t>ダイ</t>
    </rPh>
    <phoneticPr fontId="1"/>
  </si>
  <si>
    <t>認定経営力向上計画の変更に係る認定申請書</t>
    <rPh sb="0" eb="2">
      <t>ニンテイ</t>
    </rPh>
    <rPh sb="2" eb="5">
      <t>ケイエイリョク</t>
    </rPh>
    <rPh sb="5" eb="7">
      <t>コウジョウ</t>
    </rPh>
    <rPh sb="7" eb="9">
      <t>ケイカク</t>
    </rPh>
    <rPh sb="10" eb="12">
      <t>ヘンコウ</t>
    </rPh>
    <rPh sb="13" eb="14">
      <t>カカワ</t>
    </rPh>
    <rPh sb="15" eb="17">
      <t>ニンテイ</t>
    </rPh>
    <rPh sb="17" eb="20">
      <t>シンセイショ</t>
    </rPh>
    <phoneticPr fontId="1"/>
  </si>
  <si>
    <t>記</t>
    <rPh sb="0" eb="1">
      <t>シル</t>
    </rPh>
    <phoneticPr fontId="1"/>
  </si>
  <si>
    <t>１　変更事項</t>
    <rPh sb="2" eb="4">
      <t>ヘンコウ</t>
    </rPh>
    <rPh sb="4" eb="6">
      <t>ジコウ</t>
    </rPh>
    <phoneticPr fontId="1"/>
  </si>
  <si>
    <t>　　別紙のとおり</t>
    <rPh sb="2" eb="4">
      <t>ベッシ</t>
    </rPh>
    <phoneticPr fontId="1"/>
  </si>
  <si>
    <t>２　変更事項の内容</t>
    <rPh sb="2" eb="4">
      <t>ヘンコウ</t>
    </rPh>
    <rPh sb="4" eb="6">
      <t>ジコウ</t>
    </rPh>
    <rPh sb="7" eb="9">
      <t>ナイヨウ</t>
    </rPh>
    <phoneticPr fontId="1"/>
  </si>
  <si>
    <t>フ　リ　ガ　ナ</t>
    <phoneticPr fontId="3"/>
  </si>
  <si>
    <t>設立年月日</t>
    <rPh sb="0" eb="2">
      <t>セツリツ</t>
    </rPh>
    <rPh sb="2" eb="5">
      <t>ネンガッピ</t>
    </rPh>
    <phoneticPr fontId="3"/>
  </si>
  <si>
    <t>年</t>
    <rPh sb="0" eb="1">
      <t>ネン</t>
    </rPh>
    <phoneticPr fontId="3"/>
  </si>
  <si>
    <t>月</t>
    <rPh sb="0" eb="1">
      <t>ツキ</t>
    </rPh>
    <phoneticPr fontId="3"/>
  </si>
  <si>
    <t>日</t>
    <rPh sb="0" eb="1">
      <t>ニチ</t>
    </rPh>
    <phoneticPr fontId="3"/>
  </si>
  <si>
    <t>※労働生産性を用いる場合は、「Ｂ計画終了時の目標」は正の値とすること。</t>
    <rPh sb="1" eb="3">
      <t>ロウドウ</t>
    </rPh>
    <rPh sb="3" eb="6">
      <t>セイサンセイ</t>
    </rPh>
    <rPh sb="7" eb="8">
      <t>モチ</t>
    </rPh>
    <rPh sb="10" eb="12">
      <t>バアイ</t>
    </rPh>
    <rPh sb="16" eb="18">
      <t>ケイカク</t>
    </rPh>
    <rPh sb="18" eb="21">
      <t>シュウリョウジ</t>
    </rPh>
    <rPh sb="22" eb="24">
      <t>モクヒョウ</t>
    </rPh>
    <rPh sb="26" eb="27">
      <t>セイ</t>
    </rPh>
    <rPh sb="28" eb="29">
      <t>アタイ</t>
    </rPh>
    <phoneticPr fontId="1"/>
  </si>
  <si>
    <t>有</t>
    <rPh sb="0" eb="1">
      <t>ア</t>
    </rPh>
    <phoneticPr fontId="3"/>
  </si>
  <si>
    <t>無</t>
    <rPh sb="0" eb="1">
      <t>ナ</t>
    </rPh>
    <phoneticPr fontId="3"/>
  </si>
  <si>
    <t>事業分野別指針
の該当箇所</t>
    <rPh sb="0" eb="2">
      <t>ジギョウ</t>
    </rPh>
    <rPh sb="2" eb="5">
      <t>ブンヤベツ</t>
    </rPh>
    <rPh sb="5" eb="7">
      <t>シシン</t>
    </rPh>
    <rPh sb="9" eb="11">
      <t>ガイトウ</t>
    </rPh>
    <rPh sb="11" eb="13">
      <t>カショ</t>
    </rPh>
    <phoneticPr fontId="1"/>
  </si>
  <si>
    <t>事業承継等の種類</t>
    <rPh sb="0" eb="2">
      <t>ジギョウ</t>
    </rPh>
    <rPh sb="2" eb="4">
      <t>ショウケイ</t>
    </rPh>
    <rPh sb="4" eb="5">
      <t>トウ</t>
    </rPh>
    <rPh sb="6" eb="8">
      <t>シュルイ</t>
    </rPh>
    <phoneticPr fontId="3"/>
  </si>
  <si>
    <t>実施事項
（具体的な取組を記載）</t>
    <rPh sb="0" eb="2">
      <t>ジッシ</t>
    </rPh>
    <rPh sb="2" eb="4">
      <t>ジコウ</t>
    </rPh>
    <rPh sb="6" eb="9">
      <t>グタイテキ</t>
    </rPh>
    <rPh sb="10" eb="12">
      <t>トリクミ</t>
    </rPh>
    <rPh sb="13" eb="15">
      <t>キサイ</t>
    </rPh>
    <phoneticPr fontId="1"/>
  </si>
  <si>
    <t>新事業活動への該非（該当する場合は○）</t>
    <rPh sb="0" eb="3">
      <t>シンジギョウ</t>
    </rPh>
    <rPh sb="3" eb="5">
      <t>カツドウ</t>
    </rPh>
    <rPh sb="7" eb="9">
      <t>ガイヒ</t>
    </rPh>
    <rPh sb="10" eb="12">
      <t>ガイトウ</t>
    </rPh>
    <rPh sb="14" eb="16">
      <t>バアイ</t>
    </rPh>
    <phoneticPr fontId="1"/>
  </si>
  <si>
    <t>1１　事業又は資産の譲受けにより取得する不動産の内容</t>
    <phoneticPr fontId="1"/>
  </si>
  <si>
    <t>７　（２）純資産の額が零を超えること</t>
    <rPh sb="13" eb="14">
      <t>コ</t>
    </rPh>
    <phoneticPr fontId="1"/>
  </si>
  <si>
    <t>純資産の合計額</t>
  </si>
  <si>
    <t>証明書等</t>
  </si>
  <si>
    <t>（３）EBITDA有利子負債倍率が10倍以内であること</t>
    <phoneticPr fontId="1"/>
  </si>
  <si>
    <t>EBITDA有利子負債倍率</t>
  </si>
  <si>
    <t>　年から　　　年までの　　　年間</t>
  </si>
  <si>
    <t>（３）各指標の現況</t>
    <rPh sb="3" eb="6">
      <t>カクシヒョウ</t>
    </rPh>
    <rPh sb="7" eb="9">
      <t>ゲンキョウ</t>
    </rPh>
    <phoneticPr fontId="1"/>
  </si>
  <si>
    <t>※上記の欄に記載しきれない分は、こちらに手入力で追加してください。</t>
    <rPh sb="1" eb="3">
      <t>ジョウキ</t>
    </rPh>
    <rPh sb="4" eb="5">
      <t>ラン</t>
    </rPh>
    <rPh sb="6" eb="8">
      <t>キサイ</t>
    </rPh>
    <rPh sb="13" eb="14">
      <t>ブン</t>
    </rPh>
    <rPh sb="20" eb="21">
      <t>テ</t>
    </rPh>
    <rPh sb="21" eb="23">
      <t>ニュウリョク</t>
    </rPh>
    <rPh sb="24" eb="26">
      <t>ツイカ</t>
    </rPh>
    <phoneticPr fontId="3"/>
  </si>
  <si>
    <t>＜経営力向上計画　変更申請書提出用チェックシート＞</t>
    <rPh sb="1" eb="4">
      <t>ケイエイリョク</t>
    </rPh>
    <rPh sb="4" eb="6">
      <t>コウジョウ</t>
    </rPh>
    <rPh sb="6" eb="8">
      <t>ケイカク</t>
    </rPh>
    <rPh sb="9" eb="11">
      <t>ヘンコウ</t>
    </rPh>
    <rPh sb="11" eb="14">
      <t>シンセイショ</t>
    </rPh>
    <rPh sb="14" eb="16">
      <t>テイシュツ</t>
    </rPh>
    <rPh sb="16" eb="17">
      <t>ヨウ</t>
    </rPh>
    <phoneticPr fontId="3"/>
  </si>
  <si>
    <t>web
ページ</t>
    <phoneticPr fontId="3"/>
  </si>
  <si>
    <t>所得金額又は欠損金額の状況
（所得ゼロ又は欠損金有り）</t>
    <phoneticPr fontId="3"/>
  </si>
  <si>
    <t>累計計画変更回数</t>
    <rPh sb="0" eb="2">
      <t>ルイケイ</t>
    </rPh>
    <rPh sb="2" eb="4">
      <t>ケイカク</t>
    </rPh>
    <rPh sb="4" eb="6">
      <t>ヘンコウ</t>
    </rPh>
    <rPh sb="6" eb="8">
      <t>カイスウ</t>
    </rPh>
    <phoneticPr fontId="3"/>
  </si>
  <si>
    <t>前回計画認定日</t>
    <rPh sb="0" eb="2">
      <t>ゼンカイ</t>
    </rPh>
    <rPh sb="2" eb="4">
      <t>ケイカク</t>
    </rPh>
    <rPh sb="4" eb="6">
      <t>ニンテイ</t>
    </rPh>
    <rPh sb="6" eb="7">
      <t>ビ</t>
    </rPh>
    <phoneticPr fontId="3"/>
  </si>
  <si>
    <t>前々回計画認定日</t>
    <rPh sb="0" eb="3">
      <t>ゼンゼンカイ</t>
    </rPh>
    <rPh sb="3" eb="5">
      <t>ケイカク</t>
    </rPh>
    <rPh sb="5" eb="7">
      <t>ニンテイ</t>
    </rPh>
    <rPh sb="7" eb="8">
      <t>ビ</t>
    </rPh>
    <phoneticPr fontId="3"/>
  </si>
  <si>
    <t>認定経営力向上計画の変更に係る認定申請書、変更後の経営力向上計画（それぞれ原本一通）、経営力向上計画に係る実施状況報告書（原本一通）</t>
    <phoneticPr fontId="1"/>
  </si>
  <si>
    <t>前回認定された経営力向上計画認定書の写し一通,前回認定された経営力向上計画の写し(認定書と一緒に返送されたもののコピー)※変更前の計画であることを、計画内に手書き等で記載ください</t>
    <rPh sb="14" eb="16">
      <t>ニンテイ</t>
    </rPh>
    <rPh sb="16" eb="17">
      <t>ショ</t>
    </rPh>
    <rPh sb="23" eb="25">
      <t>ゼンカイ</t>
    </rPh>
    <rPh sb="25" eb="27">
      <t>ニンテイ</t>
    </rPh>
    <rPh sb="30" eb="37">
      <t>ケイエイリョクコウジョウケイカク</t>
    </rPh>
    <rPh sb="38" eb="39">
      <t>ウツ</t>
    </rPh>
    <rPh sb="41" eb="43">
      <t>ニンテイ</t>
    </rPh>
    <rPh sb="43" eb="44">
      <t>ショ</t>
    </rPh>
    <rPh sb="45" eb="47">
      <t>イッショ</t>
    </rPh>
    <rPh sb="48" eb="50">
      <t>ヘンソウ</t>
    </rPh>
    <rPh sb="61" eb="64">
      <t>ヘンコウマエ</t>
    </rPh>
    <rPh sb="65" eb="67">
      <t>ケイカク</t>
    </rPh>
    <rPh sb="74" eb="77">
      <t>ケイカクナイ</t>
    </rPh>
    <rPh sb="78" eb="80">
      <t>テガ</t>
    </rPh>
    <rPh sb="81" eb="82">
      <t>トウ</t>
    </rPh>
    <rPh sb="83" eb="85">
      <t>キサイ</t>
    </rPh>
    <phoneticPr fontId="1"/>
  </si>
  <si>
    <t>3-1</t>
    <phoneticPr fontId="3"/>
  </si>
  <si>
    <t>返信用封筒（A4の認定書を折らずに返送可能なもの。返送用の宛先を記載し、切手（申請書類と同程度の重量のものが送付可能な金額）を貼付してください。）
※返送用の宛先は、申請者の住所、氏名として下さい。（※第三者宛の場合は、申請されている事業者様宛に修正します。)</t>
    <phoneticPr fontId="1"/>
  </si>
  <si>
    <t>3-2</t>
    <phoneticPr fontId="3"/>
  </si>
  <si>
    <t>【不動産取得税の特例を受ける場合で、都道府県経由で申請する場合】上記返信用封筒に加え、転送用封筒（宛先として、申請書の宛名となる機関の窓口を記載してください。サイズ、切手貼付については返信用封筒と同様です。）※なお、転送用封筒については、計画が複数の省庁の共管となる場合は提出先のうちいずれか一方の省庁の宛先を記載してください。</t>
    <phoneticPr fontId="3"/>
  </si>
  <si>
    <t>4-1</t>
    <phoneticPr fontId="3"/>
  </si>
  <si>
    <t>税制措置の適用を受ける場合（工業会等証明書（A類型）又は経済産業局確認書（B、C、D類型）の写し） ※いずれも原本は申請者が保管
※申請時点にて、工業会証明書又は経済産業局確認書等を提出できない場合には、チェック項目には「後日提出」と記入してください。
ただし、上記証明書等の提出がなければ、計画の認定業務を実施できませんので、その旨ご了承ください（添付がない場合には、補正指示の対象となります。）。</t>
    <phoneticPr fontId="1"/>
  </si>
  <si>
    <t>4-2</t>
    <phoneticPr fontId="3"/>
  </si>
  <si>
    <t>（中小企業経営強化税制を利用して発電設備等の取得等をし、電気の販売を行おうとする場合）発電設備等の概要等に関する報告書</t>
    <phoneticPr fontId="3"/>
  </si>
  <si>
    <t>（事業承継等に関連する支援措置を受ける場合）事業承継等の内容を証する書面及び事業承継等に係る合意を証する書面
※　事業承継等に関する支援を受ける場合であって、事業承継等の内容に重要な変更がある場合に限ります。</t>
    <phoneticPr fontId="3"/>
  </si>
  <si>
    <t>（許認可承継の特例を受ける場合）被承継中小企業者等が特定許認可等を受けていることを証する書面</t>
    <phoneticPr fontId="3"/>
  </si>
  <si>
    <t>（中小企業再編投資損失準備金又は経営強化税制D類型を活用する場合）事業承継等事前調査チェックシート</t>
    <phoneticPr fontId="3"/>
  </si>
  <si>
    <t>（事業承継等に必要な資金に関して経営者の個人保証を不要とする、中小企業信用保険法の特例を受ける場合）純資産額及びEBITDA有利子負債倍率を証する書面</t>
    <phoneticPr fontId="3"/>
  </si>
  <si>
    <t>提出資料の写し等は手元に残してあるか。※税制措置の適用を受ける場合は、税の申告の際に上記書類の写しが必要になります。</t>
    <phoneticPr fontId="1"/>
  </si>
  <si>
    <t>Ⅱ 変更申請書の記載事項について</t>
    <rPh sb="2" eb="4">
      <t>ヘンコウ</t>
    </rPh>
    <rPh sb="4" eb="7">
      <t>シンセイショ</t>
    </rPh>
    <rPh sb="8" eb="10">
      <t>キサイ</t>
    </rPh>
    <rPh sb="10" eb="12">
      <t>ジコウ</t>
    </rPh>
    <phoneticPr fontId="1"/>
  </si>
  <si>
    <t>変更申請書に住所、記名があるか</t>
    <phoneticPr fontId="1"/>
  </si>
  <si>
    <t>変更事項の内容は認定時と変更後の内容を対比して記載しているか</t>
    <phoneticPr fontId="1"/>
  </si>
  <si>
    <t>Ⅲ　経営力向上計画に係る実施状況報告書について</t>
    <rPh sb="2" eb="5">
      <t>ケイエイリョク</t>
    </rPh>
    <rPh sb="5" eb="7">
      <t>コウジョウ</t>
    </rPh>
    <rPh sb="7" eb="9">
      <t>ケイカク</t>
    </rPh>
    <rPh sb="10" eb="11">
      <t>カカワ</t>
    </rPh>
    <rPh sb="12" eb="14">
      <t>ジッシ</t>
    </rPh>
    <rPh sb="14" eb="16">
      <t>ジョウキョウ</t>
    </rPh>
    <rPh sb="16" eb="19">
      <t>ホウコクショ</t>
    </rPh>
    <phoneticPr fontId="1"/>
  </si>
  <si>
    <t>経営の向上の程度を示す指標の現状には申請時と同様の指標と現状の数値(決算を迎えていない場合は申請時の数値)が記載されているか</t>
    <phoneticPr fontId="1"/>
  </si>
  <si>
    <t>計画申請時の実施事項の欄の項目(ｱ･ｲ･ｳ･ｴ)は申請書の実施事項の欄の対応しているか、また項目が足りない場合は行を追加しているか</t>
    <phoneticPr fontId="1"/>
  </si>
  <si>
    <t>Ⅳ　変更後の経営力向上計画の記載事項について　※番号は申請書の項目番号と対応</t>
    <rPh sb="2" eb="4">
      <t>ヘンコウ</t>
    </rPh>
    <rPh sb="4" eb="5">
      <t>ゴ</t>
    </rPh>
    <rPh sb="6" eb="9">
      <t>ケイエイリョク</t>
    </rPh>
    <rPh sb="9" eb="11">
      <t>コウジョウ</t>
    </rPh>
    <rPh sb="11" eb="13">
      <t>ケイカク</t>
    </rPh>
    <rPh sb="14" eb="16">
      <t>キサイ</t>
    </rPh>
    <rPh sb="16" eb="18">
      <t>ジコウ</t>
    </rPh>
    <rPh sb="24" eb="26">
      <t>バンゴウ</t>
    </rPh>
    <rPh sb="27" eb="30">
      <t>シンセイショ</t>
    </rPh>
    <rPh sb="31" eb="33">
      <t>コウモク</t>
    </rPh>
    <rPh sb="33" eb="35">
      <t>バンゴウ</t>
    </rPh>
    <rPh sb="36" eb="38">
      <t>タイオウ</t>
    </rPh>
    <phoneticPr fontId="1"/>
  </si>
  <si>
    <t>名称等の欄に変更申請時点での事業者の氏名又は名称、フリガナ、代表者名、資本金又は出資の額、常時使用する従業員の数、法人番号（ある場合のみ）、設立年月日を記載しているか。</t>
    <rPh sb="70" eb="72">
      <t>セツリツ</t>
    </rPh>
    <rPh sb="72" eb="75">
      <t>ネンガッピ</t>
    </rPh>
    <phoneticPr fontId="1"/>
  </si>
  <si>
    <t>変更後の計画の実施期間は、変更前を含めて５年以内となっているか。経営力向上設備等の取得は、実施期間内に行われているか。</t>
    <rPh sb="45" eb="47">
      <t>ジッシ</t>
    </rPh>
    <rPh sb="47" eb="49">
      <t>キカン</t>
    </rPh>
    <rPh sb="49" eb="50">
      <t>ナイ</t>
    </rPh>
    <rPh sb="51" eb="52">
      <t>オコナ</t>
    </rPh>
    <phoneticPr fontId="1"/>
  </si>
  <si>
    <t>変更後の経営力向上の目標及び経営力向上による経営の向上の程度を示す指標について、基本方針又は事業分野別指針で定める目標を上回っているか。</t>
    <phoneticPr fontId="1"/>
  </si>
  <si>
    <t>現に有する経営資源を利用する取組の有無、他の事業者から取得した又は提供された経営資源を利用する取組の有無を記載しているか。</t>
    <phoneticPr fontId="3"/>
  </si>
  <si>
    <t>（事業分野別指針がある場合）事業分野別指針の該当箇所がある場合、該当箇所を記載しているか。変更後の実施事項として具体的な取組を記載しているか。指針において規模に応じた取組項目の数が定められている場合、変更後も必要な項目以上の取組を記載しているか。</t>
    <phoneticPr fontId="1"/>
  </si>
  <si>
    <t>6-3</t>
    <phoneticPr fontId="3"/>
  </si>
  <si>
    <t>実施事項（６　経営力向上の内容の実施事項の記号）、金額、資金調達方法を記載しているか。同一の使途・用途であっても、複数の資金調達方法により資金を調達する場合には、資金調達方法ごとに項目を分けて記載されているか。</t>
    <phoneticPr fontId="1"/>
  </si>
  <si>
    <t>実施事項（６　経営力向上の内容の実施事項の記号）等の各項目は、記載しているか。また、名称/型式、文書番号等は、工業会の証明書・経産局の確認書と一致しているか。</t>
    <phoneticPr fontId="1"/>
  </si>
  <si>
    <t>税制措置の適用を受ける場合、税制優遇の対象となる中小企業者等（資本金1億円以下等）であるか。</t>
    <phoneticPr fontId="1"/>
  </si>
  <si>
    <t>経営力向上設備の取得後の変更の場合は、設備取得後60日以内の変更申請となっているか。</t>
    <phoneticPr fontId="1"/>
  </si>
  <si>
    <t>経営強化税制B類型・D類型を活用した場合又は準備金を活用した場合、計画認定後、各支援措置ごとに決められた期間、報告が必要であることについて了解か。</t>
    <phoneticPr fontId="1"/>
  </si>
  <si>
    <t>確認</t>
  </si>
  <si>
    <t>（許認可承継の特例を受ける場合）特定許認可等に基づく被承継等中小企業者等の地位を記載しているか。</t>
    <phoneticPr fontId="3"/>
  </si>
  <si>
    <t>（中小企業再編投資損失準備金又は経営強化税制D類型を活用する場合）事業承継等事前調査に関する事項を記載しているか。</t>
    <phoneticPr fontId="3"/>
  </si>
  <si>
    <t>不動産取得税の軽減の特例を受ける場合)事業又は資産の譲受けにより譲受け又は取得する不動産がある場合、その内容を記載しているか</t>
    <phoneticPr fontId="3"/>
  </si>
  <si>
    <t>Ⅴ　基本方針又は事業分野別指針への適合について</t>
    <rPh sb="2" eb="4">
      <t>キホン</t>
    </rPh>
    <rPh sb="4" eb="6">
      <t>ホウシン</t>
    </rPh>
    <rPh sb="6" eb="7">
      <t>マタ</t>
    </rPh>
    <rPh sb="8" eb="12">
      <t>ジギョウブンヤ</t>
    </rPh>
    <rPh sb="12" eb="13">
      <t>ベツ</t>
    </rPh>
    <rPh sb="13" eb="15">
      <t>シシン</t>
    </rPh>
    <rPh sb="17" eb="19">
      <t>テキゴウ</t>
    </rPh>
    <phoneticPr fontId="1"/>
  </si>
  <si>
    <t>　本経営力向上計画が人員削減を目的とした取組ではないこと。</t>
    <phoneticPr fontId="1"/>
  </si>
  <si>
    <t>確認</t>
    <rPh sb="0" eb="2">
      <t>カクニン</t>
    </rPh>
    <phoneticPr fontId="3"/>
  </si>
  <si>
    <t>Ⅵ　その他</t>
    <rPh sb="4" eb="5">
      <t>タ</t>
    </rPh>
    <phoneticPr fontId="1"/>
  </si>
  <si>
    <t>　金融支援の利用を検討している場合は、関係機関に相談を行ったか。</t>
    <rPh sb="0" eb="2">
      <t>シエン</t>
    </rPh>
    <rPh sb="3" eb="5">
      <t>リヨウ</t>
    </rPh>
    <rPh sb="6" eb="8">
      <t>ケントウ</t>
    </rPh>
    <rPh sb="12" eb="14">
      <t>バアイ</t>
    </rPh>
    <rPh sb="16" eb="18">
      <t>カンケイ</t>
    </rPh>
    <rPh sb="18" eb="20">
      <t>キカン</t>
    </rPh>
    <rPh sb="21" eb="23">
      <t>ソウダン</t>
    </rPh>
    <rPh sb="24" eb="25">
      <t>オコナ</t>
    </rPh>
    <phoneticPr fontId="1"/>
  </si>
  <si>
    <t>　認定された場合、貴社の事業者名、法人番号、住所等を中小企業庁HPで公表することは可能か。※協力依頼です。</t>
    <rPh sb="0" eb="1">
      <t>ニンテイ</t>
    </rPh>
    <rPh sb="4" eb="6">
      <t>バアイ</t>
    </rPh>
    <rPh sb="7" eb="9">
      <t>キシャ</t>
    </rPh>
    <rPh sb="10" eb="14">
      <t>ジギョウシャメイ</t>
    </rPh>
    <rPh sb="15" eb="17">
      <t>ホウジン</t>
    </rPh>
    <rPh sb="17" eb="19">
      <t>バンゴウ</t>
    </rPh>
    <rPh sb="20" eb="22">
      <t>ジュウショ</t>
    </rPh>
    <rPh sb="22" eb="23">
      <t>トウ</t>
    </rPh>
    <rPh sb="24" eb="26">
      <t>チュウショウ</t>
    </rPh>
    <rPh sb="26" eb="29">
      <t>キギョウチョウ</t>
    </rPh>
    <rPh sb="33" eb="35">
      <t>コウヒョウ</t>
    </rPh>
    <rPh sb="39" eb="41">
      <t>カノウ</t>
    </rPh>
    <rPh sb="44" eb="46">
      <t>キョウリョク</t>
    </rPh>
    <rPh sb="46" eb="48">
      <t>イライカクニン</t>
    </rPh>
    <phoneticPr fontId="1"/>
  </si>
  <si>
    <t>　認定された場合、貴社の計画の内容等について、別途同意の上、事例集として公表することは可能か。※協力依頼です。</t>
    <rPh sb="1" eb="2">
      <t>ニンテイ</t>
    </rPh>
    <rPh sb="5" eb="7">
      <t>バアイ</t>
    </rPh>
    <rPh sb="8" eb="9">
      <t>キシャ</t>
    </rPh>
    <rPh sb="10" eb="12">
      <t>ケイカク</t>
    </rPh>
    <rPh sb="13" eb="15">
      <t>ナイヨウ</t>
    </rPh>
    <rPh sb="15" eb="16">
      <t>トウ</t>
    </rPh>
    <rPh sb="21" eb="23">
      <t>ベット</t>
    </rPh>
    <rPh sb="23" eb="25">
      <t>ドウイ</t>
    </rPh>
    <rPh sb="26" eb="27">
      <t>ウエ</t>
    </rPh>
    <rPh sb="28" eb="31">
      <t>ジレイシュウ</t>
    </rPh>
    <rPh sb="34" eb="36">
      <t>コウヒョウ</t>
    </rPh>
    <rPh sb="41" eb="43">
      <t>カノウ</t>
    </rPh>
    <rPh sb="46" eb="48">
      <t>キョウリョク</t>
    </rPh>
    <rPh sb="48" eb="50">
      <t>イライカノウ</t>
    </rPh>
    <phoneticPr fontId="1"/>
  </si>
  <si>
    <t>同計画の申請に併せて補助金等の申請を予定している場合、補助金等の名称等を記載</t>
  </si>
  <si>
    <t>補助金等名称：</t>
  </si>
  <si>
    <t>交付機関名：</t>
  </si>
  <si>
    <t>申請時期：</t>
  </si>
  <si>
    <t>認定経営革新等支援機関のID番号</t>
    <phoneticPr fontId="3"/>
  </si>
  <si>
    <t>機関属性</t>
    <rPh sb="0" eb="2">
      <t>キカン</t>
    </rPh>
    <rPh sb="2" eb="4">
      <t>ゾクセイ</t>
    </rPh>
    <phoneticPr fontId="3"/>
  </si>
  <si>
    <t>経営力向上計画に係る実施状況報告書</t>
    <rPh sb="0" eb="3">
      <t>ケイエイリョク</t>
    </rPh>
    <rPh sb="3" eb="5">
      <t>コウジョウ</t>
    </rPh>
    <rPh sb="5" eb="7">
      <t>ケイカク</t>
    </rPh>
    <rPh sb="8" eb="9">
      <t>カカワ</t>
    </rPh>
    <rPh sb="10" eb="12">
      <t>ジッシ</t>
    </rPh>
    <rPh sb="12" eb="14">
      <t>ジョウキョウ</t>
    </rPh>
    <rPh sb="14" eb="17">
      <t>ホウコクショ</t>
    </rPh>
    <phoneticPr fontId="1"/>
  </si>
  <si>
    <t>１．経営の向上の程度を示す指標の現状</t>
    <rPh sb="2" eb="4">
      <t>ケイエイ</t>
    </rPh>
    <rPh sb="5" eb="7">
      <t>コウジョウ</t>
    </rPh>
    <rPh sb="8" eb="10">
      <t>テイド</t>
    </rPh>
    <rPh sb="11" eb="12">
      <t>シメ</t>
    </rPh>
    <rPh sb="13" eb="15">
      <t>シヒョウ</t>
    </rPh>
    <rPh sb="16" eb="18">
      <t>ゲンジョウ</t>
    </rPh>
    <phoneticPr fontId="1"/>
  </si>
  <si>
    <t>現状（数値）</t>
    <rPh sb="0" eb="2">
      <t>ゲンジョウ</t>
    </rPh>
    <rPh sb="3" eb="5">
      <t>スウチ</t>
    </rPh>
    <phoneticPr fontId="1"/>
  </si>
  <si>
    <t>(注）前回認定以降、決算を行っていない場合、現状欄は前回と同じ数値を記載すること。</t>
    <rPh sb="1" eb="2">
      <t>チュウ</t>
    </rPh>
    <rPh sb="3" eb="5">
      <t>ゼンカイ</t>
    </rPh>
    <rPh sb="5" eb="7">
      <t>ニンテイ</t>
    </rPh>
    <rPh sb="7" eb="9">
      <t>イコウ</t>
    </rPh>
    <rPh sb="10" eb="12">
      <t>ケッサン</t>
    </rPh>
    <rPh sb="13" eb="14">
      <t>オコナ</t>
    </rPh>
    <rPh sb="19" eb="21">
      <t>バアイ</t>
    </rPh>
    <rPh sb="22" eb="24">
      <t>ゲンジョウ</t>
    </rPh>
    <rPh sb="24" eb="25">
      <t>ラン</t>
    </rPh>
    <rPh sb="26" eb="28">
      <t>ゼンカイ</t>
    </rPh>
    <rPh sb="29" eb="30">
      <t>オナ</t>
    </rPh>
    <rPh sb="31" eb="33">
      <t>スウチ</t>
    </rPh>
    <rPh sb="34" eb="36">
      <t>キサイ</t>
    </rPh>
    <phoneticPr fontId="1"/>
  </si>
  <si>
    <t>２．経営力向上計画の実施状況</t>
    <rPh sb="2" eb="5">
      <t>ケイエイリョク</t>
    </rPh>
    <rPh sb="5" eb="7">
      <t>コウジョウ</t>
    </rPh>
    <rPh sb="7" eb="9">
      <t>ケイカク</t>
    </rPh>
    <rPh sb="10" eb="12">
      <t>ジッシ</t>
    </rPh>
    <rPh sb="12" eb="14">
      <t>ジョウキョウ</t>
    </rPh>
    <phoneticPr fontId="1"/>
  </si>
  <si>
    <t>評価</t>
    <rPh sb="0" eb="2">
      <t>ヒョウカ</t>
    </rPh>
    <phoneticPr fontId="1"/>
  </si>
  <si>
    <t>実施状況</t>
    <rPh sb="0" eb="2">
      <t>ジッシ</t>
    </rPh>
    <rPh sb="2" eb="4">
      <t>ジョウキョウ</t>
    </rPh>
    <phoneticPr fontId="1"/>
  </si>
  <si>
    <t>（注）評価欄は下記の記号をそれぞれ記入すること。また、評価を△若しくは×とした場合は当該評価に至った理由</t>
    <rPh sb="1" eb="2">
      <t>チュウ</t>
    </rPh>
    <rPh sb="3" eb="5">
      <t>ヒョウカ</t>
    </rPh>
    <rPh sb="5" eb="6">
      <t>ラン</t>
    </rPh>
    <rPh sb="7" eb="9">
      <t>カキ</t>
    </rPh>
    <rPh sb="10" eb="12">
      <t>キゴウ</t>
    </rPh>
    <rPh sb="17" eb="19">
      <t>キニュウ</t>
    </rPh>
    <rPh sb="27" eb="29">
      <t>ヒョウカ</t>
    </rPh>
    <rPh sb="31" eb="32">
      <t>モ</t>
    </rPh>
    <rPh sb="39" eb="41">
      <t>バアイ</t>
    </rPh>
    <rPh sb="42" eb="44">
      <t>トウガイ</t>
    </rPh>
    <rPh sb="44" eb="46">
      <t>ヒョウカ</t>
    </rPh>
    <rPh sb="47" eb="48">
      <t>イタ</t>
    </rPh>
    <rPh sb="50" eb="52">
      <t>リユウ</t>
    </rPh>
    <phoneticPr fontId="1"/>
  </si>
  <si>
    <t>　及び今後の改善方針を、未着手の場合は、着手予定時期を記載すること。</t>
    <rPh sb="1" eb="2">
      <t>オヨ</t>
    </rPh>
    <rPh sb="3" eb="5">
      <t>コンゴ</t>
    </rPh>
    <rPh sb="6" eb="8">
      <t>カイゼン</t>
    </rPh>
    <rPh sb="8" eb="10">
      <t>ホウシン</t>
    </rPh>
    <rPh sb="12" eb="15">
      <t>ミチャクシュ</t>
    </rPh>
    <rPh sb="16" eb="18">
      <t>バアイ</t>
    </rPh>
    <rPh sb="20" eb="22">
      <t>チャクシュ</t>
    </rPh>
    <rPh sb="22" eb="24">
      <t>ヨテイ</t>
    </rPh>
    <rPh sb="24" eb="26">
      <t>ジキ</t>
    </rPh>
    <rPh sb="27" eb="29">
      <t>キサイ</t>
    </rPh>
    <phoneticPr fontId="1"/>
  </si>
  <si>
    <t>　</t>
    <phoneticPr fontId="1"/>
  </si>
  <si>
    <t>　＜評価＞</t>
    <rPh sb="2" eb="4">
      <t>ヒョウカ</t>
    </rPh>
    <phoneticPr fontId="1"/>
  </si>
  <si>
    <t>◎　計画通り実行できた</t>
    <rPh sb="2" eb="4">
      <t>ケイカク</t>
    </rPh>
    <rPh sb="4" eb="5">
      <t>トオ</t>
    </rPh>
    <rPh sb="6" eb="8">
      <t>ジッコウ</t>
    </rPh>
    <phoneticPr fontId="1"/>
  </si>
  <si>
    <t>○　ほぼ計画通り実行できた</t>
    <rPh sb="4" eb="6">
      <t>ケイカク</t>
    </rPh>
    <rPh sb="6" eb="7">
      <t>トオ</t>
    </rPh>
    <rPh sb="8" eb="10">
      <t>ジッコウ</t>
    </rPh>
    <phoneticPr fontId="1"/>
  </si>
  <si>
    <t>△　実行したが不十分</t>
    <rPh sb="2" eb="4">
      <t>ジッコウ</t>
    </rPh>
    <rPh sb="7" eb="10">
      <t>フジュウブン</t>
    </rPh>
    <phoneticPr fontId="1"/>
  </si>
  <si>
    <t>×　ほとんど実行できなかった</t>
    <rPh sb="6" eb="8">
      <t>ジッコウ</t>
    </rPh>
    <phoneticPr fontId="1"/>
  </si>
  <si>
    <t>－　未着手</t>
    <rPh sb="2" eb="5">
      <t>ミチャクシュ</t>
    </rPh>
    <phoneticPr fontId="1"/>
  </si>
  <si>
    <t>■変更の履歴</t>
    <rPh sb="1" eb="3">
      <t>ヘンコウ</t>
    </rPh>
    <rPh sb="4" eb="6">
      <t>リレキ</t>
    </rPh>
    <phoneticPr fontId="1"/>
  </si>
  <si>
    <t>認定日・認定番号(当初)</t>
    <rPh sb="0" eb="2">
      <t>ニンテイ</t>
    </rPh>
    <rPh sb="2" eb="3">
      <t>ビ</t>
    </rPh>
    <rPh sb="4" eb="6">
      <t>ニンテイ</t>
    </rPh>
    <rPh sb="6" eb="8">
      <t>バンゴウ</t>
    </rPh>
    <rPh sb="9" eb="11">
      <t>トウショ</t>
    </rPh>
    <phoneticPr fontId="1"/>
  </si>
  <si>
    <t>西暦</t>
    <rPh sb="0" eb="2">
      <t>セイレキ</t>
    </rPh>
    <phoneticPr fontId="1"/>
  </si>
  <si>
    <t>日付</t>
    <rPh sb="0" eb="2">
      <t>ヒヅケ</t>
    </rPh>
    <phoneticPr fontId="1"/>
  </si>
  <si>
    <t>変更認定日・認定番号①</t>
    <rPh sb="0" eb="2">
      <t>ヘンコウ</t>
    </rPh>
    <rPh sb="2" eb="4">
      <t>ニンテイ</t>
    </rPh>
    <rPh sb="4" eb="5">
      <t>ビ</t>
    </rPh>
    <rPh sb="6" eb="8">
      <t>ニンテイ</t>
    </rPh>
    <rPh sb="8" eb="10">
      <t>バンゴウ</t>
    </rPh>
    <phoneticPr fontId="1"/>
  </si>
  <si>
    <t>変更認定日・認定番号②</t>
    <rPh sb="0" eb="2">
      <t>ヘンコウ</t>
    </rPh>
    <rPh sb="2" eb="4">
      <t>ニンテイ</t>
    </rPh>
    <rPh sb="4" eb="5">
      <t>ビ</t>
    </rPh>
    <rPh sb="6" eb="8">
      <t>ニンテイ</t>
    </rPh>
    <rPh sb="8" eb="10">
      <t>バンゴウ</t>
    </rPh>
    <phoneticPr fontId="1"/>
  </si>
  <si>
    <t>変更認定日・認定番号③</t>
    <rPh sb="0" eb="2">
      <t>ヘンコウ</t>
    </rPh>
    <rPh sb="2" eb="4">
      <t>ニンテイ</t>
    </rPh>
    <rPh sb="4" eb="5">
      <t>ビ</t>
    </rPh>
    <rPh sb="6" eb="8">
      <t>ニンテイ</t>
    </rPh>
    <rPh sb="8" eb="10">
      <t>バンゴウ</t>
    </rPh>
    <phoneticPr fontId="1"/>
  </si>
  <si>
    <t>変更認定日・認定番号④</t>
    <rPh sb="0" eb="2">
      <t>ヘンコウ</t>
    </rPh>
    <rPh sb="2" eb="4">
      <t>ニンテイ</t>
    </rPh>
    <rPh sb="4" eb="5">
      <t>ビ</t>
    </rPh>
    <rPh sb="6" eb="8">
      <t>ニンテイ</t>
    </rPh>
    <rPh sb="8" eb="10">
      <t>バンゴウ</t>
    </rPh>
    <phoneticPr fontId="1"/>
  </si>
  <si>
    <t>変更認定日・認定番号⑤</t>
    <rPh sb="0" eb="2">
      <t>ヘンコウ</t>
    </rPh>
    <rPh sb="2" eb="4">
      <t>ニンテイ</t>
    </rPh>
    <rPh sb="4" eb="5">
      <t>ビ</t>
    </rPh>
    <rPh sb="6" eb="8">
      <t>ニンテイ</t>
    </rPh>
    <rPh sb="8" eb="10">
      <t>バンゴウ</t>
    </rPh>
    <phoneticPr fontId="1"/>
  </si>
  <si>
    <t>変更認定日・認定番号⑥</t>
    <rPh sb="0" eb="2">
      <t>ヘンコウ</t>
    </rPh>
    <rPh sb="2" eb="4">
      <t>ニンテイ</t>
    </rPh>
    <rPh sb="4" eb="5">
      <t>ビ</t>
    </rPh>
    <rPh sb="6" eb="8">
      <t>ニンテイ</t>
    </rPh>
    <rPh sb="8" eb="10">
      <t>バンゴウ</t>
    </rPh>
    <phoneticPr fontId="1"/>
  </si>
  <si>
    <t>変更認定日・認定番号⑦</t>
    <rPh sb="0" eb="2">
      <t>ヘンコウ</t>
    </rPh>
    <rPh sb="2" eb="4">
      <t>ニンテイ</t>
    </rPh>
    <rPh sb="4" eb="5">
      <t>ビ</t>
    </rPh>
    <rPh sb="6" eb="8">
      <t>ニンテイ</t>
    </rPh>
    <rPh sb="8" eb="10">
      <t>バンゴウ</t>
    </rPh>
    <phoneticPr fontId="1"/>
  </si>
  <si>
    <t>変更認定日・認定番号⑧</t>
    <rPh sb="0" eb="2">
      <t>ヘンコウ</t>
    </rPh>
    <rPh sb="2" eb="4">
      <t>ニンテイ</t>
    </rPh>
    <rPh sb="4" eb="5">
      <t>ビ</t>
    </rPh>
    <rPh sb="6" eb="8">
      <t>ニンテイ</t>
    </rPh>
    <rPh sb="8" eb="10">
      <t>バンゴウ</t>
    </rPh>
    <phoneticPr fontId="1"/>
  </si>
  <si>
    <t>変更認定日・認定番号⑨</t>
    <rPh sb="0" eb="2">
      <t>ヘンコウ</t>
    </rPh>
    <rPh sb="2" eb="4">
      <t>ニンテイ</t>
    </rPh>
    <rPh sb="4" eb="5">
      <t>ビ</t>
    </rPh>
    <rPh sb="6" eb="8">
      <t>ニンテイ</t>
    </rPh>
    <rPh sb="8" eb="10">
      <t>バンゴウ</t>
    </rPh>
    <phoneticPr fontId="1"/>
  </si>
  <si>
    <t>変更認定日・認定番号⑩</t>
    <rPh sb="0" eb="2">
      <t>ヘンコウ</t>
    </rPh>
    <rPh sb="2" eb="4">
      <t>ニンテイ</t>
    </rPh>
    <rPh sb="4" eb="5">
      <t>ビ</t>
    </rPh>
    <rPh sb="6" eb="8">
      <t>ニンテイ</t>
    </rPh>
    <rPh sb="8" eb="10">
      <t>バンゴウ</t>
    </rPh>
    <phoneticPr fontId="1"/>
  </si>
  <si>
    <t>ver.W017’</t>
    <phoneticPr fontId="1"/>
  </si>
  <si>
    <t>チェック（入力）</t>
    <rPh sb="5" eb="7">
      <t>ニュウリョク</t>
    </rPh>
    <phoneticPr fontId="1"/>
  </si>
  <si>
    <t>チェック（エラー）</t>
    <phoneticPr fontId="1"/>
  </si>
  <si>
    <t>計算欄</t>
    <rPh sb="0" eb="2">
      <t>ケイサン</t>
    </rPh>
    <rPh sb="2" eb="3">
      <t>ラン</t>
    </rPh>
    <phoneticPr fontId="1"/>
  </si>
  <si>
    <t>経営力向上計画入力フォーム（経済産業局提出用）</t>
    <rPh sb="0" eb="3">
      <t>ケイエイリョク</t>
    </rPh>
    <rPh sb="3" eb="5">
      <t>コウジョウ</t>
    </rPh>
    <rPh sb="5" eb="7">
      <t>ケイカク</t>
    </rPh>
    <rPh sb="7" eb="9">
      <t>ニュウリョク</t>
    </rPh>
    <rPh sb="14" eb="16">
      <t>ケイザイ</t>
    </rPh>
    <rPh sb="16" eb="19">
      <t>サンギョウキョク</t>
    </rPh>
    <rPh sb="19" eb="21">
      <t>テイシュツ</t>
    </rPh>
    <rPh sb="21" eb="22">
      <t>ヨウ</t>
    </rPh>
    <phoneticPr fontId="1"/>
  </si>
  <si>
    <t>　＜申請方法＞</t>
    <rPh sb="2" eb="4">
      <t>シンセイ</t>
    </rPh>
    <rPh sb="4" eb="6">
      <t>ホウホウ</t>
    </rPh>
    <phoneticPr fontId="1"/>
  </si>
  <si>
    <t>■簡易エラーチェック　（提出前にご確認ください）</t>
    <rPh sb="1" eb="3">
      <t>カンイ</t>
    </rPh>
    <phoneticPr fontId="1"/>
  </si>
  <si>
    <t>入力チェックA</t>
    <rPh sb="0" eb="2">
      <t>ニュウリョク</t>
    </rPh>
    <phoneticPr fontId="1"/>
  </si>
  <si>
    <t>ロジックチェックB</t>
    <phoneticPr fontId="1"/>
  </si>
  <si>
    <t>税制要件チェックC</t>
    <rPh sb="0" eb="2">
      <t>ゼイセイ</t>
    </rPh>
    <rPh sb="2" eb="4">
      <t>ヨウケン</t>
    </rPh>
    <phoneticPr fontId="1"/>
  </si>
  <si>
    <t>Aエラー番号</t>
    <rPh sb="4" eb="6">
      <t>バンゴウ</t>
    </rPh>
    <phoneticPr fontId="1"/>
  </si>
  <si>
    <t>Ｂエラー番号</t>
    <rPh sb="4" eb="6">
      <t>バンゴウ</t>
    </rPh>
    <phoneticPr fontId="1"/>
  </si>
  <si>
    <t>Ｃエラー番号</t>
    <rPh sb="4" eb="6">
      <t>バンゴウ</t>
    </rPh>
    <phoneticPr fontId="1"/>
  </si>
  <si>
    <t>・入力完了後、【印刷（新規）】または【印刷（変更）】シートを印刷（片面印刷）してください。</t>
    <rPh sb="1" eb="3">
      <t>ニュウリョク</t>
    </rPh>
    <rPh sb="3" eb="6">
      <t>カンリョウゴ</t>
    </rPh>
    <rPh sb="8" eb="10">
      <t>インサツ</t>
    </rPh>
    <rPh sb="11" eb="13">
      <t>シンキ</t>
    </rPh>
    <rPh sb="19" eb="21">
      <t>インサツ</t>
    </rPh>
    <rPh sb="22" eb="24">
      <t>ヘンコウ</t>
    </rPh>
    <rPh sb="30" eb="32">
      <t>インサツ</t>
    </rPh>
    <rPh sb="33" eb="35">
      <t>カタメン</t>
    </rPh>
    <rPh sb="35" eb="37">
      <t>インサツ</t>
    </rPh>
    <phoneticPr fontId="1"/>
  </si>
  <si>
    <t>　＜記載ルール＞</t>
    <rPh sb="2" eb="4">
      <t>キサイ</t>
    </rPh>
    <phoneticPr fontId="1"/>
  </si>
  <si>
    <t>色のセルに必要事項をご記入ください。</t>
    <rPh sb="0" eb="1">
      <t>イロ</t>
    </rPh>
    <rPh sb="5" eb="7">
      <t>ヒツヨウ</t>
    </rPh>
    <rPh sb="7" eb="9">
      <t>ジコウ</t>
    </rPh>
    <rPh sb="11" eb="13">
      <t>キニュウ</t>
    </rPh>
    <phoneticPr fontId="1"/>
  </si>
  <si>
    <t>色のセルはプルダウンから選択してください。</t>
    <rPh sb="0" eb="1">
      <t>イロ</t>
    </rPh>
    <rPh sb="12" eb="14">
      <t>センタク</t>
    </rPh>
    <phoneticPr fontId="1"/>
  </si>
  <si>
    <t>色のセルは指示内容に沿って処理してください。</t>
    <rPh sb="0" eb="1">
      <t>イロ</t>
    </rPh>
    <rPh sb="5" eb="7">
      <t>シジ</t>
    </rPh>
    <rPh sb="7" eb="9">
      <t>ナイヨウ</t>
    </rPh>
    <rPh sb="10" eb="11">
      <t>ソ</t>
    </rPh>
    <rPh sb="13" eb="15">
      <t>ショリ</t>
    </rPh>
    <phoneticPr fontId="1"/>
  </si>
  <si>
    <t>色のセルは自動的に表示されます。入力不要です。</t>
    <rPh sb="0" eb="1">
      <t>イロ</t>
    </rPh>
    <rPh sb="5" eb="8">
      <t>ジドウテキ</t>
    </rPh>
    <rPh sb="9" eb="11">
      <t>ヒョウジ</t>
    </rPh>
    <rPh sb="16" eb="18">
      <t>ニュウリョク</t>
    </rPh>
    <rPh sb="18" eb="20">
      <t>フヨウ</t>
    </rPh>
    <phoneticPr fontId="1"/>
  </si>
  <si>
    <t>※各入力項目にサンプル値が入力されておりますが、適宜上書してご利用ください。</t>
    <rPh sb="1" eb="4">
      <t>カクニュウリョク</t>
    </rPh>
    <rPh sb="4" eb="6">
      <t>コウモク</t>
    </rPh>
    <rPh sb="11" eb="12">
      <t>アタイ</t>
    </rPh>
    <rPh sb="13" eb="15">
      <t>ニュウリョク</t>
    </rPh>
    <rPh sb="24" eb="26">
      <t>テキギ</t>
    </rPh>
    <rPh sb="26" eb="28">
      <t>ウワガ</t>
    </rPh>
    <rPh sb="31" eb="33">
      <t>リヨウ</t>
    </rPh>
    <phoneticPr fontId="1"/>
  </si>
  <si>
    <t>　＜留意事項＞</t>
    <rPh sb="2" eb="4">
      <t>リュウイ</t>
    </rPh>
    <rPh sb="4" eb="6">
      <t>ジコウ</t>
    </rPh>
    <phoneticPr fontId="1"/>
  </si>
  <si>
    <t>　＜新規申請の場合＞</t>
    <rPh sb="2" eb="4">
      <t>シンキ</t>
    </rPh>
    <rPh sb="4" eb="6">
      <t>シンセイ</t>
    </rPh>
    <rPh sb="7" eb="9">
      <t>バアイ</t>
    </rPh>
    <phoneticPr fontId="1"/>
  </si>
  <si>
    <t>・本様式は、経済産業省所管業種について経営力向上計画を申請する際の様式です。</t>
    <rPh sb="1" eb="2">
      <t>ホン</t>
    </rPh>
    <rPh sb="2" eb="4">
      <t>ヨウシキ</t>
    </rPh>
    <rPh sb="6" eb="8">
      <t>ケイザイ</t>
    </rPh>
    <rPh sb="8" eb="11">
      <t>サンギョウショウ</t>
    </rPh>
    <rPh sb="11" eb="13">
      <t>ショカン</t>
    </rPh>
    <rPh sb="13" eb="15">
      <t>ギョウシュ</t>
    </rPh>
    <rPh sb="19" eb="22">
      <t>ケイエイリョク</t>
    </rPh>
    <rPh sb="22" eb="24">
      <t>コウジョウ</t>
    </rPh>
    <rPh sb="24" eb="26">
      <t>ケイカク</t>
    </rPh>
    <rPh sb="27" eb="29">
      <t>シンセイ</t>
    </rPh>
    <rPh sb="31" eb="32">
      <t>サイ</t>
    </rPh>
    <rPh sb="33" eb="35">
      <t>ヨウシキ</t>
    </rPh>
    <phoneticPr fontId="1"/>
  </si>
  <si>
    <t>・入力①シート O33「申請の種類」を「新規申請」にしてください。</t>
    <rPh sb="1" eb="3">
      <t>ニュウリョク</t>
    </rPh>
    <rPh sb="12" eb="14">
      <t>シンセイ</t>
    </rPh>
    <rPh sb="15" eb="17">
      <t>シュルイ</t>
    </rPh>
    <rPh sb="20" eb="22">
      <t>シンキ</t>
    </rPh>
    <rPh sb="22" eb="24">
      <t>シンセイ</t>
    </rPh>
    <phoneticPr fontId="1"/>
  </si>
  <si>
    <t>・入力①、②、③シート内を適宜記入してください。</t>
    <rPh sb="1" eb="3">
      <t>ニュウリョク</t>
    </rPh>
    <rPh sb="11" eb="12">
      <t>ナイ</t>
    </rPh>
    <rPh sb="13" eb="15">
      <t>テキギ</t>
    </rPh>
    <rPh sb="15" eb="17">
      <t>キニュウ</t>
    </rPh>
    <phoneticPr fontId="1"/>
  </si>
  <si>
    <t>　他経済産業局、他機関、共同所管案件等のご申請には利用できません。</t>
    <rPh sb="1" eb="2">
      <t>ホカ</t>
    </rPh>
    <rPh sb="2" eb="4">
      <t>ケイザイ</t>
    </rPh>
    <rPh sb="4" eb="6">
      <t>サンギョウ</t>
    </rPh>
    <rPh sb="6" eb="7">
      <t>キョク</t>
    </rPh>
    <rPh sb="8" eb="9">
      <t>ホカ</t>
    </rPh>
    <rPh sb="9" eb="11">
      <t>キカン</t>
    </rPh>
    <rPh sb="12" eb="14">
      <t>キョウドウ</t>
    </rPh>
    <rPh sb="14" eb="16">
      <t>ショカン</t>
    </rPh>
    <rPh sb="16" eb="18">
      <t>アンケン</t>
    </rPh>
    <rPh sb="18" eb="19">
      <t>トウ</t>
    </rPh>
    <rPh sb="21" eb="23">
      <t>シンセイ</t>
    </rPh>
    <rPh sb="25" eb="27">
      <t>リヨウ</t>
    </rPh>
    <phoneticPr fontId="1"/>
  </si>
  <si>
    <t>・本様式は、事業分野（大分類）が単一の場合のみ利用可能です。</t>
    <rPh sb="1" eb="2">
      <t>ホン</t>
    </rPh>
    <rPh sb="2" eb="4">
      <t>ヨウシキ</t>
    </rPh>
    <rPh sb="6" eb="10">
      <t>ジギョウブンヤ</t>
    </rPh>
    <rPh sb="11" eb="14">
      <t>ダイブンルイ</t>
    </rPh>
    <rPh sb="16" eb="18">
      <t>タンイツ</t>
    </rPh>
    <rPh sb="19" eb="21">
      <t>バアイ</t>
    </rPh>
    <rPh sb="23" eb="25">
      <t>リヨウ</t>
    </rPh>
    <rPh sb="25" eb="27">
      <t>カノウ</t>
    </rPh>
    <phoneticPr fontId="1"/>
  </si>
  <si>
    <t>　＜変更申請の場合＞</t>
    <rPh sb="2" eb="4">
      <t>ヘンコウ</t>
    </rPh>
    <rPh sb="4" eb="6">
      <t>シンセイ</t>
    </rPh>
    <rPh sb="7" eb="9">
      <t>バアイ</t>
    </rPh>
    <phoneticPr fontId="1"/>
  </si>
  <si>
    <t>・本様式は、随時バージョンアップを実施します。最新の様式をご利用ください。</t>
    <rPh sb="1" eb="2">
      <t>ホン</t>
    </rPh>
    <rPh sb="2" eb="4">
      <t>ヨウシキ</t>
    </rPh>
    <rPh sb="6" eb="8">
      <t>ズイジ</t>
    </rPh>
    <rPh sb="17" eb="19">
      <t>ジッシ</t>
    </rPh>
    <rPh sb="23" eb="25">
      <t>サイシン</t>
    </rPh>
    <rPh sb="26" eb="28">
      <t>ヨウシキ</t>
    </rPh>
    <rPh sb="30" eb="32">
      <t>リヨウ</t>
    </rPh>
    <phoneticPr fontId="1"/>
  </si>
  <si>
    <t>・入力①シート O33「申請の種類」を「変更申請」にしてください。</t>
    <rPh sb="1" eb="3">
      <t>ニュウリョク</t>
    </rPh>
    <rPh sb="12" eb="14">
      <t>シンセイ</t>
    </rPh>
    <rPh sb="15" eb="17">
      <t>シュルイ</t>
    </rPh>
    <rPh sb="20" eb="22">
      <t>ヘンコウ</t>
    </rPh>
    <rPh sb="22" eb="24">
      <t>シンセイ</t>
    </rPh>
    <phoneticPr fontId="1"/>
  </si>
  <si>
    <t>・入力①、④シート内の変更箇所等を適宜記入してください。</t>
    <rPh sb="1" eb="3">
      <t>ニュウリョク</t>
    </rPh>
    <rPh sb="9" eb="10">
      <t>ナイ</t>
    </rPh>
    <rPh sb="11" eb="13">
      <t>ヘンコウ</t>
    </rPh>
    <rPh sb="13" eb="15">
      <t>カショ</t>
    </rPh>
    <rPh sb="15" eb="16">
      <t>トウ</t>
    </rPh>
    <rPh sb="17" eb="19">
      <t>テキギ</t>
    </rPh>
    <rPh sb="19" eb="21">
      <t>キニュウ</t>
    </rPh>
    <phoneticPr fontId="1"/>
  </si>
  <si>
    <t>・印刷した変更申請書書類の変更箇所に下線を引くなどし変更箇所を明示してください。</t>
    <rPh sb="1" eb="3">
      <t>インサツ</t>
    </rPh>
    <rPh sb="5" eb="7">
      <t>ヘンコウ</t>
    </rPh>
    <rPh sb="7" eb="10">
      <t>シンセイショ</t>
    </rPh>
    <rPh sb="10" eb="12">
      <t>ショルイ</t>
    </rPh>
    <rPh sb="13" eb="15">
      <t>ヘンコウ</t>
    </rPh>
    <rPh sb="15" eb="17">
      <t>カショ</t>
    </rPh>
    <rPh sb="26" eb="28">
      <t>ヘンコウ</t>
    </rPh>
    <rPh sb="28" eb="30">
      <t>カショ</t>
    </rPh>
    <rPh sb="31" eb="33">
      <t>メイジ</t>
    </rPh>
    <phoneticPr fontId="1"/>
  </si>
  <si>
    <t>＜記載事項＞</t>
    <rPh sb="1" eb="3">
      <t>キサイ</t>
    </rPh>
    <rPh sb="3" eb="5">
      <t>ジコウ</t>
    </rPh>
    <phoneticPr fontId="1"/>
  </si>
  <si>
    <t>申請の種類（新規・変更）</t>
    <rPh sb="0" eb="2">
      <t>シンセイ</t>
    </rPh>
    <rPh sb="3" eb="5">
      <t>シュルイ</t>
    </rPh>
    <rPh sb="6" eb="8">
      <t>シンキ</t>
    </rPh>
    <rPh sb="9" eb="11">
      <t>ヘンコウ</t>
    </rPh>
    <phoneticPr fontId="1"/>
  </si>
  <si>
    <t>変更申請</t>
    <rPh sb="0" eb="2">
      <t>ヘンコウ</t>
    </rPh>
    <rPh sb="2" eb="4">
      <t>シンセイ</t>
    </rPh>
    <phoneticPr fontId="1"/>
  </si>
  <si>
    <t>１　名称等・基本情報関係</t>
    <rPh sb="2" eb="4">
      <t>メイショウ</t>
    </rPh>
    <rPh sb="4" eb="5">
      <t>トウ</t>
    </rPh>
    <rPh sb="6" eb="8">
      <t>キホン</t>
    </rPh>
    <rPh sb="8" eb="10">
      <t>ジョウホウ</t>
    </rPh>
    <rPh sb="10" eb="12">
      <t>カンケイ</t>
    </rPh>
    <phoneticPr fontId="1"/>
  </si>
  <si>
    <t>基本情報</t>
    <rPh sb="0" eb="2">
      <t>キホン</t>
    </rPh>
    <rPh sb="2" eb="4">
      <t>ジョウホウ</t>
    </rPh>
    <phoneticPr fontId="1"/>
  </si>
  <si>
    <t>申請日１行</t>
    <rPh sb="0" eb="2">
      <t>シンセイ</t>
    </rPh>
    <rPh sb="2" eb="3">
      <t>ビ</t>
    </rPh>
    <rPh sb="4" eb="5">
      <t>ギョウ</t>
    </rPh>
    <phoneticPr fontId="1"/>
  </si>
  <si>
    <t>申請月</t>
    <rPh sb="0" eb="2">
      <t>シンセイ</t>
    </rPh>
    <rPh sb="2" eb="3">
      <t>ツキ</t>
    </rPh>
    <phoneticPr fontId="1"/>
  </si>
  <si>
    <t>当初決算月</t>
    <rPh sb="0" eb="2">
      <t>トウショ</t>
    </rPh>
    <rPh sb="2" eb="4">
      <t>ケッサン</t>
    </rPh>
    <rPh sb="4" eb="5">
      <t>ツキ</t>
    </rPh>
    <phoneticPr fontId="1"/>
  </si>
  <si>
    <t>申請日（西暦）</t>
    <rPh sb="0" eb="2">
      <t>シンセイ</t>
    </rPh>
    <rPh sb="2" eb="3">
      <t>ビ</t>
    </rPh>
    <rPh sb="4" eb="6">
      <t>セイレキ</t>
    </rPh>
    <phoneticPr fontId="1"/>
  </si>
  <si>
    <t>直近決算月</t>
    <rPh sb="0" eb="2">
      <t>チョッキン</t>
    </rPh>
    <rPh sb="2" eb="4">
      <t>ケッサン</t>
    </rPh>
    <rPh sb="4" eb="5">
      <t>ツキ</t>
    </rPh>
    <phoneticPr fontId="1"/>
  </si>
  <si>
    <t>申請日（月）</t>
    <rPh sb="0" eb="2">
      <t>シンセイ</t>
    </rPh>
    <rPh sb="2" eb="3">
      <t>ビ</t>
    </rPh>
    <rPh sb="4" eb="5">
      <t>ツキ</t>
    </rPh>
    <phoneticPr fontId="1"/>
  </si>
  <si>
    <t>申請日（日）</t>
    <rPh sb="0" eb="2">
      <t>シンセイ</t>
    </rPh>
    <rPh sb="2" eb="3">
      <t>ビ</t>
    </rPh>
    <rPh sb="4" eb="5">
      <t>ヒ</t>
    </rPh>
    <phoneticPr fontId="1"/>
  </si>
  <si>
    <t>法人・個人の別</t>
    <rPh sb="0" eb="2">
      <t>ホウジン</t>
    </rPh>
    <rPh sb="3" eb="5">
      <t>コジン</t>
    </rPh>
    <rPh sb="6" eb="7">
      <t>ベツ</t>
    </rPh>
    <phoneticPr fontId="1"/>
  </si>
  <si>
    <t>法人</t>
    <rPh sb="0" eb="2">
      <t>ホウジン</t>
    </rPh>
    <phoneticPr fontId="1"/>
  </si>
  <si>
    <t>法人名</t>
    <rPh sb="0" eb="2">
      <t>ホウジン</t>
    </rPh>
    <rPh sb="2" eb="3">
      <t>メイ</t>
    </rPh>
    <phoneticPr fontId="1"/>
  </si>
  <si>
    <t>株式会社●●●●</t>
    <rPh sb="0" eb="2">
      <t>カブシキ</t>
    </rPh>
    <rPh sb="2" eb="4">
      <t>カイシャ</t>
    </rPh>
    <phoneticPr fontId="1"/>
  </si>
  <si>
    <t>法人名（フリガナ）</t>
    <rPh sb="0" eb="2">
      <t>ホウジン</t>
    </rPh>
    <rPh sb="2" eb="3">
      <t>メイ</t>
    </rPh>
    <phoneticPr fontId="1"/>
  </si>
  <si>
    <t>カブシキガイシャマルマルマルマル</t>
    <phoneticPr fontId="1"/>
  </si>
  <si>
    <t>代表者役職</t>
    <rPh sb="0" eb="3">
      <t>ダイヒョウシャ</t>
    </rPh>
    <rPh sb="3" eb="5">
      <t>ヤクショク</t>
    </rPh>
    <phoneticPr fontId="1"/>
  </si>
  <si>
    <t>代表取締役</t>
    <rPh sb="0" eb="2">
      <t>ダイヒョウ</t>
    </rPh>
    <rPh sb="2" eb="5">
      <t>トリシマリヤク</t>
    </rPh>
    <phoneticPr fontId="1"/>
  </si>
  <si>
    <t>会社設立年月日</t>
    <rPh sb="0" eb="2">
      <t>カイシャ</t>
    </rPh>
    <rPh sb="2" eb="4">
      <t>セツリツ</t>
    </rPh>
    <rPh sb="4" eb="7">
      <t>ネンガッピ</t>
    </rPh>
    <phoneticPr fontId="1"/>
  </si>
  <si>
    <t>経産　太郎</t>
    <rPh sb="0" eb="2">
      <t>ケイサン</t>
    </rPh>
    <rPh sb="3" eb="5">
      <t>タロウ</t>
    </rPh>
    <phoneticPr fontId="1"/>
  </si>
  <si>
    <t>webページ</t>
    <phoneticPr fontId="1"/>
  </si>
  <si>
    <t>https://www.marumarumarurumaru.co.jp</t>
    <phoneticPr fontId="1"/>
  </si>
  <si>
    <t>〒番号</t>
    <rPh sb="1" eb="3">
      <t>バンゴウ</t>
    </rPh>
    <phoneticPr fontId="1"/>
  </si>
  <si>
    <t>○○県○○市○○町○○○○○○</t>
    <rPh sb="2" eb="3">
      <t>ケン</t>
    </rPh>
    <rPh sb="5" eb="6">
      <t>シ</t>
    </rPh>
    <rPh sb="8" eb="9">
      <t>チョウ</t>
    </rPh>
    <phoneticPr fontId="1"/>
  </si>
  <si>
    <t>資本金１億超</t>
    <rPh sb="0" eb="3">
      <t>シホンキン</t>
    </rPh>
    <rPh sb="4" eb="6">
      <t>オクチョウ</t>
    </rPh>
    <phoneticPr fontId="1"/>
  </si>
  <si>
    <t>本件担当者（部署）</t>
    <rPh sb="0" eb="2">
      <t>ホンケン</t>
    </rPh>
    <rPh sb="2" eb="5">
      <t>タントウシャ</t>
    </rPh>
    <rPh sb="6" eb="8">
      <t>ブショ</t>
    </rPh>
    <phoneticPr fontId="1"/>
  </si>
  <si>
    <t>総務課</t>
    <rPh sb="0" eb="3">
      <t>ソウムカ</t>
    </rPh>
    <phoneticPr fontId="1"/>
  </si>
  <si>
    <t>本件担当者（担当者名）</t>
    <rPh sb="0" eb="2">
      <t>ホンケン</t>
    </rPh>
    <rPh sb="2" eb="5">
      <t>タントウシャ</t>
    </rPh>
    <rPh sb="6" eb="10">
      <t>タントウシャメイ</t>
    </rPh>
    <phoneticPr fontId="1"/>
  </si>
  <si>
    <t>経済　花子</t>
    <rPh sb="0" eb="2">
      <t>ケイザイ</t>
    </rPh>
    <rPh sb="3" eb="5">
      <t>ハナコ</t>
    </rPh>
    <phoneticPr fontId="1"/>
  </si>
  <si>
    <t>資本金１０億・２０００人超</t>
    <rPh sb="0" eb="3">
      <t>シホンキン</t>
    </rPh>
    <rPh sb="11" eb="12">
      <t>ニン</t>
    </rPh>
    <rPh sb="12" eb="13">
      <t>チョウ</t>
    </rPh>
    <phoneticPr fontId="1"/>
  </si>
  <si>
    <t>本件担当者（TEL）</t>
    <rPh sb="0" eb="2">
      <t>ホンケン</t>
    </rPh>
    <rPh sb="2" eb="5">
      <t>タントウシャ</t>
    </rPh>
    <phoneticPr fontId="1"/>
  </si>
  <si>
    <t>0123456789</t>
    <phoneticPr fontId="1"/>
  </si>
  <si>
    <t>本件担当者（FAX）</t>
    <rPh sb="0" eb="2">
      <t>ホンケン</t>
    </rPh>
    <rPh sb="2" eb="5">
      <t>タントウシャ</t>
    </rPh>
    <phoneticPr fontId="1"/>
  </si>
  <si>
    <t>本件担当者（E-mail）</t>
    <rPh sb="0" eb="2">
      <t>ホンケン</t>
    </rPh>
    <rPh sb="2" eb="5">
      <t>タントウシャ</t>
    </rPh>
    <phoneticPr fontId="1"/>
  </si>
  <si>
    <t>abcd@efgh.co.jp</t>
    <phoneticPr fontId="1"/>
  </si>
  <si>
    <t>資本金または出資の額（千円）</t>
    <rPh sb="0" eb="3">
      <t>シホンキン</t>
    </rPh>
    <rPh sb="6" eb="8">
      <t>シュッシ</t>
    </rPh>
    <rPh sb="9" eb="10">
      <t>ガク</t>
    </rPh>
    <rPh sb="11" eb="13">
      <t>センエン</t>
    </rPh>
    <phoneticPr fontId="1"/>
  </si>
  <si>
    <t>決算月</t>
    <rPh sb="0" eb="2">
      <t>ケッサン</t>
    </rPh>
    <rPh sb="2" eb="3">
      <t>ツキ</t>
    </rPh>
    <phoneticPr fontId="1"/>
  </si>
  <si>
    <t>（月）</t>
    <rPh sb="1" eb="2">
      <t>ガツ</t>
    </rPh>
    <phoneticPr fontId="1"/>
  </si>
  <si>
    <t>年間売上高（直近決算）（千円）</t>
    <rPh sb="0" eb="2">
      <t>ネンカン</t>
    </rPh>
    <rPh sb="2" eb="4">
      <t>ウリア</t>
    </rPh>
    <rPh sb="4" eb="5">
      <t>ダカ</t>
    </rPh>
    <rPh sb="6" eb="8">
      <t>チョッキン</t>
    </rPh>
    <rPh sb="8" eb="10">
      <t>ケッサン</t>
    </rPh>
    <rPh sb="12" eb="14">
      <t>センエン</t>
    </rPh>
    <phoneticPr fontId="1"/>
  </si>
  <si>
    <t>←入力③指標の0年度売上を参照しています。</t>
    <rPh sb="1" eb="3">
      <t>ニュウリョク</t>
    </rPh>
    <rPh sb="4" eb="6">
      <t>シヒョウ</t>
    </rPh>
    <rPh sb="8" eb="10">
      <t>ネンド</t>
    </rPh>
    <rPh sb="10" eb="12">
      <t>ウリア</t>
    </rPh>
    <rPh sb="13" eb="15">
      <t>サンショウ</t>
    </rPh>
    <phoneticPr fontId="1"/>
  </si>
  <si>
    <t>常時雇用する従業員の数</t>
    <rPh sb="0" eb="2">
      <t>ジョウジ</t>
    </rPh>
    <rPh sb="2" eb="4">
      <t>コヨウ</t>
    </rPh>
    <rPh sb="6" eb="9">
      <t>ジュウギョウイン</t>
    </rPh>
    <rPh sb="10" eb="11">
      <t>カズ</t>
    </rPh>
    <phoneticPr fontId="1"/>
  </si>
  <si>
    <t>法人番号(13桁)</t>
    <rPh sb="0" eb="2">
      <t>ホウジン</t>
    </rPh>
    <rPh sb="2" eb="4">
      <t>バンゴウ</t>
    </rPh>
    <rPh sb="7" eb="8">
      <t>ケタ</t>
    </rPh>
    <phoneticPr fontId="1"/>
  </si>
  <si>
    <t>←個人事業主の場合は入力不要です。</t>
    <rPh sb="1" eb="3">
      <t>コジン</t>
    </rPh>
    <rPh sb="3" eb="6">
      <t>ジギョウヌシ</t>
    </rPh>
    <rPh sb="7" eb="9">
      <t>バアイ</t>
    </rPh>
    <rPh sb="10" eb="12">
      <t>ニュウリョク</t>
    </rPh>
    <rPh sb="12" eb="14">
      <t>フヨウ</t>
    </rPh>
    <phoneticPr fontId="1"/>
  </si>
  <si>
    <t>計画策定に際し支援を受けた認定支援機関がある場合は認定支援機関の名前と属性</t>
    <rPh sb="0" eb="2">
      <t>ケイカク</t>
    </rPh>
    <rPh sb="2" eb="4">
      <t>サクテイ</t>
    </rPh>
    <rPh sb="5" eb="6">
      <t>サイ</t>
    </rPh>
    <rPh sb="7" eb="9">
      <t>シエン</t>
    </rPh>
    <rPh sb="10" eb="11">
      <t>ウ</t>
    </rPh>
    <rPh sb="13" eb="15">
      <t>ニンテイ</t>
    </rPh>
    <rPh sb="15" eb="17">
      <t>シエン</t>
    </rPh>
    <rPh sb="17" eb="19">
      <t>キカン</t>
    </rPh>
    <rPh sb="22" eb="24">
      <t>バアイ</t>
    </rPh>
    <rPh sb="25" eb="27">
      <t>ニンテイ</t>
    </rPh>
    <rPh sb="27" eb="29">
      <t>シエン</t>
    </rPh>
    <rPh sb="29" eb="31">
      <t>キカン</t>
    </rPh>
    <rPh sb="32" eb="34">
      <t>ナマエ</t>
    </rPh>
    <rPh sb="35" eb="37">
      <t>ゾクセイ</t>
    </rPh>
    <phoneticPr fontId="1"/>
  </si>
  <si>
    <t>●●銀行</t>
    <rPh sb="2" eb="4">
      <t>ギンコウ</t>
    </rPh>
    <phoneticPr fontId="1"/>
  </si>
  <si>
    <t>銀行</t>
  </si>
  <si>
    <t>認定支援機関のID番号</t>
    <rPh sb="0" eb="2">
      <t>ニンテイ</t>
    </rPh>
    <rPh sb="2" eb="4">
      <t>シエン</t>
    </rPh>
    <rPh sb="4" eb="6">
      <t>キカン</t>
    </rPh>
    <rPh sb="9" eb="11">
      <t>バンゴウ</t>
    </rPh>
    <phoneticPr fontId="1"/>
  </si>
  <si>
    <t>123456789012</t>
    <phoneticPr fontId="1"/>
  </si>
  <si>
    <t>←認定支援機関にご確認ください。（12ケタ）</t>
    <rPh sb="1" eb="3">
      <t>ニンテイ</t>
    </rPh>
    <rPh sb="3" eb="5">
      <t>シエン</t>
    </rPh>
    <rPh sb="5" eb="7">
      <t>キカン</t>
    </rPh>
    <rPh sb="9" eb="11">
      <t>カクニン</t>
    </rPh>
    <phoneticPr fontId="1"/>
  </si>
  <si>
    <t>　　　　　　　　　　　　（支店名）</t>
    <rPh sb="13" eb="16">
      <t>シテンメイ</t>
    </rPh>
    <phoneticPr fontId="1"/>
  </si>
  <si>
    <t>●●支店</t>
    <rPh sb="2" eb="4">
      <t>シテン</t>
    </rPh>
    <phoneticPr fontId="1"/>
  </si>
  <si>
    <t>　　　　　　　　　　　　（連絡先TEL）</t>
    <rPh sb="13" eb="16">
      <t>レンラクサキ</t>
    </rPh>
    <phoneticPr fontId="1"/>
  </si>
  <si>
    <t>0123456789　担当●●</t>
    <rPh sb="11" eb="13">
      <t>タントウ</t>
    </rPh>
    <phoneticPr fontId="1"/>
  </si>
  <si>
    <t>同計画の申請に併せて補助金等の申請を予定している場合、補助金等の名称等</t>
    <phoneticPr fontId="1"/>
  </si>
  <si>
    <t>××補助金</t>
    <rPh sb="2" eb="5">
      <t>ホジョキン</t>
    </rPh>
    <phoneticPr fontId="1"/>
  </si>
  <si>
    <t>　　　　　　　　　　　　　　　　交付機関名</t>
    <rPh sb="16" eb="18">
      <t>コウフ</t>
    </rPh>
    <rPh sb="18" eb="21">
      <t>キカンメイ</t>
    </rPh>
    <phoneticPr fontId="1"/>
  </si>
  <si>
    <t>××県中小企業団体中央会</t>
    <rPh sb="2" eb="3">
      <t>ケン</t>
    </rPh>
    <rPh sb="3" eb="5">
      <t>チュウショウ</t>
    </rPh>
    <rPh sb="4" eb="6">
      <t>キギョウ</t>
    </rPh>
    <rPh sb="6" eb="8">
      <t>ダンタイ</t>
    </rPh>
    <rPh sb="9" eb="12">
      <t>チュウオウカイ</t>
    </rPh>
    <phoneticPr fontId="1"/>
  </si>
  <si>
    <t>　　　　　　　　　　　　　　　　申請時期</t>
    <rPh sb="16" eb="18">
      <t>シンセイ</t>
    </rPh>
    <rPh sb="18" eb="20">
      <t>ジキ</t>
    </rPh>
    <phoneticPr fontId="1"/>
  </si>
  <si>
    <t>●年●月（予定）</t>
    <rPh sb="4" eb="6">
      <t>ヨテイ</t>
    </rPh>
    <phoneticPr fontId="1"/>
  </si>
  <si>
    <t>認定された場合、貴社の事業者名、法人番号、住所等を中小企業庁HPで公表することは可能か。※協力依頼です。</t>
    <rPh sb="0" eb="52">
      <t>コウヒョウ</t>
    </rPh>
    <phoneticPr fontId="1"/>
  </si>
  <si>
    <t>認定された場合、貴社の計画の内容等について、別途同意の上、事例集として公表することは可能か。※協力依頼です。</t>
    <rPh sb="0" eb="54">
      <t>コウヒョウ</t>
    </rPh>
    <phoneticPr fontId="1"/>
  </si>
  <si>
    <t>認定された場合、認定等の事実、認定日等を中小企業庁等ＨＰと同様に、gBizINFO（経済産業省が運営する政府保有の法人情報のオープンデータ化サイト（https://info.gbiz.go.jp/））で公表することは可能か。※協力依頼です。</t>
    <phoneticPr fontId="1"/>
  </si>
  <si>
    <t>所得金額又は欠損金額の状況
（所得がゼロ又は欠損金が出ている（赤字）場合にチェック）</t>
    <rPh sb="0" eb="1">
      <t>ショトク</t>
    </rPh>
    <rPh sb="1" eb="3">
      <t>キンガク</t>
    </rPh>
    <rPh sb="3" eb="4">
      <t>マタ</t>
    </rPh>
    <rPh sb="5" eb="7">
      <t>ケッソン</t>
    </rPh>
    <rPh sb="7" eb="9">
      <t>キンガク</t>
    </rPh>
    <rPh sb="10" eb="12">
      <t>ジョウキョウ</t>
    </rPh>
    <rPh sb="15" eb="17">
      <t>ショトク</t>
    </rPh>
    <rPh sb="20" eb="21">
      <t>マタ</t>
    </rPh>
    <rPh sb="22" eb="25">
      <t>ケッソンキン</t>
    </rPh>
    <rPh sb="26" eb="27">
      <t>デ</t>
    </rPh>
    <rPh sb="31" eb="33">
      <t>アカジ</t>
    </rPh>
    <rPh sb="34" eb="36">
      <t>バアイ</t>
    </rPh>
    <phoneticPr fontId="1"/>
  </si>
  <si>
    <t>※法人税申告書別表一（一）の「１　所得金額又は欠損金額」欄（個人事業主の場合は申告書の「所得金額」欄を参照のこと）</t>
    <rPh sb="1" eb="4">
      <t>ホウジンゼイ</t>
    </rPh>
    <rPh sb="4" eb="7">
      <t>シンコクショ</t>
    </rPh>
    <rPh sb="7" eb="9">
      <t>ベッピョウ</t>
    </rPh>
    <rPh sb="9" eb="10">
      <t>イチ</t>
    </rPh>
    <rPh sb="11" eb="12">
      <t>イチ</t>
    </rPh>
    <rPh sb="17" eb="19">
      <t>ショトク</t>
    </rPh>
    <rPh sb="19" eb="21">
      <t>キンガク</t>
    </rPh>
    <rPh sb="21" eb="22">
      <t>マタ</t>
    </rPh>
    <rPh sb="23" eb="25">
      <t>ケッソン</t>
    </rPh>
    <rPh sb="25" eb="27">
      <t>キンガク</t>
    </rPh>
    <rPh sb="28" eb="29">
      <t>ラン</t>
    </rPh>
    <rPh sb="30" eb="32">
      <t>コジン</t>
    </rPh>
    <rPh sb="32" eb="35">
      <t>ジギョウヌシ</t>
    </rPh>
    <rPh sb="36" eb="38">
      <t>バアイ</t>
    </rPh>
    <rPh sb="39" eb="42">
      <t>シンコクショ</t>
    </rPh>
    <rPh sb="44" eb="46">
      <t>ショトク</t>
    </rPh>
    <rPh sb="46" eb="48">
      <t>キンガク</t>
    </rPh>
    <rPh sb="49" eb="50">
      <t>ラン</t>
    </rPh>
    <rPh sb="51" eb="53">
      <t>サンショウ</t>
    </rPh>
    <phoneticPr fontId="1"/>
  </si>
  <si>
    <t>２　事業分野と事業分野別指針　関係</t>
    <rPh sb="2" eb="6">
      <t>ジギョウブンヤ</t>
    </rPh>
    <rPh sb="7" eb="11">
      <t>ジギョウブンヤ</t>
    </rPh>
    <rPh sb="11" eb="12">
      <t>ベツ</t>
    </rPh>
    <rPh sb="12" eb="14">
      <t>シシン</t>
    </rPh>
    <rPh sb="15" eb="17">
      <t>カンケイ</t>
    </rPh>
    <phoneticPr fontId="1"/>
  </si>
  <si>
    <t>リストが空白の時は、右のスライドバーを上にしてみてください。</t>
    <rPh sb="4" eb="6">
      <t>クウハク</t>
    </rPh>
    <rPh sb="7" eb="8">
      <t>トキ</t>
    </rPh>
    <rPh sb="10" eb="11">
      <t>ミギ</t>
    </rPh>
    <rPh sb="19" eb="20">
      <t>ウエ</t>
    </rPh>
    <phoneticPr fontId="1"/>
  </si>
  <si>
    <t>※複数の事業分野を指定する場合のみ記入してください。（同一指針のみ対応）</t>
    <rPh sb="27" eb="29">
      <t>ドウイツ</t>
    </rPh>
    <rPh sb="29" eb="31">
      <t>シシン</t>
    </rPh>
    <rPh sb="33" eb="35">
      <t>タイオウ</t>
    </rPh>
    <phoneticPr fontId="1"/>
  </si>
  <si>
    <t>業所管</t>
    <rPh sb="0" eb="1">
      <t>ギョウ</t>
    </rPh>
    <rPh sb="1" eb="3">
      <t>ショカン</t>
    </rPh>
    <phoneticPr fontId="1"/>
  </si>
  <si>
    <t>事業分野（大分類）</t>
    <rPh sb="0" eb="4">
      <t>ジギョウブンヤ</t>
    </rPh>
    <rPh sb="5" eb="8">
      <t>ダイブンルイ</t>
    </rPh>
    <phoneticPr fontId="1"/>
  </si>
  <si>
    <t>E_製造業</t>
  </si>
  <si>
    <t>指針判定</t>
    <rPh sb="0" eb="2">
      <t>シシン</t>
    </rPh>
    <rPh sb="2" eb="4">
      <t>ハンテイ</t>
    </rPh>
    <phoneticPr fontId="1"/>
  </si>
  <si>
    <t>指針判定（製・卸小・基）</t>
    <rPh sb="0" eb="2">
      <t>シシン</t>
    </rPh>
    <rPh sb="2" eb="4">
      <t>ハンテイ</t>
    </rPh>
    <rPh sb="5" eb="6">
      <t>セイ</t>
    </rPh>
    <rPh sb="7" eb="8">
      <t>オロシ</t>
    </rPh>
    <rPh sb="8" eb="9">
      <t>ショウ</t>
    </rPh>
    <rPh sb="10" eb="11">
      <t>モトイ</t>
    </rPh>
    <phoneticPr fontId="1"/>
  </si>
  <si>
    <t>事業分野（中分類）</t>
    <rPh sb="0" eb="4">
      <t>ジギョウブンヤ</t>
    </rPh>
    <rPh sb="5" eb="8">
      <t>チュウブンルイ</t>
    </rPh>
    <phoneticPr fontId="1"/>
  </si>
  <si>
    <t>業務用機械器具製造業</t>
  </si>
  <si>
    <t>非鉄金属製造業</t>
  </si>
  <si>
    <t>事業分野（小分類）</t>
    <rPh sb="0" eb="4">
      <t>ジギョウブンヤ</t>
    </rPh>
    <rPh sb="5" eb="8">
      <t>ショウブンルイ</t>
    </rPh>
    <phoneticPr fontId="1"/>
  </si>
  <si>
    <t>事務用機械器具製造業</t>
  </si>
  <si>
    <t>電線・ケーブル製造業</t>
  </si>
  <si>
    <t>事業分野（細分類）</t>
    <rPh sb="0" eb="4">
      <t>ジギョウブンヤ</t>
    </rPh>
    <rPh sb="5" eb="6">
      <t>サイ</t>
    </rPh>
    <rPh sb="6" eb="8">
      <t>ブンルイ</t>
    </rPh>
    <phoneticPr fontId="1"/>
  </si>
  <si>
    <t>複写機製造業</t>
  </si>
  <si>
    <t>電線・ケーブル製造業（光ファイバケーブルを除く）</t>
  </si>
  <si>
    <t>標準産業分類（４桁）</t>
    <rPh sb="0" eb="2">
      <t>ヒョウジュン</t>
    </rPh>
    <rPh sb="2" eb="4">
      <t>サンギョウ</t>
    </rPh>
    <rPh sb="4" eb="6">
      <t>ブンルイ</t>
    </rPh>
    <rPh sb="8" eb="9">
      <t>ケタ</t>
    </rPh>
    <phoneticPr fontId="1"/>
  </si>
  <si>
    <t>複数指針の注意</t>
    <rPh sb="0" eb="2">
      <t>フクスウ</t>
    </rPh>
    <rPh sb="2" eb="4">
      <t>シシン</t>
    </rPh>
    <rPh sb="5" eb="7">
      <t>チュウイ</t>
    </rPh>
    <phoneticPr fontId="1"/>
  </si>
  <si>
    <t>事業分野別指針</t>
    <rPh sb="0" eb="4">
      <t>ジギョウブンヤ</t>
    </rPh>
    <rPh sb="4" eb="5">
      <t>ベツ</t>
    </rPh>
    <rPh sb="5" eb="7">
      <t>シシン</t>
    </rPh>
    <phoneticPr fontId="1"/>
  </si>
  <si>
    <t>※日本標準産業分類：</t>
    <rPh sb="1" eb="3">
      <t>ニホン</t>
    </rPh>
    <rPh sb="3" eb="5">
      <t>ヒョウジュン</t>
    </rPh>
    <rPh sb="5" eb="7">
      <t>サンギョウ</t>
    </rPh>
    <rPh sb="7" eb="9">
      <t>ブンルイ</t>
    </rPh>
    <phoneticPr fontId="1"/>
  </si>
  <si>
    <t>https://www.e-stat.go.jp/classifications/terms/10</t>
    <phoneticPr fontId="1"/>
  </si>
  <si>
    <t>３　実施期間　関係</t>
    <rPh sb="2" eb="4">
      <t>ジッシ</t>
    </rPh>
    <rPh sb="4" eb="6">
      <t>キカン</t>
    </rPh>
    <rPh sb="7" eb="9">
      <t>カンケイ</t>
    </rPh>
    <phoneticPr fontId="1"/>
  </si>
  <si>
    <t>計画実施期間（年）</t>
    <rPh sb="0" eb="2">
      <t>ケイカク</t>
    </rPh>
    <rPh sb="2" eb="4">
      <t>ジッシ</t>
    </rPh>
    <rPh sb="4" eb="6">
      <t>キカン</t>
    </rPh>
    <rPh sb="7" eb="8">
      <t>ネン</t>
    </rPh>
    <phoneticPr fontId="1"/>
  </si>
  <si>
    <t>計画開始月</t>
    <rPh sb="0" eb="2">
      <t>ケイカク</t>
    </rPh>
    <rPh sb="2" eb="4">
      <t>カイシ</t>
    </rPh>
    <rPh sb="4" eb="5">
      <t>ツキ</t>
    </rPh>
    <phoneticPr fontId="1"/>
  </si>
  <si>
    <t>終了月</t>
    <rPh sb="0" eb="2">
      <t>シュウリョウ</t>
    </rPh>
    <rPh sb="2" eb="3">
      <t>ツキ</t>
    </rPh>
    <phoneticPr fontId="1"/>
  </si>
  <si>
    <t>終了年</t>
    <rPh sb="0" eb="2">
      <t>シュウリョウ</t>
    </rPh>
    <rPh sb="2" eb="3">
      <t>ネン</t>
    </rPh>
    <phoneticPr fontId="1"/>
  </si>
  <si>
    <t>計画開始時期（西暦）</t>
    <rPh sb="0" eb="2">
      <t>ケイカク</t>
    </rPh>
    <rPh sb="2" eb="4">
      <t>カイシ</t>
    </rPh>
    <rPh sb="4" eb="6">
      <t>ジキ</t>
    </rPh>
    <rPh sb="7" eb="9">
      <t>セイレキ</t>
    </rPh>
    <phoneticPr fontId="1"/>
  </si>
  <si>
    <t>計画開始時期（月）</t>
    <rPh sb="0" eb="2">
      <t>ケイカク</t>
    </rPh>
    <rPh sb="2" eb="4">
      <t>カイシ</t>
    </rPh>
    <rPh sb="4" eb="6">
      <t>ジキ</t>
    </rPh>
    <rPh sb="7" eb="8">
      <t>ツキ</t>
    </rPh>
    <phoneticPr fontId="1"/>
  </si>
  <si>
    <t>月</t>
    <rPh sb="0" eb="1">
      <t>ツキ</t>
    </rPh>
    <phoneticPr fontId="1"/>
  </si>
  <si>
    <t>４　現状認識　関係</t>
    <rPh sb="2" eb="4">
      <t>ゲンジョウ</t>
    </rPh>
    <rPh sb="4" eb="6">
      <t>ニンシキ</t>
    </rPh>
    <rPh sb="7" eb="9">
      <t>カンケイ</t>
    </rPh>
    <phoneticPr fontId="1"/>
  </si>
  <si>
    <t>現状認識</t>
    <rPh sb="0" eb="2">
      <t>ゲンジョウ</t>
    </rPh>
    <rPh sb="2" eb="4">
      <t>ニンシキ</t>
    </rPh>
    <phoneticPr fontId="1"/>
  </si>
  <si>
    <t>①自社の事業概要</t>
    <rPh sb="1" eb="3">
      <t>ジシャ</t>
    </rPh>
    <rPh sb="4" eb="8">
      <t>ジギョウガイヨウ</t>
    </rPh>
    <phoneticPr fontId="1"/>
  </si>
  <si>
    <t>この文は削除しご記載ください。
（セル内での改行→Alt＋Enter）
欄が不足する場合は、別紙に記載してください。</t>
    <rPh sb="2" eb="3">
      <t>ブン</t>
    </rPh>
    <rPh sb="4" eb="6">
      <t>サクジョ</t>
    </rPh>
    <rPh sb="8" eb="10">
      <t>キサイ</t>
    </rPh>
    <rPh sb="19" eb="20">
      <t>ナイ</t>
    </rPh>
    <rPh sb="22" eb="24">
      <t>カイギョウ</t>
    </rPh>
    <rPh sb="36" eb="37">
      <t>ラン</t>
    </rPh>
    <rPh sb="38" eb="40">
      <t>フソク</t>
    </rPh>
    <rPh sb="42" eb="44">
      <t>バアイ</t>
    </rPh>
    <rPh sb="46" eb="48">
      <t>ベッシ</t>
    </rPh>
    <rPh sb="49" eb="51">
      <t>キサイ</t>
    </rPh>
    <phoneticPr fontId="1"/>
  </si>
  <si>
    <t>※別紙に記載する場合は、印刷用シートの６頁に直接ご記入ください。</t>
    <rPh sb="1" eb="3">
      <t>ベッシ</t>
    </rPh>
    <rPh sb="4" eb="6">
      <t>キサイ</t>
    </rPh>
    <rPh sb="8" eb="10">
      <t>バアイ</t>
    </rPh>
    <rPh sb="12" eb="15">
      <t>インサツヨウ</t>
    </rPh>
    <rPh sb="20" eb="21">
      <t>ペイジ</t>
    </rPh>
    <rPh sb="22" eb="24">
      <t>チョクセツ</t>
    </rPh>
    <rPh sb="25" eb="27">
      <t>キニュウ</t>
    </rPh>
    <phoneticPr fontId="1"/>
  </si>
  <si>
    <t>②自社の商品・サービスが対象とする顧客・市場の動向、競合の状況</t>
    <rPh sb="1" eb="3">
      <t>ジシャ</t>
    </rPh>
    <rPh sb="4" eb="6">
      <t>ショウヒン</t>
    </rPh>
    <rPh sb="12" eb="14">
      <t>タイショウ</t>
    </rPh>
    <rPh sb="17" eb="19">
      <t>コキャク</t>
    </rPh>
    <rPh sb="20" eb="22">
      <t>シジョウ</t>
    </rPh>
    <rPh sb="23" eb="25">
      <t>ドウコウ</t>
    </rPh>
    <rPh sb="26" eb="28">
      <t>キョウゴウ</t>
    </rPh>
    <rPh sb="29" eb="31">
      <t>ジョウキョウ</t>
    </rPh>
    <phoneticPr fontId="1"/>
  </si>
  <si>
    <t xml:space="preserve">この文は削除しご記載ください。
（セル内での改行→Alt＋Enter）
欄が不足する場合は、別紙に記載してください。
</t>
    <rPh sb="2" eb="3">
      <t>ブン</t>
    </rPh>
    <rPh sb="4" eb="6">
      <t>サクジョ</t>
    </rPh>
    <rPh sb="8" eb="10">
      <t>キサイ</t>
    </rPh>
    <rPh sb="19" eb="20">
      <t>ナイ</t>
    </rPh>
    <rPh sb="22" eb="24">
      <t>カイギョウ</t>
    </rPh>
    <rPh sb="36" eb="37">
      <t>ラン</t>
    </rPh>
    <rPh sb="38" eb="40">
      <t>フソク</t>
    </rPh>
    <rPh sb="42" eb="44">
      <t>バアイ</t>
    </rPh>
    <rPh sb="46" eb="48">
      <t>ベッシ</t>
    </rPh>
    <rPh sb="49" eb="51">
      <t>キサイ</t>
    </rPh>
    <phoneticPr fontId="1"/>
  </si>
  <si>
    <t>③自社の経営状況</t>
    <rPh sb="1" eb="3">
      <t>ジシャ</t>
    </rPh>
    <rPh sb="4" eb="6">
      <t>ケイエイ</t>
    </rPh>
    <rPh sb="6" eb="8">
      <t>ジョウキョウ</t>
    </rPh>
    <phoneticPr fontId="1"/>
  </si>
  <si>
    <t>シート：「入力②ロカベン」に入力してください。</t>
    <rPh sb="5" eb="7">
      <t>ニュウリョク</t>
    </rPh>
    <rPh sb="14" eb="16">
      <t>ニュウリョク</t>
    </rPh>
    <phoneticPr fontId="1"/>
  </si>
  <si>
    <t>ロカベンシート入力</t>
    <rPh sb="7" eb="9">
      <t>ニュウリョク</t>
    </rPh>
    <phoneticPr fontId="1"/>
  </si>
  <si>
    <t>数値</t>
    <rPh sb="0" eb="2">
      <t>スウチ</t>
    </rPh>
    <phoneticPr fontId="1"/>
  </si>
  <si>
    <t>評点</t>
    <rPh sb="0" eb="2">
      <t>ヒョウテン</t>
    </rPh>
    <phoneticPr fontId="1"/>
  </si>
  <si>
    <t>指標</t>
    <rPh sb="0" eb="2">
      <t>シヒョウ</t>
    </rPh>
    <phoneticPr fontId="1"/>
  </si>
  <si>
    <t>※ローカルベンチマークの「労働生産性」定義（算式）と、５ 経営力向上の目標で用いる「労働生産性」の定義（算式）</t>
    <rPh sb="13" eb="15">
      <t>ロウドウ</t>
    </rPh>
    <rPh sb="15" eb="18">
      <t>セイサンセイ</t>
    </rPh>
    <rPh sb="19" eb="21">
      <t>テイギ</t>
    </rPh>
    <rPh sb="22" eb="24">
      <t>サンシキ</t>
    </rPh>
    <rPh sb="29" eb="32">
      <t>ケイエイリョク</t>
    </rPh>
    <rPh sb="32" eb="34">
      <t>コウジョウ</t>
    </rPh>
    <rPh sb="35" eb="37">
      <t>モクヒョウ</t>
    </rPh>
    <rPh sb="38" eb="39">
      <t>モチ</t>
    </rPh>
    <rPh sb="42" eb="44">
      <t>ロウドウ</t>
    </rPh>
    <rPh sb="44" eb="47">
      <t>セイサンセイ</t>
    </rPh>
    <rPh sb="49" eb="51">
      <t>テイギ</t>
    </rPh>
    <rPh sb="52" eb="54">
      <t>サンシキ</t>
    </rPh>
    <phoneticPr fontId="1"/>
  </si>
  <si>
    <t>　 が異なる為、それぞれ値は一致しませんが問題はありません。</t>
    <rPh sb="3" eb="4">
      <t>コト</t>
    </rPh>
    <rPh sb="6" eb="7">
      <t>タメ</t>
    </rPh>
    <rPh sb="12" eb="13">
      <t>アタイ</t>
    </rPh>
    <rPh sb="14" eb="16">
      <t>イッチ</t>
    </rPh>
    <rPh sb="21" eb="23">
      <t>モンダイ</t>
    </rPh>
    <phoneticPr fontId="1"/>
  </si>
  <si>
    <t>伸び率</t>
    <rPh sb="0" eb="1">
      <t>ノ</t>
    </rPh>
    <rPh sb="2" eb="3">
      <t>リツ</t>
    </rPh>
    <phoneticPr fontId="1"/>
  </si>
  <si>
    <t>計画期間</t>
    <rPh sb="0" eb="2">
      <t>ケイカク</t>
    </rPh>
    <rPh sb="2" eb="4">
      <t>キカン</t>
    </rPh>
    <phoneticPr fontId="1"/>
  </si>
  <si>
    <t>パラメーター①</t>
    <phoneticPr fontId="1"/>
  </si>
  <si>
    <t>パラメーター②</t>
    <phoneticPr fontId="1"/>
  </si>
  <si>
    <t>法定要件目標</t>
    <rPh sb="0" eb="2">
      <t>ホウテイ</t>
    </rPh>
    <rPh sb="2" eb="4">
      <t>ヨウケン</t>
    </rPh>
    <rPh sb="4" eb="6">
      <t>モクヒョウ</t>
    </rPh>
    <phoneticPr fontId="1"/>
  </si>
  <si>
    <t>※ローカルベンチマーク指標・評点が認定可否に影響することはありません。</t>
    <rPh sb="11" eb="13">
      <t>シヒョウ</t>
    </rPh>
    <rPh sb="14" eb="16">
      <t>ヒョウテン</t>
    </rPh>
    <rPh sb="17" eb="19">
      <t>ニンテイ</t>
    </rPh>
    <rPh sb="19" eb="21">
      <t>カヒ</t>
    </rPh>
    <rPh sb="22" eb="24">
      <t>エイキョウ</t>
    </rPh>
    <phoneticPr fontId="1"/>
  </si>
  <si>
    <t>④経営課題</t>
    <rPh sb="1" eb="3">
      <t>ケイエイ</t>
    </rPh>
    <rPh sb="3" eb="5">
      <t>カダイ</t>
    </rPh>
    <phoneticPr fontId="1"/>
  </si>
  <si>
    <t>５　経営力向上の目標及び経営力向上による経営の向上の程度を示す指標</t>
    <rPh sb="2" eb="5">
      <t>ケイエイリョク</t>
    </rPh>
    <rPh sb="5" eb="7">
      <t>コウジョウ</t>
    </rPh>
    <rPh sb="8" eb="10">
      <t>モクヒョウ</t>
    </rPh>
    <rPh sb="10" eb="11">
      <t>オヨ</t>
    </rPh>
    <rPh sb="12" eb="14">
      <t>ケイエイ</t>
    </rPh>
    <rPh sb="14" eb="15">
      <t>リョク</t>
    </rPh>
    <rPh sb="15" eb="17">
      <t>コウジョウ</t>
    </rPh>
    <rPh sb="20" eb="22">
      <t>ケイエイ</t>
    </rPh>
    <rPh sb="23" eb="25">
      <t>コウジョウ</t>
    </rPh>
    <rPh sb="26" eb="28">
      <t>テイド</t>
    </rPh>
    <rPh sb="29" eb="30">
      <t>シメ</t>
    </rPh>
    <rPh sb="31" eb="33">
      <t>シヒョウ</t>
    </rPh>
    <phoneticPr fontId="1"/>
  </si>
  <si>
    <t>労働生産性</t>
    <rPh sb="0" eb="2">
      <t>ロウドウ</t>
    </rPh>
    <rPh sb="2" eb="5">
      <t>セイサンセイ</t>
    </rPh>
    <phoneticPr fontId="1"/>
  </si>
  <si>
    <t>小規模製造業</t>
    <rPh sb="0" eb="3">
      <t>ショウキボ</t>
    </rPh>
    <rPh sb="3" eb="6">
      <t>セイゾウギョウ</t>
    </rPh>
    <phoneticPr fontId="1"/>
  </si>
  <si>
    <t>指標計算</t>
    <rPh sb="0" eb="2">
      <t>シヒョウ</t>
    </rPh>
    <rPh sb="2" eb="4">
      <t>ケイサン</t>
    </rPh>
    <phoneticPr fontId="1"/>
  </si>
  <si>
    <t>シート：「入力③指標」に入力してください。</t>
    <rPh sb="5" eb="7">
      <t>ニュウリョク</t>
    </rPh>
    <rPh sb="8" eb="10">
      <t>シヒョウ</t>
    </rPh>
    <rPh sb="12" eb="14">
      <t>ニュウリョク</t>
    </rPh>
    <phoneticPr fontId="1"/>
  </si>
  <si>
    <t>↓労1、売2、付3</t>
    <rPh sb="1" eb="2">
      <t>ロウ</t>
    </rPh>
    <rPh sb="4" eb="5">
      <t>バイ</t>
    </rPh>
    <rPh sb="7" eb="8">
      <t>ツキ</t>
    </rPh>
    <phoneticPr fontId="1"/>
  </si>
  <si>
    <t>単位</t>
    <rPh sb="0" eb="2">
      <t>タンイ</t>
    </rPh>
    <phoneticPr fontId="1"/>
  </si>
  <si>
    <t>中規模製造業</t>
    <phoneticPr fontId="1"/>
  </si>
  <si>
    <t>A現状</t>
    <rPh sb="1" eb="3">
      <t>ゲンジョウ</t>
    </rPh>
    <phoneticPr fontId="1"/>
  </si>
  <si>
    <t>※入力③指標シートを参照しています。</t>
    <rPh sb="1" eb="3">
      <t>ニュウリョク</t>
    </rPh>
    <rPh sb="4" eb="6">
      <t>シヒョウ</t>
    </rPh>
    <rPh sb="10" eb="12">
      <t>サンショウ</t>
    </rPh>
    <phoneticPr fontId="1"/>
  </si>
  <si>
    <t>↓１年前</t>
    <rPh sb="2" eb="4">
      <t>ネンマエ</t>
    </rPh>
    <phoneticPr fontId="1"/>
  </si>
  <si>
    <t>中堅製造業</t>
    <rPh sb="0" eb="2">
      <t>チュウケン</t>
    </rPh>
    <rPh sb="2" eb="5">
      <t>セイゾウギョウ</t>
    </rPh>
    <phoneticPr fontId="1"/>
  </si>
  <si>
    <t>B計画終了時の目標</t>
    <rPh sb="1" eb="3">
      <t>ケイカク</t>
    </rPh>
    <rPh sb="3" eb="6">
      <t>シュウリョウジ</t>
    </rPh>
    <rPh sb="7" eb="9">
      <t>モクヒョウ</t>
    </rPh>
    <phoneticPr fontId="1"/>
  </si>
  <si>
    <t>入力③指標!</t>
    <rPh sb="0" eb="2">
      <t>ニュウリョク</t>
    </rPh>
    <rPh sb="3" eb="5">
      <t>シヒョウ</t>
    </rPh>
    <phoneticPr fontId="1"/>
  </si>
  <si>
    <t>K</t>
    <phoneticPr fontId="1"/>
  </si>
  <si>
    <t>小規模卸売業</t>
    <rPh sb="0" eb="3">
      <t>ショウキボ</t>
    </rPh>
    <rPh sb="3" eb="6">
      <t>オロシウリギョウ</t>
    </rPh>
    <phoneticPr fontId="1"/>
  </si>
  <si>
    <t>基準年</t>
    <rPh sb="0" eb="2">
      <t>キジュン</t>
    </rPh>
    <rPh sb="2" eb="3">
      <t>ネン</t>
    </rPh>
    <phoneticPr fontId="1"/>
  </si>
  <si>
    <t>目標年</t>
    <rPh sb="0" eb="2">
      <t>モクヒョウ</t>
    </rPh>
    <rPh sb="2" eb="3">
      <t>ネン</t>
    </rPh>
    <phoneticPr fontId="1"/>
  </si>
  <si>
    <t>中規模卸売業</t>
    <rPh sb="0" eb="3">
      <t>チュウキボ</t>
    </rPh>
    <rPh sb="3" eb="6">
      <t>オロシウリギョウ</t>
    </rPh>
    <phoneticPr fontId="1"/>
  </si>
  <si>
    <t>※ A現状値が負（マイナス）の場合、伸び率計算の分母は絶対値を用いて計算しています。</t>
    <rPh sb="3" eb="5">
      <t>ゲンジョウ</t>
    </rPh>
    <rPh sb="5" eb="6">
      <t>チ</t>
    </rPh>
    <rPh sb="7" eb="8">
      <t>フ</t>
    </rPh>
    <rPh sb="15" eb="17">
      <t>バアイ</t>
    </rPh>
    <rPh sb="18" eb="19">
      <t>ノ</t>
    </rPh>
    <rPh sb="20" eb="21">
      <t>リツ</t>
    </rPh>
    <rPh sb="21" eb="23">
      <t>ケイサン</t>
    </rPh>
    <rPh sb="24" eb="26">
      <t>ブンボ</t>
    </rPh>
    <rPh sb="27" eb="30">
      <t>ゼッタイチ</t>
    </rPh>
    <rPh sb="31" eb="32">
      <t>モチ</t>
    </rPh>
    <rPh sb="34" eb="36">
      <t>ケイサン</t>
    </rPh>
    <phoneticPr fontId="1"/>
  </si>
  <si>
    <t>←終了時目標の座標</t>
    <rPh sb="1" eb="4">
      <t>シュウリョウジ</t>
    </rPh>
    <rPh sb="4" eb="6">
      <t>モクヒョウ</t>
    </rPh>
    <rPh sb="7" eb="9">
      <t>ザヒョウ</t>
    </rPh>
    <phoneticPr fontId="1"/>
  </si>
  <si>
    <t>中堅卸売業</t>
    <rPh sb="0" eb="2">
      <t>チュウケン</t>
    </rPh>
    <rPh sb="2" eb="5">
      <t>オロシウリギョウ</t>
    </rPh>
    <phoneticPr fontId="1"/>
  </si>
  <si>
    <t>小規模小売業</t>
    <rPh sb="0" eb="3">
      <t>ショウキボ</t>
    </rPh>
    <rPh sb="3" eb="6">
      <t>コウリギョウ</t>
    </rPh>
    <phoneticPr fontId="1"/>
  </si>
  <si>
    <t>６　経営力向上の内容　関係</t>
    <rPh sb="2" eb="5">
      <t>ケイエイリョク</t>
    </rPh>
    <rPh sb="5" eb="7">
      <t>コウジョウ</t>
    </rPh>
    <rPh sb="8" eb="10">
      <t>ナイヨウ</t>
    </rPh>
    <rPh sb="11" eb="13">
      <t>カンケイ</t>
    </rPh>
    <phoneticPr fontId="1"/>
  </si>
  <si>
    <t>←終了時人数、決算月の座標等</t>
    <rPh sb="1" eb="4">
      <t>シュウリョウジ</t>
    </rPh>
    <rPh sb="4" eb="6">
      <t>ニンズウ</t>
    </rPh>
    <rPh sb="7" eb="9">
      <t>ケッサン</t>
    </rPh>
    <rPh sb="9" eb="10">
      <t>ツキ</t>
    </rPh>
    <rPh sb="11" eb="13">
      <t>ザヒョウ</t>
    </rPh>
    <rPh sb="13" eb="14">
      <t>トウ</t>
    </rPh>
    <phoneticPr fontId="1"/>
  </si>
  <si>
    <t>中規模小売業</t>
    <rPh sb="0" eb="3">
      <t>チュウキボ</t>
    </rPh>
    <rPh sb="3" eb="6">
      <t>コウリギョウ</t>
    </rPh>
    <phoneticPr fontId="1"/>
  </si>
  <si>
    <t>事業者規模</t>
    <rPh sb="0" eb="3">
      <t>ジギョウシャ</t>
    </rPh>
    <rPh sb="3" eb="5">
      <t>キボ</t>
    </rPh>
    <phoneticPr fontId="1"/>
  </si>
  <si>
    <t>中堅小売業</t>
    <rPh sb="0" eb="2">
      <t>チュウケン</t>
    </rPh>
    <rPh sb="2" eb="5">
      <t>コウリギョウ</t>
    </rPh>
    <phoneticPr fontId="1"/>
  </si>
  <si>
    <t>実施項目の抜けチェック</t>
    <rPh sb="0" eb="2">
      <t>ジッシ</t>
    </rPh>
    <rPh sb="2" eb="4">
      <t>コウモク</t>
    </rPh>
    <rPh sb="5" eb="6">
      <t>ヌ</t>
    </rPh>
    <phoneticPr fontId="1"/>
  </si>
  <si>
    <t>新事業活動</t>
    <rPh sb="0" eb="3">
      <t>シンジギョウ</t>
    </rPh>
    <rPh sb="3" eb="5">
      <t>カツドウ</t>
    </rPh>
    <phoneticPr fontId="1"/>
  </si>
  <si>
    <t>その他の業種</t>
    <rPh sb="2" eb="3">
      <t>タ</t>
    </rPh>
    <rPh sb="4" eb="6">
      <t>ギョウシュ</t>
    </rPh>
    <phoneticPr fontId="1"/>
  </si>
  <si>
    <t>↓上記項目２の事業分野を選択した後、選択し直してください。</t>
    <rPh sb="1" eb="3">
      <t>ジョウキ</t>
    </rPh>
    <rPh sb="3" eb="5">
      <t>コウモク</t>
    </rPh>
    <rPh sb="12" eb="14">
      <t>センタク</t>
    </rPh>
    <rPh sb="16" eb="17">
      <t>アト</t>
    </rPh>
    <rPh sb="18" eb="20">
      <t>センタク</t>
    </rPh>
    <rPh sb="21" eb="22">
      <t>ナオ</t>
    </rPh>
    <phoneticPr fontId="1"/>
  </si>
  <si>
    <t>↓自社の取組を「具体的」に記載してください。</t>
    <rPh sb="1" eb="3">
      <t>ジシャ</t>
    </rPh>
    <rPh sb="4" eb="6">
      <t>トリクミ</t>
    </rPh>
    <rPh sb="8" eb="11">
      <t>グタイテキ</t>
    </rPh>
    <rPh sb="13" eb="15">
      <t>キサイ</t>
    </rPh>
    <phoneticPr fontId="1"/>
  </si>
  <si>
    <t>※欄が足りない場合は、別紙（印刷用シートの６頁）に記載して下さい。</t>
    <rPh sb="1" eb="2">
      <t>ラン</t>
    </rPh>
    <rPh sb="3" eb="4">
      <t>タ</t>
    </rPh>
    <rPh sb="7" eb="9">
      <t>バアイ</t>
    </rPh>
    <rPh sb="11" eb="13">
      <t>ベッシ</t>
    </rPh>
    <rPh sb="25" eb="27">
      <t>キサイ</t>
    </rPh>
    <rPh sb="29" eb="30">
      <t>クダ</t>
    </rPh>
    <phoneticPr fontId="1"/>
  </si>
  <si>
    <t>小規模石油卸売業</t>
    <rPh sb="0" eb="3">
      <t>ショウキボ</t>
    </rPh>
    <rPh sb="3" eb="5">
      <t>セキユ</t>
    </rPh>
    <rPh sb="5" eb="8">
      <t>オロシウリギョウ</t>
    </rPh>
    <phoneticPr fontId="1"/>
  </si>
  <si>
    <t>事業分野別指針該当箇所</t>
    <rPh sb="0" eb="4">
      <t>ジギョウブンヤ</t>
    </rPh>
    <rPh sb="4" eb="5">
      <t>ベツ</t>
    </rPh>
    <rPh sb="5" eb="7">
      <t>シシン</t>
    </rPh>
    <rPh sb="7" eb="9">
      <t>ガイトウ</t>
    </rPh>
    <rPh sb="9" eb="11">
      <t>カショ</t>
    </rPh>
    <phoneticPr fontId="1"/>
  </si>
  <si>
    <t>実施項目</t>
    <rPh sb="0" eb="2">
      <t>ジッシ</t>
    </rPh>
    <rPh sb="2" eb="4">
      <t>コウモク</t>
    </rPh>
    <phoneticPr fontId="1"/>
  </si>
  <si>
    <t>新事業活動の該非</t>
    <rPh sb="0" eb="3">
      <t>シンジギョウ</t>
    </rPh>
    <rPh sb="3" eb="5">
      <t>カツドウ</t>
    </rPh>
    <rPh sb="6" eb="8">
      <t>ガイヒ</t>
    </rPh>
    <phoneticPr fontId="1"/>
  </si>
  <si>
    <t>選択項目点</t>
    <rPh sb="0" eb="2">
      <t>センタク</t>
    </rPh>
    <rPh sb="2" eb="4">
      <t>コウモク</t>
    </rPh>
    <rPh sb="4" eb="5">
      <t>テン</t>
    </rPh>
    <phoneticPr fontId="1"/>
  </si>
  <si>
    <t>重複チェック(重複0）</t>
    <rPh sb="0" eb="2">
      <t>チョウフク</t>
    </rPh>
    <rPh sb="7" eb="9">
      <t>チョウフク</t>
    </rPh>
    <phoneticPr fontId="1"/>
  </si>
  <si>
    <t>分野別指針（１：製造、２：卸小、３：基本、４：SS、５：学習）</t>
    <rPh sb="0" eb="3">
      <t>ブンヤベツ</t>
    </rPh>
    <rPh sb="3" eb="5">
      <t>シシン</t>
    </rPh>
    <rPh sb="8" eb="10">
      <t>セイゾウ</t>
    </rPh>
    <rPh sb="13" eb="14">
      <t>オロ</t>
    </rPh>
    <rPh sb="14" eb="15">
      <t>ショウ</t>
    </rPh>
    <rPh sb="18" eb="20">
      <t>キホン</t>
    </rPh>
    <rPh sb="28" eb="30">
      <t>ガクシュウ</t>
    </rPh>
    <phoneticPr fontId="1"/>
  </si>
  <si>
    <t>←分野別指針選択誤り</t>
    <rPh sb="1" eb="3">
      <t>ブンヤ</t>
    </rPh>
    <rPh sb="3" eb="4">
      <t>ベツ</t>
    </rPh>
    <rPh sb="4" eb="6">
      <t>シシン</t>
    </rPh>
    <rPh sb="6" eb="8">
      <t>センタク</t>
    </rPh>
    <rPh sb="8" eb="9">
      <t>アヤマ</t>
    </rPh>
    <phoneticPr fontId="1"/>
  </si>
  <si>
    <t>中規模石油卸売業</t>
    <rPh sb="0" eb="3">
      <t>チュウキボ</t>
    </rPh>
    <rPh sb="3" eb="5">
      <t>セキユ</t>
    </rPh>
    <rPh sb="5" eb="8">
      <t>オロシウリギョウ</t>
    </rPh>
    <phoneticPr fontId="1"/>
  </si>
  <si>
    <t>この文は削除しご記載ください。
（セル内での改行→Alt＋Enter）
欄が不足する場合は、別紙に記載してください。</t>
  </si>
  <si>
    <t>－</t>
  </si>
  <si>
    <t>※実施期間は規定値として３の計画実施期間が設定されています。
変更したい場合は、セル内を直接変更してください。</t>
    <rPh sb="1" eb="3">
      <t>ジッシ</t>
    </rPh>
    <rPh sb="3" eb="5">
      <t>キカン</t>
    </rPh>
    <rPh sb="6" eb="9">
      <t>キテイチ</t>
    </rPh>
    <rPh sb="14" eb="16">
      <t>ケイカク</t>
    </rPh>
    <rPh sb="16" eb="18">
      <t>ジッシ</t>
    </rPh>
    <rPh sb="18" eb="20">
      <t>キカン</t>
    </rPh>
    <rPh sb="21" eb="23">
      <t>セッテイ</t>
    </rPh>
    <rPh sb="31" eb="33">
      <t>ヘンコウ</t>
    </rPh>
    <rPh sb="36" eb="38">
      <t>バアイ</t>
    </rPh>
    <rPh sb="42" eb="43">
      <t>ナイ</t>
    </rPh>
    <rPh sb="44" eb="46">
      <t>チョクセツ</t>
    </rPh>
    <rPh sb="46" eb="48">
      <t>ヘンコウ</t>
    </rPh>
    <phoneticPr fontId="1"/>
  </si>
  <si>
    <t>中堅石油卸売業</t>
    <rPh sb="0" eb="2">
      <t>チュウケン</t>
    </rPh>
    <rPh sb="2" eb="4">
      <t>セキユ</t>
    </rPh>
    <rPh sb="4" eb="7">
      <t>オロシウリギョウ</t>
    </rPh>
    <phoneticPr fontId="1"/>
  </si>
  <si>
    <t>小規模燃料小売業</t>
    <rPh sb="0" eb="3">
      <t>ショウキボ</t>
    </rPh>
    <rPh sb="3" eb="5">
      <t>ネンリョウ</t>
    </rPh>
    <rPh sb="5" eb="8">
      <t>コウリギョウ</t>
    </rPh>
    <phoneticPr fontId="1"/>
  </si>
  <si>
    <t>中規模燃料小売業</t>
    <rPh sb="0" eb="3">
      <t>チュウキボ</t>
    </rPh>
    <rPh sb="3" eb="5">
      <t>ネンリョウ</t>
    </rPh>
    <rPh sb="5" eb="8">
      <t>コウリギョウ</t>
    </rPh>
    <phoneticPr fontId="1"/>
  </si>
  <si>
    <t>中堅燃料小売業</t>
    <rPh sb="0" eb="2">
      <t>チュウケン</t>
    </rPh>
    <rPh sb="2" eb="4">
      <t>ネンリョウ</t>
    </rPh>
    <rPh sb="4" eb="7">
      <t>コウリギョウ</t>
    </rPh>
    <phoneticPr fontId="1"/>
  </si>
  <si>
    <t>必要項目数</t>
    <rPh sb="0" eb="2">
      <t>ヒツヨウ</t>
    </rPh>
    <rPh sb="2" eb="5">
      <t>コウモクスウ</t>
    </rPh>
    <phoneticPr fontId="1"/>
  </si>
  <si>
    <t>小規模学習塾業</t>
    <rPh sb="0" eb="3">
      <t>ショウキボ</t>
    </rPh>
    <rPh sb="3" eb="6">
      <t>ガクシュウジュク</t>
    </rPh>
    <rPh sb="6" eb="7">
      <t>ギョウ</t>
    </rPh>
    <phoneticPr fontId="1"/>
  </si>
  <si>
    <t>中規模学習塾業</t>
    <rPh sb="0" eb="3">
      <t>チュウキボ</t>
    </rPh>
    <rPh sb="3" eb="6">
      <t>ガクシュウジュク</t>
    </rPh>
    <rPh sb="6" eb="7">
      <t>ギョウ</t>
    </rPh>
    <phoneticPr fontId="1"/>
  </si>
  <si>
    <t>←イ～ニ</t>
    <phoneticPr fontId="1"/>
  </si>
  <si>
    <t>中堅学習塾業</t>
    <rPh sb="0" eb="2">
      <t>チュウケン</t>
    </rPh>
    <rPh sb="2" eb="5">
      <t>ガクシュウジュク</t>
    </rPh>
    <rPh sb="5" eb="6">
      <t>ギョウ</t>
    </rPh>
    <phoneticPr fontId="1"/>
  </si>
  <si>
    <t>７　経営力向上を実施するために必要な資金の額及びその調達方法　関係</t>
    <rPh sb="2" eb="4">
      <t>ケイエイ</t>
    </rPh>
    <rPh sb="4" eb="5">
      <t>リョク</t>
    </rPh>
    <rPh sb="5" eb="7">
      <t>コウジョウ</t>
    </rPh>
    <rPh sb="8" eb="10">
      <t>ジッシ</t>
    </rPh>
    <rPh sb="15" eb="17">
      <t>ヒツヨウ</t>
    </rPh>
    <rPh sb="18" eb="20">
      <t>シキン</t>
    </rPh>
    <rPh sb="21" eb="22">
      <t>ガク</t>
    </rPh>
    <rPh sb="22" eb="23">
      <t>オヨ</t>
    </rPh>
    <rPh sb="26" eb="28">
      <t>チョウタツ</t>
    </rPh>
    <rPh sb="28" eb="30">
      <t>ホウホウ</t>
    </rPh>
    <rPh sb="31" eb="33">
      <t>カンケイ</t>
    </rPh>
    <phoneticPr fontId="1"/>
  </si>
  <si>
    <t>←ホ～ヘ</t>
    <phoneticPr fontId="1"/>
  </si>
  <si>
    <r>
      <t>金額（</t>
    </r>
    <r>
      <rPr>
        <sz val="11"/>
        <color rgb="FFFF0000"/>
        <rFont val="ＭＳ Ｐゴシック"/>
        <family val="3"/>
        <charset val="128"/>
        <scheme val="minor"/>
      </rPr>
      <t>千円</t>
    </r>
    <r>
      <rPr>
        <sz val="11"/>
        <color theme="1"/>
        <rFont val="ＭＳ Ｐゴシック"/>
        <family val="2"/>
        <charset val="128"/>
        <scheme val="minor"/>
      </rPr>
      <t>）</t>
    </r>
    <rPh sb="0" eb="2">
      <t>キンガク</t>
    </rPh>
    <rPh sb="3" eb="5">
      <t>センエン</t>
    </rPh>
    <phoneticPr fontId="1"/>
  </si>
  <si>
    <t>金額単位（千円）記載間違い</t>
    <rPh sb="0" eb="2">
      <t>キンガク</t>
    </rPh>
    <rPh sb="2" eb="4">
      <t>タンイ</t>
    </rPh>
    <rPh sb="5" eb="7">
      <t>センエン</t>
    </rPh>
    <rPh sb="8" eb="10">
      <t>キサイ</t>
    </rPh>
    <rPh sb="10" eb="12">
      <t>マチガ</t>
    </rPh>
    <phoneticPr fontId="1"/>
  </si>
  <si>
    <t>↑必要数</t>
    <rPh sb="1" eb="4">
      <t>ヒツヨウスウ</t>
    </rPh>
    <phoneticPr fontId="1"/>
  </si>
  <si>
    <t>↑必要数（SSの場合のみ）</t>
    <rPh sb="1" eb="4">
      <t>ヒツヨウスウ</t>
    </rPh>
    <rPh sb="8" eb="10">
      <t>バアイ</t>
    </rPh>
    <phoneticPr fontId="1"/>
  </si>
  <si>
    <t>例</t>
    <rPh sb="0" eb="1">
      <t>レイ</t>
    </rPh>
    <phoneticPr fontId="1"/>
  </si>
  <si>
    <t>ア</t>
  </si>
  <si>
    <t>経営力向上設備等購入資金</t>
    <rPh sb="0" eb="2">
      <t>ケイエイ</t>
    </rPh>
    <rPh sb="2" eb="3">
      <t>リョク</t>
    </rPh>
    <rPh sb="3" eb="5">
      <t>コウジョウ</t>
    </rPh>
    <rPh sb="5" eb="7">
      <t>セツビ</t>
    </rPh>
    <rPh sb="7" eb="8">
      <t>トウ</t>
    </rPh>
    <rPh sb="8" eb="10">
      <t>コウニュウ</t>
    </rPh>
    <rPh sb="10" eb="12">
      <t>シキン</t>
    </rPh>
    <phoneticPr fontId="1"/>
  </si>
  <si>
    <t>融資</t>
    <rPh sb="0" eb="2">
      <t>ユウシ</t>
    </rPh>
    <phoneticPr fontId="1"/>
  </si>
  <si>
    <t>指定業種（０なら対象外業種を含む）</t>
    <rPh sb="0" eb="2">
      <t>シテイ</t>
    </rPh>
    <rPh sb="2" eb="4">
      <t>ギョウシュ</t>
    </rPh>
    <rPh sb="8" eb="10">
      <t>タイショウ</t>
    </rPh>
    <rPh sb="10" eb="11">
      <t>ガイ</t>
    </rPh>
    <rPh sb="11" eb="13">
      <t>ギョウシュ</t>
    </rPh>
    <rPh sb="14" eb="15">
      <t>フク</t>
    </rPh>
    <phoneticPr fontId="1"/>
  </si>
  <si>
    <t>a</t>
    <phoneticPr fontId="1"/>
  </si>
  <si>
    <t>b</t>
    <phoneticPr fontId="1"/>
  </si>
  <si>
    <t>c</t>
    <phoneticPr fontId="1"/>
  </si>
  <si>
    <t>d</t>
    <phoneticPr fontId="1"/>
  </si>
  <si>
    <t>e</t>
    <phoneticPr fontId="1"/>
  </si>
  <si>
    <t>↓0なら対象外</t>
    <rPh sb="4" eb="7">
      <t>タイショウガイ</t>
    </rPh>
    <phoneticPr fontId="1"/>
  </si>
  <si>
    <t>↓エラーNo.</t>
    <phoneticPr fontId="1"/>
  </si>
  <si>
    <t>↓総和</t>
    <rPh sb="1" eb="3">
      <t>ソウワ</t>
    </rPh>
    <phoneticPr fontId="1"/>
  </si>
  <si>
    <t>総和</t>
    <rPh sb="0" eb="2">
      <t>ソウワ</t>
    </rPh>
    <phoneticPr fontId="1"/>
  </si>
  <si>
    <t>※令和7年6月2日以降申請分については取得年月日まで記載が必要です。</t>
    <rPh sb="11" eb="13">
      <t>シンセイ</t>
    </rPh>
    <rPh sb="13" eb="14">
      <t>ブン</t>
    </rPh>
    <phoneticPr fontId="1"/>
  </si>
  <si>
    <t>設備有無↓</t>
    <rPh sb="0" eb="2">
      <t>セツビ</t>
    </rPh>
    <rPh sb="2" eb="4">
      <t>ウム</t>
    </rPh>
    <phoneticPr fontId="1"/>
  </si>
  <si>
    <t>No.</t>
    <phoneticPr fontId="1"/>
  </si>
  <si>
    <t>取得予定時期（年）</t>
    <rPh sb="0" eb="2">
      <t>シュトク</t>
    </rPh>
    <rPh sb="2" eb="4">
      <t>ヨテイ</t>
    </rPh>
    <rPh sb="4" eb="6">
      <t>ジキ</t>
    </rPh>
    <rPh sb="7" eb="8">
      <t>ネン</t>
    </rPh>
    <phoneticPr fontId="1"/>
  </si>
  <si>
    <t>取得予定時期（月）</t>
    <rPh sb="0" eb="2">
      <t>シュトク</t>
    </rPh>
    <rPh sb="2" eb="4">
      <t>ヨテイ</t>
    </rPh>
    <rPh sb="4" eb="6">
      <t>ジキ</t>
    </rPh>
    <rPh sb="7" eb="8">
      <t>ガツ</t>
    </rPh>
    <phoneticPr fontId="1"/>
  </si>
  <si>
    <t>取得予定時期（日）</t>
    <rPh sb="0" eb="2">
      <t>シュトク</t>
    </rPh>
    <rPh sb="2" eb="4">
      <t>ヨテイ</t>
    </rPh>
    <rPh sb="4" eb="6">
      <t>ジキ</t>
    </rPh>
    <rPh sb="7" eb="8">
      <t>ヒ</t>
    </rPh>
    <phoneticPr fontId="1"/>
  </si>
  <si>
    <t>利用を想定している支援措置</t>
    <rPh sb="0" eb="2">
      <t>リヨウ</t>
    </rPh>
    <rPh sb="3" eb="5">
      <t>ソウテイ</t>
    </rPh>
    <rPh sb="9" eb="11">
      <t>シエン</t>
    </rPh>
    <rPh sb="11" eb="13">
      <t>ソチ</t>
    </rPh>
    <phoneticPr fontId="1"/>
  </si>
  <si>
    <t>設置場所
（市区町村まで）</t>
    <rPh sb="0" eb="2">
      <t>セッチ</t>
    </rPh>
    <rPh sb="2" eb="4">
      <t>バショ</t>
    </rPh>
    <rPh sb="6" eb="10">
      <t>シクチョウソン</t>
    </rPh>
    <phoneticPr fontId="1"/>
  </si>
  <si>
    <t>設備等
の種類</t>
    <rPh sb="0" eb="3">
      <t>セツビナド</t>
    </rPh>
    <rPh sb="5" eb="7">
      <t>シュルイ</t>
    </rPh>
    <phoneticPr fontId="1"/>
  </si>
  <si>
    <r>
      <t>単価（</t>
    </r>
    <r>
      <rPr>
        <sz val="9"/>
        <color rgb="FFFF0000"/>
        <rFont val="ＭＳ Ｐゴシック"/>
        <family val="3"/>
        <charset val="128"/>
        <scheme val="minor"/>
      </rPr>
      <t>千円</t>
    </r>
    <r>
      <rPr>
        <sz val="9"/>
        <color theme="1"/>
        <rFont val="ＭＳ Ｐゴシック"/>
        <family val="3"/>
        <charset val="128"/>
        <scheme val="minor"/>
      </rPr>
      <t>）</t>
    </r>
    <rPh sb="0" eb="2">
      <t>タンカ</t>
    </rPh>
    <rPh sb="3" eb="4">
      <t>セン</t>
    </rPh>
    <rPh sb="4" eb="5">
      <t>エン</t>
    </rPh>
    <phoneticPr fontId="1"/>
  </si>
  <si>
    <r>
      <t>金額（</t>
    </r>
    <r>
      <rPr>
        <sz val="11"/>
        <color rgb="FFFF0000"/>
        <rFont val="ＭＳ Ｐゴシック"/>
        <family val="3"/>
        <charset val="128"/>
        <scheme val="minor"/>
      </rPr>
      <t>千円</t>
    </r>
    <r>
      <rPr>
        <sz val="11"/>
        <color theme="1"/>
        <rFont val="ＭＳ Ｐゴシック"/>
        <family val="2"/>
        <charset val="128"/>
        <scheme val="minor"/>
      </rPr>
      <t>）</t>
    </r>
    <rPh sb="0" eb="2">
      <t>キンガク</t>
    </rPh>
    <rPh sb="3" eb="4">
      <t>セン</t>
    </rPh>
    <rPh sb="4" eb="5">
      <t>エン</t>
    </rPh>
    <phoneticPr fontId="1"/>
  </si>
  <si>
    <t>証明書種類</t>
    <rPh sb="0" eb="3">
      <t>ショウメイショ</t>
    </rPh>
    <rPh sb="3" eb="5">
      <t>シュルイ</t>
    </rPh>
    <phoneticPr fontId="1"/>
  </si>
  <si>
    <t>証明書等の
文書番号</t>
    <rPh sb="0" eb="3">
      <t>ショウメイショ</t>
    </rPh>
    <rPh sb="3" eb="4">
      <t>トウ</t>
    </rPh>
    <rPh sb="6" eb="8">
      <t>ブンショ</t>
    </rPh>
    <rPh sb="8" eb="10">
      <t>バンゴウ</t>
    </rPh>
    <phoneticPr fontId="1"/>
  </si>
  <si>
    <t>小計欄</t>
    <rPh sb="0" eb="2">
      <t>ショウケイ</t>
    </rPh>
    <rPh sb="2" eb="3">
      <t>ラン</t>
    </rPh>
    <phoneticPr fontId="1"/>
  </si>
  <si>
    <t>設備</t>
    <rPh sb="0" eb="2">
      <t>セツビ</t>
    </rPh>
    <phoneticPr fontId="1"/>
  </si>
  <si>
    <t>金額漏れ↓</t>
    <rPh sb="0" eb="2">
      <t>キンガク</t>
    </rPh>
    <rPh sb="2" eb="3">
      <t>モ</t>
    </rPh>
    <phoneticPr fontId="1"/>
  </si>
  <si>
    <t>（固定資産税のチェック有）かつ（器具備品or工具or建物附属設備有）なら１を返す</t>
    <rPh sb="1" eb="3">
      <t>コテイ</t>
    </rPh>
    <rPh sb="3" eb="6">
      <t>シサンゼイ</t>
    </rPh>
    <rPh sb="11" eb="12">
      <t>アリ</t>
    </rPh>
    <rPh sb="16" eb="18">
      <t>キグ</t>
    </rPh>
    <rPh sb="18" eb="20">
      <t>ビヒン</t>
    </rPh>
    <rPh sb="22" eb="24">
      <t>コウグ</t>
    </rPh>
    <rPh sb="26" eb="28">
      <t>タテモノ</t>
    </rPh>
    <rPh sb="28" eb="30">
      <t>フゾク</t>
    </rPh>
    <rPh sb="30" eb="32">
      <t>セツビ</t>
    </rPh>
    <rPh sb="32" eb="33">
      <t>アリ</t>
    </rPh>
    <rPh sb="38" eb="39">
      <t>カエ</t>
    </rPh>
    <phoneticPr fontId="1"/>
  </si>
  <si>
    <t>最低賃金要件、10～16なら最賃全国平均以上</t>
    <rPh sb="0" eb="2">
      <t>サイテイ</t>
    </rPh>
    <rPh sb="2" eb="4">
      <t>チンギン</t>
    </rPh>
    <rPh sb="4" eb="6">
      <t>ヨウケン</t>
    </rPh>
    <rPh sb="14" eb="15">
      <t>サイ</t>
    </rPh>
    <rPh sb="15" eb="16">
      <t>チン</t>
    </rPh>
    <rPh sb="16" eb="18">
      <t>ゼンコク</t>
    </rPh>
    <rPh sb="18" eb="20">
      <t>ヘイキン</t>
    </rPh>
    <rPh sb="20" eb="22">
      <t>イジョウ</t>
    </rPh>
    <phoneticPr fontId="1"/>
  </si>
  <si>
    <t>各事業分野における労働生産性要件（０なら対象外）,一つでも事業分野が対象になっていればよい</t>
    <rPh sb="0" eb="1">
      <t>カク</t>
    </rPh>
    <rPh sb="1" eb="5">
      <t>ジギョウブンヤ</t>
    </rPh>
    <rPh sb="9" eb="11">
      <t>ロウドウ</t>
    </rPh>
    <rPh sb="11" eb="14">
      <t>セイサンセイ</t>
    </rPh>
    <rPh sb="14" eb="16">
      <t>ヨウケン</t>
    </rPh>
    <rPh sb="20" eb="23">
      <t>タイショウガイ</t>
    </rPh>
    <rPh sb="25" eb="26">
      <t>ヒト</t>
    </rPh>
    <rPh sb="29" eb="33">
      <t>ジギョウブンヤ</t>
    </rPh>
    <rPh sb="34" eb="36">
      <t>タイショウ</t>
    </rPh>
    <phoneticPr fontId="1"/>
  </si>
  <si>
    <t>行指定エラー表示用</t>
    <rPh sb="0" eb="3">
      <t>ギョウシテイ</t>
    </rPh>
    <rPh sb="6" eb="9">
      <t>ヒョウジヨウ</t>
    </rPh>
    <phoneticPr fontId="1"/>
  </si>
  <si>
    <t>国税措置のチェック有なら１を返す</t>
    <rPh sb="0" eb="2">
      <t>コクゼイ</t>
    </rPh>
    <rPh sb="2" eb="4">
      <t>ソチ</t>
    </rPh>
    <rPh sb="9" eb="10">
      <t>ア</t>
    </rPh>
    <rPh sb="14" eb="15">
      <t>カエ</t>
    </rPh>
    <phoneticPr fontId="1"/>
  </si>
  <si>
    <t>4月1日以前に取得かつ国税措置チェック有なら１を返す</t>
    <rPh sb="1" eb="2">
      <t>ガツ</t>
    </rPh>
    <rPh sb="3" eb="4">
      <t>ニチ</t>
    </rPh>
    <rPh sb="4" eb="6">
      <t>イゼン</t>
    </rPh>
    <rPh sb="7" eb="9">
      <t>シュトク</t>
    </rPh>
    <rPh sb="11" eb="13">
      <t>コクゼイ</t>
    </rPh>
    <rPh sb="13" eb="15">
      <t>ソチ</t>
    </rPh>
    <rPh sb="19" eb="20">
      <t>ア</t>
    </rPh>
    <rPh sb="24" eb="25">
      <t>カエ</t>
    </rPh>
    <phoneticPr fontId="1"/>
  </si>
  <si>
    <t>4月1日以前に取得かつ固定資産税特例にチェックかつ器具備品・工具・建物附属設備なら１を返す</t>
    <rPh sb="1" eb="2">
      <t>ガツ</t>
    </rPh>
    <rPh sb="3" eb="4">
      <t>ニチ</t>
    </rPh>
    <rPh sb="4" eb="6">
      <t>イゼン</t>
    </rPh>
    <rPh sb="7" eb="9">
      <t>シュトク</t>
    </rPh>
    <rPh sb="11" eb="13">
      <t>コテイ</t>
    </rPh>
    <rPh sb="13" eb="16">
      <t>シサンゼイ</t>
    </rPh>
    <rPh sb="16" eb="18">
      <t>トクレイ</t>
    </rPh>
    <rPh sb="25" eb="27">
      <t>キグ</t>
    </rPh>
    <rPh sb="27" eb="29">
      <t>ビヒン</t>
    </rPh>
    <rPh sb="30" eb="32">
      <t>コウグ</t>
    </rPh>
    <rPh sb="33" eb="35">
      <t>タテモノ</t>
    </rPh>
    <rPh sb="35" eb="37">
      <t>フゾク</t>
    </rPh>
    <rPh sb="37" eb="39">
      <t>セツビ</t>
    </rPh>
    <rPh sb="43" eb="44">
      <t>カエ</t>
    </rPh>
    <phoneticPr fontId="1"/>
  </si>
  <si>
    <t>ソフトウェアかつ固定資産税特例にチェックなら１を返す</t>
    <rPh sb="8" eb="10">
      <t>コテイ</t>
    </rPh>
    <rPh sb="10" eb="13">
      <t>シサンゼイ</t>
    </rPh>
    <rPh sb="13" eb="15">
      <t>トクレイ</t>
    </rPh>
    <rPh sb="24" eb="25">
      <t>カエ</t>
    </rPh>
    <phoneticPr fontId="1"/>
  </si>
  <si>
    <t>情報通信業かつ器具備品かつ国税措置なら1を返す</t>
    <rPh sb="0" eb="2">
      <t>ジョウホウ</t>
    </rPh>
    <rPh sb="2" eb="5">
      <t>ツウシンギョウ</t>
    </rPh>
    <rPh sb="7" eb="9">
      <t>キグ</t>
    </rPh>
    <rPh sb="9" eb="11">
      <t>ビヒン</t>
    </rPh>
    <rPh sb="13" eb="15">
      <t>コクゼイ</t>
    </rPh>
    <rPh sb="15" eb="17">
      <t>ソチ</t>
    </rPh>
    <rPh sb="21" eb="22">
      <t>カエ</t>
    </rPh>
    <phoneticPr fontId="1"/>
  </si>
  <si>
    <t>B類型かつ固定資産税なら１を返す</t>
    <rPh sb="1" eb="3">
      <t>ルイケイ</t>
    </rPh>
    <rPh sb="5" eb="7">
      <t>コテイ</t>
    </rPh>
    <rPh sb="7" eb="9">
      <t>シサン</t>
    </rPh>
    <rPh sb="9" eb="10">
      <t>ゼイ</t>
    </rPh>
    <rPh sb="14" eb="15">
      <t>カエ</t>
    </rPh>
    <phoneticPr fontId="1"/>
  </si>
  <si>
    <t>error
number</t>
    <phoneticPr fontId="1"/>
  </si>
  <si>
    <t>↑0なら記載漏れあり</t>
    <rPh sb="4" eb="6">
      <t>キサイ</t>
    </rPh>
    <rPh sb="6" eb="7">
      <t>モ</t>
    </rPh>
    <phoneticPr fontId="1"/>
  </si>
  <si>
    <t>A</t>
    <phoneticPr fontId="1"/>
  </si>
  <si>
    <t>ABC／z123456788</t>
    <phoneticPr fontId="1"/>
  </si>
  <si>
    <t>大阪府</t>
  </si>
  <si>
    <t>大阪市</t>
    <rPh sb="0" eb="3">
      <t>オオサカシ</t>
    </rPh>
    <phoneticPr fontId="1"/>
  </si>
  <si>
    <t>A</t>
  </si>
  <si>
    <t>↑Ａ＝工業会等の証明書、Ｂ＝経済産業局の確認書</t>
    <rPh sb="3" eb="6">
      <t>コウギョウカイ</t>
    </rPh>
    <rPh sb="6" eb="7">
      <t>トウ</t>
    </rPh>
    <rPh sb="8" eb="11">
      <t>ショウメイショ</t>
    </rPh>
    <rPh sb="14" eb="16">
      <t>ケイザイ</t>
    </rPh>
    <rPh sb="16" eb="19">
      <t>サンギョウキョク</t>
    </rPh>
    <rPh sb="20" eb="23">
      <t>カクニンショ</t>
    </rPh>
    <phoneticPr fontId="1"/>
  </si>
  <si>
    <t>←MAX</t>
    <phoneticPr fontId="1"/>
  </si>
  <si>
    <t>←MIN</t>
    <phoneticPr fontId="1"/>
  </si>
  <si>
    <t>←申請月</t>
    <rPh sb="1" eb="3">
      <t>シンセイ</t>
    </rPh>
    <rPh sb="3" eb="4">
      <t>ツキ</t>
    </rPh>
    <phoneticPr fontId="1"/>
  </si>
  <si>
    <t>申請日関係</t>
    <rPh sb="0" eb="2">
      <t>シンセイ</t>
    </rPh>
    <rPh sb="2" eb="3">
      <t>ビ</t>
    </rPh>
    <rPh sb="3" eb="5">
      <t>カンケイ</t>
    </rPh>
    <phoneticPr fontId="1"/>
  </si>
  <si>
    <t>←計画開始月</t>
    <rPh sb="1" eb="3">
      <t>ケイカク</t>
    </rPh>
    <rPh sb="3" eb="5">
      <t>カイシ</t>
    </rPh>
    <rPh sb="5" eb="6">
      <t>ツキ</t>
    </rPh>
    <phoneticPr fontId="1"/>
  </si>
  <si>
    <t>←MIN＜申請-2</t>
    <rPh sb="5" eb="7">
      <t>シンセイ</t>
    </rPh>
    <phoneticPr fontId="1"/>
  </si>
  <si>
    <t>←MIN＜2016年7月</t>
    <rPh sb="9" eb="10">
      <t>ネン</t>
    </rPh>
    <rPh sb="11" eb="12">
      <t>ガツ</t>
    </rPh>
    <phoneticPr fontId="1"/>
  </si>
  <si>
    <t>←MIN＜計画開始</t>
    <rPh sb="5" eb="7">
      <t>ケイカク</t>
    </rPh>
    <rPh sb="7" eb="9">
      <t>カイシ</t>
    </rPh>
    <phoneticPr fontId="1"/>
  </si>
  <si>
    <t>←計画開始＜申請月-2</t>
    <rPh sb="1" eb="3">
      <t>ケイカク</t>
    </rPh>
    <rPh sb="3" eb="5">
      <t>カイシ</t>
    </rPh>
    <rPh sb="6" eb="8">
      <t>シンセイ</t>
    </rPh>
    <rPh sb="8" eb="9">
      <t>ツキ</t>
    </rPh>
    <phoneticPr fontId="1"/>
  </si>
  <si>
    <r>
      <t>８　経営力向上設備等の種類（上欄が足りない場合は続けてこちらに記載してください）　</t>
    </r>
    <r>
      <rPr>
        <b/>
        <sz val="14"/>
        <color rgb="FFFF0000"/>
        <rFont val="ＭＳ Ｐゴシック"/>
        <family val="3"/>
        <charset val="128"/>
        <scheme val="minor"/>
      </rPr>
      <t>※令和7年6月2日以降申請分については取得年月日まで記載が必要です。</t>
    </r>
    <rPh sb="2" eb="5">
      <t>ケイエイリョク</t>
    </rPh>
    <rPh sb="5" eb="7">
      <t>コウジョウ</t>
    </rPh>
    <rPh sb="7" eb="9">
      <t>セツビ</t>
    </rPh>
    <rPh sb="9" eb="10">
      <t>トウ</t>
    </rPh>
    <rPh sb="11" eb="13">
      <t>シュルイ</t>
    </rPh>
    <rPh sb="14" eb="16">
      <t>ジョウラン</t>
    </rPh>
    <rPh sb="17" eb="18">
      <t>タ</t>
    </rPh>
    <rPh sb="21" eb="23">
      <t>バアイ</t>
    </rPh>
    <rPh sb="24" eb="25">
      <t>ツヅ</t>
    </rPh>
    <rPh sb="31" eb="33">
      <t>キサイ</t>
    </rPh>
    <rPh sb="42" eb="44">
      <t>レイワ</t>
    </rPh>
    <rPh sb="45" eb="46">
      <t>ネン</t>
    </rPh>
    <rPh sb="47" eb="48">
      <t>ガツ</t>
    </rPh>
    <rPh sb="49" eb="50">
      <t>ニチ</t>
    </rPh>
    <rPh sb="50" eb="52">
      <t>イコウ</t>
    </rPh>
    <rPh sb="52" eb="54">
      <t>シンセイ</t>
    </rPh>
    <rPh sb="54" eb="55">
      <t>ブン</t>
    </rPh>
    <rPh sb="60" eb="62">
      <t>シュトク</t>
    </rPh>
    <rPh sb="62" eb="63">
      <t>ネン</t>
    </rPh>
    <rPh sb="63" eb="64">
      <t>ガツ</t>
    </rPh>
    <rPh sb="64" eb="65">
      <t>ヒ</t>
    </rPh>
    <rPh sb="67" eb="69">
      <t>キサイ</t>
    </rPh>
    <rPh sb="70" eb="72">
      <t>ヒツヨウ</t>
    </rPh>
    <phoneticPr fontId="1"/>
  </si>
  <si>
    <t>←2017年4月</t>
    <rPh sb="5" eb="6">
      <t>ネン</t>
    </rPh>
    <rPh sb="7" eb="8">
      <t>ガツ</t>
    </rPh>
    <phoneticPr fontId="1"/>
  </si>
  <si>
    <r>
      <t>単価（金額：</t>
    </r>
    <r>
      <rPr>
        <sz val="9"/>
        <color rgb="FFFF0000"/>
        <rFont val="ＭＳ Ｐゴシック"/>
        <family val="3"/>
        <charset val="128"/>
        <scheme val="minor"/>
      </rPr>
      <t>千円</t>
    </r>
    <r>
      <rPr>
        <sz val="9"/>
        <color theme="1"/>
        <rFont val="ＭＳ Ｐゴシック"/>
        <family val="3"/>
        <charset val="128"/>
        <scheme val="minor"/>
      </rPr>
      <t>）</t>
    </r>
    <rPh sb="0" eb="2">
      <t>タンカ</t>
    </rPh>
    <rPh sb="3" eb="5">
      <t>キンガク</t>
    </rPh>
    <rPh sb="6" eb="7">
      <t>セン</t>
    </rPh>
    <rPh sb="7" eb="8">
      <t>エン</t>
    </rPh>
    <phoneticPr fontId="1"/>
  </si>
  <si>
    <t>■基本入力情報</t>
    <rPh sb="1" eb="3">
      <t>キホン</t>
    </rPh>
    <rPh sb="3" eb="5">
      <t>ニュウリョク</t>
    </rPh>
    <rPh sb="5" eb="7">
      <t>ジョウホウ</t>
    </rPh>
    <phoneticPr fontId="3"/>
  </si>
  <si>
    <t>入力</t>
    <rPh sb="0" eb="2">
      <t>ニュウリョク</t>
    </rPh>
    <phoneticPr fontId="1"/>
  </si>
  <si>
    <t>項目</t>
    <rPh sb="0" eb="2">
      <t>コウモク</t>
    </rPh>
    <phoneticPr fontId="3"/>
  </si>
  <si>
    <t>入力欄</t>
    <rPh sb="0" eb="2">
      <t>ニュウリョク</t>
    </rPh>
    <rPh sb="2" eb="3">
      <t>ラン</t>
    </rPh>
    <phoneticPr fontId="3"/>
  </si>
  <si>
    <t>選択</t>
    <rPh sb="0" eb="2">
      <t>センタク</t>
    </rPh>
    <phoneticPr fontId="1"/>
  </si>
  <si>
    <t>商号</t>
    <rPh sb="0" eb="2">
      <t>ショウゴウ</t>
    </rPh>
    <phoneticPr fontId="1"/>
  </si>
  <si>
    <r>
      <t>従業員数</t>
    </r>
    <r>
      <rPr>
        <sz val="9"/>
        <color theme="1"/>
        <rFont val="ＭＳ Ｐゴシック"/>
        <family val="3"/>
        <charset val="128"/>
        <scheme val="minor"/>
      </rPr>
      <t>（現状/計画終了時）</t>
    </r>
    <rPh sb="0" eb="3">
      <t>ジュウギョウイン</t>
    </rPh>
    <rPh sb="3" eb="4">
      <t>スウ</t>
    </rPh>
    <rPh sb="5" eb="7">
      <t>ゲンジョウ</t>
    </rPh>
    <rPh sb="8" eb="10">
      <t>ケイカク</t>
    </rPh>
    <rPh sb="10" eb="12">
      <t>シュウリョウ</t>
    </rPh>
    <rPh sb="12" eb="13">
      <t>ジ</t>
    </rPh>
    <phoneticPr fontId="1"/>
  </si>
  <si>
    <t>業種（大区分）</t>
    <rPh sb="0" eb="2">
      <t>ギョウシュ</t>
    </rPh>
    <rPh sb="3" eb="6">
      <t>ダイクブン</t>
    </rPh>
    <phoneticPr fontId="1"/>
  </si>
  <si>
    <t>03_製造業</t>
    <rPh sb="3" eb="6">
      <t>セイゾウギョウ</t>
    </rPh>
    <phoneticPr fontId="3"/>
  </si>
  <si>
    <t>※申請事業者の主たる業種を選択してください。</t>
    <rPh sb="1" eb="3">
      <t>シンセイ</t>
    </rPh>
    <rPh sb="3" eb="6">
      <t>ジギョウシャ</t>
    </rPh>
    <rPh sb="5" eb="6">
      <t>シャ</t>
    </rPh>
    <rPh sb="7" eb="8">
      <t>シュ</t>
    </rPh>
    <rPh sb="10" eb="12">
      <t>ギョウシュ</t>
    </rPh>
    <rPh sb="13" eb="15">
      <t>センタク</t>
    </rPh>
    <phoneticPr fontId="1"/>
  </si>
  <si>
    <t>業種（小区分）</t>
    <rPh sb="0" eb="2">
      <t>ギョウシュ</t>
    </rPh>
    <rPh sb="3" eb="6">
      <t>ショウクブン</t>
    </rPh>
    <phoneticPr fontId="1"/>
  </si>
  <si>
    <t>0306_その他の製造業</t>
    <rPh sb="7" eb="8">
      <t>ホカ</t>
    </rPh>
    <rPh sb="9" eb="12">
      <t>セイゾウギョウ</t>
    </rPh>
    <phoneticPr fontId="3"/>
  </si>
  <si>
    <t>　入力①申請書項目シートの事業分野とは別物です。</t>
    <rPh sb="1" eb="3">
      <t>ニュウリョク</t>
    </rPh>
    <rPh sb="4" eb="7">
      <t>シンセイショ</t>
    </rPh>
    <rPh sb="7" eb="9">
      <t>コウモク</t>
    </rPh>
    <rPh sb="13" eb="15">
      <t>ジギョウ</t>
    </rPh>
    <rPh sb="15" eb="17">
      <t>ブンヤ</t>
    </rPh>
    <rPh sb="19" eb="21">
      <t>ベツモノ</t>
    </rPh>
    <phoneticPr fontId="1"/>
  </si>
  <si>
    <t>■財務分析用入力情報</t>
    <rPh sb="1" eb="3">
      <t>ザイム</t>
    </rPh>
    <rPh sb="3" eb="5">
      <t>ブンセキ</t>
    </rPh>
    <rPh sb="5" eb="6">
      <t>ヨウ</t>
    </rPh>
    <rPh sb="6" eb="8">
      <t>ニュウリョク</t>
    </rPh>
    <rPh sb="8" eb="10">
      <t>ジョウホウ</t>
    </rPh>
    <phoneticPr fontId="3"/>
  </si>
  <si>
    <t>現状値
（直近決算値）</t>
    <rPh sb="0" eb="2">
      <t>ゲンジョウ</t>
    </rPh>
    <rPh sb="2" eb="3">
      <t>チ</t>
    </rPh>
    <rPh sb="5" eb="7">
      <t>チョッキン</t>
    </rPh>
    <rPh sb="7" eb="9">
      <t>ケッサン</t>
    </rPh>
    <rPh sb="9" eb="10">
      <t>チ</t>
    </rPh>
    <phoneticPr fontId="3"/>
  </si>
  <si>
    <t>目標値（計画終了時）
（計画終了直前決算）</t>
    <rPh sb="0" eb="3">
      <t>モクヒョウチ</t>
    </rPh>
    <rPh sb="4" eb="6">
      <t>ケイカク</t>
    </rPh>
    <rPh sb="6" eb="9">
      <t>シュウリョウジ</t>
    </rPh>
    <rPh sb="12" eb="14">
      <t>ケイカク</t>
    </rPh>
    <rPh sb="14" eb="16">
      <t>シュウリョウ</t>
    </rPh>
    <rPh sb="16" eb="18">
      <t>チョクゼン</t>
    </rPh>
    <rPh sb="18" eb="20">
      <t>ケッサン</t>
    </rPh>
    <phoneticPr fontId="3"/>
  </si>
  <si>
    <t>決算年月</t>
    <rPh sb="0" eb="2">
      <t>ケッサン</t>
    </rPh>
    <rPh sb="2" eb="4">
      <t>ネンゲツ</t>
    </rPh>
    <phoneticPr fontId="1"/>
  </si>
  <si>
    <t>売上高</t>
    <rPh sb="0" eb="2">
      <t>ウリア</t>
    </rPh>
    <rPh sb="2" eb="3">
      <t>ダカ</t>
    </rPh>
    <phoneticPr fontId="1"/>
  </si>
  <si>
    <t>前期売上高</t>
    <rPh sb="0" eb="2">
      <t>ゼンキ</t>
    </rPh>
    <rPh sb="2" eb="5">
      <t>ウリアゲダカ</t>
    </rPh>
    <phoneticPr fontId="1"/>
  </si>
  <si>
    <t>資本金</t>
    <rPh sb="0" eb="3">
      <t>シホンキン</t>
    </rPh>
    <phoneticPr fontId="1"/>
  </si>
  <si>
    <t>営業利益</t>
    <rPh sb="0" eb="2">
      <t>エイギョウ</t>
    </rPh>
    <rPh sb="2" eb="4">
      <t>リエキ</t>
    </rPh>
    <phoneticPr fontId="1"/>
  </si>
  <si>
    <t>借入金</t>
    <rPh sb="0" eb="3">
      <t>カリイレキン</t>
    </rPh>
    <phoneticPr fontId="1"/>
  </si>
  <si>
    <t>現金・預金</t>
    <rPh sb="0" eb="2">
      <t>ゲンキン</t>
    </rPh>
    <rPh sb="3" eb="5">
      <t>ヨキン</t>
    </rPh>
    <phoneticPr fontId="1"/>
  </si>
  <si>
    <t>減価償却費</t>
    <rPh sb="0" eb="2">
      <t>ゲンカ</t>
    </rPh>
    <rPh sb="2" eb="5">
      <t>ショウキャクヒ</t>
    </rPh>
    <phoneticPr fontId="1"/>
  </si>
  <si>
    <t>純資産合計</t>
    <rPh sb="0" eb="3">
      <t>ジュンシサン</t>
    </rPh>
    <rPh sb="3" eb="5">
      <t>ゴウケイ</t>
    </rPh>
    <phoneticPr fontId="1"/>
  </si>
  <si>
    <t>ランクⅣ</t>
    <phoneticPr fontId="1"/>
  </si>
  <si>
    <t>ランクⅢ</t>
    <phoneticPr fontId="1"/>
  </si>
  <si>
    <t>ランクⅡ</t>
    <phoneticPr fontId="1"/>
  </si>
  <si>
    <t>ランクⅠ</t>
    <phoneticPr fontId="1"/>
  </si>
  <si>
    <t>負債合計</t>
    <rPh sb="0" eb="2">
      <t>フサイ</t>
    </rPh>
    <rPh sb="2" eb="4">
      <t>ゴウケイ</t>
    </rPh>
    <phoneticPr fontId="1"/>
  </si>
  <si>
    <t>①売上高増加率</t>
    <rPh sb="1" eb="4">
      <t>ウリアゲダカ</t>
    </rPh>
    <rPh sb="4" eb="7">
      <t>ゾウカリツ</t>
    </rPh>
    <phoneticPr fontId="1"/>
  </si>
  <si>
    <t>売掛金</t>
    <rPh sb="0" eb="3">
      <t>ウリカケキン</t>
    </rPh>
    <phoneticPr fontId="1"/>
  </si>
  <si>
    <t>②営業利益率</t>
    <rPh sb="1" eb="3">
      <t>エイギョウ</t>
    </rPh>
    <rPh sb="3" eb="6">
      <t>リエキリツ</t>
    </rPh>
    <phoneticPr fontId="1"/>
  </si>
  <si>
    <t>受取手形</t>
    <rPh sb="0" eb="2">
      <t>ウケトリ</t>
    </rPh>
    <rPh sb="2" eb="4">
      <t>テガタ</t>
    </rPh>
    <phoneticPr fontId="1"/>
  </si>
  <si>
    <t>③労働生産性</t>
    <rPh sb="1" eb="3">
      <t>ロウドウ</t>
    </rPh>
    <rPh sb="3" eb="6">
      <t>セイサンセイ</t>
    </rPh>
    <phoneticPr fontId="1"/>
  </si>
  <si>
    <t>棚卸資産</t>
    <rPh sb="0" eb="2">
      <t>タナオロ</t>
    </rPh>
    <rPh sb="2" eb="4">
      <t>シサン</t>
    </rPh>
    <phoneticPr fontId="1"/>
  </si>
  <si>
    <t>④EBITDA有利子負債倍率</t>
    <rPh sb="7" eb="10">
      <t>ユウリシ</t>
    </rPh>
    <rPh sb="10" eb="12">
      <t>フサイ</t>
    </rPh>
    <rPh sb="12" eb="14">
      <t>バイリツ</t>
    </rPh>
    <phoneticPr fontId="1"/>
  </si>
  <si>
    <t>買掛金</t>
    <rPh sb="0" eb="3">
      <t>カイカケキン</t>
    </rPh>
    <phoneticPr fontId="1"/>
  </si>
  <si>
    <t>⑤営業運転資本回転期間</t>
    <rPh sb="1" eb="3">
      <t>エイギョウ</t>
    </rPh>
    <rPh sb="3" eb="5">
      <t>ウンテン</t>
    </rPh>
    <rPh sb="5" eb="7">
      <t>シホン</t>
    </rPh>
    <rPh sb="7" eb="9">
      <t>カイテン</t>
    </rPh>
    <rPh sb="9" eb="11">
      <t>キカン</t>
    </rPh>
    <phoneticPr fontId="1"/>
  </si>
  <si>
    <t>支払手形</t>
    <rPh sb="0" eb="2">
      <t>シハライ</t>
    </rPh>
    <rPh sb="2" eb="4">
      <t>テガタ</t>
    </rPh>
    <phoneticPr fontId="1"/>
  </si>
  <si>
    <t>⑥自己資本比率</t>
    <rPh sb="1" eb="3">
      <t>ジコ</t>
    </rPh>
    <rPh sb="3" eb="5">
      <t>シホン</t>
    </rPh>
    <rPh sb="5" eb="7">
      <t>ヒリツ</t>
    </rPh>
    <phoneticPr fontId="1"/>
  </si>
  <si>
    <t>※金額の単位は千円</t>
    <rPh sb="1" eb="3">
      <t>キンガク</t>
    </rPh>
    <rPh sb="4" eb="6">
      <t>タンイ</t>
    </rPh>
    <rPh sb="7" eb="8">
      <t>セン</t>
    </rPh>
    <rPh sb="8" eb="9">
      <t>エン</t>
    </rPh>
    <phoneticPr fontId="3"/>
  </si>
  <si>
    <t>※０の場合は０を入力してください。</t>
    <rPh sb="3" eb="5">
      <t>バアイ</t>
    </rPh>
    <rPh sb="8" eb="10">
      <t>ニュウリョク</t>
    </rPh>
    <phoneticPr fontId="1"/>
  </si>
  <si>
    <t>■算出結果（現状値）</t>
    <rPh sb="1" eb="3">
      <t>サンシュツ</t>
    </rPh>
    <rPh sb="3" eb="5">
      <t>ケッカ</t>
    </rPh>
    <rPh sb="6" eb="8">
      <t>ゲンジョウ</t>
    </rPh>
    <rPh sb="8" eb="9">
      <t>チ</t>
    </rPh>
    <phoneticPr fontId="3"/>
  </si>
  <si>
    <t>指標</t>
    <rPh sb="0" eb="2">
      <t>シヒョウ</t>
    </rPh>
    <phoneticPr fontId="3"/>
  </si>
  <si>
    <t>算出結果</t>
    <rPh sb="0" eb="2">
      <t>サンシュツ</t>
    </rPh>
    <rPh sb="2" eb="4">
      <t>ケッカ</t>
    </rPh>
    <phoneticPr fontId="3"/>
  </si>
  <si>
    <t>評点</t>
    <rPh sb="0" eb="2">
      <t>ヒョウテン</t>
    </rPh>
    <phoneticPr fontId="3"/>
  </si>
  <si>
    <t>①売上高増加率</t>
    <rPh sb="1" eb="3">
      <t>ウリアゲ</t>
    </rPh>
    <rPh sb="3" eb="4">
      <t>ダカ</t>
    </rPh>
    <rPh sb="4" eb="6">
      <t>ゾウカ</t>
    </rPh>
    <rPh sb="6" eb="7">
      <t>リツ</t>
    </rPh>
    <phoneticPr fontId="3"/>
  </si>
  <si>
    <t>②営業利益率</t>
    <rPh sb="1" eb="3">
      <t>エイギョウ</t>
    </rPh>
    <rPh sb="3" eb="5">
      <t>リエキ</t>
    </rPh>
    <rPh sb="5" eb="6">
      <t>リツ</t>
    </rPh>
    <phoneticPr fontId="3"/>
  </si>
  <si>
    <t>③労働生産性</t>
    <rPh sb="1" eb="3">
      <t>ロウドウ</t>
    </rPh>
    <rPh sb="3" eb="6">
      <t>セイサンセイ</t>
    </rPh>
    <phoneticPr fontId="3"/>
  </si>
  <si>
    <t>④EBITDA有利子負債倍率</t>
    <rPh sb="7" eb="8">
      <t>ユウ</t>
    </rPh>
    <rPh sb="8" eb="10">
      <t>リシ</t>
    </rPh>
    <rPh sb="10" eb="12">
      <t>フサイ</t>
    </rPh>
    <rPh sb="12" eb="14">
      <t>バイリツ</t>
    </rPh>
    <phoneticPr fontId="3"/>
  </si>
  <si>
    <t>⑤営業運転資本回転期間</t>
    <rPh sb="1" eb="3">
      <t>エイギョウ</t>
    </rPh>
    <rPh sb="3" eb="5">
      <t>ウンテン</t>
    </rPh>
    <rPh sb="5" eb="7">
      <t>シホン</t>
    </rPh>
    <rPh sb="7" eb="9">
      <t>カイテン</t>
    </rPh>
    <rPh sb="9" eb="11">
      <t>キカン</t>
    </rPh>
    <phoneticPr fontId="3"/>
  </si>
  <si>
    <t>⑥自己資本比率</t>
    <rPh sb="1" eb="3">
      <t>ジコ</t>
    </rPh>
    <rPh sb="3" eb="5">
      <t>シホン</t>
    </rPh>
    <rPh sb="5" eb="7">
      <t>ヒリツ</t>
    </rPh>
    <phoneticPr fontId="3"/>
  </si>
  <si>
    <t>※EBITDA有利子負債倍率においては、「0」を5点とし、0を基準に評価点を算出。</t>
    <rPh sb="7" eb="8">
      <t>ユウ</t>
    </rPh>
    <rPh sb="8" eb="10">
      <t>リシ</t>
    </rPh>
    <rPh sb="10" eb="12">
      <t>フサイ</t>
    </rPh>
    <rPh sb="31" eb="33">
      <t>キジュン</t>
    </rPh>
    <phoneticPr fontId="3"/>
  </si>
  <si>
    <t>■算出結果（目標値）</t>
    <rPh sb="6" eb="9">
      <t>モクヒョウチ</t>
    </rPh>
    <phoneticPr fontId="1"/>
  </si>
  <si>
    <t>指標</t>
  </si>
  <si>
    <t>①売上高増加率</t>
    <rPh sb="3" eb="4">
      <t>タカ</t>
    </rPh>
    <phoneticPr fontId="1"/>
  </si>
  <si>
    <t>②営業利益率</t>
  </si>
  <si>
    <t>③労働生産性</t>
  </si>
  <si>
    <t>④EBITDA有利子負債倍率</t>
  </si>
  <si>
    <t>⑤営業運転資本回転期間</t>
  </si>
  <si>
    <t>⑥自己資本比率</t>
  </si>
  <si>
    <t>経営力向上の目標及び経営力向上による経営の向上の程度を示す指標の算定根拠</t>
    <rPh sb="0" eb="3">
      <t>ケイエイリョク</t>
    </rPh>
    <rPh sb="3" eb="5">
      <t>コウジョウ</t>
    </rPh>
    <rPh sb="6" eb="8">
      <t>モクヒョウ</t>
    </rPh>
    <rPh sb="8" eb="9">
      <t>オヨ</t>
    </rPh>
    <rPh sb="10" eb="13">
      <t>ケイエイリョク</t>
    </rPh>
    <rPh sb="13" eb="15">
      <t>コウジョウ</t>
    </rPh>
    <rPh sb="18" eb="20">
      <t>ケイエイ</t>
    </rPh>
    <rPh sb="21" eb="23">
      <t>コウジョウ</t>
    </rPh>
    <rPh sb="24" eb="26">
      <t>テイド</t>
    </rPh>
    <rPh sb="27" eb="28">
      <t>シメ</t>
    </rPh>
    <rPh sb="29" eb="31">
      <t>シヒョウ</t>
    </rPh>
    <rPh sb="32" eb="34">
      <t>サンテイ</t>
    </rPh>
    <rPh sb="34" eb="36">
      <t>コンキョ</t>
    </rPh>
    <phoneticPr fontId="3"/>
  </si>
  <si>
    <r>
      <rPr>
        <sz val="11"/>
        <color theme="1"/>
        <rFont val="ＭＳ Ｐゴシック"/>
        <family val="3"/>
        <charset val="128"/>
        <scheme val="minor"/>
      </rPr>
      <t>計画始期直近決算期</t>
    </r>
    <r>
      <rPr>
        <sz val="9"/>
        <color theme="1"/>
        <rFont val="ＭＳ Ｐゴシック"/>
        <family val="3"/>
        <charset val="128"/>
        <scheme val="minor"/>
      </rPr>
      <t>※５</t>
    </r>
    <rPh sb="0" eb="2">
      <t>ケイカク</t>
    </rPh>
    <rPh sb="2" eb="4">
      <t>シキ</t>
    </rPh>
    <rPh sb="4" eb="6">
      <t>チョッキン</t>
    </rPh>
    <rPh sb="6" eb="8">
      <t>ケッサン</t>
    </rPh>
    <rPh sb="8" eb="9">
      <t>キ</t>
    </rPh>
    <phoneticPr fontId="1"/>
  </si>
  <si>
    <t>計画開始直近決算※3,※4↓</t>
    <rPh sb="0" eb="2">
      <t>ケイカク</t>
    </rPh>
    <rPh sb="2" eb="4">
      <t>カイシ</t>
    </rPh>
    <rPh sb="4" eb="6">
      <t>チョッキン</t>
    </rPh>
    <rPh sb="6" eb="8">
      <t>ケッサン</t>
    </rPh>
    <phoneticPr fontId="3"/>
  </si>
  <si>
    <t>1年計画終了時点直前決算目標（予想）↓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</si>
  <si>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2年計画終了時点直前決算目標（予想）↓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</si>
  <si>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3年計画終了時点直前決算目標（予想）↓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</si>
  <si>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4年計画終了時点直前決算目標（予想）↓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</si>
  <si>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5年計画終了時点直前決算目標（予想）↓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</si>
  <si>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（単位：千円）</t>
    <rPh sb="1" eb="3">
      <t>タンイ</t>
    </rPh>
    <rPh sb="4" eb="6">
      <t>センエン</t>
    </rPh>
    <phoneticPr fontId="1"/>
  </si>
  <si>
    <t>指標基礎ﾃﾞｰﾀ</t>
    <rPh sb="0" eb="2">
      <t>シヒョウ</t>
    </rPh>
    <rPh sb="2" eb="4">
      <t>キソ</t>
    </rPh>
    <phoneticPr fontId="3"/>
  </si>
  <si>
    <t>年度</t>
    <rPh sb="0" eb="2">
      <t>ネンド</t>
    </rPh>
    <phoneticPr fontId="1"/>
  </si>
  <si>
    <t>売上高</t>
    <rPh sb="0" eb="3">
      <t>ウリアゲダカ</t>
    </rPh>
    <phoneticPr fontId="3"/>
  </si>
  <si>
    <t>セルを入力</t>
    <rPh sb="3" eb="5">
      <t>ニュウリョク</t>
    </rPh>
    <phoneticPr fontId="3"/>
  </si>
  <si>
    <t>単位を選んで下さい。</t>
    <rPh sb="0" eb="2">
      <t>タンイ</t>
    </rPh>
    <rPh sb="3" eb="4">
      <t>エラ</t>
    </rPh>
    <rPh sb="6" eb="7">
      <t>クダ</t>
    </rPh>
    <phoneticPr fontId="1"/>
  </si>
  <si>
    <t>売上原価</t>
    <rPh sb="0" eb="2">
      <t>ウリアゲ</t>
    </rPh>
    <rPh sb="2" eb="4">
      <t>ゲンカ</t>
    </rPh>
    <phoneticPr fontId="3"/>
  </si>
  <si>
    <t>（人件費・減価償却以外）</t>
    <rPh sb="1" eb="4">
      <t>ジンケンヒ</t>
    </rPh>
    <rPh sb="5" eb="7">
      <t>ゲンカ</t>
    </rPh>
    <rPh sb="7" eb="9">
      <t>ショウキャク</t>
    </rPh>
    <rPh sb="9" eb="11">
      <t>イガイ</t>
    </rPh>
    <phoneticPr fontId="3"/>
  </si>
  <si>
    <t>セルを選択入力</t>
    <rPh sb="3" eb="5">
      <t>センタク</t>
    </rPh>
    <rPh sb="5" eb="7">
      <t>ニュウリョク</t>
    </rPh>
    <phoneticPr fontId="3"/>
  </si>
  <si>
    <t>人</t>
    <rPh sb="0" eb="1">
      <t>ニン</t>
    </rPh>
    <phoneticPr fontId="1"/>
  </si>
  <si>
    <t>（人件費）</t>
    <rPh sb="1" eb="4">
      <t>ジンケンヒ</t>
    </rPh>
    <phoneticPr fontId="3"/>
  </si>
  <si>
    <t>時間</t>
    <rPh sb="0" eb="2">
      <t>ジカン</t>
    </rPh>
    <phoneticPr fontId="1"/>
  </si>
  <si>
    <t>（減価償却費）</t>
    <rPh sb="1" eb="3">
      <t>ゲンカ</t>
    </rPh>
    <rPh sb="3" eb="6">
      <t>ショウキャクヒ</t>
    </rPh>
    <phoneticPr fontId="3"/>
  </si>
  <si>
    <t>売上総利益</t>
    <rPh sb="0" eb="2">
      <t>ウリアゲ</t>
    </rPh>
    <rPh sb="2" eb="5">
      <t>ソウリエキ</t>
    </rPh>
    <phoneticPr fontId="3"/>
  </si>
  <si>
    <t>販管費</t>
    <rPh sb="0" eb="3">
      <t>ハンカンヒ</t>
    </rPh>
    <phoneticPr fontId="3"/>
  </si>
  <si>
    <t>営業利益</t>
    <rPh sb="0" eb="2">
      <t>エイギョウ</t>
    </rPh>
    <rPh sb="2" eb="4">
      <t>リエキ</t>
    </rPh>
    <phoneticPr fontId="3"/>
  </si>
  <si>
    <r>
      <t>営業外費用</t>
    </r>
    <r>
      <rPr>
        <sz val="8"/>
        <color theme="1"/>
        <rFont val="ＭＳ Ｐゴシック"/>
        <family val="3"/>
        <charset val="128"/>
        <scheme val="minor"/>
      </rPr>
      <t>※2</t>
    </r>
    <rPh sb="0" eb="3">
      <t>エイギョウガイ</t>
    </rPh>
    <rPh sb="3" eb="5">
      <t>ヒヨウ</t>
    </rPh>
    <phoneticPr fontId="1"/>
  </si>
  <si>
    <t>（支払利息、新株発行費等）</t>
    <rPh sb="1" eb="3">
      <t>シハライ</t>
    </rPh>
    <rPh sb="3" eb="5">
      <t>リソク</t>
    </rPh>
    <rPh sb="6" eb="8">
      <t>シンカブ</t>
    </rPh>
    <rPh sb="8" eb="11">
      <t>ハッコウヒ</t>
    </rPh>
    <rPh sb="11" eb="12">
      <t>トウ</t>
    </rPh>
    <phoneticPr fontId="1"/>
  </si>
  <si>
    <t>←資金調達に関する営業外の費用（支払利息、新株発行費等）を記載。指標として「売上高経常利益率」を選択しない場合は記載不要。</t>
    <rPh sb="1" eb="3">
      <t>シキン</t>
    </rPh>
    <rPh sb="3" eb="5">
      <t>チョウタツ</t>
    </rPh>
    <rPh sb="6" eb="7">
      <t>カン</t>
    </rPh>
    <rPh sb="9" eb="12">
      <t>エイギョウガイ</t>
    </rPh>
    <rPh sb="13" eb="15">
      <t>ヒヨウ</t>
    </rPh>
    <rPh sb="16" eb="18">
      <t>シハラ</t>
    </rPh>
    <rPh sb="18" eb="20">
      <t>リソク</t>
    </rPh>
    <rPh sb="21" eb="23">
      <t>シンカブ</t>
    </rPh>
    <rPh sb="23" eb="26">
      <t>ハッコウヒ</t>
    </rPh>
    <rPh sb="26" eb="27">
      <t>トウ</t>
    </rPh>
    <rPh sb="29" eb="31">
      <t>キサイ</t>
    </rPh>
    <rPh sb="32" eb="34">
      <t>シヒョウ</t>
    </rPh>
    <rPh sb="38" eb="41">
      <t>ウリアゲダカ</t>
    </rPh>
    <rPh sb="41" eb="43">
      <t>ケイジョウ</t>
    </rPh>
    <rPh sb="43" eb="45">
      <t>リエキ</t>
    </rPh>
    <rPh sb="45" eb="46">
      <t>リツ</t>
    </rPh>
    <rPh sb="48" eb="50">
      <t>センタク</t>
    </rPh>
    <rPh sb="53" eb="55">
      <t>バアイ</t>
    </rPh>
    <rPh sb="56" eb="58">
      <t>キサイ</t>
    </rPh>
    <rPh sb="58" eb="60">
      <t>フヨウ</t>
    </rPh>
    <phoneticPr fontId="1"/>
  </si>
  <si>
    <r>
      <t>経常利益</t>
    </r>
    <r>
      <rPr>
        <sz val="8"/>
        <color theme="1"/>
        <rFont val="ＭＳ Ｐゴシック"/>
        <family val="3"/>
        <charset val="128"/>
        <scheme val="minor"/>
      </rPr>
      <t>※2</t>
    </r>
    <rPh sb="0" eb="2">
      <t>ケイジョウ</t>
    </rPh>
    <rPh sb="2" eb="4">
      <t>リエキ</t>
    </rPh>
    <phoneticPr fontId="1"/>
  </si>
  <si>
    <t>人件費＋減価償却費</t>
    <rPh sb="0" eb="3">
      <t>ジンケンヒ</t>
    </rPh>
    <rPh sb="4" eb="6">
      <t>ゲンカ</t>
    </rPh>
    <rPh sb="6" eb="9">
      <t>ショウキャクヒ</t>
    </rPh>
    <phoneticPr fontId="3"/>
  </si>
  <si>
    <t>従業員数または年間総労働時間</t>
    <rPh sb="0" eb="3">
      <t>ジュウギョウイン</t>
    </rPh>
    <rPh sb="3" eb="4">
      <t>スウ</t>
    </rPh>
    <rPh sb="7" eb="9">
      <t>ネンカン</t>
    </rPh>
    <rPh sb="9" eb="10">
      <t>ソウ</t>
    </rPh>
    <rPh sb="10" eb="12">
      <t>ロウドウ</t>
    </rPh>
    <rPh sb="12" eb="14">
      <t>ジカン</t>
    </rPh>
    <phoneticPr fontId="3"/>
  </si>
  <si>
    <t>←選択</t>
    <rPh sb="1" eb="3">
      <t>センタク</t>
    </rPh>
    <phoneticPr fontId="1"/>
  </si>
  <si>
    <t>労働生産性</t>
    <rPh sb="0" eb="2">
      <t>ロウドウ</t>
    </rPh>
    <rPh sb="2" eb="5">
      <t>セイサンセイ</t>
    </rPh>
    <phoneticPr fontId="3"/>
  </si>
  <si>
    <t>売上高経常利益率</t>
    <rPh sb="0" eb="2">
      <t>ウリア</t>
    </rPh>
    <rPh sb="2" eb="3">
      <t>ダカ</t>
    </rPh>
    <rPh sb="3" eb="5">
      <t>ケイジョウ</t>
    </rPh>
    <rPh sb="5" eb="8">
      <t>リエキリツ</t>
    </rPh>
    <phoneticPr fontId="3"/>
  </si>
  <si>
    <t>％</t>
    <phoneticPr fontId="1"/>
  </si>
  <si>
    <t>付加価値額＝営業利益＋人件費＋減価償却費</t>
    <rPh sb="0" eb="2">
      <t>フカ</t>
    </rPh>
    <rPh sb="2" eb="4">
      <t>カチ</t>
    </rPh>
    <rPh sb="4" eb="5">
      <t>ガク</t>
    </rPh>
    <rPh sb="6" eb="8">
      <t>エイギョウ</t>
    </rPh>
    <rPh sb="8" eb="10">
      <t>リエキ</t>
    </rPh>
    <rPh sb="11" eb="14">
      <t>ジンケンヒ</t>
    </rPh>
    <rPh sb="15" eb="17">
      <t>ゲンカ</t>
    </rPh>
    <rPh sb="17" eb="20">
      <t>ショウキャクヒ</t>
    </rPh>
    <phoneticPr fontId="3"/>
  </si>
  <si>
    <t>千円</t>
    <rPh sb="0" eb="1">
      <t>セン</t>
    </rPh>
    <rPh sb="1" eb="2">
      <t>エン</t>
    </rPh>
    <phoneticPr fontId="1"/>
  </si>
  <si>
    <t>※1  3年計画の場合は、０～３年度（E列～H列）</t>
    <rPh sb="5" eb="6">
      <t>ネン</t>
    </rPh>
    <rPh sb="6" eb="8">
      <t>ケイカク</t>
    </rPh>
    <rPh sb="9" eb="11">
      <t>バアイ</t>
    </rPh>
    <rPh sb="16" eb="18">
      <t>ネンド</t>
    </rPh>
    <rPh sb="20" eb="21">
      <t>レツ</t>
    </rPh>
    <rPh sb="23" eb="24">
      <t>レツ</t>
    </rPh>
    <phoneticPr fontId="1"/>
  </si>
  <si>
    <t>　　　 5年計画の場合は、０～５年度（E列～J列）を入力してください。</t>
    <rPh sb="5" eb="6">
      <t>ネン</t>
    </rPh>
    <rPh sb="6" eb="8">
      <t>ケイカク</t>
    </rPh>
    <rPh sb="9" eb="11">
      <t>バアイ</t>
    </rPh>
    <rPh sb="16" eb="18">
      <t>ネンド</t>
    </rPh>
    <rPh sb="20" eb="21">
      <t>レツ</t>
    </rPh>
    <rPh sb="23" eb="24">
      <t>レツ</t>
    </rPh>
    <rPh sb="26" eb="28">
      <t>ニュウリョク</t>
    </rPh>
    <phoneticPr fontId="1"/>
  </si>
  <si>
    <t>※2  経常利益の算出にあたっては、営業利益から、資金調達に係る営業外の費用（支払利息、新株発行費等）を控除したものとし、</t>
    <rPh sb="4" eb="6">
      <t>ケイジョウ</t>
    </rPh>
    <rPh sb="6" eb="8">
      <t>リエキ</t>
    </rPh>
    <rPh sb="9" eb="11">
      <t>サンシュツ</t>
    </rPh>
    <rPh sb="18" eb="20">
      <t>エイギョウ</t>
    </rPh>
    <rPh sb="20" eb="22">
      <t>リエキ</t>
    </rPh>
    <rPh sb="25" eb="27">
      <t>シキン</t>
    </rPh>
    <rPh sb="27" eb="29">
      <t>チョウタツ</t>
    </rPh>
    <rPh sb="30" eb="31">
      <t>カカ</t>
    </rPh>
    <rPh sb="32" eb="35">
      <t>エイギョウガイ</t>
    </rPh>
    <rPh sb="36" eb="38">
      <t>ヒヨウ</t>
    </rPh>
    <rPh sb="39" eb="41">
      <t>シハラ</t>
    </rPh>
    <rPh sb="41" eb="43">
      <t>リソク</t>
    </rPh>
    <rPh sb="44" eb="46">
      <t>シンカブ</t>
    </rPh>
    <rPh sb="46" eb="49">
      <t>ハッコウヒ</t>
    </rPh>
    <rPh sb="49" eb="50">
      <t>トウ</t>
    </rPh>
    <rPh sb="52" eb="54">
      <t>コウジョ</t>
    </rPh>
    <phoneticPr fontId="1"/>
  </si>
  <si>
    <t>　　　本業と関連性の低い営業外の収益（有価証券売却益、賃料収入等）は含まないものとする。</t>
    <rPh sb="3" eb="5">
      <t>ホンギョウ</t>
    </rPh>
    <rPh sb="6" eb="9">
      <t>カンレンセイ</t>
    </rPh>
    <rPh sb="10" eb="11">
      <t>ヒク</t>
    </rPh>
    <rPh sb="12" eb="15">
      <t>エイギョウガイ</t>
    </rPh>
    <rPh sb="16" eb="18">
      <t>シュウエキ</t>
    </rPh>
    <rPh sb="19" eb="21">
      <t>ユウカ</t>
    </rPh>
    <rPh sb="21" eb="23">
      <t>ショウケン</t>
    </rPh>
    <rPh sb="23" eb="25">
      <t>バイキャク</t>
    </rPh>
    <rPh sb="25" eb="26">
      <t>エキ</t>
    </rPh>
    <rPh sb="27" eb="29">
      <t>チンリョウ</t>
    </rPh>
    <rPh sb="29" eb="31">
      <t>シュウニュウ</t>
    </rPh>
    <rPh sb="31" eb="32">
      <t>トウ</t>
    </rPh>
    <rPh sb="34" eb="35">
      <t>フク</t>
    </rPh>
    <phoneticPr fontId="1"/>
  </si>
  <si>
    <t>　　　［製造業に係る経営力向上に関する指針　第２　ロ「売上高経常利益率」注］</t>
    <rPh sb="4" eb="7">
      <t>セイゾウギョウ</t>
    </rPh>
    <rPh sb="8" eb="9">
      <t>カカ</t>
    </rPh>
    <rPh sb="10" eb="13">
      <t>ケイエイリョク</t>
    </rPh>
    <rPh sb="13" eb="15">
      <t>コウジョウ</t>
    </rPh>
    <rPh sb="16" eb="17">
      <t>カン</t>
    </rPh>
    <rPh sb="19" eb="21">
      <t>シシン</t>
    </rPh>
    <rPh sb="22" eb="23">
      <t>ダイ</t>
    </rPh>
    <rPh sb="27" eb="29">
      <t>ウリア</t>
    </rPh>
    <rPh sb="29" eb="30">
      <t>ダカ</t>
    </rPh>
    <rPh sb="30" eb="32">
      <t>ケイジョウ</t>
    </rPh>
    <rPh sb="32" eb="35">
      <t>リエキリツ</t>
    </rPh>
    <rPh sb="36" eb="37">
      <t>チュウ</t>
    </rPh>
    <phoneticPr fontId="1"/>
  </si>
  <si>
    <t>※3　決算が12月に満たない場合は、直近決算値を元に12ヶ月換算した値を用いてください。</t>
    <rPh sb="3" eb="5">
      <t>ケッサン</t>
    </rPh>
    <rPh sb="8" eb="9">
      <t>ツキ</t>
    </rPh>
    <rPh sb="10" eb="11">
      <t>ミ</t>
    </rPh>
    <rPh sb="14" eb="16">
      <t>バアイ</t>
    </rPh>
    <rPh sb="18" eb="20">
      <t>チョッキン</t>
    </rPh>
    <rPh sb="20" eb="22">
      <t>ケッサン</t>
    </rPh>
    <rPh sb="22" eb="23">
      <t>チ</t>
    </rPh>
    <rPh sb="24" eb="25">
      <t>モト</t>
    </rPh>
    <rPh sb="29" eb="30">
      <t>ゲツ</t>
    </rPh>
    <rPh sb="30" eb="32">
      <t>カンザン</t>
    </rPh>
    <rPh sb="34" eb="35">
      <t>アタイ</t>
    </rPh>
    <rPh sb="36" eb="37">
      <t>モチ</t>
    </rPh>
    <phoneticPr fontId="1"/>
  </si>
  <si>
    <t>※4　指標現状値が負（マイナス）の値の場合は、伸び率計算の分母は現状値の絶対値を用いて計算します。</t>
    <rPh sb="3" eb="5">
      <t>シヒョウ</t>
    </rPh>
    <rPh sb="5" eb="7">
      <t>ゲンジョウ</t>
    </rPh>
    <rPh sb="7" eb="8">
      <t>チ</t>
    </rPh>
    <rPh sb="9" eb="10">
      <t>フ</t>
    </rPh>
    <rPh sb="17" eb="18">
      <t>アタイ</t>
    </rPh>
    <rPh sb="19" eb="21">
      <t>バアイ</t>
    </rPh>
    <rPh sb="23" eb="24">
      <t>ノ</t>
    </rPh>
    <rPh sb="25" eb="26">
      <t>リツ</t>
    </rPh>
    <rPh sb="26" eb="28">
      <t>ケイサン</t>
    </rPh>
    <rPh sb="29" eb="31">
      <t>ブンボ</t>
    </rPh>
    <rPh sb="32" eb="34">
      <t>ゲンジョウ</t>
    </rPh>
    <rPh sb="34" eb="35">
      <t>チ</t>
    </rPh>
    <rPh sb="36" eb="39">
      <t>ゼッタイチ</t>
    </rPh>
    <rPh sb="40" eb="41">
      <t>モチ</t>
    </rPh>
    <rPh sb="43" eb="45">
      <t>ケイサン</t>
    </rPh>
    <phoneticPr fontId="1"/>
  </si>
  <si>
    <t>※5　認定申請時に於ける最新の決算期（指標現状値の算定に用いる決算）</t>
    <rPh sb="3" eb="5">
      <t>ニンテイ</t>
    </rPh>
    <rPh sb="5" eb="8">
      <t>シンセイジ</t>
    </rPh>
    <rPh sb="9" eb="10">
      <t>オ</t>
    </rPh>
    <rPh sb="12" eb="14">
      <t>サイシン</t>
    </rPh>
    <rPh sb="15" eb="17">
      <t>ケッサン</t>
    </rPh>
    <rPh sb="17" eb="18">
      <t>キ</t>
    </rPh>
    <rPh sb="19" eb="21">
      <t>シヒョウ</t>
    </rPh>
    <rPh sb="21" eb="23">
      <t>ゲンジョウ</t>
    </rPh>
    <rPh sb="23" eb="24">
      <t>チ</t>
    </rPh>
    <rPh sb="25" eb="27">
      <t>サンテイ</t>
    </rPh>
    <rPh sb="28" eb="29">
      <t>モチ</t>
    </rPh>
    <rPh sb="31" eb="33">
      <t>ケッサン</t>
    </rPh>
    <phoneticPr fontId="1"/>
  </si>
  <si>
    <t>＜変更申請用追加項目入力シート＞</t>
    <rPh sb="1" eb="3">
      <t>ヘンコウ</t>
    </rPh>
    <rPh sb="3" eb="5">
      <t>シンセイ</t>
    </rPh>
    <rPh sb="5" eb="6">
      <t>ヨウ</t>
    </rPh>
    <rPh sb="6" eb="8">
      <t>ツイカ</t>
    </rPh>
    <rPh sb="8" eb="10">
      <t>コウモク</t>
    </rPh>
    <rPh sb="10" eb="12">
      <t>ニュウリョク</t>
    </rPh>
    <phoneticPr fontId="1"/>
  </si>
  <si>
    <t>　※設備追加等、基本項目の修正は入力①シートの記載を修正してください。</t>
    <rPh sb="2" eb="4">
      <t>セツビ</t>
    </rPh>
    <rPh sb="4" eb="6">
      <t>ツイカ</t>
    </rPh>
    <rPh sb="6" eb="7">
      <t>トウ</t>
    </rPh>
    <rPh sb="8" eb="10">
      <t>キホン</t>
    </rPh>
    <rPh sb="10" eb="12">
      <t>コウモク</t>
    </rPh>
    <rPh sb="13" eb="15">
      <t>シュウセイ</t>
    </rPh>
    <rPh sb="16" eb="18">
      <t>ニュウリョク</t>
    </rPh>
    <rPh sb="23" eb="25">
      <t>キサイ</t>
    </rPh>
    <rPh sb="26" eb="28">
      <t>シュウセイ</t>
    </rPh>
    <phoneticPr fontId="1"/>
  </si>
  <si>
    <t>■申請の履歴</t>
    <rPh sb="1" eb="3">
      <t>シンセイ</t>
    </rPh>
    <rPh sb="4" eb="6">
      <t>リレキ</t>
    </rPh>
    <phoneticPr fontId="1"/>
  </si>
  <si>
    <t>日</t>
    <rPh sb="0" eb="1">
      <t>ヒ</t>
    </rPh>
    <phoneticPr fontId="1"/>
  </si>
  <si>
    <t>計算</t>
    <rPh sb="0" eb="2">
      <t>ケイサン</t>
    </rPh>
    <phoneticPr fontId="1"/>
  </si>
  <si>
    <t>認定日1行</t>
    <rPh sb="0" eb="2">
      <t>ニンテイ</t>
    </rPh>
    <rPh sb="2" eb="3">
      <t>ヒ</t>
    </rPh>
    <rPh sb="4" eb="5">
      <t>ギョウ</t>
    </rPh>
    <phoneticPr fontId="1"/>
  </si>
  <si>
    <t>前回認定</t>
    <rPh sb="0" eb="2">
      <t>ゼンカイ</t>
    </rPh>
    <rPh sb="2" eb="4">
      <t>ニンテイ</t>
    </rPh>
    <phoneticPr fontId="1"/>
  </si>
  <si>
    <t>前々回認定</t>
    <rPh sb="0" eb="3">
      <t>ゼンゼンカイ</t>
    </rPh>
    <rPh sb="3" eb="5">
      <t>ニンテイ</t>
    </rPh>
    <phoneticPr fontId="1"/>
  </si>
  <si>
    <t>前々前回</t>
    <rPh sb="0" eb="2">
      <t>ゼンゼン</t>
    </rPh>
    <rPh sb="2" eb="4">
      <t>ゼンカイ</t>
    </rPh>
    <phoneticPr fontId="1"/>
  </si>
  <si>
    <t>■各指標の現況</t>
    <rPh sb="1" eb="4">
      <t>カクシヒョウ</t>
    </rPh>
    <rPh sb="5" eb="7">
      <t>ゲンキョウ</t>
    </rPh>
    <phoneticPr fontId="1"/>
  </si>
  <si>
    <r>
      <rPr>
        <sz val="11"/>
        <color theme="1"/>
        <rFont val="ＭＳ Ｐゴシック"/>
        <family val="3"/>
        <charset val="128"/>
        <scheme val="minor"/>
      </rPr>
      <t>変更申請直近決算期</t>
    </r>
    <r>
      <rPr>
        <sz val="9"/>
        <color theme="1"/>
        <rFont val="ＭＳ Ｐゴシック"/>
        <family val="3"/>
        <charset val="128"/>
        <scheme val="minor"/>
      </rPr>
      <t>※５</t>
    </r>
    <rPh sb="0" eb="2">
      <t>ヘンコウ</t>
    </rPh>
    <rPh sb="2" eb="4">
      <t>シンセイ</t>
    </rPh>
    <rPh sb="4" eb="6">
      <t>チョッキン</t>
    </rPh>
    <rPh sb="6" eb="8">
      <t>ケッサン</t>
    </rPh>
    <rPh sb="8" eb="9">
      <t>キ</t>
    </rPh>
    <phoneticPr fontId="1"/>
  </si>
  <si>
    <t>付加価値額</t>
    <rPh sb="0" eb="2">
      <t>フカ</t>
    </rPh>
    <rPh sb="2" eb="4">
      <t>カチ</t>
    </rPh>
    <rPh sb="4" eb="5">
      <t>ガク</t>
    </rPh>
    <phoneticPr fontId="3"/>
  </si>
  <si>
    <t>■実施状況報告</t>
    <rPh sb="1" eb="3">
      <t>ジッシ</t>
    </rPh>
    <rPh sb="3" eb="5">
      <t>ジョウキョウ</t>
    </rPh>
    <rPh sb="5" eb="7">
      <t>ホウコク</t>
    </rPh>
    <phoneticPr fontId="1"/>
  </si>
  <si>
    <t>１　経営力向上の程度を示す指標の現状</t>
    <rPh sb="2" eb="5">
      <t>ケイエイリョク</t>
    </rPh>
    <rPh sb="5" eb="7">
      <t>コウジョウ</t>
    </rPh>
    <rPh sb="8" eb="10">
      <t>テイド</t>
    </rPh>
    <rPh sb="11" eb="12">
      <t>シメ</t>
    </rPh>
    <rPh sb="13" eb="15">
      <t>シヒョウ</t>
    </rPh>
    <rPh sb="16" eb="18">
      <t>ゲンジョウ</t>
    </rPh>
    <phoneticPr fontId="1"/>
  </si>
  <si>
    <t>現状</t>
    <rPh sb="0" eb="2">
      <t>ゲンジョウ</t>
    </rPh>
    <phoneticPr fontId="1"/>
  </si>
  <si>
    <t>※上方の「各指標の現況欄」を参照しています。</t>
    <rPh sb="1" eb="3">
      <t>ジョウホウ</t>
    </rPh>
    <rPh sb="5" eb="8">
      <t>カクシヒョウ</t>
    </rPh>
    <rPh sb="9" eb="11">
      <t>ゲンキョウ</t>
    </rPh>
    <rPh sb="11" eb="12">
      <t>ラン</t>
    </rPh>
    <rPh sb="14" eb="16">
      <t>サンショウ</t>
    </rPh>
    <phoneticPr fontId="1"/>
  </si>
  <si>
    <t>２　経営力向上計画の実施状況</t>
    <rPh sb="2" eb="5">
      <t>ケイエイリョク</t>
    </rPh>
    <rPh sb="5" eb="7">
      <t>コウジョウ</t>
    </rPh>
    <rPh sb="7" eb="9">
      <t>ケイカク</t>
    </rPh>
    <rPh sb="10" eb="12">
      <t>ジッシ</t>
    </rPh>
    <rPh sb="12" eb="14">
      <t>ジョウキョウ</t>
    </rPh>
    <phoneticPr fontId="1"/>
  </si>
  <si>
    <t>○</t>
  </si>
  <si>
    <t>この文は削除しご記載ください。
（セル内での改行→Alt＋Enter）
欄が不足する場合は、別紙に記載してください。</t>
    <phoneticPr fontId="1"/>
  </si>
  <si>
    <t>（別紙２（続き））</t>
    <rPh sb="1" eb="3">
      <t>ベッシ</t>
    </rPh>
    <rPh sb="5" eb="6">
      <t>ツヅ</t>
    </rPh>
    <phoneticPr fontId="1"/>
  </si>
  <si>
    <t>※別紙２に書き切れない分は、こちらに手入力で追加してください。</t>
    <rPh sb="1" eb="3">
      <t>ベッシ</t>
    </rPh>
    <rPh sb="5" eb="6">
      <t>カ</t>
    </rPh>
    <rPh sb="7" eb="8">
      <t>キ</t>
    </rPh>
    <rPh sb="11" eb="12">
      <t>ブン</t>
    </rPh>
    <rPh sb="18" eb="19">
      <t>テ</t>
    </rPh>
    <rPh sb="19" eb="21">
      <t>ニュウリョク</t>
    </rPh>
    <rPh sb="22" eb="24">
      <t>ツイカ</t>
    </rPh>
    <phoneticPr fontId="3"/>
  </si>
  <si>
    <t>※１ページ目に入力できない場合は下の方に印刷範囲を延ばしてください。</t>
    <rPh sb="5" eb="6">
      <t>メ</t>
    </rPh>
    <rPh sb="7" eb="9">
      <t>ニュウリョク</t>
    </rPh>
    <rPh sb="13" eb="15">
      <t>バアイ</t>
    </rPh>
    <rPh sb="16" eb="17">
      <t>シタ</t>
    </rPh>
    <rPh sb="18" eb="19">
      <t>ホウ</t>
    </rPh>
    <rPh sb="20" eb="22">
      <t>インサツ</t>
    </rPh>
    <rPh sb="22" eb="24">
      <t>ハンイ</t>
    </rPh>
    <rPh sb="25" eb="26">
      <t>ノ</t>
    </rPh>
    <phoneticPr fontId="1"/>
  </si>
  <si>
    <t>申請方法</t>
    <rPh sb="0" eb="2">
      <t>シンセイ</t>
    </rPh>
    <rPh sb="2" eb="4">
      <t>ホウホウ</t>
    </rPh>
    <phoneticPr fontId="1"/>
  </si>
  <si>
    <t>新事業該非</t>
    <rPh sb="0" eb="3">
      <t>シンジギョウ</t>
    </rPh>
    <rPh sb="3" eb="5">
      <t>ガイヒ</t>
    </rPh>
    <phoneticPr fontId="1"/>
  </si>
  <si>
    <t>証明書有無</t>
    <rPh sb="0" eb="3">
      <t>ショウメイショ</t>
    </rPh>
    <rPh sb="3" eb="5">
      <t>ウム</t>
    </rPh>
    <phoneticPr fontId="1"/>
  </si>
  <si>
    <t>リース該非</t>
    <rPh sb="3" eb="5">
      <t>ガイヒ</t>
    </rPh>
    <phoneticPr fontId="1"/>
  </si>
  <si>
    <t>公表可否</t>
    <rPh sb="0" eb="2">
      <t>コウヒョウ</t>
    </rPh>
    <rPh sb="2" eb="4">
      <t>カヒ</t>
    </rPh>
    <phoneticPr fontId="1"/>
  </si>
  <si>
    <t>プルダウン連動　各方針と指標種類</t>
    <rPh sb="5" eb="7">
      <t>レンドウ</t>
    </rPh>
    <rPh sb="8" eb="9">
      <t>カク</t>
    </rPh>
    <rPh sb="9" eb="11">
      <t>ホウシン</t>
    </rPh>
    <rPh sb="12" eb="14">
      <t>シヒョウ</t>
    </rPh>
    <rPh sb="14" eb="16">
      <t>シュルイ</t>
    </rPh>
    <phoneticPr fontId="1"/>
  </si>
  <si>
    <t>分野別指針（項目が増えた場合はこちらも修正必要）</t>
    <rPh sb="0" eb="3">
      <t>ブンヤベツ</t>
    </rPh>
    <rPh sb="3" eb="5">
      <t>シシン</t>
    </rPh>
    <rPh sb="6" eb="8">
      <t>コウモク</t>
    </rPh>
    <rPh sb="9" eb="10">
      <t>フ</t>
    </rPh>
    <rPh sb="12" eb="14">
      <t>バアイ</t>
    </rPh>
    <rPh sb="19" eb="21">
      <t>シュウセイ</t>
    </rPh>
    <rPh sb="21" eb="23">
      <t>ヒツヨウ</t>
    </rPh>
    <phoneticPr fontId="1"/>
  </si>
  <si>
    <t>点数A</t>
    <rPh sb="0" eb="2">
      <t>テンスウ</t>
    </rPh>
    <phoneticPr fontId="1"/>
  </si>
  <si>
    <t>点数B</t>
    <rPh sb="0" eb="2">
      <t>テンスウ</t>
    </rPh>
    <phoneticPr fontId="1"/>
  </si>
  <si>
    <t>各局主務大臣に対応</t>
    <rPh sb="0" eb="2">
      <t>カッキョク</t>
    </rPh>
    <rPh sb="2" eb="4">
      <t>シュム</t>
    </rPh>
    <rPh sb="4" eb="6">
      <t>ダイジン</t>
    </rPh>
    <rPh sb="7" eb="9">
      <t>タイオウ</t>
    </rPh>
    <phoneticPr fontId="1"/>
  </si>
  <si>
    <t>製造業の指針</t>
    <rPh sb="0" eb="3">
      <t>セイゾウギョウ</t>
    </rPh>
    <rPh sb="4" eb="6">
      <t>シシン</t>
    </rPh>
    <phoneticPr fontId="1"/>
  </si>
  <si>
    <t>卸・小売業の指針</t>
    <rPh sb="0" eb="1">
      <t>オロ</t>
    </rPh>
    <rPh sb="2" eb="4">
      <t>コウ</t>
    </rPh>
    <rPh sb="4" eb="5">
      <t>ギョウ</t>
    </rPh>
    <rPh sb="6" eb="8">
      <t>シシン</t>
    </rPh>
    <phoneticPr fontId="1"/>
  </si>
  <si>
    <t>基本方針</t>
    <rPh sb="0" eb="2">
      <t>キホン</t>
    </rPh>
    <rPh sb="2" eb="4">
      <t>ホウシン</t>
    </rPh>
    <phoneticPr fontId="1"/>
  </si>
  <si>
    <t>学習塾業の指針</t>
    <rPh sb="0" eb="3">
      <t>ガクシュウジュク</t>
    </rPh>
    <rPh sb="3" eb="4">
      <t>ギョウ</t>
    </rPh>
    <rPh sb="5" eb="7">
      <t>シシン</t>
    </rPh>
    <phoneticPr fontId="1"/>
  </si>
  <si>
    <t>新規申請</t>
    <rPh sb="0" eb="2">
      <t>シンキ</t>
    </rPh>
    <rPh sb="2" eb="4">
      <t>シンセイ</t>
    </rPh>
    <phoneticPr fontId="1"/>
  </si>
  <si>
    <t>卸・小売業の指針</t>
    <rPh sb="0" eb="1">
      <t>オロ</t>
    </rPh>
    <rPh sb="2" eb="5">
      <t>コウリギョウ</t>
    </rPh>
    <rPh sb="6" eb="8">
      <t>シシン</t>
    </rPh>
    <phoneticPr fontId="1"/>
  </si>
  <si>
    <t>石油卸売業・燃料小売業の指針</t>
  </si>
  <si>
    <t>中堅卸売業</t>
    <rPh sb="0" eb="2">
      <t>チュウケン</t>
    </rPh>
    <rPh sb="2" eb="3">
      <t>オロ</t>
    </rPh>
    <rPh sb="3" eb="4">
      <t>ウ</t>
    </rPh>
    <rPh sb="4" eb="5">
      <t>ギョウ</t>
    </rPh>
    <phoneticPr fontId="1"/>
  </si>
  <si>
    <t>小規模小売業</t>
    <rPh sb="0" eb="3">
      <t>ショウキボ</t>
    </rPh>
    <rPh sb="3" eb="5">
      <t>コウ</t>
    </rPh>
    <rPh sb="5" eb="6">
      <t>ギョウ</t>
    </rPh>
    <phoneticPr fontId="1"/>
  </si>
  <si>
    <t>個人</t>
    <rPh sb="0" eb="2">
      <t>コジン</t>
    </rPh>
    <phoneticPr fontId="1"/>
  </si>
  <si>
    <t>○</t>
    <phoneticPr fontId="1"/>
  </si>
  <si>
    <t>新商品の開発・生産</t>
    <rPh sb="0" eb="3">
      <t>シンショウヒン</t>
    </rPh>
    <rPh sb="4" eb="6">
      <t>カイハツ</t>
    </rPh>
    <rPh sb="7" eb="9">
      <t>セイサン</t>
    </rPh>
    <phoneticPr fontId="1"/>
  </si>
  <si>
    <t>原本</t>
    <rPh sb="0" eb="2">
      <t>ゲンポン</t>
    </rPh>
    <phoneticPr fontId="1"/>
  </si>
  <si>
    <t>該当（ﾌｧｲﾅﾝｽﾘｰｽ/所有権移転外ﾘｰｽ）</t>
    <rPh sb="0" eb="2">
      <t>ガイトウ</t>
    </rPh>
    <rPh sb="13" eb="16">
      <t>ショユウケン</t>
    </rPh>
    <rPh sb="16" eb="18">
      <t>イテン</t>
    </rPh>
    <rPh sb="18" eb="19">
      <t>ガイ</t>
    </rPh>
    <phoneticPr fontId="1"/>
  </si>
  <si>
    <t>可</t>
    <rPh sb="0" eb="1">
      <t>カ</t>
    </rPh>
    <phoneticPr fontId="1"/>
  </si>
  <si>
    <t>イ．（１）【従業員等に関する事項】組織の活力の向上による人材の有効活用</t>
    <rPh sb="6" eb="9">
      <t>ジュウギョウイン</t>
    </rPh>
    <rPh sb="9" eb="10">
      <t>トウ</t>
    </rPh>
    <rPh sb="11" eb="12">
      <t>カン</t>
    </rPh>
    <rPh sb="14" eb="16">
      <t>ジコウ</t>
    </rPh>
    <rPh sb="17" eb="19">
      <t>ソシキ</t>
    </rPh>
    <rPh sb="20" eb="22">
      <t>カツリョク</t>
    </rPh>
    <rPh sb="23" eb="25">
      <t>コウジョウ</t>
    </rPh>
    <rPh sb="28" eb="30">
      <t>ジンザイ</t>
    </rPh>
    <rPh sb="31" eb="33">
      <t>ユウコウ</t>
    </rPh>
    <rPh sb="33" eb="35">
      <t>カツヨウ</t>
    </rPh>
    <phoneticPr fontId="1"/>
  </si>
  <si>
    <t>近畿経済産業局長　殿</t>
    <rPh sb="0" eb="2">
      <t>キンキ</t>
    </rPh>
    <rPh sb="2" eb="4">
      <t>ケイザイ</t>
    </rPh>
    <rPh sb="4" eb="6">
      <t>サンギョウ</t>
    </rPh>
    <rPh sb="6" eb="8">
      <t>キョクチョウ</t>
    </rPh>
    <rPh sb="9" eb="10">
      <t>ドノ</t>
    </rPh>
    <phoneticPr fontId="1"/>
  </si>
  <si>
    <t>・本様式は、近畿経済産業局長宛に申請頂く場合にのみ利用可能です。</t>
    <rPh sb="1" eb="2">
      <t>ホン</t>
    </rPh>
    <rPh sb="2" eb="4">
      <t>ヨウシキ</t>
    </rPh>
    <rPh sb="6" eb="8">
      <t>キンキ</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</si>
  <si>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・本様式に関して不具合等が見つかった場合は、お手数ですが近畿経済産業局</t>
    <rPh sb="1" eb="2">
      <t>ホン</t>
    </rPh>
    <rPh sb="2" eb="4">
      <t>ヨウシキ</t>
    </rPh>
    <rPh sb="5" eb="6">
      <t>カン</t>
    </rPh>
    <rPh sb="8" eb="11">
      <t>フグアイ</t>
    </rPh>
    <rPh sb="11" eb="12">
      <t>トウ</t>
    </rPh>
    <rPh sb="13" eb="14">
      <t>ミ</t>
    </rPh>
    <rPh sb="18" eb="20">
      <t>バアイ</t>
    </rPh>
    <rPh sb="23" eb="25">
      <t>テスウ</t>
    </rPh>
    <rPh sb="28" eb="30">
      <t>キンキ</t>
    </rPh>
    <rPh sb="30" eb="32">
      <t>ケイザイ</t>
    </rPh>
    <rPh sb="32" eb="35">
      <t>サンギョウキョク</t>
    </rPh>
    <phoneticPr fontId="1"/>
  </si>
  <si>
    <t>　までご連絡ください。（TEL：06-6966-6036）</t>
    <rPh sb="4" eb="6">
      <t>レンラク</t>
    </rPh>
    <phoneticPr fontId="1"/>
  </si>
  <si>
    <t>ダミー</t>
    <phoneticPr fontId="1"/>
  </si>
  <si>
    <r>
      <t>・申請書類（申請書＋添付資料（工業会証明書等）写し１通＋チェックシート＋返信用封筒（A４用・切手貼付、レターパックライト推奨））を近畿経済産業局経営力向上室（〒540-8535 大阪市中央区大手前１－５－４４）までご郵送ください。
・申請書の郵送と合わせて、本ファイルを近畿経済産業局宛（ bzl-kin-keieiryokushinsei@meti.go.jp）にお送りいただければ、修正対応、認定手続が早くなります。ご協力お願いいたします。
　（メール送信方法）：https://www.kansai.meti.go.jp/3-3shinki/koujyoukeikaku/keieikyouka_shinsei_kami.html
・</t>
    </r>
    <r>
      <rPr>
        <sz val="8"/>
        <color theme="1"/>
        <rFont val="ＭＳ Ｐゴシック"/>
        <family val="3"/>
        <charset val="128"/>
        <scheme val="minor"/>
      </rPr>
      <t>申請書提出後も本ファイルは保存しておいてください。変更申請時等に活用する場合があります。</t>
    </r>
    <rPh sb="1" eb="3">
      <t>シンセイ</t>
    </rPh>
    <rPh sb="3" eb="5">
      <t>ショルイ</t>
    </rPh>
    <rPh sb="6" eb="9">
      <t>シンセイショ</t>
    </rPh>
    <rPh sb="10" eb="12">
      <t>テンプ</t>
    </rPh>
    <rPh sb="12" eb="14">
      <t>シリョウ</t>
    </rPh>
    <rPh sb="15" eb="18">
      <t>コウギョウカイ</t>
    </rPh>
    <rPh sb="18" eb="21">
      <t>ショウメイショ</t>
    </rPh>
    <rPh sb="21" eb="22">
      <t>トウ</t>
    </rPh>
    <rPh sb="23" eb="24">
      <t>ウツ</t>
    </rPh>
    <rPh sb="26" eb="27">
      <t>ツウ</t>
    </rPh>
    <rPh sb="36" eb="39">
      <t>ヘンシンヨウ</t>
    </rPh>
    <rPh sb="39" eb="41">
      <t>フウトウ</t>
    </rPh>
    <rPh sb="44" eb="45">
      <t>ヨウ</t>
    </rPh>
    <rPh sb="46" eb="48">
      <t>キッテ</t>
    </rPh>
    <rPh sb="48" eb="50">
      <t>テンプ</t>
    </rPh>
    <rPh sb="60" eb="62">
      <t>スイショウ</t>
    </rPh>
    <rPh sb="65" eb="67">
      <t>キンキ</t>
    </rPh>
    <rPh sb="67" eb="69">
      <t>ケイザイ</t>
    </rPh>
    <rPh sb="69" eb="71">
      <t>サンギョウ</t>
    </rPh>
    <rPh sb="71" eb="72">
      <t>キョク</t>
    </rPh>
    <rPh sb="72" eb="75">
      <t>ケイエイリョク</t>
    </rPh>
    <rPh sb="75" eb="77">
      <t>コウジョウ</t>
    </rPh>
    <rPh sb="77" eb="78">
      <t>シツ</t>
    </rPh>
    <rPh sb="108" eb="110">
      <t>ユウソウ</t>
    </rPh>
    <rPh sb="117" eb="120">
      <t>シンセイショ</t>
    </rPh>
    <rPh sb="121" eb="123">
      <t>ユウソウ</t>
    </rPh>
    <rPh sb="124" eb="125">
      <t>ア</t>
    </rPh>
    <rPh sb="129" eb="130">
      <t>ホン</t>
    </rPh>
    <rPh sb="135" eb="137">
      <t>キンキ</t>
    </rPh>
    <rPh sb="137" eb="139">
      <t>ケイザイ</t>
    </rPh>
    <rPh sb="139" eb="142">
      <t>サンギョウキョク</t>
    </rPh>
    <rPh sb="142" eb="143">
      <t>アテ</t>
    </rPh>
    <rPh sb="184" eb="185">
      <t>オク</t>
    </rPh>
    <rPh sb="193" eb="195">
      <t>シュウセイ</t>
    </rPh>
    <rPh sb="195" eb="197">
      <t>タイオウ</t>
    </rPh>
    <rPh sb="198" eb="200">
      <t>ニンテイ</t>
    </rPh>
    <rPh sb="200" eb="202">
      <t>テツヅキ</t>
    </rPh>
    <rPh sb="203" eb="204">
      <t>ハヤ</t>
    </rPh>
    <rPh sb="211" eb="213">
      <t>キョウリョク</t>
    </rPh>
    <rPh sb="214" eb="215">
      <t>ネガ</t>
    </rPh>
    <rPh sb="228" eb="230">
      <t>ソウシン</t>
    </rPh>
    <rPh sb="230" eb="232">
      <t>ホウホウ</t>
    </rPh>
    <rPh sb="320" eb="323">
      <t>シンセイショ</t>
    </rPh>
    <rPh sb="323" eb="326">
      <t>テイシュツゴ</t>
    </rPh>
    <rPh sb="327" eb="328">
      <t>ホン</t>
    </rPh>
    <rPh sb="333" eb="335">
      <t>ホゾン</t>
    </rPh>
    <rPh sb="345" eb="347">
      <t>ヘンコウ</t>
    </rPh>
    <rPh sb="347" eb="349">
      <t>シンセイ</t>
    </rPh>
    <rPh sb="349" eb="350">
      <t>ジ</t>
    </rPh>
    <rPh sb="350" eb="351">
      <t>トウ</t>
    </rPh>
    <rPh sb="352" eb="354">
      <t>カツヨウ</t>
    </rPh>
    <rPh sb="356" eb="358">
      <t>バアイ</t>
    </rPh>
    <phoneticPr fontId="1"/>
  </si>
  <si>
    <t>新役務の開発・提供</t>
    <rPh sb="0" eb="1">
      <t>シン</t>
    </rPh>
    <rPh sb="1" eb="3">
      <t>エキム</t>
    </rPh>
    <rPh sb="4" eb="6">
      <t>カイハツ</t>
    </rPh>
    <rPh sb="7" eb="9">
      <t>テイキョウ</t>
    </rPh>
    <phoneticPr fontId="1"/>
  </si>
  <si>
    <t>写（原本提出済）</t>
    <rPh sb="0" eb="1">
      <t>ウツ</t>
    </rPh>
    <rPh sb="2" eb="4">
      <t>ゲンポン</t>
    </rPh>
    <rPh sb="4" eb="6">
      <t>テイシュツ</t>
    </rPh>
    <rPh sb="6" eb="7">
      <t>ス</t>
    </rPh>
    <phoneticPr fontId="1"/>
  </si>
  <si>
    <t>該当（ﾌｧｲﾅﾝｽﾘｰｽ/所有権移転ﾘｰｽ）</t>
    <rPh sb="0" eb="2">
      <t>ガイトウ</t>
    </rPh>
    <rPh sb="13" eb="16">
      <t>ショユウケン</t>
    </rPh>
    <rPh sb="16" eb="18">
      <t>イテン</t>
    </rPh>
    <phoneticPr fontId="1"/>
  </si>
  <si>
    <t>不可</t>
    <rPh sb="0" eb="2">
      <t>フカ</t>
    </rPh>
    <phoneticPr fontId="1"/>
  </si>
  <si>
    <t>売上高経常利益率</t>
    <rPh sb="0" eb="3">
      <t>ウリアゲダカ</t>
    </rPh>
    <rPh sb="3" eb="5">
      <t>ケイジョウ</t>
    </rPh>
    <rPh sb="5" eb="7">
      <t>リエキ</t>
    </rPh>
    <rPh sb="7" eb="8">
      <t>リツ</t>
    </rPh>
    <phoneticPr fontId="1"/>
  </si>
  <si>
    <t>イ．（２）【従業員等に関する事項】多能工化及び機械の多台持ちの推進</t>
    <rPh sb="6" eb="9">
      <t>ジュウギョウイン</t>
    </rPh>
    <rPh sb="9" eb="10">
      <t>トウ</t>
    </rPh>
    <rPh sb="11" eb="12">
      <t>カン</t>
    </rPh>
    <rPh sb="14" eb="16">
      <t>ジコウ</t>
    </rPh>
    <rPh sb="17" eb="21">
      <t>タノウコウカ</t>
    </rPh>
    <rPh sb="21" eb="22">
      <t>オヨ</t>
    </rPh>
    <rPh sb="23" eb="25">
      <t>キカイ</t>
    </rPh>
    <rPh sb="28" eb="29">
      <t>モ</t>
    </rPh>
    <rPh sb="31" eb="33">
      <t>スイシン</t>
    </rPh>
    <phoneticPr fontId="1"/>
  </si>
  <si>
    <t>Ⅰ．イ（ⅰ）【経営状態の把握】自主管理指標の活用</t>
    <phoneticPr fontId="1"/>
  </si>
  <si>
    <t>Ⅱ．イ（ⅰ）【経営状態の把握】自主管理指標の活用</t>
    <phoneticPr fontId="1"/>
  </si>
  <si>
    <t>事業活動に有用な知識又は技能を有する人材の育成</t>
    <rPh sb="0" eb="2">
      <t>ジギョウ</t>
    </rPh>
    <rPh sb="2" eb="4">
      <t>カツドウ</t>
    </rPh>
    <rPh sb="5" eb="7">
      <t>ユウヨウ</t>
    </rPh>
    <rPh sb="8" eb="10">
      <t>チシキ</t>
    </rPh>
    <rPh sb="10" eb="11">
      <t>マタ</t>
    </rPh>
    <rPh sb="12" eb="14">
      <t>ギノウ</t>
    </rPh>
    <rPh sb="15" eb="16">
      <t>ユウ</t>
    </rPh>
    <rPh sb="18" eb="20">
      <t>ジンザイ</t>
    </rPh>
    <rPh sb="21" eb="23">
      <t>イクセイ</t>
    </rPh>
    <phoneticPr fontId="1"/>
  </si>
  <si>
    <t>一．提供する学習内容に関する事項</t>
    <rPh sb="0" eb="1">
      <t>イチ</t>
    </rPh>
    <rPh sb="2" eb="4">
      <t>テイキョウ</t>
    </rPh>
    <rPh sb="6" eb="8">
      <t>ガクシュウ</t>
    </rPh>
    <rPh sb="8" eb="10">
      <t>ナイヨウ</t>
    </rPh>
    <rPh sb="11" eb="12">
      <t>カン</t>
    </rPh>
    <rPh sb="14" eb="16">
      <t>ジコウ</t>
    </rPh>
    <phoneticPr fontId="1"/>
  </si>
  <si>
    <t>商品の新たな生産方式の導入</t>
    <rPh sb="0" eb="2">
      <t>ショウヒン</t>
    </rPh>
    <rPh sb="3" eb="4">
      <t>アラ</t>
    </rPh>
    <rPh sb="6" eb="8">
      <t>セイサン</t>
    </rPh>
    <rPh sb="8" eb="10">
      <t>ホウシキ</t>
    </rPh>
    <rPh sb="11" eb="13">
      <t>ドウニュウ</t>
    </rPh>
    <phoneticPr fontId="1"/>
  </si>
  <si>
    <t>なし</t>
    <phoneticPr fontId="1"/>
  </si>
  <si>
    <t>付加価値額</t>
    <rPh sb="0" eb="2">
      <t>フカ</t>
    </rPh>
    <rPh sb="2" eb="5">
      <t>カチガク</t>
    </rPh>
    <phoneticPr fontId="1"/>
  </si>
  <si>
    <t>イ．（３）【従業員等に関する事項】継続的な改善提案の奨励</t>
    <rPh sb="6" eb="9">
      <t>ジュウギョウイン</t>
    </rPh>
    <rPh sb="9" eb="10">
      <t>トウ</t>
    </rPh>
    <rPh sb="11" eb="12">
      <t>カン</t>
    </rPh>
    <rPh sb="14" eb="16">
      <t>ジコウ</t>
    </rPh>
    <rPh sb="17" eb="20">
      <t>ケイゾクテキ</t>
    </rPh>
    <rPh sb="21" eb="23">
      <t>カイゼン</t>
    </rPh>
    <rPh sb="23" eb="25">
      <t>テイアン</t>
    </rPh>
    <rPh sb="26" eb="28">
      <t>ショウレイ</t>
    </rPh>
    <phoneticPr fontId="1"/>
  </si>
  <si>
    <t>Ⅰ．イ（ⅱ）【経営状態の把握】経営全体のマネジメント</t>
    <rPh sb="15" eb="17">
      <t>ケイエイ</t>
    </rPh>
    <rPh sb="17" eb="19">
      <t>ゼンタイ</t>
    </rPh>
    <phoneticPr fontId="1"/>
  </si>
  <si>
    <t>Ⅱ．イ（ⅱ）【経営状態の把握】経営全体のマネジメント</t>
    <rPh sb="15" eb="17">
      <t>ケイエイ</t>
    </rPh>
    <rPh sb="17" eb="19">
      <t>ゼンタイ</t>
    </rPh>
    <phoneticPr fontId="1"/>
  </si>
  <si>
    <t>組織の活力の向上による人材の有効活用</t>
    <rPh sb="0" eb="2">
      <t>ソシキ</t>
    </rPh>
    <rPh sb="3" eb="5">
      <t>カツリョク</t>
    </rPh>
    <rPh sb="6" eb="8">
      <t>コウジョウ</t>
    </rPh>
    <rPh sb="11" eb="13">
      <t>ジンザイ</t>
    </rPh>
    <rPh sb="14" eb="16">
      <t>ユウコウ</t>
    </rPh>
    <rPh sb="16" eb="18">
      <t>カツヨウ</t>
    </rPh>
    <phoneticPr fontId="1"/>
  </si>
  <si>
    <t>二．設備投資・ＩＴ投資に関する事項</t>
    <rPh sb="0" eb="1">
      <t>ニ</t>
    </rPh>
    <rPh sb="2" eb="4">
      <t>セツビ</t>
    </rPh>
    <rPh sb="4" eb="6">
      <t>トウシ</t>
    </rPh>
    <rPh sb="9" eb="11">
      <t>トウシ</t>
    </rPh>
    <rPh sb="12" eb="13">
      <t>カン</t>
    </rPh>
    <rPh sb="15" eb="17">
      <t>ジコウ</t>
    </rPh>
    <phoneticPr fontId="1"/>
  </si>
  <si>
    <t>商品の新たな販売方式の導入</t>
    <rPh sb="0" eb="2">
      <t>ショウヒン</t>
    </rPh>
    <rPh sb="3" eb="4">
      <t>アラ</t>
    </rPh>
    <rPh sb="6" eb="8">
      <t>ハンバイ</t>
    </rPh>
    <rPh sb="8" eb="10">
      <t>ホウシキ</t>
    </rPh>
    <rPh sb="11" eb="13">
      <t>ドウニュウ</t>
    </rPh>
    <phoneticPr fontId="1"/>
  </si>
  <si>
    <t>ロ．（１）【製品・製造工程に関する事項】実際原価の把握とこれを踏まえた値付けの実行</t>
    <rPh sb="6" eb="8">
      <t>セイヒン</t>
    </rPh>
    <rPh sb="9" eb="11">
      <t>セイゾウ</t>
    </rPh>
    <rPh sb="11" eb="13">
      <t>コウテイ</t>
    </rPh>
    <rPh sb="14" eb="15">
      <t>カン</t>
    </rPh>
    <rPh sb="17" eb="19">
      <t>ジコウ</t>
    </rPh>
    <rPh sb="20" eb="22">
      <t>ジッサイ</t>
    </rPh>
    <rPh sb="22" eb="24">
      <t>ゲンカ</t>
    </rPh>
    <rPh sb="25" eb="27">
      <t>ハアク</t>
    </rPh>
    <rPh sb="31" eb="32">
      <t>フ</t>
    </rPh>
    <rPh sb="35" eb="37">
      <t>ネヅ</t>
    </rPh>
    <rPh sb="39" eb="41">
      <t>ジッコウ</t>
    </rPh>
    <phoneticPr fontId="1"/>
  </si>
  <si>
    <t>Ⅰ．ロ（１）（ⅰ）【ＩＴ及び設備並びに物流効率化手法等の利用】ＩＴの推進</t>
    <rPh sb="34" eb="36">
      <t>スイシン</t>
    </rPh>
    <phoneticPr fontId="1"/>
  </si>
  <si>
    <t>Ⅱ．ロ（１）【仕入活動及び経費管理に関するＩＴ及び設備の利用等】仕入活動及び在庫管理に関する事項</t>
    <rPh sb="7" eb="9">
      <t>シイ</t>
    </rPh>
    <rPh sb="9" eb="11">
      <t>カツドウ</t>
    </rPh>
    <phoneticPr fontId="1"/>
  </si>
  <si>
    <t>財務内容の分析の結果の活用</t>
    <rPh sb="0" eb="2">
      <t>ザイム</t>
    </rPh>
    <rPh sb="2" eb="4">
      <t>ナイヨウ</t>
    </rPh>
    <rPh sb="5" eb="7">
      <t>ブンセキ</t>
    </rPh>
    <rPh sb="8" eb="10">
      <t>ケッカ</t>
    </rPh>
    <rPh sb="11" eb="13">
      <t>カツヨウ</t>
    </rPh>
    <phoneticPr fontId="1"/>
  </si>
  <si>
    <t>三．学校教育との連携に関する事項</t>
    <rPh sb="0" eb="1">
      <t>サン</t>
    </rPh>
    <rPh sb="2" eb="4">
      <t>ガッコウ</t>
    </rPh>
    <rPh sb="4" eb="6">
      <t>キョウイク</t>
    </rPh>
    <rPh sb="8" eb="10">
      <t>レンケイ</t>
    </rPh>
    <rPh sb="11" eb="12">
      <t>カン</t>
    </rPh>
    <rPh sb="14" eb="16">
      <t>ジコウ</t>
    </rPh>
    <phoneticPr fontId="1"/>
  </si>
  <si>
    <t>役務の新たな提供の方式</t>
    <rPh sb="0" eb="2">
      <t>エキム</t>
    </rPh>
    <rPh sb="3" eb="4">
      <t>アラ</t>
    </rPh>
    <rPh sb="6" eb="8">
      <t>テイキョウ</t>
    </rPh>
    <rPh sb="9" eb="11">
      <t>ホウシキ</t>
    </rPh>
    <phoneticPr fontId="1"/>
  </si>
  <si>
    <t>ロ．（２）【製品・製造工程に関する事項】製品の設計、開発、製造及び販売の各工程を通じた費用の管理</t>
    <rPh sb="6" eb="8">
      <t>セイヒン</t>
    </rPh>
    <rPh sb="9" eb="11">
      <t>セイゾウ</t>
    </rPh>
    <rPh sb="11" eb="13">
      <t>コウテイ</t>
    </rPh>
    <rPh sb="14" eb="15">
      <t>カン</t>
    </rPh>
    <rPh sb="17" eb="19">
      <t>ジコウ</t>
    </rPh>
    <rPh sb="20" eb="22">
      <t>セイヒン</t>
    </rPh>
    <rPh sb="23" eb="25">
      <t>セッケイ</t>
    </rPh>
    <rPh sb="26" eb="28">
      <t>カイハツ</t>
    </rPh>
    <rPh sb="29" eb="31">
      <t>セイゾウ</t>
    </rPh>
    <rPh sb="31" eb="32">
      <t>オヨ</t>
    </rPh>
    <rPh sb="33" eb="35">
      <t>ハンバイ</t>
    </rPh>
    <rPh sb="36" eb="37">
      <t>カク</t>
    </rPh>
    <rPh sb="37" eb="39">
      <t>コウテイ</t>
    </rPh>
    <rPh sb="40" eb="41">
      <t>ツウ</t>
    </rPh>
    <rPh sb="43" eb="45">
      <t>ヒヨウ</t>
    </rPh>
    <rPh sb="46" eb="48">
      <t>カンリ</t>
    </rPh>
    <phoneticPr fontId="1"/>
  </si>
  <si>
    <t>Ⅰ．ロ（１）（ⅱ）【ＩＴ及び設備並びに物流効率化手法等の利用】設備の省エネルギー及び省力化の推進</t>
    <phoneticPr fontId="1"/>
  </si>
  <si>
    <t>Ⅱ．ロ（２）（ⅰ）【仕入活動及び経費管理に関するＩＴ及び設備の利用等】経費項目全体の把握</t>
    <rPh sb="10" eb="12">
      <t>シイ</t>
    </rPh>
    <rPh sb="12" eb="14">
      <t>カツドウ</t>
    </rPh>
    <phoneticPr fontId="1"/>
  </si>
  <si>
    <t>商品又は役務の需要の動向に関する情報の活用</t>
    <rPh sb="0" eb="2">
      <t>ショウヒン</t>
    </rPh>
    <rPh sb="2" eb="3">
      <t>マタ</t>
    </rPh>
    <rPh sb="4" eb="6">
      <t>エキム</t>
    </rPh>
    <rPh sb="7" eb="9">
      <t>ジュヨウ</t>
    </rPh>
    <rPh sb="10" eb="12">
      <t>ドウコウ</t>
    </rPh>
    <rPh sb="13" eb="14">
      <t>カン</t>
    </rPh>
    <rPh sb="16" eb="18">
      <t>ジョウホウ</t>
    </rPh>
    <rPh sb="19" eb="21">
      <t>カツヨウ</t>
    </rPh>
    <phoneticPr fontId="1"/>
  </si>
  <si>
    <t>四．安全・安心に関する事項</t>
    <rPh sb="0" eb="1">
      <t>ヨン</t>
    </rPh>
    <rPh sb="2" eb="4">
      <t>アンゼン</t>
    </rPh>
    <rPh sb="5" eb="7">
      <t>アンシン</t>
    </rPh>
    <rPh sb="8" eb="9">
      <t>カン</t>
    </rPh>
    <rPh sb="11" eb="13">
      <t>ジコウ</t>
    </rPh>
    <phoneticPr fontId="1"/>
  </si>
  <si>
    <t>その他</t>
    <rPh sb="2" eb="3">
      <t>タ</t>
    </rPh>
    <phoneticPr fontId="1"/>
  </si>
  <si>
    <t>ハ．（１）【標準化、知的財産権等に関する事項】異なる製品間の部品や原材料等の共通化</t>
    <rPh sb="6" eb="9">
      <t>ヒョウジュンカ</t>
    </rPh>
    <rPh sb="10" eb="12">
      <t>チテキ</t>
    </rPh>
    <rPh sb="12" eb="15">
      <t>ザイサンケン</t>
    </rPh>
    <rPh sb="15" eb="16">
      <t>トウ</t>
    </rPh>
    <rPh sb="17" eb="18">
      <t>カン</t>
    </rPh>
    <rPh sb="20" eb="22">
      <t>ジコウ</t>
    </rPh>
    <rPh sb="23" eb="24">
      <t>コト</t>
    </rPh>
    <rPh sb="26" eb="28">
      <t>セイヒン</t>
    </rPh>
    <rPh sb="28" eb="29">
      <t>カン</t>
    </rPh>
    <rPh sb="30" eb="32">
      <t>ブヒン</t>
    </rPh>
    <rPh sb="33" eb="36">
      <t>ゲンザイリョウ</t>
    </rPh>
    <rPh sb="36" eb="37">
      <t>トウ</t>
    </rPh>
    <rPh sb="38" eb="41">
      <t>キョウツウカ</t>
    </rPh>
    <phoneticPr fontId="1"/>
  </si>
  <si>
    <t>Ⅰ．ロ（１）（ⅲ）【ＩＴ及び設備並びに物流効率化手法等の利用】ロボットの導入又は増設</t>
    <phoneticPr fontId="1"/>
  </si>
  <si>
    <t>Ⅱ．ロ（２）（ⅱ）（イ）【仕入活動及び経費管理に関するＩＴ及び設備の利用等】販売促進費の最適化</t>
    <rPh sb="13" eb="15">
      <t>シイ</t>
    </rPh>
    <rPh sb="15" eb="17">
      <t>カツドウ</t>
    </rPh>
    <phoneticPr fontId="1"/>
  </si>
  <si>
    <t>経営能率の向上のためのデジタル技術の活用</t>
    <rPh sb="0" eb="2">
      <t>ケイエイ</t>
    </rPh>
    <rPh sb="2" eb="4">
      <t>ノウリツ</t>
    </rPh>
    <rPh sb="5" eb="7">
      <t>コウジョウ</t>
    </rPh>
    <rPh sb="15" eb="17">
      <t>ギジュツ</t>
    </rPh>
    <rPh sb="18" eb="20">
      <t>カツヨウ</t>
    </rPh>
    <phoneticPr fontId="1"/>
  </si>
  <si>
    <t>五．人材に関する事項</t>
    <rPh sb="0" eb="1">
      <t>ゴ</t>
    </rPh>
    <rPh sb="2" eb="4">
      <t>ジンザイ</t>
    </rPh>
    <rPh sb="5" eb="6">
      <t>カン</t>
    </rPh>
    <rPh sb="8" eb="10">
      <t>ジコウ</t>
    </rPh>
    <phoneticPr fontId="1"/>
  </si>
  <si>
    <t>キ</t>
    <phoneticPr fontId="1"/>
  </si>
  <si>
    <t>ハ．（２）【標準化、知的財産権等に関する事項】暗黙知の形式知化</t>
    <rPh sb="6" eb="9">
      <t>ヒョウジュンカ</t>
    </rPh>
    <rPh sb="10" eb="12">
      <t>チテキ</t>
    </rPh>
    <rPh sb="12" eb="15">
      <t>ザイサンケン</t>
    </rPh>
    <rPh sb="15" eb="16">
      <t>トウ</t>
    </rPh>
    <rPh sb="17" eb="18">
      <t>カン</t>
    </rPh>
    <rPh sb="20" eb="22">
      <t>ジコウ</t>
    </rPh>
    <rPh sb="23" eb="26">
      <t>アンモクチ</t>
    </rPh>
    <rPh sb="27" eb="29">
      <t>ケイシキ</t>
    </rPh>
    <rPh sb="29" eb="30">
      <t>チ</t>
    </rPh>
    <rPh sb="30" eb="31">
      <t>カ</t>
    </rPh>
    <phoneticPr fontId="1"/>
  </si>
  <si>
    <t>Ⅰ．ロ（２）（ⅰ）【ＩＴ及び設備並びに物流効率化手法等の利用】電子的な受発注システムの利用による業務効率化</t>
    <rPh sb="31" eb="34">
      <t>デンシテキ</t>
    </rPh>
    <rPh sb="35" eb="38">
      <t>ジュハッチュウ</t>
    </rPh>
    <rPh sb="43" eb="45">
      <t>リヨウ</t>
    </rPh>
    <rPh sb="48" eb="50">
      <t>ギョウム</t>
    </rPh>
    <rPh sb="50" eb="53">
      <t>コウリツカ</t>
    </rPh>
    <phoneticPr fontId="1"/>
  </si>
  <si>
    <t>Ⅱ．ロ（２）（ⅱ）（ロ）【仕入活動及び経費管理に関するＩＴ及び設備の利用等】エネルギーコストの最適化（省エネルギーの取組の推進）</t>
    <rPh sb="13" eb="15">
      <t>シイ</t>
    </rPh>
    <rPh sb="15" eb="17">
      <t>カツドウ</t>
    </rPh>
    <phoneticPr fontId="1"/>
  </si>
  <si>
    <t>六．財務・マネジメントに関する事項</t>
    <rPh sb="0" eb="1">
      <t>ロク</t>
    </rPh>
    <rPh sb="2" eb="4">
      <t>ザイム</t>
    </rPh>
    <rPh sb="12" eb="13">
      <t>カン</t>
    </rPh>
    <rPh sb="15" eb="17">
      <t>ジコウ</t>
    </rPh>
    <phoneticPr fontId="1"/>
  </si>
  <si>
    <t>ク</t>
    <phoneticPr fontId="1"/>
  </si>
  <si>
    <t>ハ．（３）【標準化、知的財産権等に関する事項】知的財産権等の保護の強化</t>
    <rPh sb="6" eb="9">
      <t>ヒョウジュンカ</t>
    </rPh>
    <rPh sb="10" eb="12">
      <t>チテキ</t>
    </rPh>
    <rPh sb="12" eb="15">
      <t>ザイサンケン</t>
    </rPh>
    <rPh sb="15" eb="16">
      <t>トウ</t>
    </rPh>
    <rPh sb="17" eb="18">
      <t>カン</t>
    </rPh>
    <rPh sb="20" eb="22">
      <t>ジコウ</t>
    </rPh>
    <rPh sb="23" eb="25">
      <t>チテキ</t>
    </rPh>
    <rPh sb="25" eb="28">
      <t>ザイサンケン</t>
    </rPh>
    <rPh sb="28" eb="29">
      <t>トウ</t>
    </rPh>
    <rPh sb="30" eb="32">
      <t>ホゴ</t>
    </rPh>
    <rPh sb="33" eb="35">
      <t>キョウカ</t>
    </rPh>
    <phoneticPr fontId="1"/>
  </si>
  <si>
    <t>Ⅰ．ロ（２）（ⅱ）【ＩＴ及び設備並びに物流効率化手法等の利用】入庫及び出庫作業の標準化</t>
    <rPh sb="31" eb="33">
      <t>ニュウコ</t>
    </rPh>
    <rPh sb="33" eb="34">
      <t>オヨ</t>
    </rPh>
    <rPh sb="35" eb="37">
      <t>シュッコ</t>
    </rPh>
    <rPh sb="37" eb="39">
      <t>サギョウ</t>
    </rPh>
    <rPh sb="40" eb="43">
      <t>ヒョウジュンカ</t>
    </rPh>
    <phoneticPr fontId="1"/>
  </si>
  <si>
    <t>Ⅱ．ロ（２）（ⅲ）【仕入活動及び経費管理に関するＩＴ及び設備の利用等】オペレーションの効率化に関する事項</t>
    <rPh sb="10" eb="12">
      <t>シイ</t>
    </rPh>
    <rPh sb="12" eb="14">
      <t>カツドウ</t>
    </rPh>
    <phoneticPr fontId="1"/>
  </si>
  <si>
    <t>七．知的財産に関する事項</t>
    <rPh sb="0" eb="1">
      <t>ナナ</t>
    </rPh>
    <rPh sb="2" eb="4">
      <t>チテキ</t>
    </rPh>
    <rPh sb="4" eb="6">
      <t>ザイサン</t>
    </rPh>
    <rPh sb="7" eb="8">
      <t>カン</t>
    </rPh>
    <rPh sb="10" eb="12">
      <t>ジコウ</t>
    </rPh>
    <phoneticPr fontId="1"/>
  </si>
  <si>
    <t>ケ</t>
    <phoneticPr fontId="1"/>
  </si>
  <si>
    <t>二．（１）【営業活動に関する事項】営業活動から得られた顧客の要望等の製品企画、設計、開発等への反映</t>
    <rPh sb="0" eb="1">
      <t>ニ</t>
    </rPh>
    <rPh sb="6" eb="8">
      <t>エイギョウ</t>
    </rPh>
    <rPh sb="8" eb="10">
      <t>カツドウ</t>
    </rPh>
    <rPh sb="11" eb="12">
      <t>カン</t>
    </rPh>
    <rPh sb="14" eb="16">
      <t>ジコウ</t>
    </rPh>
    <rPh sb="17" eb="19">
      <t>エイギョウ</t>
    </rPh>
    <rPh sb="19" eb="21">
      <t>カツドウ</t>
    </rPh>
    <rPh sb="23" eb="24">
      <t>エ</t>
    </rPh>
    <rPh sb="27" eb="29">
      <t>コキャク</t>
    </rPh>
    <rPh sb="30" eb="32">
      <t>ヨウボウ</t>
    </rPh>
    <rPh sb="32" eb="33">
      <t>トウ</t>
    </rPh>
    <rPh sb="34" eb="36">
      <t>セイヒン</t>
    </rPh>
    <rPh sb="36" eb="38">
      <t>キカク</t>
    </rPh>
    <rPh sb="39" eb="41">
      <t>セッケイ</t>
    </rPh>
    <rPh sb="42" eb="44">
      <t>カイハツ</t>
    </rPh>
    <rPh sb="44" eb="45">
      <t>トウ</t>
    </rPh>
    <rPh sb="47" eb="49">
      <t>ハンエイ</t>
    </rPh>
    <phoneticPr fontId="1"/>
  </si>
  <si>
    <t>ハ．（３）【標準化、知的財産権等に関する事項】知的財産権等の保護の強化</t>
    <rPh sb="6" eb="9">
      <t>ヒョウジュンカ</t>
    </rPh>
    <rPh sb="10" eb="12">
      <t>チテキ</t>
    </rPh>
    <rPh sb="12" eb="15">
      <t>ザイサンケン</t>
    </rPh>
    <rPh sb="15" eb="16">
      <t>トウ</t>
    </rPh>
    <rPh sb="17" eb="18">
      <t>カン</t>
    </rPh>
    <rPh sb="20" eb="22">
      <t>ジコウ</t>
    </rPh>
    <rPh sb="23" eb="25">
      <t>チテキ</t>
    </rPh>
    <rPh sb="25" eb="28">
      <t>ザイサンケン</t>
    </rPh>
    <rPh sb="28" eb="29">
      <t>トウ</t>
    </rPh>
    <rPh sb="33" eb="35">
      <t>キョウカ</t>
    </rPh>
    <phoneticPr fontId="1"/>
  </si>
  <si>
    <t>Ⅰ．ロ（２）（ⅲ）【ＩＴ及び設備並びに物流効率化手法等の利用】他の事業者との連携又は共同による配送業務の効率化</t>
    <rPh sb="31" eb="32">
      <t>ホカ</t>
    </rPh>
    <rPh sb="33" eb="36">
      <t>ジギョウシャ</t>
    </rPh>
    <rPh sb="38" eb="40">
      <t>レンケイ</t>
    </rPh>
    <rPh sb="40" eb="41">
      <t>マタ</t>
    </rPh>
    <rPh sb="42" eb="44">
      <t>キョウドウ</t>
    </rPh>
    <rPh sb="47" eb="49">
      <t>ハイソウ</t>
    </rPh>
    <rPh sb="49" eb="51">
      <t>ギョウム</t>
    </rPh>
    <rPh sb="52" eb="55">
      <t>コウリツカ</t>
    </rPh>
    <phoneticPr fontId="1"/>
  </si>
  <si>
    <t>Ⅱ．ハ（１）（ⅰ）【営業活動の強化】出店</t>
    <rPh sb="10" eb="12">
      <t>エイギョウ</t>
    </rPh>
    <rPh sb="12" eb="14">
      <t>カツドウ</t>
    </rPh>
    <rPh sb="15" eb="17">
      <t>キョウカ</t>
    </rPh>
    <rPh sb="18" eb="20">
      <t>シュッテン</t>
    </rPh>
    <phoneticPr fontId="1"/>
  </si>
  <si>
    <t>コ</t>
    <phoneticPr fontId="1"/>
  </si>
  <si>
    <t>事業者名のみ</t>
    <rPh sb="0" eb="4">
      <t>ジギョウシャメイ</t>
    </rPh>
    <phoneticPr fontId="1"/>
  </si>
  <si>
    <t>計画内容</t>
    <rPh sb="0" eb="2">
      <t>ケイカク</t>
    </rPh>
    <rPh sb="2" eb="4">
      <t>ナイヨウ</t>
    </rPh>
    <phoneticPr fontId="1"/>
  </si>
  <si>
    <t>二．（２）【営業活動に関する事項】海外の顧客に対応出来る営業及び販売体制の構築</t>
    <rPh sb="0" eb="1">
      <t>ニ</t>
    </rPh>
    <rPh sb="6" eb="8">
      <t>エイギョウ</t>
    </rPh>
    <rPh sb="8" eb="10">
      <t>カツドウ</t>
    </rPh>
    <rPh sb="11" eb="12">
      <t>カン</t>
    </rPh>
    <rPh sb="14" eb="16">
      <t>ジコウ</t>
    </rPh>
    <rPh sb="17" eb="19">
      <t>カイガイ</t>
    </rPh>
    <rPh sb="20" eb="22">
      <t>コキャク</t>
    </rPh>
    <rPh sb="23" eb="25">
      <t>タイオウ</t>
    </rPh>
    <rPh sb="25" eb="27">
      <t>デキ</t>
    </rPh>
    <rPh sb="28" eb="30">
      <t>エイギョウ</t>
    </rPh>
    <rPh sb="30" eb="31">
      <t>オヨ</t>
    </rPh>
    <rPh sb="32" eb="34">
      <t>ハンバイ</t>
    </rPh>
    <rPh sb="34" eb="36">
      <t>タイセイ</t>
    </rPh>
    <rPh sb="37" eb="39">
      <t>コウチク</t>
    </rPh>
    <phoneticPr fontId="1"/>
  </si>
  <si>
    <t>Ⅰ．ロ（２）（ⅳ）【ＩＴ及び設備並びに物流効率化手法等の利用】コールドチェーンの整備</t>
    <rPh sb="40" eb="42">
      <t>セイビ</t>
    </rPh>
    <phoneticPr fontId="1"/>
  </si>
  <si>
    <t>Ⅱ．ハ（１）（ⅱ）【営業活動の強化】退店</t>
    <rPh sb="10" eb="12">
      <t>エイギョウ</t>
    </rPh>
    <rPh sb="12" eb="14">
      <t>カツドウ</t>
    </rPh>
    <rPh sb="15" eb="17">
      <t>キョウカ</t>
    </rPh>
    <rPh sb="18" eb="20">
      <t>タイテン</t>
    </rPh>
    <phoneticPr fontId="1"/>
  </si>
  <si>
    <t>サ</t>
    <phoneticPr fontId="1"/>
  </si>
  <si>
    <t>可（事業者名、法人番号、住所、計画内容等）
※掲載の際は別途同意確認の連絡をします。</t>
    <rPh sb="0" eb="1">
      <t>カ</t>
    </rPh>
    <rPh sb="2" eb="6">
      <t>ジギョウシャメイ</t>
    </rPh>
    <rPh sb="7" eb="9">
      <t>ホウジン</t>
    </rPh>
    <rPh sb="9" eb="11">
      <t>バンゴウ</t>
    </rPh>
    <rPh sb="12" eb="14">
      <t>ジュウショ</t>
    </rPh>
    <rPh sb="15" eb="17">
      <t>ケイカク</t>
    </rPh>
    <rPh sb="17" eb="19">
      <t>ナイヨウ</t>
    </rPh>
    <rPh sb="19" eb="20">
      <t>トウ</t>
    </rPh>
    <rPh sb="23" eb="25">
      <t>ケイサイ</t>
    </rPh>
    <rPh sb="26" eb="27">
      <t>サイ</t>
    </rPh>
    <rPh sb="28" eb="30">
      <t>ベット</t>
    </rPh>
    <rPh sb="30" eb="32">
      <t>ドウイ</t>
    </rPh>
    <rPh sb="32" eb="34">
      <t>カクニン</t>
    </rPh>
    <rPh sb="35" eb="37">
      <t>レンラク</t>
    </rPh>
    <phoneticPr fontId="1"/>
  </si>
  <si>
    <t>二．（３）【営業活動に関する事項】他の事業者と連携した製造体制の構築による受注機会の増大</t>
    <rPh sb="0" eb="1">
      <t>ニ</t>
    </rPh>
    <rPh sb="6" eb="8">
      <t>エイギョウ</t>
    </rPh>
    <rPh sb="8" eb="10">
      <t>カツドウ</t>
    </rPh>
    <rPh sb="11" eb="12">
      <t>カン</t>
    </rPh>
    <rPh sb="14" eb="16">
      <t>ジコウ</t>
    </rPh>
    <rPh sb="17" eb="18">
      <t>タ</t>
    </rPh>
    <rPh sb="19" eb="22">
      <t>ジギョウシャ</t>
    </rPh>
    <rPh sb="23" eb="25">
      <t>レンケイ</t>
    </rPh>
    <rPh sb="27" eb="29">
      <t>セイゾウ</t>
    </rPh>
    <rPh sb="29" eb="31">
      <t>タイセイ</t>
    </rPh>
    <rPh sb="32" eb="34">
      <t>コウチク</t>
    </rPh>
    <rPh sb="37" eb="39">
      <t>ジュチュウ</t>
    </rPh>
    <rPh sb="39" eb="41">
      <t>キカイ</t>
    </rPh>
    <rPh sb="42" eb="44">
      <t>ゾウダイ</t>
    </rPh>
    <phoneticPr fontId="1"/>
  </si>
  <si>
    <t>Ⅰ．ハ（１）【営業活動の強化】取引先支援（リテールサポート）の強化に関する事項</t>
    <rPh sb="7" eb="9">
      <t>エイギョウ</t>
    </rPh>
    <rPh sb="9" eb="11">
      <t>カツドウ</t>
    </rPh>
    <rPh sb="12" eb="14">
      <t>キョウカ</t>
    </rPh>
    <phoneticPr fontId="1"/>
  </si>
  <si>
    <t>Ⅱ．ハ（２）（ⅰ）【営業活動の強化】客数増加に関する事項</t>
    <rPh sb="10" eb="12">
      <t>エイギョウ</t>
    </rPh>
    <rPh sb="12" eb="14">
      <t>カツドウ</t>
    </rPh>
    <rPh sb="15" eb="17">
      <t>キョウカ</t>
    </rPh>
    <phoneticPr fontId="1"/>
  </si>
  <si>
    <t>シ</t>
    <phoneticPr fontId="1"/>
  </si>
  <si>
    <t>可能（事業者名、法人番号、住所）</t>
    <rPh sb="0" eb="2">
      <t>カノウ</t>
    </rPh>
    <rPh sb="2" eb="3">
      <t>イツキ</t>
    </rPh>
    <rPh sb="3" eb="7">
      <t>ジギョウシャメイ</t>
    </rPh>
    <rPh sb="8" eb="10">
      <t>ホウジン</t>
    </rPh>
    <rPh sb="10" eb="12">
      <t>バンゴウ</t>
    </rPh>
    <rPh sb="13" eb="15">
      <t>ジュウショ</t>
    </rPh>
    <phoneticPr fontId="1"/>
  </si>
  <si>
    <t>ホ．（１）【設備投資等に関する事項】設備投資</t>
    <rPh sb="6" eb="8">
      <t>セツビ</t>
    </rPh>
    <rPh sb="8" eb="10">
      <t>トウシ</t>
    </rPh>
    <rPh sb="10" eb="11">
      <t>トウ</t>
    </rPh>
    <rPh sb="12" eb="13">
      <t>カン</t>
    </rPh>
    <rPh sb="15" eb="17">
      <t>ジコウ</t>
    </rPh>
    <rPh sb="18" eb="20">
      <t>セツビ</t>
    </rPh>
    <rPh sb="20" eb="22">
      <t>トウシ</t>
    </rPh>
    <phoneticPr fontId="1"/>
  </si>
  <si>
    <t>Ⅰ．ハ（２）【営業活動の強化】新規取引先の開拓及び商圏の拡大に関する事項</t>
    <rPh sb="7" eb="9">
      <t>エイギョウ</t>
    </rPh>
    <rPh sb="9" eb="11">
      <t>カツドウ</t>
    </rPh>
    <rPh sb="12" eb="14">
      <t>キョウカ</t>
    </rPh>
    <phoneticPr fontId="1"/>
  </si>
  <si>
    <t>Ⅱ．ハ（２）（ⅱ）【営業活動の強化】客単価向上に関する事項</t>
    <rPh sb="10" eb="12">
      <t>エイギョウ</t>
    </rPh>
    <rPh sb="12" eb="14">
      <t>カツドウ</t>
    </rPh>
    <rPh sb="15" eb="17">
      <t>キョウカ</t>
    </rPh>
    <phoneticPr fontId="1"/>
  </si>
  <si>
    <t>ス</t>
    <phoneticPr fontId="1"/>
  </si>
  <si>
    <t>ホ．（２）【設備投資等に関する事項】ロボットの導入又は増設</t>
    <rPh sb="6" eb="8">
      <t>セツビ</t>
    </rPh>
    <rPh sb="8" eb="10">
      <t>トウシ</t>
    </rPh>
    <rPh sb="10" eb="11">
      <t>トウ</t>
    </rPh>
    <rPh sb="12" eb="13">
      <t>カン</t>
    </rPh>
    <rPh sb="15" eb="17">
      <t>ジコウ</t>
    </rPh>
    <rPh sb="23" eb="25">
      <t>ドウニュウ</t>
    </rPh>
    <rPh sb="25" eb="26">
      <t>マタ</t>
    </rPh>
    <rPh sb="27" eb="29">
      <t>ゾウセツ</t>
    </rPh>
    <phoneticPr fontId="1"/>
  </si>
  <si>
    <t>Ⅰ．ハ（３）【営業活動の強化】取扱商品の差別化に関する事項</t>
    <rPh sb="7" eb="9">
      <t>エイギョウ</t>
    </rPh>
    <rPh sb="9" eb="11">
      <t>カツドウ</t>
    </rPh>
    <rPh sb="12" eb="14">
      <t>キョウカ</t>
    </rPh>
    <phoneticPr fontId="1"/>
  </si>
  <si>
    <t>Ⅱ．ハ（３）【営業活動の強化】購買行動の刺激に関する事項</t>
    <rPh sb="7" eb="9">
      <t>エイギョウ</t>
    </rPh>
    <rPh sb="9" eb="11">
      <t>カツドウ</t>
    </rPh>
    <rPh sb="12" eb="14">
      <t>キョウカ</t>
    </rPh>
    <phoneticPr fontId="1"/>
  </si>
  <si>
    <t>セ</t>
    <phoneticPr fontId="1"/>
  </si>
  <si>
    <t>ホ．（３）【設備投資等に関する事項】ＩＴの導入</t>
    <rPh sb="6" eb="8">
      <t>セツビ</t>
    </rPh>
    <rPh sb="8" eb="10">
      <t>トウシ</t>
    </rPh>
    <rPh sb="10" eb="11">
      <t>トウ</t>
    </rPh>
    <rPh sb="12" eb="13">
      <t>カン</t>
    </rPh>
    <rPh sb="15" eb="17">
      <t>ジコウ</t>
    </rPh>
    <rPh sb="21" eb="23">
      <t>ドウニュウ</t>
    </rPh>
    <phoneticPr fontId="1"/>
  </si>
  <si>
    <t>Ⅰ．二　人材育成の強化</t>
    <rPh sb="2" eb="3">
      <t>ニ</t>
    </rPh>
    <rPh sb="4" eb="6">
      <t>ジンザイ</t>
    </rPh>
    <rPh sb="6" eb="8">
      <t>イクセイ</t>
    </rPh>
    <rPh sb="9" eb="11">
      <t>キョウカ</t>
    </rPh>
    <phoneticPr fontId="1"/>
  </si>
  <si>
    <t>Ⅱ．二　人材育成の強化</t>
    <rPh sb="2" eb="3">
      <t>ニ</t>
    </rPh>
    <rPh sb="4" eb="6">
      <t>ジンザイ</t>
    </rPh>
    <rPh sb="6" eb="8">
      <t>イクセイ</t>
    </rPh>
    <rPh sb="9" eb="11">
      <t>キョウカ</t>
    </rPh>
    <phoneticPr fontId="1"/>
  </si>
  <si>
    <t>ソ</t>
    <phoneticPr fontId="1"/>
  </si>
  <si>
    <t>ホ．（４）【設備投資等に関する事項】設備投資等が製品の品質及び製品一単位あたりの製造費用に大きな影響を及ぼす分野に関する留意事項</t>
    <rPh sb="6" eb="8">
      <t>セツビ</t>
    </rPh>
    <rPh sb="8" eb="10">
      <t>トウシ</t>
    </rPh>
    <rPh sb="10" eb="11">
      <t>トウ</t>
    </rPh>
    <rPh sb="12" eb="13">
      <t>カン</t>
    </rPh>
    <rPh sb="15" eb="17">
      <t>ジコウ</t>
    </rPh>
    <rPh sb="18" eb="20">
      <t>セツビ</t>
    </rPh>
    <rPh sb="20" eb="22">
      <t>トウシ</t>
    </rPh>
    <rPh sb="22" eb="23">
      <t>トウ</t>
    </rPh>
    <rPh sb="24" eb="26">
      <t>セイヒン</t>
    </rPh>
    <rPh sb="27" eb="29">
      <t>ヒンシツ</t>
    </rPh>
    <rPh sb="29" eb="30">
      <t>オヨ</t>
    </rPh>
    <rPh sb="31" eb="33">
      <t>セイヒン</t>
    </rPh>
    <rPh sb="33" eb="34">
      <t>イチ</t>
    </rPh>
    <rPh sb="34" eb="36">
      <t>タンイ</t>
    </rPh>
    <rPh sb="40" eb="42">
      <t>セイゾウ</t>
    </rPh>
    <rPh sb="42" eb="44">
      <t>ヒヨウ</t>
    </rPh>
    <rPh sb="45" eb="46">
      <t>オオ</t>
    </rPh>
    <rPh sb="48" eb="50">
      <t>エイキョウ</t>
    </rPh>
    <rPh sb="51" eb="52">
      <t>オヨ</t>
    </rPh>
    <rPh sb="54" eb="56">
      <t>ブンヤ</t>
    </rPh>
    <rPh sb="57" eb="58">
      <t>カン</t>
    </rPh>
    <rPh sb="60" eb="62">
      <t>リュウイ</t>
    </rPh>
    <rPh sb="62" eb="64">
      <t>ジコウ</t>
    </rPh>
    <phoneticPr fontId="1"/>
  </si>
  <si>
    <t>【人材育成の強化】教育訓練計画の作成</t>
    <rPh sb="1" eb="3">
      <t>ジンザイ</t>
    </rPh>
    <rPh sb="3" eb="5">
      <t>イクセイ</t>
    </rPh>
    <rPh sb="6" eb="8">
      <t>キョウカ</t>
    </rPh>
    <rPh sb="9" eb="11">
      <t>キョウイク</t>
    </rPh>
    <rPh sb="11" eb="13">
      <t>クンレン</t>
    </rPh>
    <rPh sb="13" eb="15">
      <t>ケイカク</t>
    </rPh>
    <rPh sb="16" eb="18">
      <t>サクセイ</t>
    </rPh>
    <phoneticPr fontId="1"/>
  </si>
  <si>
    <t>タ</t>
    <phoneticPr fontId="1"/>
  </si>
  <si>
    <t>ヘ．省エネルギーの推進に関する事項</t>
    <rPh sb="2" eb="3">
      <t>ショウ</t>
    </rPh>
    <rPh sb="9" eb="11">
      <t>スイシン</t>
    </rPh>
    <rPh sb="12" eb="13">
      <t>カン</t>
    </rPh>
    <rPh sb="15" eb="17">
      <t>ジコウ</t>
    </rPh>
    <phoneticPr fontId="1"/>
  </si>
  <si>
    <t>【人材育成の強化】部門別教育体制の構築</t>
    <rPh sb="1" eb="3">
      <t>ジンザイ</t>
    </rPh>
    <rPh sb="3" eb="5">
      <t>イクセイ</t>
    </rPh>
    <rPh sb="6" eb="8">
      <t>キョウカ</t>
    </rPh>
    <rPh sb="9" eb="11">
      <t>ブモン</t>
    </rPh>
    <rPh sb="11" eb="12">
      <t>ベツ</t>
    </rPh>
    <rPh sb="12" eb="14">
      <t>キョウイク</t>
    </rPh>
    <rPh sb="14" eb="16">
      <t>タイセイ</t>
    </rPh>
    <rPh sb="17" eb="19">
      <t>コウチク</t>
    </rPh>
    <phoneticPr fontId="1"/>
  </si>
  <si>
    <t>チ</t>
    <phoneticPr fontId="1"/>
  </si>
  <si>
    <t>↓卸売業</t>
    <rPh sb="1" eb="4">
      <t>オロシウリギョウ</t>
    </rPh>
    <phoneticPr fontId="1"/>
  </si>
  <si>
    <t>ツ</t>
    <phoneticPr fontId="1"/>
  </si>
  <si>
    <t>テ</t>
    <phoneticPr fontId="1"/>
  </si>
  <si>
    <t>ト</t>
    <phoneticPr fontId="1"/>
  </si>
  <si>
    <t>利用支援措置</t>
    <rPh sb="0" eb="2">
      <t>リヨウ</t>
    </rPh>
    <rPh sb="2" eb="4">
      <t>シエン</t>
    </rPh>
    <rPh sb="4" eb="6">
      <t>ソチ</t>
    </rPh>
    <phoneticPr fontId="1"/>
  </si>
  <si>
    <t>証明書</t>
    <rPh sb="0" eb="3">
      <t>ショウメイショ</t>
    </rPh>
    <phoneticPr fontId="1"/>
  </si>
  <si>
    <t>償却資産の種類</t>
    <rPh sb="0" eb="2">
      <t>ショウキャク</t>
    </rPh>
    <rPh sb="2" eb="4">
      <t>シサン</t>
    </rPh>
    <rPh sb="5" eb="7">
      <t>シュルイ</t>
    </rPh>
    <phoneticPr fontId="1"/>
  </si>
  <si>
    <t>記号</t>
    <rPh sb="0" eb="2">
      <t>キゴウ</t>
    </rPh>
    <phoneticPr fontId="1"/>
  </si>
  <si>
    <t>都道府県</t>
    <rPh sb="0" eb="4">
      <t>トドウフケン</t>
    </rPh>
    <phoneticPr fontId="1"/>
  </si>
  <si>
    <t>認定支援期間の属性</t>
    <rPh sb="0" eb="2">
      <t>ニンテイ</t>
    </rPh>
    <rPh sb="2" eb="4">
      <t>シエン</t>
    </rPh>
    <rPh sb="4" eb="6">
      <t>キカン</t>
    </rPh>
    <rPh sb="7" eb="9">
      <t>ゾクセイ</t>
    </rPh>
    <phoneticPr fontId="1"/>
  </si>
  <si>
    <t>チェックマーク</t>
    <phoneticPr fontId="1"/>
  </si>
  <si>
    <t>◎</t>
    <phoneticPr fontId="1"/>
  </si>
  <si>
    <t>北海道</t>
  </si>
  <si>
    <t>B</t>
    <phoneticPr fontId="1"/>
  </si>
  <si>
    <t>青森県</t>
  </si>
  <si>
    <t>欠損金なし
（黒字）</t>
    <rPh sb="0" eb="3">
      <t>ケッソンキン</t>
    </rPh>
    <rPh sb="7" eb="9">
      <t>クロジ</t>
    </rPh>
    <phoneticPr fontId="1"/>
  </si>
  <si>
    <t>△</t>
    <phoneticPr fontId="1"/>
  </si>
  <si>
    <t>岩手県</t>
  </si>
  <si>
    <t>信用金庫</t>
  </si>
  <si>
    <t>欠損金有り
（赤字）✓</t>
    <rPh sb="0" eb="3">
      <t>ケッソンキン</t>
    </rPh>
    <rPh sb="3" eb="4">
      <t>ア</t>
    </rPh>
    <rPh sb="7" eb="9">
      <t>アカジ</t>
    </rPh>
    <phoneticPr fontId="1"/>
  </si>
  <si>
    <t>×</t>
    <phoneticPr fontId="1"/>
  </si>
  <si>
    <t>宮城県</t>
  </si>
  <si>
    <t>その他金融機関</t>
  </si>
  <si>
    <t>秋田県</t>
  </si>
  <si>
    <t>税理士</t>
  </si>
  <si>
    <t>山形県</t>
  </si>
  <si>
    <t>公認会計士</t>
  </si>
  <si>
    <t>福島県</t>
  </si>
  <si>
    <t>商工会</t>
  </si>
  <si>
    <t>茨城県</t>
  </si>
  <si>
    <t>商工会議所</t>
  </si>
  <si>
    <t>栃木県</t>
  </si>
  <si>
    <t>中小企業診断士</t>
  </si>
  <si>
    <t>※2017.12追加　名前の管理</t>
    <rPh sb="8" eb="10">
      <t>ツイカ</t>
    </rPh>
    <rPh sb="11" eb="13">
      <t>ナマエ</t>
    </rPh>
    <rPh sb="14" eb="16">
      <t>カンリ</t>
    </rPh>
    <phoneticPr fontId="1"/>
  </si>
  <si>
    <t>群馬県</t>
  </si>
  <si>
    <t>弁護士</t>
  </si>
  <si>
    <t>石油卸売業・小売業指針</t>
    <rPh sb="0" eb="2">
      <t>セキユ</t>
    </rPh>
    <rPh sb="2" eb="4">
      <t>オロシウ</t>
    </rPh>
    <rPh sb="4" eb="5">
      <t>ギョウ</t>
    </rPh>
    <rPh sb="6" eb="8">
      <t>コウ</t>
    </rPh>
    <rPh sb="8" eb="9">
      <t>ギョウ</t>
    </rPh>
    <rPh sb="9" eb="11">
      <t>シシン</t>
    </rPh>
    <phoneticPr fontId="1"/>
  </si>
  <si>
    <t>埼玉県</t>
  </si>
  <si>
    <t>民間コンサルティング会社</t>
  </si>
  <si>
    <t>小規模石油卸売業</t>
    <rPh sb="0" eb="3">
      <t>ショウキボ</t>
    </rPh>
    <phoneticPr fontId="1"/>
  </si>
  <si>
    <t>中規模石油卸売業</t>
    <rPh sb="0" eb="3">
      <t>チュウキボ</t>
    </rPh>
    <phoneticPr fontId="1"/>
  </si>
  <si>
    <t>中堅石油卸売業</t>
    <rPh sb="0" eb="2">
      <t>チュウケン</t>
    </rPh>
    <phoneticPr fontId="1"/>
  </si>
  <si>
    <t>千葉県</t>
  </si>
  <si>
    <t>その他</t>
  </si>
  <si>
    <t>一．イ【人材育成の強化等に関する事項】人材の育成</t>
    <rPh sb="0" eb="1">
      <t>イチ</t>
    </rPh>
    <rPh sb="4" eb="6">
      <t>ジンザイ</t>
    </rPh>
    <rPh sb="6" eb="8">
      <t>イクセイ</t>
    </rPh>
    <rPh sb="9" eb="11">
      <t>キョウカ</t>
    </rPh>
    <rPh sb="11" eb="12">
      <t>トウ</t>
    </rPh>
    <rPh sb="13" eb="14">
      <t>カン</t>
    </rPh>
    <rPh sb="16" eb="18">
      <t>ジコウ</t>
    </rPh>
    <rPh sb="19" eb="21">
      <t>ジンザイ</t>
    </rPh>
    <rPh sb="22" eb="24">
      <t>イクセイ</t>
    </rPh>
    <phoneticPr fontId="1"/>
  </si>
  <si>
    <t>東京都</t>
  </si>
  <si>
    <t>一．ロ【人材育成の強化等に関する事項】優良人材の確保</t>
    <rPh sb="0" eb="1">
      <t>イチ</t>
    </rPh>
    <rPh sb="4" eb="6">
      <t>ジンザイ</t>
    </rPh>
    <rPh sb="6" eb="8">
      <t>イクセイ</t>
    </rPh>
    <rPh sb="9" eb="11">
      <t>キョウカ</t>
    </rPh>
    <rPh sb="11" eb="12">
      <t>トウ</t>
    </rPh>
    <rPh sb="13" eb="14">
      <t>カン</t>
    </rPh>
    <rPh sb="16" eb="18">
      <t>ジコウ</t>
    </rPh>
    <rPh sb="19" eb="21">
      <t>ユウリョウ</t>
    </rPh>
    <rPh sb="21" eb="23">
      <t>ジンザイ</t>
    </rPh>
    <rPh sb="24" eb="26">
      <t>カクホ</t>
    </rPh>
    <phoneticPr fontId="1"/>
  </si>
  <si>
    <t>神奈川県</t>
  </si>
  <si>
    <t>一．ハ【人材育成の強化等に関する事項】従業員満足度の向上</t>
    <rPh sb="0" eb="1">
      <t>イチ</t>
    </rPh>
    <rPh sb="4" eb="6">
      <t>ジンザイ</t>
    </rPh>
    <rPh sb="6" eb="8">
      <t>イクセイ</t>
    </rPh>
    <rPh sb="9" eb="11">
      <t>キョウカ</t>
    </rPh>
    <rPh sb="11" eb="12">
      <t>トウ</t>
    </rPh>
    <rPh sb="13" eb="14">
      <t>カン</t>
    </rPh>
    <rPh sb="16" eb="18">
      <t>ジコウ</t>
    </rPh>
    <rPh sb="19" eb="22">
      <t>ジュウギョウイン</t>
    </rPh>
    <rPh sb="22" eb="25">
      <t>マンゾクド</t>
    </rPh>
    <rPh sb="26" eb="28">
      <t>コウジョウ</t>
    </rPh>
    <phoneticPr fontId="1"/>
  </si>
  <si>
    <t>新潟県</t>
  </si>
  <si>
    <t>二．イ【財務管理に関する事項】費用の効率化</t>
    <rPh sb="0" eb="1">
      <t>ニ</t>
    </rPh>
    <rPh sb="4" eb="6">
      <t>ザイム</t>
    </rPh>
    <rPh sb="6" eb="8">
      <t>カンリ</t>
    </rPh>
    <rPh sb="9" eb="10">
      <t>カン</t>
    </rPh>
    <rPh sb="12" eb="14">
      <t>ジコウ</t>
    </rPh>
    <rPh sb="15" eb="17">
      <t>ヒヨウ</t>
    </rPh>
    <rPh sb="18" eb="21">
      <t>コウリツカ</t>
    </rPh>
    <phoneticPr fontId="1"/>
  </si>
  <si>
    <t>山梨県</t>
  </si>
  <si>
    <t>二．ロ【財務管理に関する事項】適正な仕入価格の確保</t>
    <rPh sb="0" eb="1">
      <t>ニ</t>
    </rPh>
    <rPh sb="4" eb="6">
      <t>ザイム</t>
    </rPh>
    <rPh sb="6" eb="8">
      <t>カンリ</t>
    </rPh>
    <rPh sb="9" eb="10">
      <t>カン</t>
    </rPh>
    <rPh sb="12" eb="14">
      <t>ジコウ</t>
    </rPh>
    <rPh sb="15" eb="17">
      <t>テキセイ</t>
    </rPh>
    <rPh sb="18" eb="20">
      <t>シイ</t>
    </rPh>
    <rPh sb="20" eb="22">
      <t>カカク</t>
    </rPh>
    <rPh sb="23" eb="25">
      <t>カクホ</t>
    </rPh>
    <phoneticPr fontId="1"/>
  </si>
  <si>
    <t>長野県</t>
  </si>
  <si>
    <t>三．イ【営業活動の強化に関する事項】顧客分析による新たな商品・サービスの提供</t>
    <rPh sb="0" eb="1">
      <t>サン</t>
    </rPh>
    <rPh sb="4" eb="6">
      <t>エイギョウ</t>
    </rPh>
    <rPh sb="6" eb="8">
      <t>カツドウ</t>
    </rPh>
    <rPh sb="9" eb="11">
      <t>キョウカ</t>
    </rPh>
    <rPh sb="12" eb="13">
      <t>カン</t>
    </rPh>
    <rPh sb="15" eb="17">
      <t>ジコウ</t>
    </rPh>
    <rPh sb="18" eb="20">
      <t>コキャク</t>
    </rPh>
    <rPh sb="20" eb="22">
      <t>ブンセキ</t>
    </rPh>
    <rPh sb="25" eb="26">
      <t>アラ</t>
    </rPh>
    <rPh sb="28" eb="30">
      <t>ショウヒン</t>
    </rPh>
    <rPh sb="36" eb="38">
      <t>テイキョウ</t>
    </rPh>
    <phoneticPr fontId="1"/>
  </si>
  <si>
    <t>静岡県</t>
  </si>
  <si>
    <t>三．ロ【営業活動の強化に関する事項】経営の多角化</t>
    <rPh sb="0" eb="1">
      <t>サン</t>
    </rPh>
    <rPh sb="4" eb="6">
      <t>エイギョウ</t>
    </rPh>
    <rPh sb="6" eb="8">
      <t>カツドウ</t>
    </rPh>
    <rPh sb="9" eb="11">
      <t>キョウカ</t>
    </rPh>
    <rPh sb="12" eb="13">
      <t>カン</t>
    </rPh>
    <rPh sb="15" eb="17">
      <t>ジコウ</t>
    </rPh>
    <rPh sb="18" eb="20">
      <t>ケイエイ</t>
    </rPh>
    <rPh sb="21" eb="24">
      <t>タカクカ</t>
    </rPh>
    <phoneticPr fontId="1"/>
  </si>
  <si>
    <t>富山県</t>
  </si>
  <si>
    <t>三．ハ【営業活動の強化に関する事項】官公需受注の取組の促進</t>
    <rPh sb="0" eb="1">
      <t>サン</t>
    </rPh>
    <rPh sb="4" eb="6">
      <t>エイギョウ</t>
    </rPh>
    <rPh sb="6" eb="8">
      <t>カツドウ</t>
    </rPh>
    <rPh sb="9" eb="11">
      <t>キョウカ</t>
    </rPh>
    <rPh sb="12" eb="13">
      <t>カン</t>
    </rPh>
    <rPh sb="15" eb="17">
      <t>ジコウ</t>
    </rPh>
    <rPh sb="18" eb="21">
      <t>カンコウジュ</t>
    </rPh>
    <rPh sb="21" eb="23">
      <t>ジュチュウ</t>
    </rPh>
    <rPh sb="24" eb="26">
      <t>トリクミ</t>
    </rPh>
    <rPh sb="27" eb="29">
      <t>ソクシン</t>
    </rPh>
    <phoneticPr fontId="1"/>
  </si>
  <si>
    <t>石川県</t>
  </si>
  <si>
    <t>三．ニ【営業活動の強化に関する事項】他業界における優良事例の導入</t>
    <rPh sb="0" eb="1">
      <t>サン</t>
    </rPh>
    <rPh sb="4" eb="6">
      <t>エイギョウ</t>
    </rPh>
    <rPh sb="6" eb="8">
      <t>カツドウ</t>
    </rPh>
    <rPh sb="9" eb="11">
      <t>キョウカ</t>
    </rPh>
    <rPh sb="12" eb="13">
      <t>カン</t>
    </rPh>
    <rPh sb="15" eb="17">
      <t>ジコウ</t>
    </rPh>
    <rPh sb="18" eb="21">
      <t>タギョウカイ</t>
    </rPh>
    <rPh sb="25" eb="27">
      <t>ユウリョウ</t>
    </rPh>
    <rPh sb="27" eb="29">
      <t>ジレイ</t>
    </rPh>
    <rPh sb="30" eb="32">
      <t>ドウニュウ</t>
    </rPh>
    <phoneticPr fontId="1"/>
  </si>
  <si>
    <t>岐阜県</t>
  </si>
  <si>
    <t>四．イ【ＩＴ等の利用による経営能率の向上に関する事項】データベース構築の推進</t>
    <rPh sb="0" eb="1">
      <t>ヨン</t>
    </rPh>
    <phoneticPr fontId="1"/>
  </si>
  <si>
    <t>愛知県</t>
  </si>
  <si>
    <t>四．ロ【ＩＴ等の利用による経営能率の向上に関する事項】決裁手続きの電子化の推進</t>
    <rPh sb="0" eb="1">
      <t>ヨン</t>
    </rPh>
    <phoneticPr fontId="1"/>
  </si>
  <si>
    <t>三重県</t>
  </si>
  <si>
    <t>五．イ【災害対応力強化に関する事項】自家発電機の導入等による災害対応力強化</t>
    <rPh sb="0" eb="1">
      <t>ゴ</t>
    </rPh>
    <phoneticPr fontId="1"/>
  </si>
  <si>
    <t>福井県</t>
  </si>
  <si>
    <t>五．ロ【災害対応力強化に関する事項】災害発生時における連携強化</t>
    <rPh sb="0" eb="1">
      <t>ゴ</t>
    </rPh>
    <phoneticPr fontId="1"/>
  </si>
  <si>
    <t>滋賀県</t>
  </si>
  <si>
    <t>六．イ【その他経営力向上に関する事項】高性能な設備の導入</t>
    <rPh sb="0" eb="1">
      <t>ロク</t>
    </rPh>
    <phoneticPr fontId="1"/>
  </si>
  <si>
    <t>京都府</t>
  </si>
  <si>
    <t>六．ロ【その他経営力向上に関する事項】設備の共同利用</t>
    <rPh sb="0" eb="1">
      <t>ロク</t>
    </rPh>
    <phoneticPr fontId="1"/>
  </si>
  <si>
    <t>六．ハ【その他経営力向上に関する事項】配送の合理化</t>
    <rPh sb="0" eb="1">
      <t>ロク</t>
    </rPh>
    <phoneticPr fontId="1"/>
  </si>
  <si>
    <t>兵庫県</t>
  </si>
  <si>
    <t>奈良県</t>
  </si>
  <si>
    <t>和歌山県</t>
  </si>
  <si>
    <t>鳥取県</t>
  </si>
  <si>
    <t>島根県</t>
  </si>
  <si>
    <t>岡山県</t>
  </si>
  <si>
    <t>広島県</t>
  </si>
  <si>
    <t>山口県</t>
  </si>
  <si>
    <t>↓小売業</t>
    <phoneticPr fontId="1"/>
  </si>
  <si>
    <t>徳島県</t>
  </si>
  <si>
    <t>Ⅱ．イ（ⅱ）【経営状態の把握】経営全体のマネジメント</t>
  </si>
  <si>
    <t>香川県</t>
  </si>
  <si>
    <t>Ⅱ．ロ（１）【仕入活動及び経費管理に関するＩＴ及び設備の利用等】仕入活動及び在庫管理に関する事項</t>
  </si>
  <si>
    <t>愛媛県</t>
  </si>
  <si>
    <t>Ⅱ．ロ（２）（ⅰ）【仕入活動及び経費管理に関するＩＴ及び設備の利用等】経費項目全体の把握</t>
  </si>
  <si>
    <t>高知県</t>
  </si>
  <si>
    <t>Ⅱ．ロ（２）（ⅱ）（イ）【仕入活動及び経費管理に関するＩＴ及び設備の利用等】販売促進費の最適化</t>
    <phoneticPr fontId="1"/>
  </si>
  <si>
    <t>福岡県</t>
  </si>
  <si>
    <t>Ⅱ．ロ（２）（ⅱ）（ロ）【仕入活動及び経費管理に関するＩＴ及び設備の利用等】エネルギーコストの最適化（省エネルギーの取組の推進）</t>
  </si>
  <si>
    <t>佐賀県</t>
  </si>
  <si>
    <t>Ⅱ．ハ（１）（ⅰ）【営業活動の強化】出店</t>
  </si>
  <si>
    <t>長崎県</t>
  </si>
  <si>
    <t>Ⅱ．ハ（１）（ⅱ）【営業活動の強化】退店</t>
  </si>
  <si>
    <t>熊本県</t>
  </si>
  <si>
    <t>Ⅱ．ハ（２）（ⅰ）【営業活動の強化】客数増加に関する事項</t>
  </si>
  <si>
    <t>大分県</t>
  </si>
  <si>
    <t>Ⅱ．ハ（２）（ⅱ）【営業活動の強化】客単価向上に関する事項</t>
  </si>
  <si>
    <t>宮崎県</t>
  </si>
  <si>
    <t>Ⅱ．ハ（３）【営業活動の強化】購買行動の刺激に関する事項</t>
  </si>
  <si>
    <t>鹿児島県</t>
  </si>
  <si>
    <t>Ⅱ．二　人材育成の強化</t>
  </si>
  <si>
    <t>沖縄県</t>
  </si>
  <si>
    <t>↓SS</t>
    <phoneticPr fontId="1"/>
  </si>
  <si>
    <t>↓学習塾業</t>
    <rPh sb="1" eb="4">
      <t>ガクシュウジュク</t>
    </rPh>
    <rPh sb="4" eb="5">
      <t>ギョウ</t>
    </rPh>
    <phoneticPr fontId="1"/>
  </si>
  <si>
    <t>指示</t>
    <rPh sb="0" eb="2">
      <t>シジ</t>
    </rPh>
    <phoneticPr fontId="1"/>
  </si>
  <si>
    <t>イ～二</t>
    <rPh sb="2" eb="3">
      <t>ニ</t>
    </rPh>
    <phoneticPr fontId="1"/>
  </si>
  <si>
    <t>ホ～へ</t>
    <phoneticPr fontId="1"/>
  </si>
  <si>
    <t>イ～ニ（SS)</t>
    <phoneticPr fontId="1"/>
  </si>
  <si>
    <t>ホ～ヘ（SS)</t>
    <phoneticPr fontId="1"/>
  </si>
  <si>
    <t>小規模製造業</t>
    <rPh sb="0" eb="3">
      <t>ショウキボ</t>
    </rPh>
    <rPh sb="3" eb="5">
      <t>セイゾウ</t>
    </rPh>
    <rPh sb="5" eb="6">
      <t>ギョウ</t>
    </rPh>
    <phoneticPr fontId="1"/>
  </si>
  <si>
    <t>イ（１）～二（３）から１項目以上選択して下さい。（更にホ（１）～へから１項目以上選択推奨）</t>
    <rPh sb="5" eb="6">
      <t>ニ</t>
    </rPh>
    <rPh sb="12" eb="14">
      <t>コウモク</t>
    </rPh>
    <rPh sb="14" eb="16">
      <t>イジョウ</t>
    </rPh>
    <rPh sb="16" eb="18">
      <t>センタク</t>
    </rPh>
    <rPh sb="20" eb="21">
      <t>クダ</t>
    </rPh>
    <rPh sb="25" eb="26">
      <t>サラ</t>
    </rPh>
    <rPh sb="36" eb="38">
      <t>コウモク</t>
    </rPh>
    <rPh sb="38" eb="40">
      <t>イジョウ</t>
    </rPh>
    <rPh sb="40" eb="42">
      <t>センタク</t>
    </rPh>
    <rPh sb="42" eb="44">
      <t>スイショウ</t>
    </rPh>
    <phoneticPr fontId="1"/>
  </si>
  <si>
    <t>イ（１）～二（３）から２項目以上、ホ（１）～へから１項目以上選択してください。</t>
    <rPh sb="5" eb="6">
      <t>ニ</t>
    </rPh>
    <rPh sb="12" eb="14">
      <t>コウモク</t>
    </rPh>
    <rPh sb="14" eb="16">
      <t>イジョウ</t>
    </rPh>
    <rPh sb="26" eb="28">
      <t>コウモク</t>
    </rPh>
    <rPh sb="28" eb="30">
      <t>イジョウ</t>
    </rPh>
    <rPh sb="30" eb="32">
      <t>センタク</t>
    </rPh>
    <phoneticPr fontId="1"/>
  </si>
  <si>
    <t>イ（１）～二（３）から３項目以上、ホ（１）～へから２項目以上選択してください。</t>
    <rPh sb="5" eb="6">
      <t>ニ</t>
    </rPh>
    <rPh sb="12" eb="14">
      <t>コウモク</t>
    </rPh>
    <rPh sb="14" eb="16">
      <t>イジョウ</t>
    </rPh>
    <rPh sb="26" eb="28">
      <t>コウモク</t>
    </rPh>
    <rPh sb="28" eb="30">
      <t>イジョウ</t>
    </rPh>
    <rPh sb="30" eb="32">
      <t>センタク</t>
    </rPh>
    <phoneticPr fontId="1"/>
  </si>
  <si>
    <t>小規模卸売業</t>
    <rPh sb="0" eb="3">
      <t>ショウキボ</t>
    </rPh>
    <rPh sb="3" eb="4">
      <t>オロ</t>
    </rPh>
    <rPh sb="4" eb="5">
      <t>ウ</t>
    </rPh>
    <rPh sb="5" eb="6">
      <t>ギョウ</t>
    </rPh>
    <phoneticPr fontId="1"/>
  </si>
  <si>
    <t>分野別指針項目から１項目以上選択してください。</t>
    <rPh sb="0" eb="3">
      <t>ブンヤベツ</t>
    </rPh>
    <rPh sb="3" eb="5">
      <t>シシン</t>
    </rPh>
    <rPh sb="5" eb="7">
      <t>コウモク</t>
    </rPh>
    <rPh sb="10" eb="12">
      <t>コウモク</t>
    </rPh>
    <rPh sb="12" eb="14">
      <t>イジョウ</t>
    </rPh>
    <rPh sb="14" eb="16">
      <t>センタク</t>
    </rPh>
    <phoneticPr fontId="1"/>
  </si>
  <si>
    <t>基本方針を参考に項目を選択してください。</t>
    <rPh sb="0" eb="2">
      <t>キホン</t>
    </rPh>
    <rPh sb="2" eb="4">
      <t>ホウシン</t>
    </rPh>
    <rPh sb="5" eb="7">
      <t>サンコウ</t>
    </rPh>
    <rPh sb="8" eb="10">
      <t>コウモク</t>
    </rPh>
    <rPh sb="11" eb="13">
      <t>センタク</t>
    </rPh>
    <phoneticPr fontId="1"/>
  </si>
  <si>
    <t>小規模石油卸売業</t>
    <rPh sb="5" eb="7">
      <t>オロシウ</t>
    </rPh>
    <rPh sb="7" eb="8">
      <t>ギョウ</t>
    </rPh>
    <phoneticPr fontId="1"/>
  </si>
  <si>
    <t>一イ～四ロから1項目以上選択して下さい。（更に五イ～六ハから1項目以上選択推奨）</t>
    <rPh sb="0" eb="1">
      <t>イチ</t>
    </rPh>
    <rPh sb="3" eb="4">
      <t>ヨン</t>
    </rPh>
    <rPh sb="8" eb="10">
      <t>コウモク</t>
    </rPh>
    <rPh sb="10" eb="12">
      <t>イジョウ</t>
    </rPh>
    <rPh sb="12" eb="14">
      <t>センタク</t>
    </rPh>
    <rPh sb="16" eb="17">
      <t>クダ</t>
    </rPh>
    <rPh sb="21" eb="22">
      <t>サラ</t>
    </rPh>
    <rPh sb="37" eb="39">
      <t>スイショウ</t>
    </rPh>
    <phoneticPr fontId="1"/>
  </si>
  <si>
    <t>中規模石油卸売業</t>
    <rPh sb="0" eb="1">
      <t>チュウ</t>
    </rPh>
    <rPh sb="7" eb="8">
      <t>ギョウ</t>
    </rPh>
    <phoneticPr fontId="1"/>
  </si>
  <si>
    <t>合計2項目以上選択して下さい。（一イ～四ロから1項目必須）</t>
    <rPh sb="0" eb="2">
      <t>ゴウケイ</t>
    </rPh>
    <rPh sb="3" eb="5">
      <t>コウモク</t>
    </rPh>
    <rPh sb="5" eb="7">
      <t>イジョウ</t>
    </rPh>
    <rPh sb="7" eb="9">
      <t>センタク</t>
    </rPh>
    <rPh sb="11" eb="12">
      <t>クダ</t>
    </rPh>
    <rPh sb="26" eb="28">
      <t>ヒッス</t>
    </rPh>
    <phoneticPr fontId="1"/>
  </si>
  <si>
    <t>中堅石油卸売業</t>
    <rPh sb="0" eb="2">
      <t>チュウケン</t>
    </rPh>
    <rPh sb="6" eb="7">
      <t>ギョウ</t>
    </rPh>
    <phoneticPr fontId="1"/>
  </si>
  <si>
    <t>合計3項目以上選択して下さい。（一イ～四ロから2項目必須）</t>
    <phoneticPr fontId="1"/>
  </si>
  <si>
    <t>小規模燃料小売業</t>
    <rPh sb="3" eb="5">
      <t>ネンリョウ</t>
    </rPh>
    <rPh sb="5" eb="8">
      <t>コウリギョウ</t>
    </rPh>
    <phoneticPr fontId="1"/>
  </si>
  <si>
    <t>一イ～四ロから1項目以上選択して下さい。（更に五イ～六ハから1項目以上選択推奨）</t>
    <rPh sb="0" eb="1">
      <t>イチ</t>
    </rPh>
    <rPh sb="3" eb="4">
      <t>ヨン</t>
    </rPh>
    <rPh sb="8" eb="10">
      <t>コウモク</t>
    </rPh>
    <rPh sb="10" eb="12">
      <t>イジョウ</t>
    </rPh>
    <rPh sb="12" eb="14">
      <t>センタク</t>
    </rPh>
    <rPh sb="16" eb="17">
      <t>クダ</t>
    </rPh>
    <phoneticPr fontId="1"/>
  </si>
  <si>
    <t>中規模燃料小売業</t>
    <rPh sb="0" eb="1">
      <t>チュウ</t>
    </rPh>
    <rPh sb="3" eb="5">
      <t>ネンリョウ</t>
    </rPh>
    <rPh sb="5" eb="8">
      <t>コウリギョウ</t>
    </rPh>
    <phoneticPr fontId="1"/>
  </si>
  <si>
    <t>合計2項目以上選択して下さい。（一イ～四ロから1項目必須）</t>
    <phoneticPr fontId="1"/>
  </si>
  <si>
    <t>合計1項目以上選択してください。</t>
    <rPh sb="0" eb="2">
      <t>ゴウケイ</t>
    </rPh>
    <rPh sb="3" eb="7">
      <t>コウモクイジョウ</t>
    </rPh>
    <rPh sb="7" eb="9">
      <t>センタク</t>
    </rPh>
    <phoneticPr fontId="1"/>
  </si>
  <si>
    <t>合計2項目以上選択してください。</t>
    <rPh sb="0" eb="2">
      <t>ゴウケイ</t>
    </rPh>
    <rPh sb="3" eb="7">
      <t>コウモクイジョウ</t>
    </rPh>
    <rPh sb="7" eb="9">
      <t>センタク</t>
    </rPh>
    <phoneticPr fontId="1"/>
  </si>
  <si>
    <t>合計3項目以上選択してください。</t>
    <rPh sb="0" eb="2">
      <t>ゴウケイ</t>
    </rPh>
    <rPh sb="3" eb="7">
      <t>コウモクイジョウ</t>
    </rPh>
    <rPh sb="7" eb="9">
      <t>センタク</t>
    </rPh>
    <phoneticPr fontId="1"/>
  </si>
  <si>
    <t>A_農業＿林業</t>
  </si>
  <si>
    <t>B_漁業</t>
    <phoneticPr fontId="1"/>
  </si>
  <si>
    <t>C_鉱業＿採石業＿砂利採取業</t>
  </si>
  <si>
    <t>D_建設業</t>
  </si>
  <si>
    <t>F_電気・ガス・熱供給・水道業</t>
  </si>
  <si>
    <t>G_情報通信業</t>
  </si>
  <si>
    <t>H_運輸業＿郵便業</t>
  </si>
  <si>
    <t>I_卸売業＿小売業</t>
  </si>
  <si>
    <t>J_金融業＿保険業</t>
  </si>
  <si>
    <t>K_不動産業＿物品賃貸業</t>
  </si>
  <si>
    <t>L_学術研究＿専門・技術サービス業</t>
  </si>
  <si>
    <t>M_宿泊業＿飲食サービス業</t>
  </si>
  <si>
    <t>N_生活関連サービス業＿娯楽業</t>
  </si>
  <si>
    <t>O_教育＿学習支援業</t>
  </si>
  <si>
    <t>P_医療＿福祉</t>
  </si>
  <si>
    <t>Q_複合サービス事業</t>
  </si>
  <si>
    <t>R_サービス業【他に分類されないもの】</t>
  </si>
  <si>
    <t>S_公務【他に分類されるものを除く】</t>
  </si>
  <si>
    <t>T_分類不能の産業</t>
  </si>
  <si>
    <t>農業</t>
    <phoneticPr fontId="1"/>
  </si>
  <si>
    <t>漁業【水産養殖業を除く】</t>
  </si>
  <si>
    <t>鉱業＿採石業＿砂利採取業</t>
  </si>
  <si>
    <t>総合工事業</t>
  </si>
  <si>
    <t>食料品製造業</t>
  </si>
  <si>
    <t>電気業</t>
  </si>
  <si>
    <t>通信業</t>
  </si>
  <si>
    <t>鉄道業</t>
  </si>
  <si>
    <t>各種商品卸売業</t>
  </si>
  <si>
    <t>銀行業</t>
  </si>
  <si>
    <t>不動産取引業</t>
  </si>
  <si>
    <t>学術・開発研究機関</t>
  </si>
  <si>
    <t>宿泊業</t>
  </si>
  <si>
    <t>洗濯・理容・美容・浴場業</t>
  </si>
  <si>
    <t>学校教育</t>
  </si>
  <si>
    <t>医療業</t>
  </si>
  <si>
    <t>郵便局</t>
  </si>
  <si>
    <t>廃棄物処理業</t>
  </si>
  <si>
    <t>国家公務</t>
  </si>
  <si>
    <t>分類不能の産業</t>
  </si>
  <si>
    <t>林業</t>
  </si>
  <si>
    <t>水産養殖業</t>
  </si>
  <si>
    <t>職別工事業【設備工事業を除く】</t>
  </si>
  <si>
    <t>飲料・たばこ・飼料製造業</t>
  </si>
  <si>
    <t>ガス業</t>
  </si>
  <si>
    <t>放送業</t>
  </si>
  <si>
    <t>道路旅客運送業</t>
  </si>
  <si>
    <t>繊維・衣服等卸売業</t>
  </si>
  <si>
    <t>協同組織金融業</t>
  </si>
  <si>
    <t>不動産賃貸業・管理業</t>
  </si>
  <si>
    <t>専門サービス業【他に分類されないもの】</t>
  </si>
  <si>
    <t>飲食店</t>
  </si>
  <si>
    <t>その他の生活関連サービス業</t>
  </si>
  <si>
    <t>その他の教育＿学習支援業</t>
  </si>
  <si>
    <t>保健衛生</t>
  </si>
  <si>
    <t>協同組合【他に分類されないもの】</t>
  </si>
  <si>
    <t>自動車整備業</t>
  </si>
  <si>
    <t>地方公務</t>
  </si>
  <si>
    <t>設備工事業</t>
  </si>
  <si>
    <t>繊維工業</t>
  </si>
  <si>
    <t>熱供給業</t>
  </si>
  <si>
    <t>情報サービス業</t>
  </si>
  <si>
    <t>道路貨物運送業</t>
  </si>
  <si>
    <t>飲食料品卸売業</t>
  </si>
  <si>
    <t>貸金業＿クレジットカード業等非預金信用機関</t>
  </si>
  <si>
    <t>物品賃貸業</t>
  </si>
  <si>
    <t>広告業</t>
  </si>
  <si>
    <t>持ち帰り・配達飲食サービス業</t>
  </si>
  <si>
    <t>娯楽業</t>
  </si>
  <si>
    <t>社会保険・社会福祉・介護事業</t>
  </si>
  <si>
    <t>機械等修理業【別掲を除く】</t>
  </si>
  <si>
    <t>木材・木製品製造業【家具を除く】</t>
  </si>
  <si>
    <t>水道業</t>
  </si>
  <si>
    <t>インターネット附随サービス業</t>
  </si>
  <si>
    <t>水運業</t>
  </si>
  <si>
    <t>建築材料＿鉱物・金属材料等卸売業</t>
  </si>
  <si>
    <t>金融商品取引業＿商品先物取引業</t>
  </si>
  <si>
    <t>技術サービス業【他に分類されないもの】</t>
  </si>
  <si>
    <t>職業紹介・労働者派遣業</t>
  </si>
  <si>
    <t>家具・装備品製造業</t>
  </si>
  <si>
    <t>映像・音声・文字情報制作業</t>
  </si>
  <si>
    <t>航空運輸業</t>
  </si>
  <si>
    <t>機械器具卸売業</t>
  </si>
  <si>
    <t>補助的金融業等</t>
  </si>
  <si>
    <t>その他の事業サービス業</t>
  </si>
  <si>
    <t>パルプ・紙・紙加工品製造業</t>
  </si>
  <si>
    <t>倉庫業</t>
  </si>
  <si>
    <t>その他の卸売業</t>
  </si>
  <si>
    <t>保険業【保険媒介代理業＿保険サービス業を含む】</t>
  </si>
  <si>
    <t>政治・経済・文化団体</t>
  </si>
  <si>
    <t>印刷・同関連業</t>
  </si>
  <si>
    <t>運輸に附帯するサービス業</t>
  </si>
  <si>
    <t>各種商品小売業</t>
  </si>
  <si>
    <t>宗教</t>
  </si>
  <si>
    <t>化学工業</t>
  </si>
  <si>
    <t>郵便業【信書便事業を含む】</t>
  </si>
  <si>
    <t>織物・衣服・身の回り品小売業</t>
  </si>
  <si>
    <t>その他のサービス業</t>
  </si>
  <si>
    <t>石油製品・石炭製品製造業</t>
  </si>
  <si>
    <t>飲食料品小売業</t>
  </si>
  <si>
    <t>外国公務</t>
  </si>
  <si>
    <t>プラスチック製品製造業【別掲を除く】</t>
  </si>
  <si>
    <t>機械器具小売業</t>
  </si>
  <si>
    <t>ゴム製品製造業</t>
  </si>
  <si>
    <t>その他の小売業</t>
  </si>
  <si>
    <t>なめし革・同製品・毛皮製造業</t>
  </si>
  <si>
    <t>無店舗小売業</t>
  </si>
  <si>
    <t>窯業・土石製品製造業</t>
  </si>
  <si>
    <t>鉄鋼業</t>
  </si>
  <si>
    <t>金属製品製造業</t>
  </si>
  <si>
    <t>はん用機械器具製造業</t>
  </si>
  <si>
    <t>生産用機械器具製造業</t>
  </si>
  <si>
    <t>電子部品・デバイス・電子回路製造業</t>
  </si>
  <si>
    <t>電気機械器具製造業</t>
  </si>
  <si>
    <t>情報通信機械器具製造業</t>
  </si>
  <si>
    <t>輸送用機械器具製造業</t>
  </si>
  <si>
    <t>その他の製造業</t>
  </si>
  <si>
    <t>農業</t>
  </si>
  <si>
    <t>管理＿補助的経済活動を行う事業所【01農業】</t>
  </si>
  <si>
    <t>管理＿補助的経済活動を行う事業所【02林業】</t>
  </si>
  <si>
    <t>管理＿補助的経済活動を行う事業所【03漁業】</t>
  </si>
  <si>
    <t>管理＿補助的経済活動を行う事業所【04水産養殖業】</t>
  </si>
  <si>
    <t>管理＿補助的経済活動を行う事業所【05鉱業＿採石業＿砂利採取業】</t>
  </si>
  <si>
    <t>管理＿補助的経済活動を行う事業所【06総合工事業】</t>
  </si>
  <si>
    <t>管理＿補助的経済活動を行う事業所【07職別工事業】</t>
  </si>
  <si>
    <t>管理＿補助的経済活動を行う事業所【08設備工事業】</t>
  </si>
  <si>
    <t>管理＿補助的経済活動を行う事業所【09食料品製造業】</t>
  </si>
  <si>
    <t>管理＿補助的経済活動を行う事業所【10飲料・たばこ・飼料製造業】</t>
  </si>
  <si>
    <t>管理＿補助的経済活動を行う事業所【11繊維工業】</t>
  </si>
  <si>
    <t>管理＿補助的経済活動を行う事業所【12木材・木製品製造業】</t>
  </si>
  <si>
    <t>管理＿補助的経済活動を行う事業所【13家具・装備品製造業】</t>
  </si>
  <si>
    <t>管理＿補助的経済活動を行う事業所【14パルプ・紙・紙加工品製造業】</t>
  </si>
  <si>
    <t>管理＿補助的経済活動を行う事業所【15印刷・同関連業】</t>
  </si>
  <si>
    <t>管理＿補助的経済活動を行う事業所【16化学工業】</t>
  </si>
  <si>
    <t>管理＿補助的経済活動を行う事業所【17石油製品・石炭製品製造業】</t>
  </si>
  <si>
    <t>管理＿補助的経済活動を行う事業所【18プラスチック製品製造業】</t>
  </si>
  <si>
    <t>管理＿補助的経済活動を行う事業所【19ゴム製品製造業】</t>
  </si>
  <si>
    <t>管理＿補助的経済活動を行う事業所【20なめし革・同製品・毛皮製造業】</t>
  </si>
  <si>
    <t>管理＿補助的経済活動を行う事業所【21窯業・土石製品製造業】</t>
  </si>
  <si>
    <t>管理＿補助的経済活動を行う事業所【22鉄鋼業】</t>
  </si>
  <si>
    <t>管理＿補助的経済活動を行う事業所【23非鉄金属製造業】</t>
  </si>
  <si>
    <t>管理＿補助的経済活動を行う事業所【24金属製品製造業】</t>
  </si>
  <si>
    <t>管理＿補助的経済活動を行う事業所【25はん用機械器具製造業】</t>
  </si>
  <si>
    <t>管理＿補助的経済活動を行う事業所【26生産用機械器具製造業】</t>
  </si>
  <si>
    <t>管理＿補助的経済活動を行う事業所【27業務用機械器具製造業】</t>
  </si>
  <si>
    <t>管理＿補助的経済活動を行う事業所【28電子部品・デバイス・電子回路製造業】</t>
  </si>
  <si>
    <t>管理＿補助的経済活動を行う事業所【29電気機械器具製造業】</t>
  </si>
  <si>
    <t>管理＿補助的経済活動を行う事業所【30情報通信機械器具製造業】</t>
  </si>
  <si>
    <t>管理＿補助的経済活動を行う事業所【31輸送用機械器具製造業】</t>
  </si>
  <si>
    <t>管理＿補助的経済活動を行う事業所【32その他の製造業】</t>
  </si>
  <si>
    <t>管理＿補助的経済活動を行う事業所【33電気業】</t>
  </si>
  <si>
    <t>管理＿補助的経済活動を行う事業所【34ガス業】</t>
  </si>
  <si>
    <t>管理＿補助的経済活動を行う事業所【35熱供給業】</t>
  </si>
  <si>
    <t>管理＿補助的経済活動を行う事業所【36水道業】</t>
  </si>
  <si>
    <t>管理＿補助的経済活動を行う事業所【37通信業】</t>
  </si>
  <si>
    <t>管理＿補助的経済活動を行う事業所【38放送業】</t>
  </si>
  <si>
    <t>管理＿補助的経済活動を行う事業所【39情報サービス業】</t>
  </si>
  <si>
    <t>管理＿補助的経済活動を行う事業所【40インターネット附随サービス業】</t>
  </si>
  <si>
    <t>管理＿補助的経済活動を行う事業所【41映像・音声・文字情報制作業】</t>
  </si>
  <si>
    <t>管理＿補助的経済活動を行う事業所【42鉄道業】</t>
  </si>
  <si>
    <t>管理＿補助的経済活動を行う事業所【43道路旅客運送業】</t>
  </si>
  <si>
    <t>管理＿補助的経済活動を行う事業所【44道路貨物運送業】</t>
  </si>
  <si>
    <t>管理＿補助的経済活動を行う事業所【45水運業】</t>
  </si>
  <si>
    <t>管理＿補助的経済活動を行う事業所【46航空運輸業】</t>
  </si>
  <si>
    <t>管理＿補助的経済活動を行う事業所【47倉庫業】</t>
  </si>
  <si>
    <t>管理＿補助的経済活動を行う事業所【48運輸に附帯するサービス業】</t>
  </si>
  <si>
    <t>管理＿補助的経済活動を行う事業所【49郵便業】</t>
  </si>
  <si>
    <t>管理＿補助的経済活動を行う事業所【50各種商品卸売業】</t>
  </si>
  <si>
    <t>管理＿補助的経済活動を行う事業所【51繊維・衣服等卸売業】</t>
  </si>
  <si>
    <t>管理＿補助的経済活動を行う事業所【52飲食料品卸売業】</t>
  </si>
  <si>
    <t>管理＿補助的経済活動を行う事業所【53建築材料＿鉱物・金属材料等卸売業】</t>
  </si>
  <si>
    <t>管理＿補助的経済活動を行う事業所【54機械器具卸売業】</t>
  </si>
  <si>
    <t>管理＿補助的経済活動を行う事業所【55その他の卸売業】</t>
  </si>
  <si>
    <t>管理＿補助的経済活動を行う事業所【56各種商品小売業】</t>
  </si>
  <si>
    <t>管理＿補助的経済活動を行う事業所【57織物・衣服・身の回り品小売業】</t>
  </si>
  <si>
    <t>管理＿補助的経済活動を行う事業所【58飲食料品小売業】</t>
  </si>
  <si>
    <t>管理＿補助的経済活動を行う事業所【59機械器具小売業】</t>
  </si>
  <si>
    <t>管理＿補助的経済活動を行う事業所【60その他の小売業】</t>
  </si>
  <si>
    <t>管理＿補助的経済活動を行う事業所【61無店舗小売業】</t>
  </si>
  <si>
    <t>管理＿補助的経済活動を行う事業所【62銀行業】</t>
  </si>
  <si>
    <t>管理＿補助的経済活動を行う事業所【63協同組織金融業】</t>
  </si>
  <si>
    <t>管理＿補助的経済活動を行う事業所【64貸金業＿クレジットカード業等非預金信用機関】</t>
  </si>
  <si>
    <t>管理＿補助的経済活動を行う事業所【65金融商品取引業＿商品先物取引業】</t>
  </si>
  <si>
    <t>管理＿補助的経済活動を行う事業所【66補助的金融業等】</t>
  </si>
  <si>
    <t>管理＿補助的経済活動を行う事業所【67保険業】</t>
  </si>
  <si>
    <t>管理＿補助的経済活動を行う事業所【68不動産取引業】</t>
  </si>
  <si>
    <t>管理＿補助的経済活動を行う事業所【69不動産賃貸業・管理業】</t>
  </si>
  <si>
    <t>管理＿補助的経済活動を行う事業所【70物品賃貸業】</t>
  </si>
  <si>
    <t>管理＿補助的経済活動を行う事業所【71学術・開発研究機関】</t>
  </si>
  <si>
    <t>管理＿補助的経済活動を行う事業所【72専門サービス業】</t>
  </si>
  <si>
    <t>管理＿補助的経済活動を行う事業所【73広告業】</t>
  </si>
  <si>
    <t>管理＿補助的経済活動を行う事業所【74技術サービス業】</t>
  </si>
  <si>
    <t>管理＿補助的経済活動を行う事業所【75宿泊業】</t>
  </si>
  <si>
    <t>管理＿補助的経済活動を行う事業所【76飲食店】</t>
  </si>
  <si>
    <t>管理＿補助的経済活動を行う事業所【77持ち帰り・配達飲食サービス業】</t>
  </si>
  <si>
    <t>管理＿補助的経済活動を行う事業所【78洗濯・理容・美容・浴場業】</t>
  </si>
  <si>
    <t>管理＿補助的経済活動を行う事業所【79その他の生活関連サービス業】</t>
  </si>
  <si>
    <t>管理＿補助的経済活動を行う事業所【80娯楽業】</t>
  </si>
  <si>
    <t>管理＿補助的経済活動を行う事業所【81学校教育】</t>
  </si>
  <si>
    <t>管理＿補助的経済活動を行う事業所【82その他の教育＿学習支援業】</t>
  </si>
  <si>
    <t>管理＿補助的経済活動を行う事業所【83医療業】</t>
  </si>
  <si>
    <t>管理＿補助的経済活動を行う事業所【84保健衛生】</t>
  </si>
  <si>
    <t>管理＿補助的経済活動を行う事業所【85社会保険・社会福祉・介護事業】</t>
  </si>
  <si>
    <t>管理＿補助的経済活動を行う事業所【86郵便局】</t>
  </si>
  <si>
    <t>管理＿補助的経済活動を行う事業所【87協同組合】</t>
  </si>
  <si>
    <t>管理＿補助的経済活動を行う事業所【88廃棄物処理業】</t>
  </si>
  <si>
    <t>管理＿補助的経済活動を行う事業所【89自動車整備業】</t>
  </si>
  <si>
    <t>管理＿補助的経済活動を行う事業所【90機械等修理業】</t>
  </si>
  <si>
    <t>管理＿補助的経済活動を行う事業所【91職業紹介・労働者派遣業】</t>
  </si>
  <si>
    <t>管理＿補助的経済活動を行う事業所【92その他の事業サービス業】</t>
  </si>
  <si>
    <t>経済団体</t>
  </si>
  <si>
    <t>神道系宗教</t>
  </si>
  <si>
    <t>管理＿補助的経済活動を行う事業所【95その他のサービス業】</t>
  </si>
  <si>
    <t>外国公館</t>
  </si>
  <si>
    <t>立法機関</t>
  </si>
  <si>
    <t>都道府県の機関</t>
    <phoneticPr fontId="1"/>
  </si>
  <si>
    <t>分類不能の産業【小分類】</t>
    <rPh sb="8" eb="11">
      <t>ショウブンルイ</t>
    </rPh>
    <phoneticPr fontId="1"/>
  </si>
  <si>
    <t>耕種農業</t>
  </si>
  <si>
    <t>育林業</t>
  </si>
  <si>
    <t>海面漁業</t>
  </si>
  <si>
    <t>海面養殖業</t>
  </si>
  <si>
    <t>金属鉱業</t>
  </si>
  <si>
    <t>一般土木建築工事業</t>
  </si>
  <si>
    <t>大工工事業</t>
  </si>
  <si>
    <t>電気工事業</t>
  </si>
  <si>
    <t>畜産食料品製造業</t>
  </si>
  <si>
    <t>清涼飲料製造業</t>
  </si>
  <si>
    <t>製糸業＿紡績業＿化学繊維・ねん糸等製造業</t>
  </si>
  <si>
    <t>製材業＿木製品製造業</t>
  </si>
  <si>
    <t>家具製造業</t>
  </si>
  <si>
    <t>パルプ製造業</t>
  </si>
  <si>
    <t>印刷業</t>
  </si>
  <si>
    <t>化学肥料製造業</t>
  </si>
  <si>
    <t>石油精製業</t>
  </si>
  <si>
    <t>プラスチック板・棒・管・継手・異形押出製品製造業</t>
  </si>
  <si>
    <t>タイヤ・チューブ製造業</t>
  </si>
  <si>
    <t>なめし革製造業</t>
  </si>
  <si>
    <t>ガラス・同製品製造業</t>
  </si>
  <si>
    <t>製鉄業</t>
  </si>
  <si>
    <t>非鉄金属第1次製錬・精製業</t>
  </si>
  <si>
    <t>ブリキ缶・その他のめっき板等製品製造業</t>
  </si>
  <si>
    <t>ボイラ・原動機製造業</t>
  </si>
  <si>
    <t>農業用機械製造業【農業用器具を除く】</t>
  </si>
  <si>
    <t>電子デバイス製造業</t>
  </si>
  <si>
    <t>発電用・送電用・配電用電気機械器具製造業</t>
  </si>
  <si>
    <t>通信機械器具・同関連機械器具製造業</t>
  </si>
  <si>
    <t>自動車・同附属品製造業</t>
  </si>
  <si>
    <t>貴金属・宝石製品製造業</t>
  </si>
  <si>
    <t>電気業【小分類】</t>
    <rPh sb="4" eb="7">
      <t>ショウブンルイ</t>
    </rPh>
    <phoneticPr fontId="1"/>
  </si>
  <si>
    <t>ガス業【小分類】</t>
    <rPh sb="4" eb="7">
      <t>ショウブンルイ</t>
    </rPh>
    <phoneticPr fontId="1"/>
  </si>
  <si>
    <t>熱供給業【小分類】</t>
    <rPh sb="5" eb="8">
      <t>ショウブンルイ</t>
    </rPh>
    <phoneticPr fontId="1"/>
  </si>
  <si>
    <t>上水道業</t>
  </si>
  <si>
    <t>固定電気通信業</t>
  </si>
  <si>
    <t>公共放送業【有線放送業を除く】</t>
  </si>
  <si>
    <t>ソフトウェア業</t>
  </si>
  <si>
    <t>インターネット附随サービス業【小分類】</t>
    <rPh sb="15" eb="18">
      <t>ショウブンルイ</t>
    </rPh>
    <phoneticPr fontId="1"/>
  </si>
  <si>
    <t>映像情報制作・配給業</t>
  </si>
  <si>
    <t>鉄道業【小分類】</t>
    <rPh sb="4" eb="7">
      <t>ショウブンルイ</t>
    </rPh>
    <phoneticPr fontId="1"/>
  </si>
  <si>
    <t>一般乗合旅客自動車運送業</t>
  </si>
  <si>
    <t>一般貨物自動車運送業</t>
  </si>
  <si>
    <t>外航海運業</t>
  </si>
  <si>
    <t>航空運送業</t>
  </si>
  <si>
    <t>倉庫業【冷蔵倉庫業を除く】</t>
  </si>
  <si>
    <t>港湾運送業</t>
  </si>
  <si>
    <t>郵便業【信書便事業を含む】【小分類】</t>
    <rPh sb="14" eb="17">
      <t>ショウブンルイ</t>
    </rPh>
    <phoneticPr fontId="1"/>
  </si>
  <si>
    <t>各種商品卸売業【小分類】</t>
    <rPh sb="8" eb="11">
      <t>ショウブンルイ</t>
    </rPh>
    <phoneticPr fontId="1"/>
  </si>
  <si>
    <t>繊維品卸売業【衣服＿身の回り品を除く】</t>
  </si>
  <si>
    <t>農畜産物・水産物卸売業</t>
  </si>
  <si>
    <t>建築材料卸売業</t>
  </si>
  <si>
    <t>産業機械器具卸売業</t>
  </si>
  <si>
    <t>家具・建具・じゅう器等卸売業</t>
  </si>
  <si>
    <t>百貨店</t>
    <rPh sb="0" eb="3">
      <t>ヒャッカテン</t>
    </rPh>
    <phoneticPr fontId="1"/>
  </si>
  <si>
    <t>呉服・服地・寝具小売業</t>
  </si>
  <si>
    <t>各種食料品小売業</t>
  </si>
  <si>
    <t>自動車小売業</t>
  </si>
  <si>
    <t>家具・建具・畳小売業</t>
  </si>
  <si>
    <t>通信販売・訪問販売小売業</t>
  </si>
  <si>
    <t>中央銀行</t>
  </si>
  <si>
    <t>中小企業等金融業</t>
  </si>
  <si>
    <t>貸金業</t>
  </si>
  <si>
    <t>金融商品取引業</t>
  </si>
  <si>
    <t>補助的金融業＿金融附帯業</t>
  </si>
  <si>
    <t>生命保険業</t>
  </si>
  <si>
    <t>建物売買業＿土地売買業</t>
  </si>
  <si>
    <t>不動産賃貸業【貸家業＿貸間業を除く】</t>
  </si>
  <si>
    <t>各種物品賃貸業</t>
  </si>
  <si>
    <t>自然科学研究所</t>
  </si>
  <si>
    <t>法律事務所＿特許事務所</t>
  </si>
  <si>
    <t>広告業【小分類】</t>
    <rPh sb="4" eb="7">
      <t>ショウブンルイ</t>
    </rPh>
    <phoneticPr fontId="1"/>
  </si>
  <si>
    <t>獣医業</t>
  </si>
  <si>
    <t>旅館＿ホテル</t>
  </si>
  <si>
    <t>食堂＿レストラン【専門料理店を除く】</t>
  </si>
  <si>
    <t>持ち帰り飲食サービス業</t>
  </si>
  <si>
    <t>洗濯業</t>
  </si>
  <si>
    <t>旅行業</t>
  </si>
  <si>
    <t>映画館</t>
  </si>
  <si>
    <t>幼稚園</t>
  </si>
  <si>
    <t>社会教育</t>
  </si>
  <si>
    <t>病院</t>
  </si>
  <si>
    <t>保健所</t>
  </si>
  <si>
    <t>社会保険事業団体</t>
  </si>
  <si>
    <t>郵便局【小分類】</t>
    <rPh sb="4" eb="7">
      <t>ショウブンルイ</t>
    </rPh>
    <phoneticPr fontId="1"/>
  </si>
  <si>
    <t>農林水産業協同組合【他に分類されないもの】</t>
  </si>
  <si>
    <t>一般廃棄物処理業</t>
  </si>
  <si>
    <t>自動車整備業【小分類】</t>
    <rPh sb="7" eb="10">
      <t>ショウブンルイ</t>
    </rPh>
    <phoneticPr fontId="1"/>
  </si>
  <si>
    <t>機械修理業【電気機械器具を除く】</t>
  </si>
  <si>
    <t>職業紹介業</t>
  </si>
  <si>
    <t>速記・ワープロ入力・複写業</t>
  </si>
  <si>
    <t>労働団体</t>
  </si>
  <si>
    <t>仏教系宗教</t>
  </si>
  <si>
    <t>集会場</t>
  </si>
  <si>
    <t>その他の外国公務</t>
  </si>
  <si>
    <t>司法機関</t>
  </si>
  <si>
    <t>市町村の機関</t>
    <phoneticPr fontId="1"/>
  </si>
  <si>
    <t>畜産農業</t>
  </si>
  <si>
    <t>素材生産業</t>
  </si>
  <si>
    <t>内水面漁業</t>
  </si>
  <si>
    <t>内水面養殖業</t>
  </si>
  <si>
    <t>石炭・亜炭鉱業</t>
  </si>
  <si>
    <t>土木工事業【舗装工事業を除く】</t>
  </si>
  <si>
    <t>とび・土工・コンクリート工事業</t>
  </si>
  <si>
    <t>電気通信・信号装置工事業</t>
  </si>
  <si>
    <t>水産食料品製造業</t>
  </si>
  <si>
    <t>酒類製造業</t>
  </si>
  <si>
    <t>織物業</t>
  </si>
  <si>
    <t>造作材・合板・建築用組立材料製造業</t>
  </si>
  <si>
    <t>宗教用具製造業</t>
  </si>
  <si>
    <t>紙製造業</t>
  </si>
  <si>
    <t>製版業</t>
  </si>
  <si>
    <t>無機化学工業製品製造業</t>
  </si>
  <si>
    <t>潤滑油・グリース製造業【石油精製によらないもの】</t>
    <phoneticPr fontId="1"/>
  </si>
  <si>
    <t>プラスチックフィルム・シート・床材・合成皮革製造業</t>
  </si>
  <si>
    <t>ゴム製・プラスチック製履物・同附属品製造業</t>
  </si>
  <si>
    <t>工業用革製品製造業【手袋を除く】</t>
  </si>
  <si>
    <t>セメント・同製品製造業</t>
  </si>
  <si>
    <t>製鋼・製鋼圧延業</t>
  </si>
  <si>
    <t>非鉄金属第2次製錬・精製業【非鉄金属合金製造業を含む】</t>
  </si>
  <si>
    <t>洋食器・刃物・手道具・金物類製造業</t>
  </si>
  <si>
    <t>ポンプ・圧縮機器製造業</t>
  </si>
  <si>
    <t>建設機械・鉱山機械製造業</t>
  </si>
  <si>
    <t>サービス用・娯楽用機械器具製造業</t>
  </si>
  <si>
    <t>電子部品製造業</t>
  </si>
  <si>
    <t>産業用電気機械器具製造業</t>
  </si>
  <si>
    <t>映像・音響機械器具製造業</t>
  </si>
  <si>
    <t>鉄道車両・同部分品製造業</t>
  </si>
  <si>
    <t>装身具・装飾品・ボタン・同関連品製造業【貴金属・宝石製を除く】</t>
  </si>
  <si>
    <t>工業用水道業</t>
  </si>
  <si>
    <t>移動電気通信業</t>
  </si>
  <si>
    <t>民間放送業【有線放送業を除く】</t>
  </si>
  <si>
    <t>情報処理・提供サービス業</t>
  </si>
  <si>
    <t>音声情報制作業</t>
  </si>
  <si>
    <t>一般乗用旅客自動車運送業</t>
  </si>
  <si>
    <t>特定貨物自動車運送業</t>
  </si>
  <si>
    <t>沿海海運業</t>
  </si>
  <si>
    <t>航空機使用業【航空運送業を除く】</t>
  </si>
  <si>
    <t>冷蔵倉庫業</t>
  </si>
  <si>
    <t>貨物運送取扱業【集配利用運送業を除く】</t>
  </si>
  <si>
    <t>衣服卸売業</t>
  </si>
  <si>
    <t>食料・飲料卸売業</t>
  </si>
  <si>
    <t>化学製品卸売業</t>
  </si>
  <si>
    <t>自動車卸売業</t>
  </si>
  <si>
    <t>医薬品・化粧品等卸売業</t>
  </si>
  <si>
    <t>総合スーパーマーケット</t>
    <rPh sb="0" eb="2">
      <t>ソウゴウ</t>
    </rPh>
    <phoneticPr fontId="1"/>
  </si>
  <si>
    <t>男子服小売業</t>
  </si>
  <si>
    <t>野菜・果実小売業</t>
  </si>
  <si>
    <t>自転車小売業</t>
  </si>
  <si>
    <t>じゅう器小売業</t>
  </si>
  <si>
    <t>自動販売機による小売業</t>
  </si>
  <si>
    <t>銀行【中央銀行を除く】</t>
  </si>
  <si>
    <t>農林水産金融業</t>
  </si>
  <si>
    <t>質屋</t>
  </si>
  <si>
    <t>商品先物取引業＿商品投資顧問業</t>
  </si>
  <si>
    <t>信託業</t>
  </si>
  <si>
    <t>損害保険業</t>
  </si>
  <si>
    <t>不動産代理業・仲介業</t>
  </si>
  <si>
    <t>貸家業＿貸間業</t>
  </si>
  <si>
    <t>産業用機械器具賃貸業</t>
  </si>
  <si>
    <t>人文・社会科学研究所</t>
  </si>
  <si>
    <t>公証人役場＿司法書士事務所＿土地家屋調査士事務所</t>
  </si>
  <si>
    <t>土木建築サービス業</t>
  </si>
  <si>
    <t>簡易宿所</t>
  </si>
  <si>
    <t>専門料理店</t>
  </si>
  <si>
    <t>配達飲食サービス業</t>
  </si>
  <si>
    <t>理容業</t>
  </si>
  <si>
    <t>家事サービス業</t>
  </si>
  <si>
    <t>興行場【別掲を除く】＿興行団</t>
  </si>
  <si>
    <t>小学校</t>
  </si>
  <si>
    <t>職業・教育支援施設</t>
  </si>
  <si>
    <t>一般診療所</t>
  </si>
  <si>
    <t>健康相談施設</t>
  </si>
  <si>
    <t>福祉事務所</t>
  </si>
  <si>
    <t>郵便局受託業</t>
  </si>
  <si>
    <t>事業協同組合【他に分類されないもの】</t>
  </si>
  <si>
    <t>産業廃棄物処理業</t>
  </si>
  <si>
    <t>電気機械器具修理業</t>
  </si>
  <si>
    <t>労働者派遣業</t>
  </si>
  <si>
    <t>建物等維持管理業</t>
    <rPh sb="0" eb="2">
      <t>タテモノ</t>
    </rPh>
    <rPh sb="2" eb="3">
      <t>トウ</t>
    </rPh>
    <rPh sb="3" eb="8">
      <t>イジカンリギョウ</t>
    </rPh>
    <phoneticPr fontId="1"/>
  </si>
  <si>
    <t>学術・文化団体</t>
  </si>
  <si>
    <t>キリスト教系宗教</t>
  </si>
  <si>
    <t>と畜場</t>
  </si>
  <si>
    <t>行政機関</t>
  </si>
  <si>
    <t>農業サービス業【園芸サービス業を除く】</t>
  </si>
  <si>
    <t>特用林産物生産業【きのこ類の栽培を除く】</t>
  </si>
  <si>
    <t>原油・天然ガス鉱業</t>
  </si>
  <si>
    <t>舗装工事業</t>
  </si>
  <si>
    <t>鉄骨・鉄筋工事業</t>
  </si>
  <si>
    <t>管工事業【さく井工事業を除く】</t>
  </si>
  <si>
    <t>野菜缶詰・果実缶詰・農産保存食料品製造業</t>
  </si>
  <si>
    <t>茶・コーヒー製造業【清涼飲料を除く】</t>
  </si>
  <si>
    <t>ニット生地製造業</t>
  </si>
  <si>
    <t>木製容器製造業【竹＿とうを含む】</t>
  </si>
  <si>
    <t>建具製造業</t>
  </si>
  <si>
    <t>加工紙製造業</t>
  </si>
  <si>
    <t>製本業＿印刷物加工業</t>
  </si>
  <si>
    <t>有機化学工業製品製造業</t>
  </si>
  <si>
    <t>コークス製造業</t>
  </si>
  <si>
    <t>工業用プラスチック製品製造業</t>
  </si>
  <si>
    <t>ゴムベルト・ゴムホース・工業用ゴム製品製造業</t>
  </si>
  <si>
    <t>革製履物用材料・同附属品製造業</t>
  </si>
  <si>
    <t>建設用粘土製品製造業【陶磁器製を除く】</t>
  </si>
  <si>
    <t>製鋼を行わない鋼材製造業【表面処理鋼材を除く】</t>
  </si>
  <si>
    <t>非鉄金属・同合金圧延業【抽伸＿押出しを含む】</t>
  </si>
  <si>
    <t>暖房・調理等装置＿配管工事用附属品製造業</t>
  </si>
  <si>
    <t>一般産業用機械・装置製造業</t>
  </si>
  <si>
    <t>繊維機械製造業</t>
  </si>
  <si>
    <t>計量器・測定器・分析機器・試験機・測量機械器具・理化学機械器具製造業</t>
  </si>
  <si>
    <t>記録メディア製造業</t>
  </si>
  <si>
    <t>民生用電気機械器具製造業</t>
  </si>
  <si>
    <t>電子計算機・同附属装置製造業</t>
  </si>
  <si>
    <t>船舶製造・修理業＿舶用機関製造業</t>
  </si>
  <si>
    <t>時計・同部分品製造業</t>
  </si>
  <si>
    <t>下水道業</t>
  </si>
  <si>
    <t>電気通信に附帯するサービス業</t>
  </si>
  <si>
    <t>有線放送業</t>
  </si>
  <si>
    <t>新聞業</t>
  </si>
  <si>
    <t>一般貸切旅客自動車運送業</t>
  </si>
  <si>
    <t>貨物軽自動車運送業</t>
  </si>
  <si>
    <t>内陸水運業</t>
  </si>
  <si>
    <t>運送代理店</t>
  </si>
  <si>
    <t>身の回り品卸売業</t>
  </si>
  <si>
    <t>石油・鉱物卸売業</t>
  </si>
  <si>
    <t>電気機械器具卸売業</t>
  </si>
  <si>
    <t>紙・紙製品卸売業</t>
  </si>
  <si>
    <t>コンビニエンスストア</t>
    <phoneticPr fontId="1"/>
  </si>
  <si>
    <t>婦人・子供服小売業</t>
  </si>
  <si>
    <t>食肉小売業</t>
  </si>
  <si>
    <t>機械器具小売業【自動車＿自転車を除く】</t>
  </si>
  <si>
    <t>医薬品・化粧品小売業</t>
  </si>
  <si>
    <t>その他の無店舗小売業</t>
  </si>
  <si>
    <t>クレジットカード業＿割賦金融業</t>
  </si>
  <si>
    <t>金融代理業</t>
  </si>
  <si>
    <t>共済事業＿少額短期保険業</t>
  </si>
  <si>
    <t>駐車場業</t>
  </si>
  <si>
    <t>事務用機械器具賃貸業</t>
  </si>
  <si>
    <t>行政書士事務所</t>
  </si>
  <si>
    <t>機械設計業</t>
  </si>
  <si>
    <t>下宿業</t>
  </si>
  <si>
    <t>そば・うどん店</t>
  </si>
  <si>
    <t>施設給食業</t>
    <rPh sb="0" eb="2">
      <t>シセツ</t>
    </rPh>
    <rPh sb="2" eb="4">
      <t>キュウショク</t>
    </rPh>
    <rPh sb="4" eb="5">
      <t>ギョウ</t>
    </rPh>
    <phoneticPr fontId="1"/>
  </si>
  <si>
    <t>美容業</t>
  </si>
  <si>
    <t>衣服裁縫修理業</t>
  </si>
  <si>
    <t>競輪・競馬等の競走場＿競技団</t>
  </si>
  <si>
    <t>中学校＿義務教育学校</t>
    <rPh sb="4" eb="10">
      <t>ギムキョウイクガッコウ</t>
    </rPh>
    <phoneticPr fontId="1"/>
  </si>
  <si>
    <t>学習塾</t>
  </si>
  <si>
    <t>歯科診療所</t>
  </si>
  <si>
    <t>その他の保健衛生</t>
  </si>
  <si>
    <t>児童福祉事業</t>
  </si>
  <si>
    <t>その他の廃棄物処理業</t>
  </si>
  <si>
    <t>表具業</t>
  </si>
  <si>
    <t>警備業</t>
  </si>
  <si>
    <t>政治団体</t>
  </si>
  <si>
    <t>その他の宗教</t>
  </si>
  <si>
    <t>他に分類されないサービス業</t>
  </si>
  <si>
    <t>園芸サービス業</t>
  </si>
  <si>
    <t>林業サービス業</t>
  </si>
  <si>
    <t>採石業＿砂・砂利・玉石採取業</t>
  </si>
  <si>
    <t>建築工事業【木造建築工事業を除く】</t>
  </si>
  <si>
    <t>石工・れんが・タイル・ブロック工事業</t>
  </si>
  <si>
    <t>機械器具設置工事業</t>
  </si>
  <si>
    <t>調味料製造業</t>
  </si>
  <si>
    <t>製氷業</t>
  </si>
  <si>
    <t>染色整理業</t>
  </si>
  <si>
    <t>その他の木製品製造業【竹＿とうを含む】</t>
  </si>
  <si>
    <t>その他の家具・装備品製造業</t>
  </si>
  <si>
    <t>紙製品製造業</t>
  </si>
  <si>
    <t>印刷関連サービス業</t>
  </si>
  <si>
    <t>油脂加工製品・石けん・合成洗剤・界面活性剤・塗料製造業</t>
  </si>
  <si>
    <t>舗装材料製造業</t>
  </si>
  <si>
    <t>発泡・強化プラスチック製品製造業</t>
  </si>
  <si>
    <t>その他のゴム製品製造業</t>
  </si>
  <si>
    <t>革製履物製造業</t>
  </si>
  <si>
    <t>陶磁器・同関連製品製造業</t>
  </si>
  <si>
    <t>表面処理鋼材製造業</t>
  </si>
  <si>
    <t>建設用・建築用金属製品製造業【製缶板金業を含む】</t>
  </si>
  <si>
    <t>その他のはん用機械・同部分品製造業</t>
  </si>
  <si>
    <t>生活関連産業用機械製造業</t>
  </si>
  <si>
    <t>医療用機械器具・医療用品製造業</t>
  </si>
  <si>
    <t>電子回路製造業</t>
  </si>
  <si>
    <t>電球・電気照明器具製造業</t>
  </si>
  <si>
    <t>航空機・同附属品製造業</t>
  </si>
  <si>
    <t>楽器製造業</t>
  </si>
  <si>
    <t>出版業</t>
  </si>
  <si>
    <t>その他の道路旅客運送業</t>
  </si>
  <si>
    <t>集配利用運送業</t>
  </si>
  <si>
    <t>船舶貸渡業</t>
  </si>
  <si>
    <t>こん包業</t>
  </si>
  <si>
    <t>鉄鋼製品卸売業</t>
  </si>
  <si>
    <t>その他の機械器具卸売業</t>
  </si>
  <si>
    <t>他に分類されない卸売業</t>
  </si>
  <si>
    <t>ドラッグストア</t>
    <phoneticPr fontId="1"/>
  </si>
  <si>
    <t>靴・履物小売業</t>
  </si>
  <si>
    <t>鮮魚小売業</t>
  </si>
  <si>
    <t>農耕用品小売業</t>
  </si>
  <si>
    <t>その他の非預金信用機関</t>
  </si>
  <si>
    <t>保険媒介代理業</t>
  </si>
  <si>
    <t>不動産管理業</t>
  </si>
  <si>
    <t>自動車賃貸業</t>
  </si>
  <si>
    <t>公認会計士事務所＿税理士事務所</t>
  </si>
  <si>
    <t>商品・非破壊検査業</t>
  </si>
  <si>
    <t>その他の宿泊業</t>
  </si>
  <si>
    <t>すし店</t>
  </si>
  <si>
    <t>一般公衆浴場業</t>
  </si>
  <si>
    <t>物品預り業</t>
  </si>
  <si>
    <t>スポーツ施設提供業</t>
  </si>
  <si>
    <t>高等学校＿中等教育学校</t>
  </si>
  <si>
    <t>教養・技能教授業</t>
  </si>
  <si>
    <t>助産・看護業</t>
  </si>
  <si>
    <t>老人福祉・介護事業</t>
  </si>
  <si>
    <t>その他の修理業</t>
  </si>
  <si>
    <t>他に分類されない事業サービス業</t>
  </si>
  <si>
    <t>他に分類されない非営利的団体</t>
  </si>
  <si>
    <t>その他の林業</t>
  </si>
  <si>
    <t>窯業原料用鉱物鉱業【耐火物・陶磁器・ガラス・セメント原料用に限る】</t>
  </si>
  <si>
    <t>木造建築工事業</t>
  </si>
  <si>
    <t>左官工事業</t>
  </si>
  <si>
    <t>その他の設備工事業</t>
  </si>
  <si>
    <t>砂糖・でんぷん糖類製造業</t>
    <rPh sb="0" eb="2">
      <t>サトウ</t>
    </rPh>
    <rPh sb="7" eb="8">
      <t>トウ</t>
    </rPh>
    <rPh sb="8" eb="9">
      <t>ルイ</t>
    </rPh>
    <rPh sb="9" eb="12">
      <t>セイゾウギョウ</t>
    </rPh>
    <phoneticPr fontId="1"/>
  </si>
  <si>
    <t>たばこ製造業</t>
  </si>
  <si>
    <t>綱・網・レース・繊維粗製品製造業</t>
  </si>
  <si>
    <t>紙製容器製造業</t>
  </si>
  <si>
    <t>医薬品製造業</t>
  </si>
  <si>
    <t>その他の石油製品・石炭製品製造業</t>
  </si>
  <si>
    <t>プラスチック成形材料製造業【廃プラスチックを含む】</t>
  </si>
  <si>
    <t>革製手袋製造業</t>
  </si>
  <si>
    <t>耐火物製造業</t>
  </si>
  <si>
    <t>鉄素形材製造業</t>
  </si>
  <si>
    <t>非鉄金属素形材製造業</t>
  </si>
  <si>
    <t>金属素形材製品製造業</t>
  </si>
  <si>
    <t>基礎素材産業用機械製造業</t>
  </si>
  <si>
    <t>光学機械器具・レンズ製造業</t>
  </si>
  <si>
    <t>ユニット部品製造業</t>
  </si>
  <si>
    <t>電池製造業</t>
  </si>
  <si>
    <t>産業用運搬車両・同部分品・附属品製造業</t>
  </si>
  <si>
    <t>がん具・運動用具製造業</t>
  </si>
  <si>
    <t>広告制作業</t>
  </si>
  <si>
    <t>その他の道路貨物運送業</t>
  </si>
  <si>
    <t>運輸施設提供業</t>
  </si>
  <si>
    <t>非鉄金属卸売業</t>
  </si>
  <si>
    <t>ホームセンター</t>
    <phoneticPr fontId="1"/>
  </si>
  <si>
    <t>その他の織物・衣服・身の回り品小売業</t>
  </si>
  <si>
    <t>酒小売業</t>
  </si>
  <si>
    <t>燃料小売業</t>
  </si>
  <si>
    <t>保険サービス業</t>
  </si>
  <si>
    <t>スポーツ・娯楽用品賃貸業</t>
  </si>
  <si>
    <t>社会保険労務士事務所</t>
  </si>
  <si>
    <t>計量証明業</t>
  </si>
  <si>
    <t>酒場＿ビヤホール</t>
  </si>
  <si>
    <t>その他の公衆浴場業</t>
  </si>
  <si>
    <t>火葬・墓地管理業</t>
  </si>
  <si>
    <t>公園＿遊園地</t>
  </si>
  <si>
    <t>特別支援学校</t>
  </si>
  <si>
    <t>他に分類されない教育＿学習支援業</t>
  </si>
  <si>
    <t>施術業</t>
    <rPh sb="0" eb="2">
      <t>セジュツ</t>
    </rPh>
    <rPh sb="2" eb="3">
      <t>ギョウ</t>
    </rPh>
    <phoneticPr fontId="1"/>
  </si>
  <si>
    <t>障害者福祉事業</t>
  </si>
  <si>
    <t>その他の鉱業</t>
  </si>
  <si>
    <t>建築リフォーム工事業</t>
  </si>
  <si>
    <t>板金・金物工事業</t>
  </si>
  <si>
    <t>精穀・製粉業</t>
  </si>
  <si>
    <t>飼料・有機質肥料製造業</t>
  </si>
  <si>
    <t>外衣・シャツ製造業【和式を除く】</t>
  </si>
  <si>
    <t>その他のパルプ・紙・紙加工品製造業</t>
  </si>
  <si>
    <t>化粧品・歯磨・その他の化粧用調整品製造業</t>
  </si>
  <si>
    <t>その他のプラスチック製品製造業</t>
  </si>
  <si>
    <t>かばん製造業</t>
  </si>
  <si>
    <t>炭素・黒鉛製品製造業</t>
  </si>
  <si>
    <t>その他の鉄鋼業</t>
  </si>
  <si>
    <t>その他の非鉄金属製造業</t>
  </si>
  <si>
    <t>金属被覆・彫刻業＿熱処理業【ほうろう鉄器を除く】</t>
  </si>
  <si>
    <t>金属加工機械製造業</t>
  </si>
  <si>
    <t>武器製造業</t>
  </si>
  <si>
    <t>その他の電子部品・デバイス・電子回路製造業</t>
  </si>
  <si>
    <t>電子応用装置製造業</t>
  </si>
  <si>
    <t>その他の輸送用機械器具製造業</t>
  </si>
  <si>
    <t>ペン・鉛筆・絵画用品・その他の事務用品製造業</t>
  </si>
  <si>
    <t>映像・音声・文字情報制作に附帯するサービス業</t>
  </si>
  <si>
    <t>その他の運輸に附帯するサービス業</t>
  </si>
  <si>
    <t>再生資源卸売業</t>
  </si>
  <si>
    <t>均一価格店</t>
    <rPh sb="0" eb="2">
      <t>キンイツ</t>
    </rPh>
    <rPh sb="2" eb="4">
      <t>カカク</t>
    </rPh>
    <rPh sb="4" eb="5">
      <t>テン</t>
    </rPh>
    <phoneticPr fontId="1"/>
  </si>
  <si>
    <t>菓子・パン小売業</t>
  </si>
  <si>
    <t>書籍・文房具小売業</t>
  </si>
  <si>
    <t>その他の物品賃貸業</t>
  </si>
  <si>
    <t>デザイン業</t>
  </si>
  <si>
    <t>写真業</t>
  </si>
  <si>
    <t>バー＿キャバレー＿ナイトクラブ</t>
  </si>
  <si>
    <t>その他の洗濯・理容・美容・浴場業</t>
  </si>
  <si>
    <t>冠婚葬祭業</t>
  </si>
  <si>
    <t>遊戯場</t>
  </si>
  <si>
    <t>高等教育機関</t>
  </si>
  <si>
    <t>医療に附帯するサービス業</t>
  </si>
  <si>
    <t>その他の社会保険・社会福祉・介護事業</t>
  </si>
  <si>
    <t>塗装工事業</t>
  </si>
  <si>
    <t>パン・菓子製造業</t>
  </si>
  <si>
    <t>下着類製造業</t>
  </si>
  <si>
    <t>その他の化学工業</t>
  </si>
  <si>
    <t>袋物製造業</t>
  </si>
  <si>
    <t>研磨材・同製品製造業</t>
  </si>
  <si>
    <t>金属線製品製造業【ねじ類を除く】</t>
  </si>
  <si>
    <t>半導体・フラットパネルディスプレイ製造装置製造業</t>
  </si>
  <si>
    <t>電気計測器製造業</t>
  </si>
  <si>
    <t>漆器製造業</t>
  </si>
  <si>
    <t>その他の各種商品小売業</t>
    <rPh sb="2" eb="3">
      <t>タ</t>
    </rPh>
    <rPh sb="4" eb="6">
      <t>カクシュ</t>
    </rPh>
    <rPh sb="6" eb="8">
      <t>ショウヒン</t>
    </rPh>
    <rPh sb="8" eb="11">
      <t>コウリギョウ</t>
    </rPh>
    <phoneticPr fontId="1"/>
  </si>
  <si>
    <t>その他の飲食料品小売業</t>
  </si>
  <si>
    <t>スポーツ用品・がん具・娯楽用品・楽器小売業</t>
  </si>
  <si>
    <t>著述・芸術家業</t>
  </si>
  <si>
    <t>その他の技術サービス業</t>
  </si>
  <si>
    <t>喫茶店</t>
  </si>
  <si>
    <t>他に分類されない生活関連サービス業</t>
  </si>
  <si>
    <t>その他の娯楽業</t>
  </si>
  <si>
    <t>専修学校＿各種学校</t>
  </si>
  <si>
    <t>床・内装工事業</t>
  </si>
  <si>
    <t>動植物油脂製造業</t>
  </si>
  <si>
    <t>和装製品・その他の衣服・繊維製身の回り品製造業</t>
  </si>
  <si>
    <t>毛皮製造業</t>
  </si>
  <si>
    <t>骨材・石工品等製造業</t>
  </si>
  <si>
    <t>ボルト・ナット・リベット・小ねじ・木ねじ等製造業</t>
  </si>
  <si>
    <t>その他の生産用機械・同部分品製造業</t>
  </si>
  <si>
    <t>その他の電気機械器具製造業</t>
  </si>
  <si>
    <t>畳等生活雑貨製品製造業</t>
  </si>
  <si>
    <t>写真機・時計・眼鏡小売業</t>
  </si>
  <si>
    <t>経営コンサルタント業＿純粋持株会社</t>
  </si>
  <si>
    <t>その他の飲食店</t>
  </si>
  <si>
    <t>学校教育支援機関</t>
  </si>
  <si>
    <t>その他の職別工事業</t>
  </si>
  <si>
    <t>その他の食料品製造業</t>
  </si>
  <si>
    <t>その他の繊維製品製造業</t>
  </si>
  <si>
    <t>その他のなめし革製品製造業</t>
  </si>
  <si>
    <t>その他の窯業・土石製品製造業</t>
  </si>
  <si>
    <t>その他の金属製品製造業</t>
  </si>
  <si>
    <t>他に分類されない製造業</t>
  </si>
  <si>
    <t>他に分類されない小売業</t>
  </si>
  <si>
    <t>その他の専門サービス業</t>
  </si>
  <si>
    <t>幼保連携型認定こども園</t>
  </si>
  <si>
    <t>耕種農業</t>
    <phoneticPr fontId="1"/>
  </si>
  <si>
    <t>百貨店</t>
    <phoneticPr fontId="1"/>
  </si>
  <si>
    <t>均一価格店</t>
    <rPh sb="0" eb="5">
      <t>キンイツカカクテン</t>
    </rPh>
    <phoneticPr fontId="1"/>
  </si>
  <si>
    <t>その他の各種商品小売業</t>
    <phoneticPr fontId="1"/>
  </si>
  <si>
    <t>中学校＿義務教育学校</t>
    <rPh sb="4" eb="6">
      <t>ギム</t>
    </rPh>
    <rPh sb="6" eb="8">
      <t>キョウイク</t>
    </rPh>
    <rPh sb="8" eb="10">
      <t>ガッコウ</t>
    </rPh>
    <phoneticPr fontId="1"/>
  </si>
  <si>
    <t>建物等維持管理業</t>
    <phoneticPr fontId="1"/>
  </si>
  <si>
    <t>主として管理事務を行う本社等（100）</t>
  </si>
  <si>
    <t>米作農業</t>
  </si>
  <si>
    <t>酪農業</t>
  </si>
  <si>
    <t>穀作サービス業</t>
  </si>
  <si>
    <t>主として管理事務を行う本社等（200）</t>
  </si>
  <si>
    <t>製薪炭業</t>
  </si>
  <si>
    <t>育林サービス業</t>
  </si>
  <si>
    <t>主として管理事務を行う本社等（300）</t>
  </si>
  <si>
    <t>底びき網漁業</t>
  </si>
  <si>
    <t>主として管理事務を行う本社等（400）</t>
  </si>
  <si>
    <t>魚類養殖業</t>
  </si>
  <si>
    <t>主として管理事務を行う本社等（500）</t>
  </si>
  <si>
    <t>金・銀鉱業</t>
  </si>
  <si>
    <t>石炭鉱業（石炭選別業を含む）</t>
  </si>
  <si>
    <t>原油鉱業</t>
  </si>
  <si>
    <t>花こう岩・同類似岩石採石業</t>
  </si>
  <si>
    <t>耐火粘土鉱業</t>
  </si>
  <si>
    <t>酸性白土鉱業</t>
  </si>
  <si>
    <t>主として管理事務を行う本社等（600）</t>
  </si>
  <si>
    <t>土木工事業(別掲を除く)</t>
  </si>
  <si>
    <t>建築工事業(木造建築工事業を除く)</t>
  </si>
  <si>
    <t>主として管理事務を行う本社等（700）</t>
  </si>
  <si>
    <t>大工工事業(型枠大工工事業を除く)</t>
  </si>
  <si>
    <t>とび工事業</t>
  </si>
  <si>
    <t>鉄骨工事業</t>
  </si>
  <si>
    <t>石工工事業</t>
  </si>
  <si>
    <t>金属製屋根工事業</t>
  </si>
  <si>
    <t>塗装工事業（道路標示・区画線工事業を除く）</t>
  </si>
  <si>
    <t>床工事業</t>
  </si>
  <si>
    <t>ガラス工事業</t>
  </si>
  <si>
    <t>主として管理事務を行う本社等（800）</t>
  </si>
  <si>
    <t>一般電気工事業</t>
  </si>
  <si>
    <t>電気通信工事業（有線テレビジョン放送設備設置工事業を除く）</t>
  </si>
  <si>
    <t>一般管工事業</t>
  </si>
  <si>
    <t>機械器具設置工事業（昇降設備工事業を除く）</t>
  </si>
  <si>
    <t>築炉工事業</t>
  </si>
  <si>
    <t>主として管理事務を行う本社等（900）</t>
  </si>
  <si>
    <t>部分肉・冷凍肉製造業</t>
  </si>
  <si>
    <t>水産缶詰・瓶詰製造業</t>
  </si>
  <si>
    <t>野菜缶詰・果実缶詰・農産保存食料品製造業（野菜漬物を除く）</t>
  </si>
  <si>
    <t>味そ製造業</t>
  </si>
  <si>
    <t>砂糖製造業（砂糖精製業を除く）</t>
  </si>
  <si>
    <t>精米・精麦業</t>
  </si>
  <si>
    <t>パン製造業</t>
  </si>
  <si>
    <t>動植物油脂製造業（食用油脂加工業を除く）</t>
  </si>
  <si>
    <t>でんぷん製造業</t>
  </si>
  <si>
    <t>主として管理事務を行う本社等（1000）</t>
  </si>
  <si>
    <t>果実酒製造業</t>
  </si>
  <si>
    <t>製茶業</t>
  </si>
  <si>
    <t>たばこ製造業（葉たばこ処理業を除く)</t>
  </si>
  <si>
    <t>配合飼料製造業</t>
  </si>
  <si>
    <t>主として管理事務を行う本社等（1100）</t>
  </si>
  <si>
    <t>製糸業</t>
  </si>
  <si>
    <t>綿・スフ織物業</t>
  </si>
  <si>
    <t>丸編ニット生地製造業</t>
  </si>
  <si>
    <t>綿・スフ・麻織物機械染色業</t>
  </si>
  <si>
    <t>綱製造業</t>
  </si>
  <si>
    <t>織物製成人男子・少年服製造業（不織布製及びレース製を含む）</t>
  </si>
  <si>
    <t>織物製下着製造業</t>
  </si>
  <si>
    <t>和装製品製造業（足袋を含む）</t>
  </si>
  <si>
    <t>寝具製造業</t>
  </si>
  <si>
    <t>主として管理事務を行う本社等（1200）</t>
  </si>
  <si>
    <t>一般製材業</t>
  </si>
  <si>
    <t>造作材製造業（建具を除く）</t>
  </si>
  <si>
    <t>竹・とう・きりゅう等容器製造業</t>
  </si>
  <si>
    <t>木材薬品処理業</t>
  </si>
  <si>
    <t>主として管理事務を行う本社等（1300）</t>
  </si>
  <si>
    <t>木製家具製造業（漆塗りを除く）</t>
  </si>
  <si>
    <t>事務所用・店舗用装備品製造業</t>
  </si>
  <si>
    <t>主として管理事務を行う本社等（1400）</t>
  </si>
  <si>
    <t>洋紙製造業</t>
  </si>
  <si>
    <t>塗工紙製造業（印刷用紙を除く）</t>
  </si>
  <si>
    <t>事務用・学用紙製品製造業</t>
  </si>
  <si>
    <t>重包装紙袋製造業</t>
  </si>
  <si>
    <t>主として管理事務を行う本社等（1500）</t>
  </si>
  <si>
    <t>オフセット印刷業（紙に対するもの）</t>
  </si>
  <si>
    <t>製本業</t>
  </si>
  <si>
    <t>主として管理事務を行う本社等（1600）</t>
  </si>
  <si>
    <t>窒素質・りん酸質肥料製造業</t>
  </si>
  <si>
    <t>ソーダ工業</t>
  </si>
  <si>
    <t>石油化学系基礎製品製造業（一貫して生産される誘導品を含む）</t>
  </si>
  <si>
    <t>脂肪酸・硬化油・グリセリン製造業</t>
  </si>
  <si>
    <t>医薬品原薬製造業</t>
  </si>
  <si>
    <t>仕上用・皮膚用化粧品製造業（香水，オーデコロンを含む）</t>
  </si>
  <si>
    <t>火薬類製造業</t>
  </si>
  <si>
    <t>主として管理事務を行う本社等（1700）</t>
  </si>
  <si>
    <t>潤滑油・グリース製造業（石油精製によらないもの）</t>
    <phoneticPr fontId="1"/>
  </si>
  <si>
    <t>主として管理事務を行う本社等（1800）</t>
  </si>
  <si>
    <t>プラスチック板・棒製造業</t>
  </si>
  <si>
    <t>プラスチックフィルム製造業</t>
  </si>
  <si>
    <t>電気機械器具用プラスチック製品製造業（加工業を除く）</t>
  </si>
  <si>
    <t>軟質プラスチック発泡製品製造業（半硬質性を含む）</t>
  </si>
  <si>
    <t>プラスチック成形材料製造業</t>
  </si>
  <si>
    <t>プラスチック製日用雑貨・食卓用品製造業</t>
  </si>
  <si>
    <t>主として管理事務を行う本社等（1900）</t>
  </si>
  <si>
    <t>自動車タイヤ・チューブ製造業</t>
  </si>
  <si>
    <t>ゴム製履物・同附属品製造業</t>
  </si>
  <si>
    <t>ゴムベルト製造業</t>
  </si>
  <si>
    <t>ゴム引布・同製品製造業</t>
  </si>
  <si>
    <t>主として管理事務を行う本社等（2000）</t>
  </si>
  <si>
    <t>工業用革製品製造業（手袋を除く）</t>
  </si>
  <si>
    <t>袋物製造業（ハンドバッグを除く）</t>
  </si>
  <si>
    <t>主として管理事務を行う本社等（2100）</t>
  </si>
  <si>
    <t>板ガラス製造業</t>
  </si>
  <si>
    <t>セメント製造業</t>
  </si>
  <si>
    <t>粘土がわら製造業</t>
    <phoneticPr fontId="1"/>
  </si>
  <si>
    <t>衛生陶器製造業</t>
  </si>
  <si>
    <t>耐火れんが製造業</t>
  </si>
  <si>
    <t>炭素質電極製造業</t>
  </si>
  <si>
    <t>研磨材製造業</t>
  </si>
  <si>
    <t>砕石製造業</t>
  </si>
  <si>
    <t>ロックウール・同製品製造業</t>
  </si>
  <si>
    <t>主として管理事務を行う本社等（2200）</t>
  </si>
  <si>
    <t>高炉による製鉄業</t>
  </si>
  <si>
    <t>熱間圧延業（鋼管，伸鉄を除く）</t>
  </si>
  <si>
    <t>亜鉛鉄板製造業</t>
  </si>
  <si>
    <t>銑鉄鋳物製造業（鋳鉄管，可鍛鋳鉄を除く）</t>
  </si>
  <si>
    <t>鉄鋼シャースリット業</t>
  </si>
  <si>
    <t>主として管理事務を行う本社等（2300）</t>
  </si>
  <si>
    <t>銅第1次製錬・精製業</t>
  </si>
  <si>
    <t>鉛第2次製錬・精製業（鉛合金製造業を含む)</t>
  </si>
  <si>
    <t>伸銅品製造業</t>
  </si>
  <si>
    <t>銅・同合金鋳物製造業（ダイカストを除く）</t>
  </si>
  <si>
    <t>核燃料製造業</t>
  </si>
  <si>
    <t>主として管理事務を行う本社等（2400）</t>
  </si>
  <si>
    <t>洋食器製造業</t>
  </si>
  <si>
    <t>配管工事用附属品製造業（バルブ，コックを除く）</t>
  </si>
  <si>
    <t>鉄骨製造業</t>
  </si>
  <si>
    <t>アルミニウム・同合金プレス製品製造業</t>
  </si>
  <si>
    <t>金属製品塗装業</t>
  </si>
  <si>
    <t>くぎ製造業</t>
  </si>
  <si>
    <t>金庫製造業</t>
  </si>
  <si>
    <t>主として管理事務を行う本社等（2500）</t>
  </si>
  <si>
    <t>ボイラ製造業</t>
  </si>
  <si>
    <t>ポンプ・同装置製造業</t>
  </si>
  <si>
    <t>動力伝導装置製造業（玉軸受，ころ軸受を除く）</t>
    <phoneticPr fontId="1"/>
  </si>
  <si>
    <t>消火器具・消火装置製造業</t>
  </si>
  <si>
    <t>主として管理事務を行う本社等（2600）</t>
  </si>
  <si>
    <t>農業用機械製造業（農業用器具を除く）</t>
  </si>
  <si>
    <t>化学繊維機械・紡績機械製造業</t>
  </si>
  <si>
    <t>食品機械・同装置製造業</t>
  </si>
  <si>
    <t>鋳造装置製造業</t>
  </si>
  <si>
    <t>金属工作機械製造業</t>
  </si>
  <si>
    <t>半導体製造装置製造業</t>
  </si>
  <si>
    <t>金属用金型・同部分品・附属品製造業</t>
  </si>
  <si>
    <t>主として管理事務を行う本社等（2700）</t>
  </si>
  <si>
    <t>サービス用機械器具製造業</t>
  </si>
  <si>
    <t>体積計製造業</t>
  </si>
  <si>
    <t>医療用機械器具製造業</t>
  </si>
  <si>
    <t>顕微鏡・望遠鏡等製造業</t>
  </si>
  <si>
    <t>主として管理事務を行う本社等（2800）</t>
  </si>
  <si>
    <t>電子管製造業</t>
  </si>
  <si>
    <t>抵抗器・コンデンサ・変成器・複合部品製造業</t>
  </si>
  <si>
    <t>半導体メモリメディア製造業</t>
  </si>
  <si>
    <t>電子回路基板製造業</t>
  </si>
  <si>
    <t>電源ユニット・高周波ユニット・コントロールユニット製造業</t>
  </si>
  <si>
    <t>主として管理事務を行う本社等（2900）</t>
  </si>
  <si>
    <t>発電機・電動機・その他の回転電気機械製造業</t>
  </si>
  <si>
    <t>電気溶接機製造業</t>
  </si>
  <si>
    <t>ちゅう房機器製造業</t>
  </si>
  <si>
    <t>電球製造業</t>
  </si>
  <si>
    <t>蓄電池製造業</t>
  </si>
  <si>
    <t>X線装置製造業</t>
  </si>
  <si>
    <t>電気計測器製造業（別掲を除く）</t>
  </si>
  <si>
    <t>主として管理事務を行う本社等（3000）</t>
  </si>
  <si>
    <t>有線通信機械器具製造業</t>
  </si>
  <si>
    <t>ビデオ機器製造業</t>
  </si>
  <si>
    <t>電子計算機製造業（パーソナルコンピュータを除く）</t>
  </si>
  <si>
    <t>主として管理事務を行う本社等（3100）</t>
  </si>
  <si>
    <t>自動車製造業（二輪自動車を含む）</t>
  </si>
  <si>
    <t>鉄道車両製造業</t>
  </si>
  <si>
    <t>船舶製造・修理業</t>
  </si>
  <si>
    <t>航空機製造業</t>
  </si>
  <si>
    <t>フォークリフトトラック・同部分品・附属品製造業</t>
  </si>
  <si>
    <t>自転車・同部分品製造業</t>
  </si>
  <si>
    <t>主として管理事務を行う本社等（3200）</t>
  </si>
  <si>
    <t>貴金属・宝石製装身具（ジュエリー）製品製造業</t>
  </si>
  <si>
    <t>装身具・装飾品製造業（貴金属・宝石製を除く）</t>
  </si>
  <si>
    <t>ピアノ製造業</t>
  </si>
  <si>
    <t>娯楽用具・がん具製造業（人形を除く）</t>
  </si>
  <si>
    <t>万年筆・ペン類・鉛筆製造業</t>
  </si>
  <si>
    <t>麦わら・パナマ類帽子・わら工品製造業</t>
  </si>
  <si>
    <t>煙火製造業</t>
  </si>
  <si>
    <t>主として管理事務を行う本社等（3300）</t>
  </si>
  <si>
    <t>発電業</t>
    <rPh sb="2" eb="3">
      <t>ギョウ</t>
    </rPh>
    <phoneticPr fontId="1"/>
  </si>
  <si>
    <t>主として管理事務を行う本社等（3400）</t>
  </si>
  <si>
    <t>ガス製造業</t>
    <rPh sb="4" eb="5">
      <t>ギョウ</t>
    </rPh>
    <phoneticPr fontId="1"/>
  </si>
  <si>
    <t>主として管理事務を行う本社等（3500）</t>
  </si>
  <si>
    <t>主として管理事務を行う本社等（3600）</t>
  </si>
  <si>
    <t>下水道処理施設維持管理業</t>
  </si>
  <si>
    <t>主として管理事務を行う本社等（3700）</t>
  </si>
  <si>
    <t>地域電気通信業（有線放送電話業を除く）</t>
  </si>
  <si>
    <t>主として管理事務を行う本社等（3800）</t>
  </si>
  <si>
    <t>公共放送業（有線放送業を除く）</t>
  </si>
  <si>
    <t>テレビジョン放送業（衛星放送業を除く）</t>
  </si>
  <si>
    <t>有線テレビジョン放送業</t>
  </si>
  <si>
    <t>主として管理事務を行う本社等（3900）</t>
  </si>
  <si>
    <t>受託開発ソフトウェア業</t>
  </si>
  <si>
    <t>情報処理サービス業</t>
  </si>
  <si>
    <t>主として管理事務を行う本社等（4000）</t>
  </si>
  <si>
    <t>ポータルサイト・サーバ運営業</t>
  </si>
  <si>
    <t>主として管理事務を行う本社等（4100）</t>
  </si>
  <si>
    <t>映画・ビデオ制作業（テレビジョン番組制作業，アニメーション制作業を除く）</t>
  </si>
  <si>
    <t>レコード制作業</t>
  </si>
  <si>
    <t>ニュース供給業</t>
  </si>
  <si>
    <t>主として管理事務を行う本社等（4200）</t>
  </si>
  <si>
    <t>普通鉄道業</t>
  </si>
  <si>
    <t>主として管理事務を行う本社等（4300）</t>
  </si>
  <si>
    <t>特定旅客自動車運送業</t>
  </si>
  <si>
    <t>主として管理事務を行う本社等（4400）</t>
  </si>
  <si>
    <t>一般貨物自動車運送業（特別積合せ貨物運送業を除く）</t>
  </si>
  <si>
    <t>主として管理事務を行う本社等（4500）</t>
  </si>
  <si>
    <t>外航旅客海運業</t>
  </si>
  <si>
    <t>沿海旅客海運業</t>
  </si>
  <si>
    <t>港湾旅客海運業</t>
  </si>
  <si>
    <t>船舶貸渡業（内航船舶貸渡業を除く）</t>
  </si>
  <si>
    <t>主として管理事務を行う本社等（4600）</t>
  </si>
  <si>
    <t>航空機使用業（航空運送業を除く）</t>
  </si>
  <si>
    <t>主として管理事務を行う本社等（4700）</t>
  </si>
  <si>
    <t>倉庫業（冷蔵倉庫業を除く）</t>
  </si>
  <si>
    <t>主として管理事務を行う本社等（4800）</t>
  </si>
  <si>
    <t>利用運送業（集配利用運送業を除く）</t>
  </si>
  <si>
    <t>こん包業（組立こん包業を除く）</t>
  </si>
  <si>
    <t>鉄道施設提供業</t>
  </si>
  <si>
    <t>海運仲立業</t>
  </si>
  <si>
    <t>管理，補助的経済活動を行う事業所(4901)</t>
  </si>
  <si>
    <t>郵便業（信書便事業を含む）</t>
  </si>
  <si>
    <t>主として管理事務を行う本社等（5000）</t>
  </si>
  <si>
    <t>各種商品卸売業（従業者が常時100人以上のもの）</t>
  </si>
  <si>
    <t>主として管理事務を行う本社等（5100）</t>
  </si>
  <si>
    <t>繊維原料卸売業</t>
  </si>
  <si>
    <t>男子服卸売業</t>
  </si>
  <si>
    <t>寝具類卸売業</t>
  </si>
  <si>
    <t>主として管理事務を行う本社等（5200）</t>
  </si>
  <si>
    <t>米麦卸売業</t>
  </si>
  <si>
    <t>砂糖・味そ・しょう油卸売業</t>
  </si>
  <si>
    <t>主として管理事務を行う本社等（5300）</t>
  </si>
  <si>
    <t>木材・竹材卸売業</t>
  </si>
  <si>
    <t>塗料卸売業</t>
  </si>
  <si>
    <t>石油卸売業</t>
  </si>
  <si>
    <t>鉄鋼粗製品卸売業</t>
  </si>
  <si>
    <t>非鉄金属地金卸売業</t>
  </si>
  <si>
    <t>空瓶・空缶等空容器卸売業</t>
  </si>
  <si>
    <t>主として管理事務を行う本社等（5400）</t>
  </si>
  <si>
    <t>農業用機械器具卸売業</t>
  </si>
  <si>
    <t>自動車卸売業（二輪自動車を含む）</t>
  </si>
  <si>
    <t>家庭用電気機械器具卸売業</t>
  </si>
  <si>
    <t>輸送用機械器具卸売業（自動車を除く）</t>
  </si>
  <si>
    <t>主として管理事務を行う本社等（5500）</t>
  </si>
  <si>
    <t>家具・建具卸売業</t>
  </si>
  <si>
    <t>医薬品卸売業</t>
  </si>
  <si>
    <t>紙卸売業</t>
  </si>
  <si>
    <t>金物卸売業</t>
  </si>
  <si>
    <t>主として管理事務を行う本社等（5600）</t>
  </si>
  <si>
    <t>総合スーパーマーケット</t>
  </si>
  <si>
    <t>コンビニエンスストア</t>
  </si>
  <si>
    <t>主として管理事務を行う本社等（5700）</t>
  </si>
  <si>
    <t>呉服・服地小売業</t>
  </si>
  <si>
    <t>婦人服小売業</t>
  </si>
  <si>
    <t>靴小売業</t>
  </si>
  <si>
    <t>かばん・袋物小売業</t>
  </si>
  <si>
    <t>主として管理事務を行う本社等（5800）</t>
  </si>
  <si>
    <t>食料品スーパーマーケット</t>
    <rPh sb="0" eb="3">
      <t>ショクリョウヒン</t>
    </rPh>
    <phoneticPr fontId="1"/>
  </si>
  <si>
    <t>野菜小売業</t>
  </si>
  <si>
    <t>食肉小売業（卵，鳥肉を除く）</t>
  </si>
  <si>
    <t>菓子小売業（製造小売）</t>
  </si>
  <si>
    <t>牛乳小売業</t>
  </si>
  <si>
    <t>主として管理事務を行う本社等（5900）</t>
  </si>
  <si>
    <t>自動車（新車）小売業</t>
  </si>
  <si>
    <t>電気機械器具小売業（中古品を除く）</t>
  </si>
  <si>
    <t>主として管理事務を行う本社等（6000）</t>
  </si>
  <si>
    <t>家具小売業</t>
  </si>
  <si>
    <t>金物小売業</t>
  </si>
  <si>
    <t>医薬品小売業（薬局を除く）</t>
  </si>
  <si>
    <t>農業用機械器具小売業</t>
  </si>
  <si>
    <t>ガソリンスタンド</t>
  </si>
  <si>
    <t>書籍・雑誌小売業（古本を除く）</t>
  </si>
  <si>
    <t>スポーツ用品小売業</t>
  </si>
  <si>
    <t>写真機・写真材料小売業</t>
  </si>
  <si>
    <t>たばこ・喫煙具専門小売業</t>
  </si>
  <si>
    <t>主として管理事務を行う本社等（6100）</t>
  </si>
  <si>
    <t>無店舗小売業（各種商品小売）</t>
  </si>
  <si>
    <t>主として管理事務を行う本社等（6200）</t>
  </si>
  <si>
    <t>普通銀行</t>
  </si>
  <si>
    <t>主として管理事務を行う本社等（6300）</t>
  </si>
  <si>
    <t>信用金庫・同連合会</t>
  </si>
  <si>
    <t>農林中央金庫</t>
  </si>
  <si>
    <t>主として管理事務を行う本社等（6400）</t>
  </si>
  <si>
    <t>消費者向け貸金業</t>
  </si>
  <si>
    <t>クレジットカード業</t>
  </si>
  <si>
    <t>政府関係金融機関</t>
  </si>
  <si>
    <t>主として管理事務を行う本社等（6500）</t>
  </si>
  <si>
    <t>金融商品取引業（投資助言・代理業・運用業，補助的金融商品取引業を除く）</t>
  </si>
  <si>
    <t>商品先物取引業</t>
  </si>
  <si>
    <t>主として管理事務を行う本社等（6600）</t>
  </si>
  <si>
    <t>短資業</t>
  </si>
  <si>
    <t>運用型信託業</t>
  </si>
  <si>
    <t>金融商品仲介業</t>
  </si>
  <si>
    <t>主として管理事務を行う本社等（6700）</t>
  </si>
  <si>
    <t>生命保険業（郵便保険業，生命保険再保険業を除く）</t>
  </si>
  <si>
    <t>損害保険業（損害保険再保険業を除く）</t>
  </si>
  <si>
    <t>共済事業（各種災害補償法によるもの）</t>
  </si>
  <si>
    <t>生命保険媒介業</t>
  </si>
  <si>
    <t>保険料率算出団体</t>
  </si>
  <si>
    <t>主として管理事務を行う本社等（6800）</t>
  </si>
  <si>
    <t>建物売買業</t>
  </si>
  <si>
    <t>主として管理事務を行う本社等（6900）</t>
  </si>
  <si>
    <t>貸事務所業</t>
  </si>
  <si>
    <t>貸家業</t>
  </si>
  <si>
    <t>主として管理事務を行う本社等（7000）</t>
  </si>
  <si>
    <t>総合リース業</t>
  </si>
  <si>
    <t>産業用機械器具賃貸業（建設機械器具を除く）</t>
  </si>
  <si>
    <t>事務用機械器具賃貸業（電子計算機を除く）</t>
  </si>
  <si>
    <t>映画・演劇用品賃貸業</t>
  </si>
  <si>
    <t>管理，補助的経済活動を行う事業所(7101)</t>
  </si>
  <si>
    <t>理学研究所</t>
  </si>
  <si>
    <t>管理，補助的経済活動を行う事業所(7201)</t>
  </si>
  <si>
    <t>法律事務所</t>
  </si>
  <si>
    <t>公証人役場，司法書士事務所</t>
  </si>
  <si>
    <t>公認会計士事務所</t>
  </si>
  <si>
    <t>著述家業</t>
  </si>
  <si>
    <t>経営コンサルタント業</t>
  </si>
  <si>
    <t>興信所</t>
  </si>
  <si>
    <t>主として管理事務を行う本社等（7300）</t>
  </si>
  <si>
    <t>管理，補助的経済活動を行う事業所(7401)</t>
  </si>
  <si>
    <t>建築設計業</t>
  </si>
  <si>
    <t>商品検査業</t>
  </si>
  <si>
    <t>一般計量証明業</t>
  </si>
  <si>
    <t>写真業（商業写真業を除く）</t>
  </si>
  <si>
    <t>主として管理事務を行う本社等（7500）</t>
  </si>
  <si>
    <t>旅館，ホテル</t>
  </si>
  <si>
    <t>会社・団体の宿泊所</t>
  </si>
  <si>
    <t>主として管理事務を行う本社等（7600）</t>
  </si>
  <si>
    <t>食堂，レストラン（専門料理店を除く）</t>
  </si>
  <si>
    <t>日本料理店</t>
  </si>
  <si>
    <t>酒場，ビヤホール</t>
  </si>
  <si>
    <t>バー，キャバレー，ナイトクラブ</t>
  </si>
  <si>
    <t>ハンバーガー店</t>
  </si>
  <si>
    <t>主として管理事務を行う本社等（7700）</t>
  </si>
  <si>
    <t>主として管理事務を行う本社等（7800）</t>
  </si>
  <si>
    <t>普通洗濯業</t>
  </si>
  <si>
    <t>洗張・染物業</t>
  </si>
  <si>
    <t>主として管理事務を行う本社等（7900）</t>
  </si>
  <si>
    <t>旅行業(旅行業者代理業を除く)</t>
  </si>
  <si>
    <t>家事サービス業（住込みのもの）</t>
  </si>
  <si>
    <t>火葬業</t>
  </si>
  <si>
    <t>葬儀業</t>
  </si>
  <si>
    <t>食品賃加工業</t>
  </si>
  <si>
    <t>主として管理事務を行う本社等（8000）</t>
  </si>
  <si>
    <t>劇場</t>
  </si>
  <si>
    <t>競輪場</t>
  </si>
  <si>
    <t>スポーツ施設提供業（別掲を除く）</t>
  </si>
  <si>
    <t>公園</t>
  </si>
  <si>
    <t>ビリヤード場</t>
  </si>
  <si>
    <t>ダンスホール</t>
  </si>
  <si>
    <t>管理，補助的経済活動を行う事業所(8101)</t>
  </si>
  <si>
    <t>中学校</t>
  </si>
  <si>
    <t>高等学校</t>
  </si>
  <si>
    <t>大学</t>
  </si>
  <si>
    <t>専修学校</t>
  </si>
  <si>
    <t>高等教育機関の支援機関</t>
    <rPh sb="0" eb="6">
      <t>コウトウキョウイクキカン</t>
    </rPh>
    <rPh sb="7" eb="9">
      <t>シエン</t>
    </rPh>
    <rPh sb="9" eb="11">
      <t>キカン</t>
    </rPh>
    <phoneticPr fontId="1"/>
  </si>
  <si>
    <t>主として管理事務を行う本社等（8200）</t>
  </si>
  <si>
    <t>公民館</t>
  </si>
  <si>
    <t>職員教育施設・支援業</t>
  </si>
  <si>
    <t>音楽教授業</t>
  </si>
  <si>
    <t>他に分類されない教育，学習支援業</t>
  </si>
  <si>
    <t>主として管理事務を行う本社等（8300）</t>
  </si>
  <si>
    <t>一般病院</t>
  </si>
  <si>
    <t>有床診療所</t>
  </si>
  <si>
    <t>助産所</t>
  </si>
  <si>
    <t>あん摩マッサージ指圧師・はり師・きゅう師・柔道整復師の施術所</t>
  </si>
  <si>
    <t>歯科技工所</t>
  </si>
  <si>
    <t>主として管理事務を行う本社等（8400）</t>
  </si>
  <si>
    <t>結核健康相談施設</t>
  </si>
  <si>
    <t>検疫所（動物検疫所，植物防疫所を除く）</t>
  </si>
  <si>
    <t>主として管理事務を行う本社等（8500）</t>
  </si>
  <si>
    <t>保育所</t>
  </si>
  <si>
    <t>特別養護老人ホーム</t>
  </si>
  <si>
    <t>居住支援事業</t>
  </si>
  <si>
    <t>更生保護事業</t>
  </si>
  <si>
    <t>管理，補助的経済活動を行う事業所(8601)</t>
  </si>
  <si>
    <t>簡易郵便局</t>
  </si>
  <si>
    <t>管理，補助的経済活動を行う事業所（8701）</t>
  </si>
  <si>
    <t>農業協同組合（他に分類されないもの）</t>
  </si>
  <si>
    <t>事業協同組合（他に分類されないもの）</t>
  </si>
  <si>
    <t>主として管理事務を行う本社等（8800）</t>
  </si>
  <si>
    <t>し尿収集運搬業</t>
  </si>
  <si>
    <t>産業廃棄物収集運搬業</t>
  </si>
  <si>
    <t>死亡獣畜取扱業</t>
  </si>
  <si>
    <t>管理，補助的経済活動を行う事業所（8901）</t>
  </si>
  <si>
    <t>自動車一般整備業</t>
  </si>
  <si>
    <t>主として管理事務を行う本社等（9000）</t>
  </si>
  <si>
    <t>一般機械修理業（建設・鉱山機械を除く）</t>
  </si>
  <si>
    <t>家具修理業</t>
  </si>
  <si>
    <t>主として管理事務を行う本社等（9100）</t>
  </si>
  <si>
    <t>主として管理事務を行う本社等（9200）</t>
  </si>
  <si>
    <t>速記・ワープロ入力業</t>
  </si>
  <si>
    <t>ビルメンテナンス業</t>
  </si>
  <si>
    <t>ディスプレイ業</t>
  </si>
  <si>
    <t>実業団体</t>
  </si>
  <si>
    <t>学術団体</t>
  </si>
  <si>
    <t>神社，神道教会</t>
  </si>
  <si>
    <t>寺院，仏教教会</t>
  </si>
  <si>
    <t>キリスト教教会，修道院</t>
  </si>
  <si>
    <t>その他の宗教の教会</t>
  </si>
  <si>
    <t>管理，補助的経済活動を行う事業所（9501）</t>
  </si>
  <si>
    <t>その他の管理，補助的経済活動を行う事業所（109）</t>
  </si>
  <si>
    <t>米作以外の穀作農業</t>
  </si>
  <si>
    <t>肉用牛生産業</t>
  </si>
  <si>
    <t>野菜作・果樹作サービス業</t>
  </si>
  <si>
    <t>その他の管理，補助的経済活動を行う事業所（209）</t>
  </si>
  <si>
    <t>その他の特用林産物生産業（きのこ類の栽培を除く）</t>
  </si>
  <si>
    <t>素材生産サービス業</t>
  </si>
  <si>
    <t>その他の管理，補助的経済活動を行う事業所（309）</t>
  </si>
  <si>
    <t>まき網漁業</t>
  </si>
  <si>
    <t>その他の管理，補助的経済活動を行う事業所（409）</t>
  </si>
  <si>
    <t>貝類養殖業</t>
  </si>
  <si>
    <t>その他の管理，補助的経済活動を行う事業所（509）</t>
  </si>
  <si>
    <t>鉛・亜鉛鉱業</t>
  </si>
  <si>
    <t>亜炭鉱業</t>
  </si>
  <si>
    <t>天然ガス鉱業</t>
  </si>
  <si>
    <t>石英粗面岩・同類似岩石採石業</t>
  </si>
  <si>
    <t>ろう石鉱業</t>
  </si>
  <si>
    <t>ベントナイト鉱業</t>
  </si>
  <si>
    <t>その他の管理，補助的経済活動を行う事業所（609）</t>
  </si>
  <si>
    <t>造園工事業</t>
  </si>
  <si>
    <t>その他の管理，補助的経済活動を行う事業所（709）</t>
  </si>
  <si>
    <t>型枠大工工事業</t>
  </si>
  <si>
    <t>土工・コンクリート工事業</t>
  </si>
  <si>
    <t>鉄筋工事業</t>
  </si>
  <si>
    <t>れんが工事業</t>
  </si>
  <si>
    <t>板金工事業</t>
  </si>
  <si>
    <t>道路標示・区画線工事業</t>
  </si>
  <si>
    <t>内装工事業</t>
  </si>
  <si>
    <t>金属製建具工事業</t>
  </si>
  <si>
    <t>その他の管理，補助的経済活動を行う事業所（809）</t>
  </si>
  <si>
    <t>電気配線工事業</t>
  </si>
  <si>
    <t>有線テレビジョン放送設備設置工事業</t>
  </si>
  <si>
    <t>冷暖房設備工事業</t>
  </si>
  <si>
    <t>昇降設備工事業</t>
  </si>
  <si>
    <t>熱絶縁工事業</t>
  </si>
  <si>
    <t>その他の管理，補助的経済活動を行う事業所（909）</t>
  </si>
  <si>
    <t>肉加工品製造業</t>
  </si>
  <si>
    <t>海藻加工業</t>
  </si>
  <si>
    <t>野菜漬物製造業（缶詰，瓶詰，つぼ詰を除く）</t>
  </si>
  <si>
    <t>しょう油・食用アミノ酸製造業</t>
  </si>
  <si>
    <t>砂糖精製業</t>
  </si>
  <si>
    <t>小麦粉製造業</t>
  </si>
  <si>
    <t>生菓子製造業</t>
  </si>
  <si>
    <t>食用油脂加工業</t>
  </si>
  <si>
    <t>めん類製造業</t>
  </si>
  <si>
    <t>その他の管理，補助的経済活動を行う事業所（1009）</t>
  </si>
  <si>
    <t>発泡性酒類製造業</t>
    <rPh sb="0" eb="8">
      <t>ハッポウセイサケルイセイゾウギョウ</t>
    </rPh>
    <phoneticPr fontId="1"/>
  </si>
  <si>
    <t>コーヒー製造業</t>
  </si>
  <si>
    <t>葉たばこ処理業</t>
  </si>
  <si>
    <t>単体飼料製造業</t>
  </si>
  <si>
    <t>その他の管理，補助的経済活動を行う事業所（1109）</t>
  </si>
  <si>
    <t>化学繊維製造業</t>
  </si>
  <si>
    <t>絹・人絹織物業</t>
  </si>
  <si>
    <t>たて編ニット生地製造業</t>
  </si>
  <si>
    <t>絹・人絹織物機械染色業</t>
  </si>
  <si>
    <t>漁網製造業</t>
  </si>
  <si>
    <t>織物製成人女子・少女服製造業（不織布製及びレース製を含む）</t>
  </si>
  <si>
    <t>ニット製下着製造業</t>
  </si>
  <si>
    <t>ネクタイ製造業</t>
  </si>
  <si>
    <t>毛布製造業</t>
  </si>
  <si>
    <t>その他の管理，補助的経済活動を行う事業所（1209）</t>
  </si>
  <si>
    <t>単板（ベニヤ）製造業</t>
  </si>
  <si>
    <t>合板製造業</t>
  </si>
  <si>
    <t>木箱製造業</t>
  </si>
  <si>
    <t>コルク加工基礎資材・コルク製品製造業</t>
  </si>
  <si>
    <t>その他の管理，補助的経済活動を行う事業所（1309）</t>
  </si>
  <si>
    <t>金属製家具製造業</t>
  </si>
  <si>
    <t>窓用・扉用日よけ，日本びょうぶ等製造業</t>
  </si>
  <si>
    <t>その他の管理，補助的経済活動を行う事業所（1409）</t>
  </si>
  <si>
    <t>板紙製造業</t>
  </si>
  <si>
    <t>段ボール製造業</t>
  </si>
  <si>
    <t>日用紙製品製造業</t>
  </si>
  <si>
    <t>角底紙袋製造業</t>
  </si>
  <si>
    <t>その他の管理，補助的経済活動を行う事業所（1509）</t>
  </si>
  <si>
    <t>オフセット印刷以外の印刷業（紙に対するもの）</t>
  </si>
  <si>
    <t>印刷物加工業</t>
  </si>
  <si>
    <t>その他の管理，補助的経済活動を行う事業所（1609）</t>
  </si>
  <si>
    <t>複合肥料製造業</t>
  </si>
  <si>
    <t>無機顔料製造業</t>
  </si>
  <si>
    <t>脂肪族系中間物製造業（脂肪族系溶剤を含む）</t>
  </si>
  <si>
    <t>石けん・合成洗剤製造業</t>
  </si>
  <si>
    <t>医薬品製剤製造業</t>
  </si>
  <si>
    <t>頭髪用化粧品製造業</t>
  </si>
  <si>
    <t>農薬製造業</t>
  </si>
  <si>
    <t>その他の管理，補助的経済活動を行う事業所（1709）</t>
  </si>
  <si>
    <t>その他の管理，補助的経済活動を行う事業所（1809）</t>
  </si>
  <si>
    <t>プラスチック管製造業</t>
  </si>
  <si>
    <t>プラスチックシート製造業</t>
  </si>
  <si>
    <t>輸送機械器具用プラスチック製品製造業（加工業を除く）</t>
  </si>
  <si>
    <t>硬質プラスチック発泡製品製造業</t>
  </si>
  <si>
    <t>廃プラスチック製品製造業</t>
  </si>
  <si>
    <t>プラスチック製容器製造業</t>
  </si>
  <si>
    <t>その他の管理，補助的経済活動を行う事業所（1909）</t>
  </si>
  <si>
    <t>その他のタイヤ・チューブ製造業</t>
  </si>
  <si>
    <t>プラスチック製履物・同附属品製造業</t>
  </si>
  <si>
    <t>ゴムホース製造業</t>
  </si>
  <si>
    <t>医療・衛生用ゴム製品製造業</t>
  </si>
  <si>
    <t>その他の管理，補助的経済活動を行う事業所（2009）</t>
  </si>
  <si>
    <t>ハンドバッグ製造業</t>
  </si>
  <si>
    <t>その他の管理，補助的経済活動を行う事業所（2109）</t>
  </si>
  <si>
    <t>板ガラス加工業</t>
  </si>
  <si>
    <t>生コンクリート製造業</t>
  </si>
  <si>
    <t>普通れんが製造業</t>
  </si>
  <si>
    <t>食卓用・ちゅう房用陶磁器製造業</t>
  </si>
  <si>
    <t>不定形耐火物製造業</t>
  </si>
  <si>
    <t>その他の炭素・黒鉛製品製造業</t>
  </si>
  <si>
    <t>研削と石製造業</t>
  </si>
  <si>
    <t>再生骨材製造業</t>
  </si>
  <si>
    <t>石こう（膏）製品製造業</t>
  </si>
  <si>
    <t>その他の管理，補助的経済活動を行う事業所（2209）</t>
  </si>
  <si>
    <t>高炉によらない製鉄業</t>
  </si>
  <si>
    <t>冷間圧延業（鋼管，伸鉄を除く）</t>
  </si>
  <si>
    <t>その他の表面処理鋼材製造業</t>
  </si>
  <si>
    <t>可鍛鋳鉄製造業</t>
  </si>
  <si>
    <t>鉄スクラップ加工処理業</t>
  </si>
  <si>
    <t>その他の管理，補助的経済活動を行う事業所（2309）</t>
  </si>
  <si>
    <t>亜鉛第1次製錬・精製業</t>
  </si>
  <si>
    <t>アルミニウム第2次製錬・精製業（アルミニウム合金製造業を含む）</t>
  </si>
  <si>
    <t>アルミニウム・同合金圧延業（抽伸，押出しを含む）</t>
  </si>
  <si>
    <t>光ファイバケーブル製造業（通信複合ケーブルを含む）</t>
  </si>
  <si>
    <t>非鉄金属鋳物製造業（銅・同合金鋳物及びダイカストを除く）</t>
  </si>
  <si>
    <t>他に分類されない非鉄金属製造業</t>
  </si>
  <si>
    <t>その他の管理，補助的経済活動を行う事業所（2409）</t>
  </si>
  <si>
    <t>機械刃物製造業</t>
  </si>
  <si>
    <t>ガス機器・石油機器製造業</t>
  </si>
  <si>
    <t>建設用金属製品製造業（鉄骨を除く）</t>
  </si>
  <si>
    <t>金属プレス製品製造業（アルミニウム・同合金を除く）</t>
  </si>
  <si>
    <t>溶融めっき業（表面処理鋼材製造業を除く）</t>
  </si>
  <si>
    <t>その他の金属線製品製造業</t>
  </si>
  <si>
    <t>金属製スプリング製造業</t>
  </si>
  <si>
    <t>その他の管理，補助的経済活動を行う事業所（2509）</t>
  </si>
  <si>
    <t>蒸気機関・タービン・水力タービン製造業（舶用を除く）</t>
  </si>
  <si>
    <t>空気圧縮機・ガス圧縮機・送風機製造業</t>
  </si>
  <si>
    <t>エレベータ・エスカレータ製造業</t>
  </si>
  <si>
    <t>弁・同附属品製造業</t>
  </si>
  <si>
    <t>その他の管理，補助的経済活動を行う事業所（2609）</t>
  </si>
  <si>
    <t>製織機械・編組機械製造業</t>
  </si>
  <si>
    <t>木材加工機械製造業</t>
  </si>
  <si>
    <t>化学機械・同装置製造業</t>
  </si>
  <si>
    <t>金属加工機械製造業（金属工作機械を除く）</t>
  </si>
  <si>
    <t>フラットパネルディスプレイ製造装置製造業</t>
  </si>
  <si>
    <t>非金属用金型・同部分品・附属品製造業</t>
  </si>
  <si>
    <t>その他の管理，補助的経済活動を行う事業所（2709）</t>
  </si>
  <si>
    <t>その他の事務用機械器具製造業</t>
  </si>
  <si>
    <t>娯楽用機械製造業</t>
  </si>
  <si>
    <t>はかり製造業</t>
  </si>
  <si>
    <t>歯科用機械器具製造業</t>
  </si>
  <si>
    <t>写真機・映画用機械・同附属品製造業</t>
  </si>
  <si>
    <t>その他の管理，補助的経済活動を行う事業所（2809）</t>
  </si>
  <si>
    <t>光電変換素子製造業</t>
  </si>
  <si>
    <t>音響部品・磁気ヘッド・小形モーター製造業</t>
    <phoneticPr fontId="1"/>
  </si>
  <si>
    <t>光ディスク・磁気ディスク・磁気テープ製造業</t>
  </si>
  <si>
    <t>電子回路実装基板製造業</t>
  </si>
  <si>
    <t>その他のユニット部品製造業</t>
  </si>
  <si>
    <t>その他の管理，補助的経済活動を行う事業所（2909）</t>
  </si>
  <si>
    <t>変圧器類製造業（電子機器用を除く)</t>
  </si>
  <si>
    <t>内燃機関電装品製造業</t>
  </si>
  <si>
    <t>空調・住宅関連機器製造業</t>
  </si>
  <si>
    <t>電気照明器具製造業</t>
  </si>
  <si>
    <t>一次電池（乾電池，湿電池）製造業</t>
  </si>
  <si>
    <t>医療用電子応用装置製造業</t>
  </si>
  <si>
    <t>工業計器製造業</t>
  </si>
  <si>
    <t>その他の管理，補助的経済活動を行う事業所（3009）</t>
  </si>
  <si>
    <t>スマートフォン・携帯電話機・PHS電話機製造業</t>
  </si>
  <si>
    <t>デジタルカメラ製造業</t>
  </si>
  <si>
    <t>パーソナルコンピュータ製造業</t>
  </si>
  <si>
    <t>その他の管理，補助的経済活動を行う事業所（3109）</t>
  </si>
  <si>
    <t>自動車車体・附随車製造業</t>
  </si>
  <si>
    <t>鉄道車両用部分品製造業</t>
  </si>
  <si>
    <t>船体ブロック製造業</t>
  </si>
  <si>
    <t>航空機用原動機製造業</t>
  </si>
  <si>
    <t>その他の産業用運搬車両・同部分品・附属品製造業</t>
  </si>
  <si>
    <t>他に分類されない輸送用機械器具製造業</t>
  </si>
  <si>
    <t>その他の管理，補助的経済活動を行う事業所（3209）</t>
  </si>
  <si>
    <t>貴金属・宝石製装身具（ジュエリー）附属品・同材料加工業</t>
  </si>
  <si>
    <t>造花・装飾用羽毛製造業</t>
  </si>
  <si>
    <t>その他の楽器・楽器部品・同材料製造業</t>
  </si>
  <si>
    <t>人形製造業</t>
  </si>
  <si>
    <t>毛筆・絵画用品製造業（鉛筆を除く）</t>
  </si>
  <si>
    <t>畳製造業</t>
  </si>
  <si>
    <t>看板・標識機製造業</t>
  </si>
  <si>
    <t>その他の管理，補助的経済活動を行う事業所（3309）</t>
  </si>
  <si>
    <t>送配電業</t>
    <phoneticPr fontId="1"/>
  </si>
  <si>
    <t>その他の管理，補助的経済活動を行う事業所（3409）</t>
  </si>
  <si>
    <t>ガス導管業</t>
  </si>
  <si>
    <t>その他の管理，補助的経済活動を行う事業所（3509）</t>
  </si>
  <si>
    <t>その他の管理，補助的経済活動を行う事業所（3609）</t>
  </si>
  <si>
    <t>下水道管路施設維持管理業</t>
  </si>
  <si>
    <t>その他の管理，補助的経済活動を行う事業所（3709）</t>
  </si>
  <si>
    <t>長距離電気通信業</t>
  </si>
  <si>
    <t>その他の管理，補助的経済活動を行う事業所（3809）</t>
  </si>
  <si>
    <t>ラジオ放送業（衛星放送業を除く）</t>
  </si>
  <si>
    <t>有線ラジオ放送業</t>
  </si>
  <si>
    <t>その他の管理，補助的経済活動を行う事業所（3909）</t>
  </si>
  <si>
    <t>組込みソフトウェア業</t>
  </si>
  <si>
    <t>情報提供サービス業</t>
  </si>
  <si>
    <t>その他の管理，補助的経済活動を行う事業所（4009）</t>
  </si>
  <si>
    <t>アプリケーション・サービス・コンテンツ・プロバイダ</t>
  </si>
  <si>
    <t>その他の管理，補助的経済活動を行う事業所（4109）</t>
  </si>
  <si>
    <t>テレビジョン番組制作業（アニメーション制作業を除く）</t>
  </si>
  <si>
    <t>ラジオ番組制作業</t>
  </si>
  <si>
    <t>その他の映像・音声・文字情報制作に附帯するサービス業</t>
  </si>
  <si>
    <t>その他の管理，補助的経済活動を行う事業所（4209）</t>
  </si>
  <si>
    <t>軌道業</t>
  </si>
  <si>
    <t>その他の管理，補助的経済活動を行う事業所（4309）</t>
  </si>
  <si>
    <t>他に分類されない道路旅客運送業</t>
  </si>
  <si>
    <t>その他の管理，補助的経済活動を行う事業所（4409）</t>
  </si>
  <si>
    <t>特別積合せ貨物運送業</t>
  </si>
  <si>
    <t>その他の管理，補助的経済活動を行う事業所（4509）</t>
  </si>
  <si>
    <t>外航貨物海運業</t>
  </si>
  <si>
    <t>沿海貨物海運業</t>
  </si>
  <si>
    <t>河川水運業</t>
  </si>
  <si>
    <t>内航船舶貸渡業</t>
  </si>
  <si>
    <t>その他の管理，補助的経済活動を行う事業所（4609）</t>
  </si>
  <si>
    <t>その他の管理，補助的経済活動を行う事業所（4709）</t>
  </si>
  <si>
    <t>その他の管理，補助的経済活動を行う事業所（4809）</t>
  </si>
  <si>
    <t>運送取次業</t>
  </si>
  <si>
    <t>組立こん包業</t>
  </si>
  <si>
    <t>道路運送固定施設業</t>
  </si>
  <si>
    <t>レッカー・ロードサービス業</t>
  </si>
  <si>
    <t>自家用倉庫(5008)</t>
  </si>
  <si>
    <t>その他の各種商品卸売業</t>
  </si>
  <si>
    <t>自家用倉庫(5108)</t>
  </si>
  <si>
    <t>糸卸売業</t>
  </si>
  <si>
    <t>婦人・子供服卸売業</t>
  </si>
  <si>
    <t>靴・履物卸売業</t>
  </si>
  <si>
    <t>自家用倉庫(5208)</t>
  </si>
  <si>
    <t>雑穀・豆類卸売業</t>
  </si>
  <si>
    <t>酒類卸売業</t>
  </si>
  <si>
    <t>自家用倉庫(5308)</t>
  </si>
  <si>
    <t>セメント卸売業</t>
  </si>
  <si>
    <t>プラスチック卸売業</t>
  </si>
  <si>
    <t>鉱物卸売業（石油を除く）</t>
  </si>
  <si>
    <t>鉄鋼一次製品卸売業</t>
  </si>
  <si>
    <t>非鉄金属製品卸売業</t>
  </si>
  <si>
    <t>鉄スクラップ卸売業</t>
  </si>
  <si>
    <t>自家用倉庫(5408)</t>
  </si>
  <si>
    <t>建設機械・鉱山機械卸売業</t>
  </si>
  <si>
    <t>自動車部分品・附属品卸売業（中古品を除く）</t>
  </si>
  <si>
    <t>電気機械器具卸売業（家庭用電気機械器具を除く）</t>
  </si>
  <si>
    <t>計量器・理化学機械器具・光学機械器具等卸売業</t>
  </si>
  <si>
    <t>自家用倉庫(5508)</t>
  </si>
  <si>
    <t>荒物卸売業</t>
  </si>
  <si>
    <t>医療用品卸売業</t>
  </si>
  <si>
    <t>紙製品卸売業</t>
  </si>
  <si>
    <t>肥料・飼料卸売業</t>
  </si>
  <si>
    <t>自家用倉庫(5608)</t>
  </si>
  <si>
    <t>自家用倉庫(5708)</t>
  </si>
  <si>
    <t>寝具小売業</t>
  </si>
  <si>
    <t>子供服小売業</t>
  </si>
  <si>
    <t>履物小売業（靴を除く）</t>
  </si>
  <si>
    <t>下着類小売業</t>
  </si>
  <si>
    <t>自家用倉庫(5808)</t>
  </si>
  <si>
    <t>その他の各種食料品小売業</t>
    <rPh sb="2" eb="3">
      <t>タ</t>
    </rPh>
    <rPh sb="4" eb="6">
      <t>カクシュ</t>
    </rPh>
    <rPh sb="6" eb="12">
      <t>ショクリョウヒンコウリギョウ</t>
    </rPh>
    <phoneticPr fontId="1"/>
  </si>
  <si>
    <t>果実小売業</t>
  </si>
  <si>
    <t>卵・鳥肉小売業</t>
  </si>
  <si>
    <t>菓子小売業（製造小売でないもの）</t>
  </si>
  <si>
    <t>飲料小売業（別掲を除く）</t>
  </si>
  <si>
    <t>自家用倉庫(5908)</t>
  </si>
  <si>
    <t>中古自動車小売業</t>
  </si>
  <si>
    <t>電気事務機械器具小売業（中古品を除く）</t>
  </si>
  <si>
    <t>自家用倉庫(6008)</t>
  </si>
  <si>
    <t>建具小売業</t>
  </si>
  <si>
    <t>荒物小売業</t>
  </si>
  <si>
    <t>薬局</t>
    <rPh sb="0" eb="2">
      <t>ヤッキョク</t>
    </rPh>
    <phoneticPr fontId="1"/>
  </si>
  <si>
    <t>苗・種子小売業</t>
  </si>
  <si>
    <t>燃料小売業（ガソリンスタンドを除く）</t>
  </si>
  <si>
    <t>古本小売業</t>
  </si>
  <si>
    <t>がん具・娯楽用品小売業</t>
  </si>
  <si>
    <t>時計・眼鏡・光学機械小売業</t>
  </si>
  <si>
    <t>花・植木小売業</t>
  </si>
  <si>
    <t>自家用倉庫(6108)</t>
  </si>
  <si>
    <t>無店舗小売業（織物・衣服・身の回り品小売）</t>
  </si>
  <si>
    <t>その他の管理，補助的経済活動を行う事業所（6209）</t>
  </si>
  <si>
    <t>郵便貯金銀行</t>
  </si>
  <si>
    <t>その他の管理，補助的経済活動を行う事業所（6309）</t>
  </si>
  <si>
    <t>信用協同組合・同連合会</t>
  </si>
  <si>
    <t>信用農業協同組合連合会</t>
  </si>
  <si>
    <t>その他の管理，補助的経済活動を行う事業所（6409）</t>
  </si>
  <si>
    <t>事業者向け貸金業</t>
  </si>
  <si>
    <t>割賦金融業</t>
  </si>
  <si>
    <t>住宅専門金融業</t>
  </si>
  <si>
    <t>その他の管理，補助的経済活動を行う事業所（6509）</t>
  </si>
  <si>
    <t>投資助言・代理業</t>
  </si>
  <si>
    <t>商品投資顧問業</t>
  </si>
  <si>
    <t>その他の管理，補助的経済活動を行う事業所（6609）</t>
  </si>
  <si>
    <t>手形交換所</t>
  </si>
  <si>
    <t>管理型信託業</t>
  </si>
  <si>
    <t>信託契約代理業</t>
  </si>
  <si>
    <t>その他の管理，補助的経済活動を行う事業所（6709）</t>
  </si>
  <si>
    <t>郵便保険業</t>
  </si>
  <si>
    <t>損害保険再保険業</t>
  </si>
  <si>
    <t>共済事業（各種協同組合法等によるもの）</t>
  </si>
  <si>
    <t>損害保険代理業</t>
  </si>
  <si>
    <t>損害査定業</t>
  </si>
  <si>
    <t>その他の管理，補助的経済活動を行う事業所（6809）</t>
  </si>
  <si>
    <t>土地売買業</t>
  </si>
  <si>
    <t>その他の管理，補助的経済活動を行う事業所（6909）</t>
  </si>
  <si>
    <t>土地賃貸業</t>
  </si>
  <si>
    <t>貸間業</t>
  </si>
  <si>
    <t>その他の管理，補助的経済活動を行う事業所（7009）</t>
  </si>
  <si>
    <t>その他の各種物品賃貸業</t>
  </si>
  <si>
    <t>建設機械器具賃貸業</t>
  </si>
  <si>
    <t>電子計算機・同関連機器賃貸業</t>
  </si>
  <si>
    <t>音楽・映像記録物賃貸業（別掲を除く）</t>
  </si>
  <si>
    <t>工学研究所</t>
  </si>
  <si>
    <t>特許事務所</t>
  </si>
  <si>
    <t>土地家屋調査士事務所</t>
  </si>
  <si>
    <t>税理士事務所</t>
  </si>
  <si>
    <t>芸術家業</t>
  </si>
  <si>
    <t>純粋持株会社</t>
  </si>
  <si>
    <t>翻訳業（著述家業を除く）</t>
  </si>
  <si>
    <t>その他の管理，補助的経済活動を行う事業所（7309）</t>
  </si>
  <si>
    <t>測量業</t>
  </si>
  <si>
    <t>非破壊検査業</t>
  </si>
  <si>
    <t>環境計量証明業</t>
  </si>
  <si>
    <t>商業写真業</t>
  </si>
  <si>
    <t>その他の管理，補助的経済活動を行う事業所（7509）</t>
  </si>
  <si>
    <t>リゾートクラブ</t>
  </si>
  <si>
    <t>その他の管理，補助的経済活動を行う事業所（7609）</t>
  </si>
  <si>
    <t>料亭</t>
  </si>
  <si>
    <t>お好み焼・焼きそば・たこ焼店</t>
  </si>
  <si>
    <t>その他の管理，補助的経済活動を行う事業所（7709）</t>
  </si>
  <si>
    <t>その他の管理，補助的経済活動を行う事業所（7809）</t>
  </si>
  <si>
    <t>洗濯物取次業</t>
  </si>
  <si>
    <t>エステティック業</t>
  </si>
  <si>
    <t>その他の管理，補助的経済活動を行う事業所（7909）</t>
  </si>
  <si>
    <t>旅行業者代理業</t>
  </si>
  <si>
    <t>家事サービス業（住込みでないもの）</t>
  </si>
  <si>
    <t>墓地管理業</t>
  </si>
  <si>
    <t>結婚式場業</t>
  </si>
  <si>
    <t>結婚相談業，結婚式場紹介業</t>
  </si>
  <si>
    <t>その他の管理，補助的経済活動を行う事業所（8009）</t>
  </si>
  <si>
    <t>興行場</t>
  </si>
  <si>
    <t>競馬場</t>
  </si>
  <si>
    <t>体育館</t>
  </si>
  <si>
    <t>遊園地（テーマパークを除く）</t>
  </si>
  <si>
    <t>囲碁・将棋所</t>
  </si>
  <si>
    <t>マリーナ業</t>
  </si>
  <si>
    <t>義務教育学校</t>
    <rPh sb="0" eb="2">
      <t>ギム</t>
    </rPh>
    <rPh sb="2" eb="4">
      <t>キョウイク</t>
    </rPh>
    <rPh sb="4" eb="6">
      <t>ガッコウ</t>
    </rPh>
    <phoneticPr fontId="1"/>
  </si>
  <si>
    <t>中等教育学校</t>
  </si>
  <si>
    <t>短期大学</t>
  </si>
  <si>
    <t>各種学校</t>
  </si>
  <si>
    <t>その他の管理，補助的経済活動を行う事業所（8209）</t>
  </si>
  <si>
    <t>図書館</t>
  </si>
  <si>
    <t>職業訓練施設</t>
  </si>
  <si>
    <t>書道教授業</t>
  </si>
  <si>
    <t>その他の管理，補助的経済活動を行う事業所（8309）</t>
  </si>
  <si>
    <t>精神科病院</t>
  </si>
  <si>
    <t>無床診療所</t>
  </si>
  <si>
    <t>看護業</t>
  </si>
  <si>
    <t>療術業</t>
    <rPh sb="0" eb="2">
      <t>リョウジュツ</t>
    </rPh>
    <rPh sb="2" eb="3">
      <t>ギョウ</t>
    </rPh>
    <phoneticPr fontId="1"/>
  </si>
  <si>
    <t>その他の医療に附帯するサービス業</t>
  </si>
  <si>
    <t>その他の管理，補助的経済活動を行う事業所（8409）</t>
  </si>
  <si>
    <t>精神保健相談施設</t>
  </si>
  <si>
    <t>検査業</t>
  </si>
  <si>
    <t>その他の管理，補助的経済活動を行う事業所（8509）</t>
  </si>
  <si>
    <t>その他の児童福祉事業</t>
  </si>
  <si>
    <t>介護老人保健施設</t>
  </si>
  <si>
    <t>その他の障害者福祉事業</t>
  </si>
  <si>
    <t>他に分類されない社会保険・社会福祉・介護事業</t>
  </si>
  <si>
    <t>その他の郵便局受託業</t>
  </si>
  <si>
    <t>漁業協同組合（他に分類されないもの）</t>
  </si>
  <si>
    <t>その他の管理，補助的経済活動を行う事業所（8809）</t>
  </si>
  <si>
    <t>し尿処分業</t>
  </si>
  <si>
    <t>産業廃棄物処分業</t>
  </si>
  <si>
    <t>他に分類されない廃棄物処理業</t>
  </si>
  <si>
    <t>その他の自動車整備業</t>
  </si>
  <si>
    <t>その他の管理，補助的経済活動を行う事業所（9009）</t>
  </si>
  <si>
    <t>建設・鉱山機械整備業</t>
  </si>
  <si>
    <t>時計修理業</t>
  </si>
  <si>
    <t>その他の管理，補助的経済活動を行う事業所（9109）</t>
  </si>
  <si>
    <t>その他の管理，補助的経済活動を行う事業所（9209）</t>
  </si>
  <si>
    <t>複写業</t>
  </si>
  <si>
    <t>その他の建物等維持管理業</t>
    <rPh sb="2" eb="3">
      <t>タ</t>
    </rPh>
    <rPh sb="4" eb="6">
      <t>タテモノ</t>
    </rPh>
    <rPh sb="6" eb="7">
      <t>トウ</t>
    </rPh>
    <rPh sb="7" eb="9">
      <t>イジ</t>
    </rPh>
    <rPh sb="9" eb="12">
      <t>カンリギョウ</t>
    </rPh>
    <phoneticPr fontId="1"/>
  </si>
  <si>
    <t>産業用設備洗浄業</t>
  </si>
  <si>
    <t>同業団体</t>
  </si>
  <si>
    <t>文化団体</t>
  </si>
  <si>
    <t>教派事務所</t>
  </si>
  <si>
    <t>宗派事務所</t>
  </si>
  <si>
    <t>教団事務所</t>
  </si>
  <si>
    <t>その他の宗教の教団事務所</t>
  </si>
  <si>
    <t>野菜作農業（きのこ類の栽培を含む）</t>
  </si>
  <si>
    <t>養豚業</t>
  </si>
  <si>
    <t>穀作，野菜作・果樹作以外の耕種サービス業</t>
    <phoneticPr fontId="1"/>
  </si>
  <si>
    <t>山林種苗生産サービス業</t>
  </si>
  <si>
    <t>刺網漁業</t>
  </si>
  <si>
    <t>藻類養殖業</t>
  </si>
  <si>
    <t>鉄鉱業</t>
  </si>
  <si>
    <t>安山岩・同類似岩石採石業</t>
  </si>
  <si>
    <t>ドロマイト鉱業</t>
  </si>
  <si>
    <t>けいそう土鉱業</t>
  </si>
  <si>
    <t>しゅんせつ工事業</t>
  </si>
  <si>
    <t>特殊コンクリート工事業</t>
  </si>
  <si>
    <t>タイル工事業</t>
  </si>
  <si>
    <t>建築金物工事業</t>
  </si>
  <si>
    <t>木製建具工事業</t>
  </si>
  <si>
    <t>信号装置工事業</t>
  </si>
  <si>
    <t>給排水・衛生設備工事業</t>
  </si>
  <si>
    <t>道路標識設置工事業</t>
  </si>
  <si>
    <t>処理牛乳・乳飲料製造業</t>
  </si>
  <si>
    <t>水産練製品製造業</t>
  </si>
  <si>
    <t>ソース製造業</t>
  </si>
  <si>
    <t>でんぷん糖類製造業</t>
    <phoneticPr fontId="1"/>
  </si>
  <si>
    <t>その他の精穀・製粉業</t>
  </si>
  <si>
    <t>ビスケット類・干菓子製造業</t>
  </si>
  <si>
    <t>豆腐・油揚製造業</t>
  </si>
  <si>
    <t>清酒製造業</t>
  </si>
  <si>
    <t>有機質肥料製造業</t>
  </si>
  <si>
    <t>炭素繊維製造業</t>
  </si>
  <si>
    <t>毛織物業</t>
  </si>
  <si>
    <t>横編ニット生地製造業</t>
  </si>
  <si>
    <t>毛織物機械染色整理業</t>
  </si>
  <si>
    <t>網地製造業（漁網を除く）</t>
  </si>
  <si>
    <t>織物製乳幼児服製造業（不織布製及びレース製を含む）</t>
  </si>
  <si>
    <t>織物製・ニット製寝着類製造業</t>
  </si>
  <si>
    <t>スカーフ・マフラー・ハンカチーフ製造業</t>
  </si>
  <si>
    <t>じゅうたん・その他の繊維製床敷物製造業</t>
  </si>
  <si>
    <t>木材チップ製造業</t>
  </si>
  <si>
    <t>集成材製造業</t>
  </si>
  <si>
    <t>たる・おけ製造業</t>
  </si>
  <si>
    <t>他に分類されない木製品製造業(竹，とうを含む)</t>
  </si>
  <si>
    <t>マットレス・組スプリング製造業</t>
  </si>
  <si>
    <t>鏡縁・額縁製造業</t>
  </si>
  <si>
    <t>機械すき和紙製造業</t>
  </si>
  <si>
    <t>壁紙・ふすま紙製造業</t>
  </si>
  <si>
    <t>その他の紙製品製造業</t>
  </si>
  <si>
    <t>段ボール箱製造業</t>
  </si>
  <si>
    <t>紙以外の印刷業</t>
  </si>
  <si>
    <t>その他の化学肥料製造業</t>
  </si>
  <si>
    <t>圧縮ガス・液化ガス製造業</t>
  </si>
  <si>
    <t>発酵工業</t>
  </si>
  <si>
    <t>界面活性剤製造業（石けん，合成洗剤を除く）</t>
  </si>
  <si>
    <t>生物学的製剤製造業</t>
  </si>
  <si>
    <t>その他の化粧品・歯磨・化粧用調整品製造業</t>
  </si>
  <si>
    <t>香料製造業</t>
  </si>
  <si>
    <t>プラスチック継手製造業</t>
  </si>
  <si>
    <t>プラスチック床材製造業</t>
  </si>
  <si>
    <t>その他の工業用プラスチック製品製造業（加工業を除く）</t>
  </si>
  <si>
    <t>強化プラスチック製板・棒・管・継手製造業</t>
  </si>
  <si>
    <t>他に分類されないプラスチック製品製造業</t>
  </si>
  <si>
    <t>工業用ゴム製品製造業</t>
  </si>
  <si>
    <t>ゴム練生地製造業</t>
  </si>
  <si>
    <t>ガラス製加工素材製造業</t>
  </si>
  <si>
    <t>コンクリート製品製造業</t>
  </si>
  <si>
    <t>その他の建設用粘土製品製造業</t>
  </si>
  <si>
    <t>陶磁器製置物製造業</t>
  </si>
  <si>
    <t>その他の耐火物製造業</t>
  </si>
  <si>
    <t>研磨布紙製造業</t>
  </si>
  <si>
    <t>人工骨材製造業</t>
  </si>
  <si>
    <t>石灰製造業</t>
  </si>
  <si>
    <t>フェロアロイ製造業</t>
  </si>
  <si>
    <t>冷間ロール成型形鋼製造業</t>
  </si>
  <si>
    <t>鋳鋼製造業</t>
  </si>
  <si>
    <t>鋳鉄管製造業</t>
  </si>
  <si>
    <t>その他の非鉄金属第1次製錬・精製業</t>
  </si>
  <si>
    <t>その他の非鉄金属第2次製錬・精製業（非鉄金属合金製造業を含む）</t>
  </si>
  <si>
    <t>その他の非鉄金属・同合金圧延業（抽伸，押出しを含む）</t>
  </si>
  <si>
    <t>アルミニウム・同合金ダイカスト製造業</t>
  </si>
  <si>
    <t>利器工匠具・手道具製造業（やすり，のこぎり，食卓用刃物を除く）</t>
  </si>
  <si>
    <t>温風・温水暖房装置製造業</t>
  </si>
  <si>
    <t>金属製サッシ・ドア製造業</t>
  </si>
  <si>
    <t>粉末や金製品製造業</t>
  </si>
  <si>
    <t>金属彫刻業</t>
  </si>
  <si>
    <t>他に分類されない金属製品製造業</t>
  </si>
  <si>
    <t>はん用内燃機関製造業</t>
  </si>
  <si>
    <t>油圧・空圧機器製造業</t>
  </si>
  <si>
    <t>物流運搬設備製造業</t>
  </si>
  <si>
    <t>パイプ加工・パイプ附属品加工業</t>
  </si>
  <si>
    <t>染色整理仕上機械製造業</t>
  </si>
  <si>
    <t>パルプ装置・製紙機械製造業</t>
  </si>
  <si>
    <t>プラスチック加工機械・同附属装置製造業</t>
  </si>
  <si>
    <t>金属工作機械用・金属加工機械用部分品・附属品製造業（機械工具，金型を除く）</t>
  </si>
  <si>
    <t>真空装置・真空機器製造業</t>
  </si>
  <si>
    <t>自動販売機製造業</t>
  </si>
  <si>
    <t>圧力計・流量計・液面計等製造業</t>
  </si>
  <si>
    <t>医療用品製造業（動物用医療機械器具を含む）</t>
  </si>
  <si>
    <t>光学機械用レンズ・プリズム製造業</t>
  </si>
  <si>
    <t>半導体素子製造業（光電変換素子を除く）</t>
  </si>
  <si>
    <t>コネクタ・スイッチ・リレー製造業</t>
  </si>
  <si>
    <t>電力開閉装置製造業</t>
  </si>
  <si>
    <t>電気炉・電熱装置製造業</t>
    <phoneticPr fontId="1"/>
  </si>
  <si>
    <t>衣料衛生関連機器製造業</t>
  </si>
  <si>
    <t>その他の電子応用装置製造業</t>
  </si>
  <si>
    <t>医療用計測器製造業</t>
  </si>
  <si>
    <t>無線通信機械器具製造業</t>
  </si>
  <si>
    <t>電気音響機械器具製造業</t>
  </si>
  <si>
    <t>外部記憶装置製造業</t>
  </si>
  <si>
    <t>自動車部分品・附属品製造業</t>
  </si>
  <si>
    <t>舟艇製造・修理業</t>
  </si>
  <si>
    <t>その他の航空機部分品・補助装置製造業</t>
  </si>
  <si>
    <t>その他の貴金属製品製造業</t>
  </si>
  <si>
    <t>ボタン製造業</t>
  </si>
  <si>
    <t>運動用具製造業</t>
  </si>
  <si>
    <t>その他の事務用品製造業</t>
  </si>
  <si>
    <t>うちわ・扇子・ちょうちん製造業</t>
  </si>
  <si>
    <t>パレット製造業</t>
  </si>
  <si>
    <t>電気小売業</t>
    <phoneticPr fontId="1"/>
  </si>
  <si>
    <t>ガス小売業</t>
    <rPh sb="2" eb="5">
      <t>コウリギョウ</t>
    </rPh>
    <phoneticPr fontId="1"/>
  </si>
  <si>
    <t>有線放送電話業</t>
  </si>
  <si>
    <t>衛星放送業</t>
  </si>
  <si>
    <t>パッケージソフトウェア業</t>
  </si>
  <si>
    <t>市場調査・世論調査・社会調査業</t>
  </si>
  <si>
    <t>インターネット利用サポート業</t>
  </si>
  <si>
    <t>アニメーション制作業</t>
  </si>
  <si>
    <t>地下鉄道業</t>
  </si>
  <si>
    <t>湖沼水運業</t>
  </si>
  <si>
    <t>自動車ターミナル業</t>
  </si>
  <si>
    <t>他に分類されない運輸に附帯するサービス業</t>
  </si>
  <si>
    <t>その他の管理，補助的経済活動を行う事業所（5009）</t>
  </si>
  <si>
    <t>その他の管理，補助的経済活動を行う事業所（5109）</t>
  </si>
  <si>
    <t>織物卸売業（室内装飾繊維品を除く）</t>
  </si>
  <si>
    <t>下着類卸売業</t>
  </si>
  <si>
    <t>かばん・袋物卸売業</t>
  </si>
  <si>
    <t>その他の管理，補助的経済活動を行う事業所（5209）</t>
  </si>
  <si>
    <t>野菜卸売業</t>
  </si>
  <si>
    <t>乾物卸売業</t>
  </si>
  <si>
    <t>その他の管理，補助的経済活動を行う事業所（5309）</t>
  </si>
  <si>
    <t>板ガラス卸売業</t>
  </si>
  <si>
    <t>その他の化学製品卸売業</t>
  </si>
  <si>
    <t>その他の鉄鋼製品卸売業</t>
  </si>
  <si>
    <t>非鉄金属スクラップ卸売業</t>
  </si>
  <si>
    <t>その他の管理，補助的経済活動を行う事業所（5409）</t>
  </si>
  <si>
    <t>金属加工機械卸売業</t>
  </si>
  <si>
    <t>自動車中古部品卸売業</t>
  </si>
  <si>
    <t>医療用機械器具卸売業（歯科用機械器具を含む）</t>
  </si>
  <si>
    <t>その他の管理，補助的経済活動を行う事業所（5509）</t>
  </si>
  <si>
    <t>畳卸売業</t>
  </si>
  <si>
    <t>化粧品卸売業</t>
  </si>
  <si>
    <t>スポーツ用品卸売業</t>
  </si>
  <si>
    <t>その他の管理，補助的経済活動を行う事業所（5609）</t>
  </si>
  <si>
    <t>その他の管理，補助的経済活動を行う事業所（5709）</t>
  </si>
  <si>
    <t>洋品雑貨・小間物小売業</t>
  </si>
  <si>
    <t>その他の管理，補助的経済活動を行う事業所（5809）</t>
  </si>
  <si>
    <t>パン小売業（製造小売）</t>
  </si>
  <si>
    <t>茶類小売業</t>
  </si>
  <si>
    <t>その他の管理，補助的経済活動を行う事業所（5909）</t>
  </si>
  <si>
    <t>自動車部分品・附属品小売業</t>
  </si>
  <si>
    <t>中古電気製品小売業</t>
  </si>
  <si>
    <t>その他の管理，補助的経済活動を行う事業所（6009）</t>
  </si>
  <si>
    <t>畳小売業</t>
  </si>
  <si>
    <t>陶磁器・ガラス器小売業</t>
  </si>
  <si>
    <t>化粧品小売業</t>
  </si>
  <si>
    <t>肥料・飼料小売業</t>
  </si>
  <si>
    <t>新聞小売業</t>
  </si>
  <si>
    <t>楽器小売業</t>
  </si>
  <si>
    <t>建築材料小売業</t>
  </si>
  <si>
    <t>その他の管理，補助的経済活動を行う事業所（6109）</t>
  </si>
  <si>
    <t>無店舗小売業（飲食料品小売）</t>
  </si>
  <si>
    <t>信託銀行</t>
  </si>
  <si>
    <t>商工組合中央金庫</t>
  </si>
  <si>
    <t>信用漁業協同組合連合会，信用水産加工業協同組合連合会</t>
  </si>
  <si>
    <t>証券金融業</t>
  </si>
  <si>
    <t>投資運用業</t>
  </si>
  <si>
    <t>その他の商品先物取引業，商品投資顧問業</t>
  </si>
  <si>
    <t>両替業</t>
  </si>
  <si>
    <t>その他の金融代理業</t>
  </si>
  <si>
    <t>生命保険再保険業</t>
  </si>
  <si>
    <t>その他の損害保険業</t>
  </si>
  <si>
    <t>少額短期保険業</t>
  </si>
  <si>
    <t>共済事業媒介代理業・少額短期保険代理業</t>
  </si>
  <si>
    <t>その他の保険サービス業</t>
  </si>
  <si>
    <t>その他の不動産賃貸業</t>
  </si>
  <si>
    <t>貸衣しょう業（別掲を除く）</t>
  </si>
  <si>
    <t>農学研究所</t>
  </si>
  <si>
    <t>通訳業，通訳案内業</t>
  </si>
  <si>
    <t>その他の土木建築サービス業</t>
  </si>
  <si>
    <t>その他の計量証明業</t>
  </si>
  <si>
    <t>他に分類されない宿泊業</t>
  </si>
  <si>
    <t>中華料理店</t>
  </si>
  <si>
    <t>他に分類されない飲食店</t>
  </si>
  <si>
    <t>リネンサプライ業</t>
  </si>
  <si>
    <t>リラクゼーション業（手技を用いるもので医業類似行為を除く）</t>
    <phoneticPr fontId="1"/>
  </si>
  <si>
    <t>冠婚葬祭互助会</t>
  </si>
  <si>
    <t>写真プリント，現像・焼付業</t>
  </si>
  <si>
    <t>劇団</t>
  </si>
  <si>
    <t>自動車・モーターボートの競走場</t>
    <phoneticPr fontId="1"/>
  </si>
  <si>
    <t>ゴルフ場</t>
  </si>
  <si>
    <t>テーマパーク</t>
  </si>
  <si>
    <t>マージャンクラブ</t>
  </si>
  <si>
    <t>遊漁船業</t>
  </si>
  <si>
    <t>高等専門学校</t>
  </si>
  <si>
    <t>博物館，美術館</t>
  </si>
  <si>
    <t>その他の職業・教育支援施設</t>
  </si>
  <si>
    <t>生花・茶道教授業</t>
  </si>
  <si>
    <t>母子健康相談施設</t>
  </si>
  <si>
    <t>他に分類されない保健衛生</t>
  </si>
  <si>
    <t>介護医療院</t>
    <rPh sb="0" eb="2">
      <t>カイゴ</t>
    </rPh>
    <rPh sb="2" eb="4">
      <t>イリョウ</t>
    </rPh>
    <rPh sb="4" eb="5">
      <t>イン</t>
    </rPh>
    <phoneticPr fontId="1"/>
  </si>
  <si>
    <t>水産加工業協同組合（他に分類されないもの）</t>
  </si>
  <si>
    <t>浄化槽清掃業</t>
  </si>
  <si>
    <t>特別管理産業廃棄物収集運搬業</t>
  </si>
  <si>
    <t>履物修理業</t>
  </si>
  <si>
    <t>看板書き業</t>
  </si>
  <si>
    <t>果樹作農業</t>
  </si>
  <si>
    <t>養鶏業</t>
  </si>
  <si>
    <t>畜産サービス業（獣医業を除く）</t>
  </si>
  <si>
    <t>その他の林業サービス業</t>
  </si>
  <si>
    <t>釣・はえ縄漁業</t>
  </si>
  <si>
    <t>真珠養殖業</t>
  </si>
  <si>
    <t>その他の金属鉱業</t>
  </si>
  <si>
    <t>大理石採石業</t>
  </si>
  <si>
    <t>長石鉱業</t>
  </si>
  <si>
    <t>滑石鉱業</t>
  </si>
  <si>
    <t>コンクリートブロック工事業</t>
  </si>
  <si>
    <t>屋根工事業（金属製屋根工事業を除く）</t>
  </si>
  <si>
    <t>その他の管工事業</t>
  </si>
  <si>
    <t>さく井工事業</t>
  </si>
  <si>
    <t>乳製品製造業（処理牛乳，乳飲料を除く）</t>
  </si>
  <si>
    <t>塩干・塩蔵品製造業</t>
  </si>
  <si>
    <t>食酢製造業</t>
  </si>
  <si>
    <t>米菓製造業</t>
  </si>
  <si>
    <t>あん類製造業</t>
  </si>
  <si>
    <t xml:space="preserve">醸造酒類製造業（果実酒、清酒を除く。） </t>
    <rPh sb="0" eb="2">
      <t>ジョウゾウ</t>
    </rPh>
    <rPh sb="2" eb="4">
      <t>シュルイ</t>
    </rPh>
    <rPh sb="4" eb="7">
      <t>セイゾウギョウ</t>
    </rPh>
    <rPh sb="8" eb="11">
      <t>カジツシュ</t>
    </rPh>
    <rPh sb="12" eb="14">
      <t>セイシュ</t>
    </rPh>
    <rPh sb="15" eb="16">
      <t>ノゾ</t>
    </rPh>
    <phoneticPr fontId="1"/>
  </si>
  <si>
    <t>綿紡績業</t>
  </si>
  <si>
    <t>麻織物業</t>
  </si>
  <si>
    <t>織物整理業</t>
  </si>
  <si>
    <t>レース製造業</t>
  </si>
  <si>
    <t>織物製シャツ製造業（不織布製及びレース製を含み、下着を除く）</t>
  </si>
  <si>
    <t>補整着製造業</t>
  </si>
  <si>
    <t>靴下製造業</t>
  </si>
  <si>
    <t>帆布製品製造業</t>
  </si>
  <si>
    <t>その他の特殊製材業</t>
  </si>
  <si>
    <t>建築用木製組立材料製造業</t>
  </si>
  <si>
    <t>他に分類されない家具・装備品製造業</t>
  </si>
  <si>
    <t>手すき和紙製造業</t>
  </si>
  <si>
    <t>紙器製造業</t>
  </si>
  <si>
    <t>塩製造業</t>
  </si>
  <si>
    <t>環式中間物・合成染料・有機顔料製造業</t>
  </si>
  <si>
    <t>塗料製造業</t>
  </si>
  <si>
    <t>生薬・漢方製剤製造業</t>
  </si>
  <si>
    <t>ゼラチン・接着剤製造業</t>
  </si>
  <si>
    <t>プラスチック異形押出製品製造業</t>
  </si>
  <si>
    <t>合成皮革製造業</t>
  </si>
  <si>
    <t>工業用プラスチック製品加工業</t>
  </si>
  <si>
    <t>強化プラスチック製容器・浴槽等製造業</t>
  </si>
  <si>
    <t>他に分類されないプラスチック製品加工業</t>
  </si>
  <si>
    <t>更生タイヤ製造業</t>
  </si>
  <si>
    <t>ガラス容器製造業</t>
  </si>
  <si>
    <t>その他のセメント製品製造業</t>
  </si>
  <si>
    <t>電気用陶磁器製造業</t>
  </si>
  <si>
    <t>その他の研磨材・同製品製造業</t>
  </si>
  <si>
    <t>石工品製造業</t>
  </si>
  <si>
    <t>鋳型製造業（中子を含む）</t>
  </si>
  <si>
    <t>鋼管製造業</t>
  </si>
  <si>
    <t>鍛工品製造業</t>
  </si>
  <si>
    <t>他に分類されない鉄鋼業</t>
  </si>
  <si>
    <t>非鉄金属ダイカスト製造業（アルミニウム・同合金ダイカストを除く）</t>
  </si>
  <si>
    <t>作業工具製造業</t>
  </si>
  <si>
    <t>その他の暖房・調理装置製造業（電気機械器具，ガス機器，石油機器を除く）</t>
  </si>
  <si>
    <t>鉄骨系プレハブ住宅製造業</t>
  </si>
  <si>
    <t>電気めっき業（表面処理鋼材製造業を除く）</t>
  </si>
  <si>
    <t>その他の原動機製造業</t>
  </si>
  <si>
    <t>工業窯炉製造業（燃焼炉）</t>
    <rPh sb="8" eb="10">
      <t>ネンショウ</t>
    </rPh>
    <rPh sb="10" eb="11">
      <t>ロ</t>
    </rPh>
    <phoneticPr fontId="1"/>
  </si>
  <si>
    <t>玉軸受・ころ軸受製造業</t>
  </si>
  <si>
    <t>繊維機械部分品・取付具・附属品製造業</t>
  </si>
  <si>
    <t>印刷・製本・紙工機械製造業</t>
  </si>
  <si>
    <t>機械工具製造業（粉末や金業を除く）</t>
  </si>
  <si>
    <t>ロボット製造業</t>
  </si>
  <si>
    <t>その他のサービス用・娯楽用機械器具製造業</t>
  </si>
  <si>
    <t>精密測定器製造業</t>
  </si>
  <si>
    <t>歯科材料製造業</t>
  </si>
  <si>
    <t>集積回路製造業</t>
  </si>
  <si>
    <t>配電盤・電力制御装置製造業</t>
  </si>
  <si>
    <t>その他の産業用電気機械器具製造業（車両用，船舶用を含む）</t>
  </si>
  <si>
    <t>その他の民生用電気機械器具製造業</t>
  </si>
  <si>
    <t>ラジオ受信機・テレビジョン受信機製造業</t>
  </si>
  <si>
    <t>印刷装置製造業</t>
  </si>
  <si>
    <t>舶用機関製造業</t>
  </si>
  <si>
    <t>針・ピン・ホック・スナップ・同関連品製造業</t>
  </si>
  <si>
    <t>ほうき・ブラシ製造業</t>
  </si>
  <si>
    <t>モデル・模型製造業</t>
  </si>
  <si>
    <t>電気卸供給業</t>
    <phoneticPr fontId="1"/>
  </si>
  <si>
    <t>その他の固定電気通信業</t>
  </si>
  <si>
    <t>その他の民間放送業</t>
  </si>
  <si>
    <t>ゲームソフトウェア業</t>
  </si>
  <si>
    <t>その他の情報処理・提供サービス業</t>
  </si>
  <si>
    <t>映画・ビデオ・テレビジョン番組配給業</t>
  </si>
  <si>
    <t>モノレール鉄道業（地下鉄道業を除く）</t>
  </si>
  <si>
    <t>貨物荷扱固定施設業</t>
  </si>
  <si>
    <t>その他の衣服卸売業</t>
  </si>
  <si>
    <t>その他の身の回り品卸売業</t>
  </si>
  <si>
    <t>果実卸売業</t>
  </si>
  <si>
    <t>菓子・パン類卸売業</t>
  </si>
  <si>
    <t>建築用金属製品卸売業（建築用金物を除く）</t>
  </si>
  <si>
    <t>古紙卸売業</t>
  </si>
  <si>
    <t>事務用機械器具卸売業</t>
  </si>
  <si>
    <t>室内装飾繊維品卸売業</t>
  </si>
  <si>
    <t>合成洗剤卸売業</t>
  </si>
  <si>
    <t>娯楽用品・がん具卸売業</t>
  </si>
  <si>
    <t>他に分類されない織物・衣服・身の回り品小売業</t>
  </si>
  <si>
    <t>パン小売業（製造小売でないもの）</t>
  </si>
  <si>
    <t>料理品小売業</t>
  </si>
  <si>
    <t>二輪自動車小売業（原動機付自転車を含む）</t>
  </si>
  <si>
    <t>その他の機械器具小売業</t>
  </si>
  <si>
    <t>宗教用具小売業</t>
  </si>
  <si>
    <t>他に分類されないじゅう器小売業</t>
  </si>
  <si>
    <t>紙・文房具小売業</t>
  </si>
  <si>
    <t>ジュエリー製品小売業</t>
  </si>
  <si>
    <t>無店舗小売業（機械器具小売）</t>
  </si>
  <si>
    <t>その他の銀行</t>
  </si>
  <si>
    <t>労働金庫・同連合会</t>
  </si>
  <si>
    <t>農業協同組合</t>
  </si>
  <si>
    <t>他に分類されない非預金信用機関</t>
  </si>
  <si>
    <t>補助的金融商品取引業</t>
  </si>
  <si>
    <t>信用保証機関</t>
  </si>
  <si>
    <t>その他の生命保険業</t>
  </si>
  <si>
    <t>他に分類されない物品賃貸業</t>
  </si>
  <si>
    <t>医学・薬学研究所</t>
  </si>
  <si>
    <t>不動産鑑定業</t>
  </si>
  <si>
    <t>ラーメン店</t>
  </si>
  <si>
    <t>ネイルサービス業</t>
  </si>
  <si>
    <t>他に分類されないその他の生活関連サービス業</t>
  </si>
  <si>
    <t>楽団，舞踏団</t>
  </si>
  <si>
    <t>競輪競技団</t>
  </si>
  <si>
    <t>ゴルフ練習場</t>
  </si>
  <si>
    <t>パチンコホール</t>
  </si>
  <si>
    <t>芸ぎ業</t>
  </si>
  <si>
    <t>動物園，植物園，水族館</t>
  </si>
  <si>
    <t>そろばん教授業</t>
  </si>
  <si>
    <t>その他の健康相談施設</t>
  </si>
  <si>
    <t>通所・短期入所介護事業</t>
  </si>
  <si>
    <t>森林組合（他に分類されないもの）</t>
  </si>
  <si>
    <t>浄化槽保守点検業</t>
  </si>
  <si>
    <t>特別管理産業廃棄物処分業</t>
  </si>
  <si>
    <t>かじ業</t>
  </si>
  <si>
    <t>コールセンター業</t>
  </si>
  <si>
    <t>花き作農業</t>
  </si>
  <si>
    <t>畜産類似業</t>
  </si>
  <si>
    <t>定置網漁業</t>
  </si>
  <si>
    <t>種苗養殖業</t>
  </si>
  <si>
    <t>ぎょう灰岩採石業</t>
  </si>
  <si>
    <t>けい石鉱業</t>
  </si>
  <si>
    <t>他に分類されない鉱業</t>
  </si>
  <si>
    <t>防水工事業</t>
  </si>
  <si>
    <t>その他の畜産食料品製造業</t>
  </si>
  <si>
    <t>冷凍水産物製造業</t>
  </si>
  <si>
    <t>その他の調味料製造業</t>
  </si>
  <si>
    <t>その他のパン・菓子製造業</t>
  </si>
  <si>
    <t>冷凍調理食品製造業</t>
  </si>
  <si>
    <t>蒸留酒類製造業</t>
    <rPh sb="0" eb="7">
      <t>ジョウリュウシュルイセイゾウギョウ</t>
    </rPh>
    <phoneticPr fontId="1"/>
  </si>
  <si>
    <t>化学繊維紡績業</t>
  </si>
  <si>
    <t>細幅織物業</t>
  </si>
  <si>
    <t>織物手加工染色整理業</t>
  </si>
  <si>
    <t>組ひも製造業</t>
  </si>
  <si>
    <t>織物製事務用・作業用・衛生用・スポーツ用衣服・学校服製造業（不織布製及びレース製を含む）</t>
  </si>
  <si>
    <t>手袋製造業</t>
  </si>
  <si>
    <t>繊維製袋製造業</t>
  </si>
  <si>
    <t>パーティクルボード製造業</t>
  </si>
  <si>
    <t>その他の無機化学工業製品製造業</t>
  </si>
  <si>
    <t>プラスチック製造業</t>
  </si>
  <si>
    <t>印刷インキ製造業</t>
  </si>
  <si>
    <t>動物用医薬品製造業</t>
  </si>
  <si>
    <t>写真感光材料製造業</t>
  </si>
  <si>
    <t>プラスチック板・棒・管・継手・異形押出製品加工業</t>
  </si>
  <si>
    <t>プラスチックフィルム・シート・床材・合成皮革加工業</t>
  </si>
  <si>
    <t>発泡・強化プラスチック製品加工業</t>
  </si>
  <si>
    <t>再生ゴム製造業</t>
  </si>
  <si>
    <t>理化学用・医療用ガラス器具製造業</t>
  </si>
  <si>
    <t>理化学用・工業用陶磁器製造業</t>
  </si>
  <si>
    <t>けいそう土・同製品製造業</t>
  </si>
  <si>
    <t>他に分類されない窯業・土石製品製造業</t>
  </si>
  <si>
    <t>伸鉄業</t>
  </si>
  <si>
    <t>鍛鋼製造業</t>
  </si>
  <si>
    <t>非鉄金属鍛造品製造業</t>
  </si>
  <si>
    <t>手引のこぎり・のこ刃製造業</t>
  </si>
  <si>
    <t>建築用金属製品製造業（サッシ，ドア，建築用金物を除く）</t>
  </si>
  <si>
    <t>金属熱処理業</t>
  </si>
  <si>
    <t>冷凍機・温湿調整装置製造業</t>
  </si>
  <si>
    <t>ピストンリング製造業</t>
  </si>
  <si>
    <t>縫製機械製造業</t>
  </si>
  <si>
    <t>包装・荷造機械製造業</t>
  </si>
  <si>
    <t>他に分類されない生産用機械・同部分品製造業</t>
  </si>
  <si>
    <t>分析機器製造業</t>
  </si>
  <si>
    <t>液晶パネル・フラットパネル製造業</t>
  </si>
  <si>
    <t>配線器具・配線附属品製造業</t>
  </si>
  <si>
    <t>交通信号保安装置製造業</t>
  </si>
  <si>
    <t>表示装置製造業</t>
  </si>
  <si>
    <t>その他の装身具・装飾品製造業</t>
  </si>
  <si>
    <t>喫煙用具製造業（貴金属・宝石製を除く）</t>
  </si>
  <si>
    <t>工業用模型製造業</t>
  </si>
  <si>
    <t>案内軌条式鉄道業（地下鉄道業を除く）</t>
  </si>
  <si>
    <t>桟橋泊きょ業</t>
  </si>
  <si>
    <t>食肉卸売業</t>
  </si>
  <si>
    <t>飲料卸売業（別掲を除く）</t>
  </si>
  <si>
    <t>その他の建築材料卸売業</t>
  </si>
  <si>
    <t>その他の再生資源卸売業</t>
  </si>
  <si>
    <t>その他の産業機械器具卸売業</t>
  </si>
  <si>
    <t>陶磁器・ガラス器卸売業</t>
  </si>
  <si>
    <t>たばこ卸売業</t>
  </si>
  <si>
    <t>米穀類小売業</t>
  </si>
  <si>
    <t>ペット・ペット用品小売業</t>
  </si>
  <si>
    <t>無店舗小売業（その他の小売）</t>
  </si>
  <si>
    <t>漁業協同組合，水産加工業協同組合</t>
  </si>
  <si>
    <t>信用保証再保険機関</t>
  </si>
  <si>
    <t>他に分類されない専門サービス業</t>
  </si>
  <si>
    <t>焼肉店</t>
  </si>
  <si>
    <t>他に分類されない洗濯・理容・美容・浴場業</t>
  </si>
  <si>
    <t>演芸・スポーツ等興行団</t>
  </si>
  <si>
    <t>競馬競技団</t>
  </si>
  <si>
    <t>ボウリング場</t>
  </si>
  <si>
    <t>ゲームセンター</t>
  </si>
  <si>
    <t>カラオケボックス業</t>
  </si>
  <si>
    <t>青少年教育施設</t>
  </si>
  <si>
    <t>外国語会話教授業</t>
  </si>
  <si>
    <t>訪問介護事業</t>
  </si>
  <si>
    <t>ごみ収集運搬業</t>
  </si>
  <si>
    <t>他に分類されない修理業</t>
  </si>
  <si>
    <t>ペストコントロール業</t>
    <rPh sb="9" eb="10">
      <t>ギョウ</t>
    </rPh>
    <phoneticPr fontId="1"/>
  </si>
  <si>
    <t>工芸農作物農業</t>
  </si>
  <si>
    <t>養蚕農業</t>
  </si>
  <si>
    <t>地びき網・船びき網漁業</t>
  </si>
  <si>
    <t>その他の海面養殖業</t>
  </si>
  <si>
    <t>砂岩採石業</t>
  </si>
  <si>
    <t>天然けい砂鉱業</t>
  </si>
  <si>
    <t>解体・はつり工事業</t>
    <phoneticPr fontId="1"/>
  </si>
  <si>
    <t>冷凍水産食品製造業</t>
  </si>
  <si>
    <t>そう（惣）菜製造業</t>
  </si>
  <si>
    <t>混成酒類製造業</t>
    <rPh sb="0" eb="7">
      <t>コンセイシュルイセイゾウギョウ</t>
    </rPh>
    <phoneticPr fontId="1"/>
  </si>
  <si>
    <t>毛紡績業</t>
  </si>
  <si>
    <t>その他の織物業</t>
  </si>
  <si>
    <t>綿状繊維・糸染色整理業</t>
  </si>
  <si>
    <t>整毛業</t>
  </si>
  <si>
    <t>ニット製外衣製造業（アウターシャツ類，セーター類等を除く）</t>
    <rPh sb="24" eb="25">
      <t>トウ</t>
    </rPh>
    <phoneticPr fontId="1"/>
  </si>
  <si>
    <t>帽子製造業（帽体を含む）</t>
  </si>
  <si>
    <t>刺しゅう業</t>
  </si>
  <si>
    <t>繊維板製造業</t>
  </si>
  <si>
    <t>合成ゴム製造業</t>
  </si>
  <si>
    <t>洗浄剤・磨用剤製造業</t>
  </si>
  <si>
    <t>天然樹脂製品・木材化学製品製造業</t>
  </si>
  <si>
    <t>他に分類されないゴム製品製造業</t>
  </si>
  <si>
    <t>卓上用・ちゅう房用ガラス器具製造業</t>
  </si>
  <si>
    <t>陶磁器製タイル製造業</t>
  </si>
  <si>
    <t>鉱物・土石粉砕等処理業</t>
  </si>
  <si>
    <t>磨棒鋼製造業</t>
  </si>
  <si>
    <t>農業用器具製造業（農業用機械を除く）</t>
  </si>
  <si>
    <t>製缶板金業</t>
  </si>
  <si>
    <t>その他の金属表面処理業</t>
  </si>
  <si>
    <t>他に分類されないはん用機械・装置製造業</t>
  </si>
  <si>
    <t>試験機製造業</t>
  </si>
  <si>
    <t>その他の通信機械器具・同関連機械器具製造業</t>
  </si>
  <si>
    <t>その他の附属装置製造業</t>
  </si>
  <si>
    <t>その他の生活雑貨製品製造業</t>
  </si>
  <si>
    <t>情報記録物製造業（新聞，書籍等の印刷物を除く）</t>
  </si>
  <si>
    <t>鋼索鉄道業</t>
  </si>
  <si>
    <t>飛行場業</t>
  </si>
  <si>
    <t>生鮮魚介卸売業</t>
  </si>
  <si>
    <t>茶類卸売業</t>
  </si>
  <si>
    <t>その他のじゅう器卸売業</t>
  </si>
  <si>
    <t>ジュエリー製品卸売業</t>
  </si>
  <si>
    <t>豆腐・かまぼこ等加工食品小売業</t>
  </si>
  <si>
    <t>骨とう品小売業</t>
  </si>
  <si>
    <t>預・貯金等保険機関</t>
  </si>
  <si>
    <t>その他の専門料理店</t>
  </si>
  <si>
    <t>自動車・モーターボートの競技団</t>
    <phoneticPr fontId="1"/>
  </si>
  <si>
    <t>テニス場</t>
  </si>
  <si>
    <t>その他の遊戯場</t>
  </si>
  <si>
    <t>娯楽に附帯するサービス業</t>
  </si>
  <si>
    <t>社会通信教育</t>
  </si>
  <si>
    <t>スポーツ・健康教授業</t>
  </si>
  <si>
    <t>認知症老人グループホーム</t>
  </si>
  <si>
    <t>ごみ処分業</t>
  </si>
  <si>
    <t>他に分類されないその他の事業サービス業</t>
  </si>
  <si>
    <t>ばれいしょ・かんしょ作農業</t>
  </si>
  <si>
    <t>その他の畜産農業</t>
  </si>
  <si>
    <t>採貝・採藻業</t>
  </si>
  <si>
    <t>粘板岩採石業</t>
  </si>
  <si>
    <t>石灰石鉱業</t>
  </si>
  <si>
    <t>他に分類されない職別工事業</t>
  </si>
  <si>
    <t>その他の水産食料品製造業</t>
  </si>
  <si>
    <t>すし・弁当・調理パン製造業</t>
  </si>
  <si>
    <t>ねん糸製造業（かさ高加工糸を除く）</t>
  </si>
  <si>
    <t>ニット・レース染色整理業</t>
  </si>
  <si>
    <t>フェルト・不織布製造業</t>
  </si>
  <si>
    <t>ニット製アウターシャツ類製造業</t>
  </si>
  <si>
    <t>他に分類されない衣服・繊維製身の回り品製造業</t>
  </si>
  <si>
    <t>タオル製造業</t>
  </si>
  <si>
    <t>銘木製造業</t>
  </si>
  <si>
    <t>その他の有機化学工業製品製造業</t>
  </si>
  <si>
    <t>ろうそく製造業</t>
  </si>
  <si>
    <t>試薬製造業</t>
  </si>
  <si>
    <t>ガラス繊維・同製品製造業</t>
  </si>
  <si>
    <t>陶磁器絵付業</t>
  </si>
  <si>
    <t>引抜鋼管製造業</t>
  </si>
  <si>
    <t>その他の金物類製造業</t>
  </si>
  <si>
    <t>各種機械・同部分品製造修理業（注文製造・修理）</t>
  </si>
  <si>
    <t>測量機械器具製造業</t>
  </si>
  <si>
    <t>眼鏡製造業（枠を含む）</t>
  </si>
  <si>
    <t>索道業</t>
  </si>
  <si>
    <t>その他の農畜産物・水産物卸売業</t>
  </si>
  <si>
    <t>牛乳・乳製品卸売業</t>
  </si>
  <si>
    <t>書籍・雑誌卸売業</t>
  </si>
  <si>
    <t>乾物小売業</t>
  </si>
  <si>
    <t>中古品小売業（骨とう品を除く）</t>
  </si>
  <si>
    <t>金融商品取引所</t>
  </si>
  <si>
    <t>バッティング・テニス練習場</t>
  </si>
  <si>
    <t>他に分類されない娯楽業</t>
  </si>
  <si>
    <t>その他の社会教育</t>
  </si>
  <si>
    <t>その他の教養・技能教授業</t>
  </si>
  <si>
    <t>有料老人ホーム</t>
  </si>
  <si>
    <t>清掃事務所</t>
  </si>
  <si>
    <t>その他の耕種農業</t>
  </si>
  <si>
    <t>捕鯨業</t>
  </si>
  <si>
    <t>砂・砂利・玉石採取業</t>
  </si>
  <si>
    <t>その他の窯業原料用鉱物鉱業</t>
  </si>
  <si>
    <t>レトルト食品製造業</t>
  </si>
  <si>
    <t>かさ高加工糸製造業</t>
  </si>
  <si>
    <t>繊維雑品染色整理業</t>
  </si>
  <si>
    <t>上塗りした織物・防水した織物製造業</t>
  </si>
  <si>
    <t>セーター類製造業</t>
  </si>
  <si>
    <t>繊維製衛生材料製造業</t>
  </si>
  <si>
    <t>床板製造業</t>
  </si>
  <si>
    <t>他に分類されない化学工業製品製造業</t>
  </si>
  <si>
    <t>その他のガラス・同製品製造業</t>
  </si>
  <si>
    <t>陶磁器用はい（坏）土製造業</t>
  </si>
  <si>
    <t>伸線業</t>
  </si>
  <si>
    <t>理化学機械器具製造業</t>
  </si>
  <si>
    <t>他に分類されないその他の製造業</t>
  </si>
  <si>
    <t>その他の鉄道業</t>
  </si>
  <si>
    <t>その他の食料・飲料卸売業</t>
  </si>
  <si>
    <t>代理商，仲立業</t>
  </si>
  <si>
    <t>他に分類されない飲食料品小売業</t>
  </si>
  <si>
    <t>他に分類されないその他の小売業</t>
  </si>
  <si>
    <t>商品取引所</t>
  </si>
  <si>
    <t>フィットネスクラブ</t>
  </si>
  <si>
    <t>その他の老人福祉・介護事業</t>
  </si>
  <si>
    <t>その他の海面漁業</t>
  </si>
  <si>
    <t>その他の採石業，砂・砂利・玉石採取業</t>
  </si>
  <si>
    <t>他に分類されない食料品製造業</t>
  </si>
  <si>
    <t>その他の紡績業</t>
  </si>
  <si>
    <t>その他の繊維粗製品製造業</t>
  </si>
  <si>
    <t>その他の外衣・シャツ製造業</t>
  </si>
  <si>
    <t>他に分類されない繊維製品製造業</t>
  </si>
  <si>
    <t>その他の陶磁器・同関連製品製造業</t>
  </si>
  <si>
    <t>その他の製鋼を行わない鋼材製造業（表面処理鋼材を除く)</t>
  </si>
  <si>
    <t>その他の計量器・測定器・分析機器・試験機・測量機械器具・理化学機械器具製造業</t>
  </si>
  <si>
    <t>他に分類されないその他の卸売業</t>
  </si>
  <si>
    <t>その他の補助的金融業，金融附帯業</t>
  </si>
  <si>
    <t>強化税制対象業種（左におなじ）</t>
    <rPh sb="0" eb="2">
      <t>キョウカ</t>
    </rPh>
    <rPh sb="2" eb="4">
      <t>ゼイセイ</t>
    </rPh>
    <rPh sb="4" eb="6">
      <t>タイショウ</t>
    </rPh>
    <rPh sb="6" eb="8">
      <t>ギョウシュ</t>
    </rPh>
    <rPh sb="9" eb="10">
      <t>ヒダリ</t>
    </rPh>
    <phoneticPr fontId="1"/>
  </si>
  <si>
    <t>細分類</t>
    <rPh sb="0" eb="3">
      <t>サイブンルイ</t>
    </rPh>
    <phoneticPr fontId="1"/>
  </si>
  <si>
    <t>分類名</t>
    <rPh sb="0" eb="2">
      <t>ブンルイ</t>
    </rPh>
    <rPh sb="2" eb="3">
      <t>メイ</t>
    </rPh>
    <phoneticPr fontId="1"/>
  </si>
  <si>
    <t>所管</t>
    <rPh sb="0" eb="2">
      <t>ショカン</t>
    </rPh>
    <phoneticPr fontId="1"/>
  </si>
  <si>
    <t>指針</t>
    <rPh sb="0" eb="2">
      <t>シシン</t>
    </rPh>
    <phoneticPr fontId="1"/>
  </si>
  <si>
    <t>×</t>
  </si>
  <si>
    <t xml:space="preserve"> A　農業，林業</t>
  </si>
  <si>
    <t>01　農業</t>
  </si>
  <si>
    <t>　010　管理，補助的経済活動を行う事業所（01農業）</t>
  </si>
  <si>
    <t>0100　　主として管理事務を行う本社等</t>
  </si>
  <si>
    <t>0109　　その他の管理，補助的経済活動を行う事業所</t>
  </si>
  <si>
    <t>　011　耕種農業</t>
  </si>
  <si>
    <t>0111　　米作農業</t>
  </si>
  <si>
    <t>0112　　米作以外の穀作農業</t>
  </si>
  <si>
    <t>0113　　野菜作農業（きのこ類の栽培を含む）</t>
  </si>
  <si>
    <t>0114　　果樹作農業</t>
  </si>
  <si>
    <t>0115　　花き作農業</t>
  </si>
  <si>
    <t>0116　　工芸農作物農業</t>
  </si>
  <si>
    <t>0117　　ばれいしょ・かんしょ作農業</t>
  </si>
  <si>
    <t>0119　　その他の耕種農業</t>
  </si>
  <si>
    <t>　012　畜産農業</t>
  </si>
  <si>
    <t>0121　　酪農業</t>
  </si>
  <si>
    <t>0122　　肉用牛生産業</t>
  </si>
  <si>
    <t>0123　　養豚業</t>
  </si>
  <si>
    <t>0124　　養鶏業</t>
  </si>
  <si>
    <t>0125　　畜産類似業</t>
  </si>
  <si>
    <t>0126　　養蚕農業</t>
  </si>
  <si>
    <t>0129　　その他の畜産農業</t>
  </si>
  <si>
    <t>　013　農業サービス業（園芸サービス業を除く）</t>
  </si>
  <si>
    <t>0131　　穀作サービス業</t>
  </si>
  <si>
    <t>0132　　野菜作・果樹作サービス業</t>
  </si>
  <si>
    <t>穀作，野菜作・果樹作以外の耕種サービス業</t>
  </si>
  <si>
    <t>0133　　穀作，野菜作・果樹作以外の耕種サービス業</t>
  </si>
  <si>
    <t>0134　　畜産サービス業（獣医業を除く）</t>
  </si>
  <si>
    <t>　014　園芸サービス業</t>
  </si>
  <si>
    <t>0141　　園芸サービス業</t>
  </si>
  <si>
    <t>02　林業</t>
  </si>
  <si>
    <t>　020　管理，補助的経済活動を行う事業所（02林業）</t>
  </si>
  <si>
    <t>0200　　主として管理事務を行う本社等</t>
  </si>
  <si>
    <t>0209　　その他の管理，補助的経済活動を行う事業所</t>
  </si>
  <si>
    <t>　021　育林業</t>
  </si>
  <si>
    <t>0211　　育林業</t>
  </si>
  <si>
    <t>　022　素材生産業</t>
  </si>
  <si>
    <t>0221　　素材生産業</t>
  </si>
  <si>
    <t>　023　特用林産物生産業（きのこ類の栽培を除く）</t>
  </si>
  <si>
    <t>0231　　製薪炭業</t>
  </si>
  <si>
    <t>0239　　その他の特用林産物生産業（きのこ類の栽培を除く）</t>
  </si>
  <si>
    <t>　024　林業サービス業</t>
  </si>
  <si>
    <t>0241　　育林サービス業</t>
  </si>
  <si>
    <t>0242　　素材生産サービス業</t>
  </si>
  <si>
    <t>0243　　山林種苗生産サービス業</t>
  </si>
  <si>
    <t>0249　　その他の林業サービス業</t>
  </si>
  <si>
    <t>　029　その他の林業</t>
  </si>
  <si>
    <t>0299　　その他の林業</t>
  </si>
  <si>
    <t xml:space="preserve"> B　漁業</t>
  </si>
  <si>
    <t>03　漁業（水産養殖業を除く）</t>
  </si>
  <si>
    <t>　030　管理，補助的経済活動を行う事業所（03漁業）</t>
  </si>
  <si>
    <t>0300　　主として管理事務を行う本社等</t>
  </si>
  <si>
    <t>0309　　その他の管理，補助的経済活動を行う事業所</t>
  </si>
  <si>
    <t>　031　海面漁業</t>
  </si>
  <si>
    <t>0311　　底びき網漁業</t>
  </si>
  <si>
    <t>0312　　まき網漁業</t>
  </si>
  <si>
    <t>0313　　刺網漁業</t>
  </si>
  <si>
    <t>0314　　釣・はえ縄漁業</t>
  </si>
  <si>
    <t>0315　　定置網漁業</t>
  </si>
  <si>
    <t>0316　　地びき網・船びき網漁業</t>
  </si>
  <si>
    <t>0317　　採貝・採藻業</t>
  </si>
  <si>
    <t>0318　　捕鯨業</t>
  </si>
  <si>
    <t>0319　　その他の海面漁業</t>
  </si>
  <si>
    <t>　032　内水面漁業</t>
  </si>
  <si>
    <t>0321　　内水面漁業</t>
  </si>
  <si>
    <t>04　水産養殖業</t>
  </si>
  <si>
    <t>　040　管理，補助的経済活動を行う事業所（04水産養殖業）</t>
  </si>
  <si>
    <t>0400　　主として管理事務を行う本社等</t>
  </si>
  <si>
    <t>0409　　その他の管理，補助的経済活動を行う事業所</t>
  </si>
  <si>
    <t>　041　海面養殖業</t>
  </si>
  <si>
    <t>0411　　魚類養殖業</t>
  </si>
  <si>
    <t>0412　　貝類養殖業</t>
  </si>
  <si>
    <t>0413　　藻類養殖業</t>
  </si>
  <si>
    <t>0414　　真珠養殖業</t>
  </si>
  <si>
    <t>0415　　種苗養殖業</t>
  </si>
  <si>
    <t>0419　　その他の海面養殖業</t>
  </si>
  <si>
    <t>　042　内水面養殖業</t>
  </si>
  <si>
    <t>0421　　内水面養殖業</t>
  </si>
  <si>
    <t xml:space="preserve"> C　鉱業，採石業，砂利採取業</t>
  </si>
  <si>
    <t>05　鉱業，採石業，砂利採取業</t>
  </si>
  <si>
    <t>　050　管理，補助的経済活動を行う事業所（05鉱業，採石業，砂利採取業）</t>
  </si>
  <si>
    <t>0500　　主として管理事務を行う本社等</t>
  </si>
  <si>
    <t>0509　　その他の管理，補助的経済活動を行う事業所</t>
  </si>
  <si>
    <t>　051　金属鉱業</t>
  </si>
  <si>
    <t>0511　　金・銀鉱業</t>
  </si>
  <si>
    <t>0512　　鉛・亜鉛鉱業</t>
  </si>
  <si>
    <t>0513　　鉄鉱業</t>
  </si>
  <si>
    <t>0519　　その他の金属鉱業</t>
  </si>
  <si>
    <t>　052　石炭・亜炭鉱業</t>
  </si>
  <si>
    <t>0521　　石炭鉱業（石炭選別業を含む）</t>
  </si>
  <si>
    <t>0522　　亜炭鉱業</t>
  </si>
  <si>
    <t>　053　原油・天然ガス鉱業</t>
  </si>
  <si>
    <t>0531　　原油鉱業</t>
  </si>
  <si>
    <t>0532　　天然ガス鉱業</t>
  </si>
  <si>
    <t>　054　採石業，砂・砂利・玉石採取業</t>
  </si>
  <si>
    <t>0541　　花こう岩・同類似岩石採石業</t>
  </si>
  <si>
    <t>0542　　石英粗面岩・同類似岩石採石業</t>
  </si>
  <si>
    <t>0543　　安山岩・同類似岩石採石業</t>
  </si>
  <si>
    <t>0544　　大理石採石業</t>
  </si>
  <si>
    <t>0545　　ぎょう灰岩採石業</t>
  </si>
  <si>
    <t>0546　　砂岩採石業</t>
  </si>
  <si>
    <t>0547　　粘板岩採石業</t>
  </si>
  <si>
    <t>0548　　砂・砂利・玉石採取業</t>
  </si>
  <si>
    <t>0549　　その他の採石業，砂・砂利・玉石採取業</t>
  </si>
  <si>
    <t>　055　窯業原料用鉱物鉱業（耐火物・陶磁器・ガラス・セメント原料用に限る）</t>
  </si>
  <si>
    <t>0551　　耐火粘土鉱業</t>
  </si>
  <si>
    <t>0552　　ろう石鉱業</t>
  </si>
  <si>
    <t>0553　　ドロマイト鉱業</t>
  </si>
  <si>
    <t>0554　　長石鉱業</t>
  </si>
  <si>
    <t>0555　　けい石鉱業</t>
  </si>
  <si>
    <t>0556　　天然けい砂鉱業</t>
  </si>
  <si>
    <t>0557　　石灰石鉱業</t>
  </si>
  <si>
    <t>0559　　その他の窯業原料用鉱物鉱業</t>
  </si>
  <si>
    <t>　059　その他の鉱業</t>
  </si>
  <si>
    <t>0591　　酸性白土鉱業</t>
  </si>
  <si>
    <t>0592　　ベントナイト鉱業</t>
  </si>
  <si>
    <t>0593　　けいそう土鉱業</t>
  </si>
  <si>
    <t>0594　　滑石鉱業</t>
  </si>
  <si>
    <t>0599　　他に分類されない鉱業</t>
  </si>
  <si>
    <t xml:space="preserve"> D　建設業</t>
  </si>
  <si>
    <t>06　総合工事業</t>
  </si>
  <si>
    <t>　060　管理，補助的経済活動を行う事業所（06総合工事業）</t>
  </si>
  <si>
    <t>0600　　主として管理事務を行う本社等</t>
  </si>
  <si>
    <t>0609　　その他の管理，補助的経済活動を行う事業所</t>
  </si>
  <si>
    <t>　061　一般土木建築工事業</t>
  </si>
  <si>
    <t>0611　　一般土木建築工事業</t>
  </si>
  <si>
    <t>　062　土木工事業（舗装工事業を除く）</t>
  </si>
  <si>
    <t>0621　　土木工事業(別掲を除く)</t>
  </si>
  <si>
    <t>0622　　造園工事業</t>
  </si>
  <si>
    <t>0623　　しゅんせつ工事業</t>
  </si>
  <si>
    <t>　063　舗装工事業</t>
  </si>
  <si>
    <t>0631　　舗装工事業</t>
  </si>
  <si>
    <t>　064　建築工事業(木造建築工事業を除く)</t>
  </si>
  <si>
    <t>0641　　建築工事業(木造建築工事業を除く)</t>
  </si>
  <si>
    <t>　065　木造建築工事業</t>
  </si>
  <si>
    <t>0651　　木造建築工事業</t>
  </si>
  <si>
    <t>　066　建築リフォーム工事業</t>
  </si>
  <si>
    <t>0661　　建築リフォーム工事業</t>
  </si>
  <si>
    <t>07　職別工事業(設備工事業を除く)</t>
  </si>
  <si>
    <t>　070　管理，補助的経済活動を行う事業所（07職別工事業）</t>
  </si>
  <si>
    <t>0700　　主として管理事務を行う本社等</t>
  </si>
  <si>
    <t>0709　　その他の管理，補助的経済活動を行う事業所</t>
  </si>
  <si>
    <t>　071　大工工事業</t>
  </si>
  <si>
    <t>0711　　大工工事業(型枠大工工事業を除く)</t>
  </si>
  <si>
    <t>0712　　型枠大工工事業</t>
  </si>
  <si>
    <t>　072　とび・土工・コンクリート工事業</t>
  </si>
  <si>
    <t>0721　　とび工事業</t>
  </si>
  <si>
    <t>0722　　土工・コンクリート工事業</t>
  </si>
  <si>
    <t>0723　　特殊コンクリート工事業</t>
  </si>
  <si>
    <t>　073　鉄骨・鉄筋工事業</t>
  </si>
  <si>
    <t>0731　　鉄骨工事業</t>
  </si>
  <si>
    <t>0732　　鉄筋工事業</t>
  </si>
  <si>
    <t>　074　石工・れんが・タイル・ブロック工事業</t>
  </si>
  <si>
    <t>0741　　石工工事業</t>
  </si>
  <si>
    <t>0742　　れんが工事業</t>
  </si>
  <si>
    <t>0743　　タイル工事業</t>
  </si>
  <si>
    <t>0744　　コンクリートブロック工事業</t>
  </si>
  <si>
    <t>　075　左官工事業</t>
  </si>
  <si>
    <t>0751　　左官工事業</t>
  </si>
  <si>
    <t>　076　板金・金物工事業</t>
  </si>
  <si>
    <t>0761　　金属製屋根工事業</t>
  </si>
  <si>
    <t>0762　　板金工事業</t>
  </si>
  <si>
    <t>0763　　建築金物工事業</t>
  </si>
  <si>
    <t>　077　塗装工事業</t>
  </si>
  <si>
    <t>0771　　塗装工事業（道路標示・区画線工事業を除く）</t>
  </si>
  <si>
    <t>0772　　道路標示・区画線工事業</t>
  </si>
  <si>
    <t>　078　床・内装工事業</t>
  </si>
  <si>
    <t>0781　　床工事業</t>
  </si>
  <si>
    <t>0782　　内装工事業</t>
  </si>
  <si>
    <t>　079　その他の職別工事業</t>
  </si>
  <si>
    <t>0791　　ガラス工事業</t>
  </si>
  <si>
    <t>0792　　金属製建具工事業</t>
  </si>
  <si>
    <t>0793　　木製建具工事業</t>
  </si>
  <si>
    <t>0794　　屋根工事業（金属製屋根工事業を除く）</t>
  </si>
  <si>
    <t>0795　　防水工事業</t>
  </si>
  <si>
    <t>解体・はつり工事業</t>
  </si>
  <si>
    <t>0796　　解体・はつり工事業</t>
    <phoneticPr fontId="1"/>
  </si>
  <si>
    <t>0799　　他に分類されない職別工事業</t>
  </si>
  <si>
    <t>08　設備工事業</t>
  </si>
  <si>
    <t>　080　管理，補助的経済活動を行う事業所（08設備工事業）</t>
  </si>
  <si>
    <t>0800　　主として管理事務を行う本社等</t>
  </si>
  <si>
    <t>0809　　その他の管理，補助的経済活動を行う事業所</t>
  </si>
  <si>
    <t>　081　電気工事業</t>
  </si>
  <si>
    <t>0811　　一般電気工事業</t>
  </si>
  <si>
    <t>0812　　電気配線工事業</t>
  </si>
  <si>
    <t>　082　電気通信・信号装置工事業</t>
  </si>
  <si>
    <t>0821　　電気通信工事業（有線テレビジョン放送設備設置工事業を除く）</t>
  </si>
  <si>
    <t>0822　　有線テレビジョン放送設備設置工事業</t>
  </si>
  <si>
    <t>0823　　信号装置工事業</t>
  </si>
  <si>
    <t>　083　管工事業（さく井工事業を除く）</t>
  </si>
  <si>
    <t>0831　　一般管工事業</t>
  </si>
  <si>
    <t>0832　　冷暖房設備工事業</t>
  </si>
  <si>
    <t>0833　　給排水・衛生設備工事業</t>
  </si>
  <si>
    <t>0839　　その他の管工事業</t>
  </si>
  <si>
    <t>　084　機械器具設置工事業</t>
  </si>
  <si>
    <t>0841　　機械器具設置工事業（昇降設備工事業を除く）</t>
  </si>
  <si>
    <t>0842　　昇降設備工事業</t>
  </si>
  <si>
    <t>　089　その他の設備工事業</t>
  </si>
  <si>
    <t>0891　　築炉工事業</t>
  </si>
  <si>
    <t>0892　　熱絶縁工事業</t>
  </si>
  <si>
    <t>0893　　道路標識設置工事業</t>
  </si>
  <si>
    <t>0894　　さく井工事業</t>
  </si>
  <si>
    <t xml:space="preserve"> E　製造業</t>
  </si>
  <si>
    <t>09　食料品製造業</t>
  </si>
  <si>
    <t>　090　管理，補助的経済活動を行う事業所（09食料品製造業）</t>
  </si>
  <si>
    <t>0900　　主として管理事務を行う本社等</t>
  </si>
  <si>
    <t>0909　　その他の管理，補助的経済活動を行う事業所</t>
  </si>
  <si>
    <t>　091　畜産食料品製造業</t>
  </si>
  <si>
    <t>0911　　部分肉・冷凍肉製造業</t>
  </si>
  <si>
    <t>0912　　肉加工品製造業</t>
  </si>
  <si>
    <t>0913　　処理牛乳・乳飲料製造業</t>
  </si>
  <si>
    <t>0914　　乳製品製造業（処理牛乳，乳飲料を除く）</t>
  </si>
  <si>
    <t>0919　　その他の畜産食料品製造業</t>
  </si>
  <si>
    <t>　092　水産食料品製造業</t>
  </si>
  <si>
    <t>0921　　水産缶詰・瓶詰製造業</t>
  </si>
  <si>
    <t>0922　　海藻加工業</t>
  </si>
  <si>
    <t>0923　　水産練製品製造業</t>
  </si>
  <si>
    <t>0924　　塩干・塩蔵品製造業</t>
  </si>
  <si>
    <t>0925　　冷凍水産物製造業</t>
  </si>
  <si>
    <t>0926　　冷凍水産食品製造業</t>
  </si>
  <si>
    <t>0929　　その他の水産食料品製造業</t>
  </si>
  <si>
    <t>　093　野菜缶詰・果実缶詰・農産保存食料品製造業</t>
  </si>
  <si>
    <t>0931　　野菜缶詰・果実缶詰・農産保存食料品製造業（野菜漬物を除く）</t>
  </si>
  <si>
    <t>0932　　野菜漬物製造業（缶詰，瓶詰，つぼ詰を除く）</t>
  </si>
  <si>
    <t>　094　調味料製造業</t>
  </si>
  <si>
    <t>0941　　味そ製造業</t>
  </si>
  <si>
    <t>0942　　しょう油・食用アミノ酸製造業</t>
  </si>
  <si>
    <t>0943　　ソース製造業</t>
  </si>
  <si>
    <t>0944　　食酢製造業</t>
  </si>
  <si>
    <t>0949　　その他の調味料製造業</t>
  </si>
  <si>
    <t>　095　砂糖・でんぷん糖類製造業</t>
    <phoneticPr fontId="1"/>
  </si>
  <si>
    <t>0951　　砂糖製造業（砂糖精製業を除く）</t>
  </si>
  <si>
    <t>0952　　砂糖精製業</t>
  </si>
  <si>
    <t>でんぷん糖類製造業</t>
  </si>
  <si>
    <t>0953　　でんぷん糖類製造業</t>
    <phoneticPr fontId="1"/>
  </si>
  <si>
    <t>　096　精穀・製粉業</t>
  </si>
  <si>
    <t>0961　　精米・精麦業</t>
  </si>
  <si>
    <t>0962　　小麦粉製造業</t>
  </si>
  <si>
    <t>0969　　その他の精穀・製粉業</t>
  </si>
  <si>
    <t>　097　パン・菓子製造業</t>
  </si>
  <si>
    <t>0971　　パン製造業</t>
  </si>
  <si>
    <t>0972　　生菓子製造業</t>
  </si>
  <si>
    <t>0973　　ビスケット類・干菓子製造業</t>
  </si>
  <si>
    <t>0974　　米菓製造業</t>
  </si>
  <si>
    <t>0979　　その他のパン・菓子製造業</t>
  </si>
  <si>
    <t>　098　動植物油脂製造業</t>
  </si>
  <si>
    <t>0981　　動植物油脂製造業（食用油脂加工業を除く）</t>
  </si>
  <si>
    <t>0982　　食用油脂加工業</t>
  </si>
  <si>
    <t>　099　その他の食料品製造業</t>
  </si>
  <si>
    <t>0991　　でんぷん製造業</t>
  </si>
  <si>
    <t>0992　　めん類製造業</t>
  </si>
  <si>
    <t>0993　　豆腐・油揚製造業</t>
  </si>
  <si>
    <t>0994　　あん類製造業</t>
  </si>
  <si>
    <t>0995　　冷凍調理食品製造業</t>
  </si>
  <si>
    <t>0996　　そう（惣）菜製造業</t>
  </si>
  <si>
    <t>0997　　すし・弁当・調理パン製造業</t>
  </si>
  <si>
    <t>0998　　レトルト食品製造業</t>
  </si>
  <si>
    <t>0999　　他に分類されない食料品製造業</t>
  </si>
  <si>
    <t>10　飲料・たばこ・飼料製造業</t>
  </si>
  <si>
    <t>　100　管理，補助的経済活動を行う事業所（10飲料・たばこ・飼料製造業）</t>
  </si>
  <si>
    <t>1000　　主として管理事務を行う本社等</t>
  </si>
  <si>
    <t>1009　　その他の管理，補助的経済活動を行う事業所</t>
  </si>
  <si>
    <t>　101　清涼飲料製造業</t>
  </si>
  <si>
    <t>1011　　清涼飲料製造業</t>
  </si>
  <si>
    <t>　102　酒類製造業</t>
  </si>
  <si>
    <t>1021　　果実酒製造業</t>
  </si>
  <si>
    <t>発泡性酒類製造業</t>
    <rPh sb="0" eb="3">
      <t>ハッポウセイ</t>
    </rPh>
    <rPh sb="3" eb="4">
      <t>サケ</t>
    </rPh>
    <rPh sb="4" eb="5">
      <t>ルイ</t>
    </rPh>
    <rPh sb="5" eb="8">
      <t>セイゾウギョウ</t>
    </rPh>
    <phoneticPr fontId="1"/>
  </si>
  <si>
    <t>1022　　発泡性酒類製造業</t>
    <rPh sb="6" eb="14">
      <t>ハッポウセイサケルイセイゾウギョウ</t>
    </rPh>
    <phoneticPr fontId="1"/>
  </si>
  <si>
    <t>1023　　清酒製造業</t>
  </si>
  <si>
    <t xml:space="preserve">1024　　醸造酒類製造業（果実酒、清酒を除く。） </t>
    <rPh sb="6" eb="8">
      <t>ジョウゾウ</t>
    </rPh>
    <rPh sb="8" eb="10">
      <t>シュルイ</t>
    </rPh>
    <rPh sb="10" eb="13">
      <t>セイゾウギョウ</t>
    </rPh>
    <rPh sb="14" eb="17">
      <t>カジツシュ</t>
    </rPh>
    <rPh sb="18" eb="20">
      <t>セイシュ</t>
    </rPh>
    <rPh sb="21" eb="22">
      <t>ノゾ</t>
    </rPh>
    <phoneticPr fontId="1"/>
  </si>
  <si>
    <t>1025　　蒸留酒類製造業</t>
    <rPh sb="6" eb="13">
      <t>ジョウリュウシュルイセイゾウギョウ</t>
    </rPh>
    <phoneticPr fontId="1"/>
  </si>
  <si>
    <t>1026　　混成酒類製造業</t>
    <rPh sb="6" eb="13">
      <t>コンセイシュルイセイゾウギョウ</t>
    </rPh>
    <phoneticPr fontId="1"/>
  </si>
  <si>
    <t>　103　茶・コーヒー製造業（清涼飲料を除く）</t>
  </si>
  <si>
    <t>1031　　製茶業</t>
  </si>
  <si>
    <t>1032　　コーヒー製造業</t>
  </si>
  <si>
    <t>　104　製氷業</t>
  </si>
  <si>
    <t>1041　　製氷業</t>
  </si>
  <si>
    <t>　105　たばこ製造業</t>
  </si>
  <si>
    <t>1051　　たばこ製造業（葉たばこ処理業を除く)</t>
  </si>
  <si>
    <t>1052　　葉たばこ処理業</t>
  </si>
  <si>
    <t>　106　飼料・有機質肥料製造業</t>
  </si>
  <si>
    <t>1061　　配合飼料製造業</t>
  </si>
  <si>
    <t>1062　　単体飼料製造業</t>
  </si>
  <si>
    <t>1063　　有機質肥料製造業</t>
  </si>
  <si>
    <t>11　繊維工業</t>
  </si>
  <si>
    <t>　110　管理，補助的経済活動を行う事業所（11繊維工業）</t>
  </si>
  <si>
    <t>1100　　主として管理事務を行う本社等</t>
  </si>
  <si>
    <t>1109　　その他の管理，補助的経済活動を行う事業所</t>
  </si>
  <si>
    <t>　111　製糸業，紡績業，化学繊維・ねん糸等製造業</t>
  </si>
  <si>
    <t>1111　　製糸業</t>
  </si>
  <si>
    <t>1112　　化学繊維製造業</t>
  </si>
  <si>
    <t>1113　　炭素繊維製造業</t>
  </si>
  <si>
    <t>1114　　綿紡績業</t>
  </si>
  <si>
    <t>1115　　化学繊維紡績業</t>
  </si>
  <si>
    <t>1116　　毛紡績業</t>
  </si>
  <si>
    <t>1117　　ねん糸製造業（かさ高加工糸を除く）</t>
  </si>
  <si>
    <t>1118　　かさ高加工糸製造業</t>
  </si>
  <si>
    <t>1119　　その他の紡績業</t>
  </si>
  <si>
    <t>　112　織物業</t>
  </si>
  <si>
    <t>1121　　綿・スフ織物業</t>
  </si>
  <si>
    <t>1122　　絹・人絹織物業</t>
  </si>
  <si>
    <t>1123　　毛織物業</t>
  </si>
  <si>
    <t>1124　　麻織物業</t>
  </si>
  <si>
    <t>1125　　細幅織物業</t>
  </si>
  <si>
    <t>1129　　その他の織物業</t>
  </si>
  <si>
    <t>　113　ニット生地製造業</t>
  </si>
  <si>
    <t>1131　　丸編ニット生地製造業</t>
  </si>
  <si>
    <t>1132　　たて編ニット生地製造業</t>
  </si>
  <si>
    <t>1133　　横編ニット生地製造業</t>
  </si>
  <si>
    <t>　114　染色整理業</t>
  </si>
  <si>
    <t>1141　　綿・スフ・麻織物機械染色業</t>
  </si>
  <si>
    <t>1142　　絹・人絹織物機械染色業</t>
  </si>
  <si>
    <t>1143　　毛織物機械染色整理業</t>
  </si>
  <si>
    <t>1144　　織物整理業</t>
  </si>
  <si>
    <t>1145　　織物手加工染色整理業</t>
  </si>
  <si>
    <t>1146　　綿状繊維・糸染色整理業</t>
  </si>
  <si>
    <t>1147　　ニット・レース染色整理業</t>
  </si>
  <si>
    <t>1148　　繊維雑品染色整理業</t>
  </si>
  <si>
    <t>　115　綱・網・レース・繊維粗製品製造業</t>
  </si>
  <si>
    <t>1151　　綱製造業</t>
  </si>
  <si>
    <t>1152　　漁網製造業</t>
  </si>
  <si>
    <t>1153　　網地製造業（漁網を除く）</t>
  </si>
  <si>
    <t>1154　　レース製造業</t>
  </si>
  <si>
    <t>1155　　組ひも製造業</t>
  </si>
  <si>
    <t>1156　　整毛業</t>
  </si>
  <si>
    <t>1157　　フェルト・不織布製造業</t>
  </si>
  <si>
    <t>1158　　上塗りした織物・防水した織物製造業</t>
  </si>
  <si>
    <t>1159　　その他の繊維粗製品製造業</t>
  </si>
  <si>
    <t>　116　外衣・シャツ製造業（和式を除く）</t>
  </si>
  <si>
    <t>1161　　織物製成人男子・少年服製造業（不織布製及びレース製を含む）</t>
  </si>
  <si>
    <t>1162　　織物製成人女子・少女服製造業（不織布製及びレース製を含む）</t>
  </si>
  <si>
    <t>1163　　織物製乳幼児服製造業（不織布製及びレース製を含む）</t>
  </si>
  <si>
    <t>1164　　織物製シャツ製造業（不織布製及びレース製を含み、下着を除く）</t>
  </si>
  <si>
    <t>1165　　織物製事務用・作業用・衛生用・スポーツ用衣服・学校服製造業（不織布製及びレース製を含む）</t>
  </si>
  <si>
    <t>1166　　ニット製外衣製造業（アウターシャツ類，セーター類等を除く）</t>
    <rPh sb="30" eb="31">
      <t>トウ</t>
    </rPh>
    <phoneticPr fontId="1"/>
  </si>
  <si>
    <t>1167　　ニット製アウターシャツ類製造業</t>
  </si>
  <si>
    <t>1168　　セーター類製造業</t>
  </si>
  <si>
    <t>1169　　その他の外衣・シャツ製造業</t>
  </si>
  <si>
    <t>　117　下着類製造業</t>
  </si>
  <si>
    <t>1171　　織物製下着製造業</t>
  </si>
  <si>
    <t>1172　　ニット製下着製造業</t>
  </si>
  <si>
    <t>1173　　織物製・ニット製寝着類製造業</t>
  </si>
  <si>
    <t>1174　　補整着製造業</t>
  </si>
  <si>
    <t>　118　和装製品・その他の衣服・繊維製身の回り品製造業</t>
  </si>
  <si>
    <t>1181　　和装製品製造業（足袋を含む）</t>
  </si>
  <si>
    <t>1182　　ネクタイ製造業</t>
  </si>
  <si>
    <t>1183　　スカーフ・マフラー・ハンカチーフ製造業</t>
  </si>
  <si>
    <t>1184　　靴下製造業</t>
  </si>
  <si>
    <t>1185　　手袋製造業</t>
  </si>
  <si>
    <t>1186　　帽子製造業（帽体を含む）</t>
  </si>
  <si>
    <t>1189　　他に分類されない衣服・繊維製身の回り品製造業</t>
  </si>
  <si>
    <t>　119　その他の繊維製品製造業</t>
  </si>
  <si>
    <t>1191　　寝具製造業</t>
  </si>
  <si>
    <t>1192　　毛布製造業</t>
  </si>
  <si>
    <t>1193　　じゅうたん・その他の繊維製床敷物製造業</t>
  </si>
  <si>
    <t>1194　　帆布製品製造業</t>
  </si>
  <si>
    <t>1195　　繊維製袋製造業</t>
  </si>
  <si>
    <t>1196　　刺しゅう業</t>
  </si>
  <si>
    <t>1197　　タオル製造業</t>
  </si>
  <si>
    <t>1198　　繊維製衛生材料製造業</t>
  </si>
  <si>
    <t>1199　　他に分類されない繊維製品製造業</t>
  </si>
  <si>
    <t>12　木材・木製品製造業（家具を除く）</t>
  </si>
  <si>
    <t>　120　管理，補助的経済活動を行う事業所（12木材・木製品製造業）</t>
  </si>
  <si>
    <t>1200　　主として管理事務を行う本社等</t>
  </si>
  <si>
    <t>1209　　その他の管理，補助的経済活動を行う事業所</t>
  </si>
  <si>
    <t>　121　製材業，木製品製造業</t>
  </si>
  <si>
    <t>1211　　一般製材業</t>
  </si>
  <si>
    <t>1212　　単板（ベニヤ）製造業</t>
  </si>
  <si>
    <t>1213　　木材チップ製造業</t>
  </si>
  <si>
    <t>1219　　その他の特殊製材業</t>
  </si>
  <si>
    <t>　122　造作材・合板・建築用組立材料製造業</t>
  </si>
  <si>
    <t>1221　　造作材製造業（建具を除く）</t>
  </si>
  <si>
    <t>1222　　合板製造業</t>
  </si>
  <si>
    <t>1223　　集成材製造業</t>
  </si>
  <si>
    <t>1224　　建築用木製組立材料製造業</t>
  </si>
  <si>
    <t>1225　　パーティクルボード製造業</t>
  </si>
  <si>
    <t>1226　　繊維板製造業</t>
  </si>
  <si>
    <t>1227　　銘木製造業</t>
  </si>
  <si>
    <t>1228　　床板製造業</t>
  </si>
  <si>
    <t>　123　木製容器製造業（竹，とうを含む）</t>
  </si>
  <si>
    <t>1231　　竹・とう・きりゅう等容器製造業</t>
  </si>
  <si>
    <t>1232　　木箱製造業</t>
  </si>
  <si>
    <t>1233　　たる・おけ製造業</t>
  </si>
  <si>
    <t>　129　その他の木製品製造業(竹，とうを含む)</t>
  </si>
  <si>
    <t>1291　　木材薬品処理業</t>
  </si>
  <si>
    <t>1292　　コルク加工基礎資材・コルク製品製造業</t>
  </si>
  <si>
    <t>1299　　他に分類されない木製品製造業(竹，とうを含む)</t>
  </si>
  <si>
    <t>13　家具・装備品製造業</t>
  </si>
  <si>
    <t>　130　管理，補助的経済活動を行う事業所（13家具・装備品製造業）</t>
  </si>
  <si>
    <t>1300　　主として管理事務を行う本社等</t>
  </si>
  <si>
    <t>1309　　その他の管理，補助的経済活動を行う事業所</t>
  </si>
  <si>
    <t>　131　家具製造業</t>
  </si>
  <si>
    <t>1311　　木製家具製造業（漆塗りを除く）</t>
  </si>
  <si>
    <t>1312　　金属製家具製造業</t>
  </si>
  <si>
    <t>1313　　マットレス・組スプリング製造業</t>
  </si>
  <si>
    <t>　132　宗教用具製造業</t>
  </si>
  <si>
    <t>1321　　宗教用具製造業</t>
  </si>
  <si>
    <t>　133　建具製造業</t>
  </si>
  <si>
    <t>1331　　建具製造業</t>
  </si>
  <si>
    <t>　139　その他の家具・装備品製造業</t>
  </si>
  <si>
    <t>1391　　事務所用・店舗用装備品製造業</t>
  </si>
  <si>
    <t>1392　　窓用・扉用日よけ，日本びょうぶ等製造業</t>
  </si>
  <si>
    <t>1393　　鏡縁・額縁製造業</t>
  </si>
  <si>
    <t>1399　　他に分類されない家具・装備品製造業</t>
  </si>
  <si>
    <t>14　パルプ・紙・紙加工品製造業</t>
  </si>
  <si>
    <t>　140　管理，補助的経済活動を行う事業所（14パルプ・紙・紙加工品製造業）</t>
  </si>
  <si>
    <t>1400　　主として管理事務を行う本社等</t>
  </si>
  <si>
    <t>1409　　その他の管理，補助的経済活動を行う事業所</t>
  </si>
  <si>
    <t>　141　パルプ製造業</t>
  </si>
  <si>
    <t>1411　　パルプ製造業</t>
  </si>
  <si>
    <t>　142　紙製造業</t>
  </si>
  <si>
    <t>1421　　洋紙製造業</t>
  </si>
  <si>
    <t>1422　　板紙製造業</t>
  </si>
  <si>
    <t>1423　　機械すき和紙製造業</t>
  </si>
  <si>
    <t>1424　　手すき和紙製造業</t>
  </si>
  <si>
    <t>　143　加工紙製造業</t>
  </si>
  <si>
    <t>1431　　塗工紙製造業（印刷用紙を除く）</t>
  </si>
  <si>
    <t>1432　　段ボール製造業</t>
  </si>
  <si>
    <t>1433　　壁紙・ふすま紙製造業</t>
  </si>
  <si>
    <t>　144　紙製品製造業</t>
  </si>
  <si>
    <t>1441　　事務用・学用紙製品製造業</t>
  </si>
  <si>
    <t>1442　　日用紙製品製造業</t>
  </si>
  <si>
    <t>1449　　その他の紙製品製造業</t>
  </si>
  <si>
    <t>　145　紙製容器製造業</t>
  </si>
  <si>
    <t>1451　　重包装紙袋製造業</t>
  </si>
  <si>
    <t>1452　　角底紙袋製造業</t>
  </si>
  <si>
    <t>1453　　段ボール箱製造業</t>
  </si>
  <si>
    <t>1454　　紙器製造業</t>
  </si>
  <si>
    <t>　149　その他のパルプ・紙・紙加工品製造業</t>
  </si>
  <si>
    <t>1499　　その他のパルプ・紙・紙加工品製造業</t>
  </si>
  <si>
    <t>15　印刷・同関連業</t>
  </si>
  <si>
    <t>　150　管理，補助的経済活動を行う事業所（15印刷・同関連業）</t>
  </si>
  <si>
    <t>1500　　主として管理事務を行う本社等</t>
  </si>
  <si>
    <t>1509　　その他の管理，補助的経済活動を行う事業所</t>
  </si>
  <si>
    <t>　151　印刷業</t>
  </si>
  <si>
    <t>1511　　オフセット印刷業（紙に対するもの）</t>
  </si>
  <si>
    <t>1512　　オフセット印刷以外の印刷業（紙に対するもの）</t>
  </si>
  <si>
    <t>1513　　紙以外の印刷業</t>
  </si>
  <si>
    <t>　152　製版業</t>
  </si>
  <si>
    <t>1521　　製版業</t>
  </si>
  <si>
    <t>　153　製本業，印刷物加工業</t>
  </si>
  <si>
    <t>1531　　製本業</t>
  </si>
  <si>
    <t>1532　　印刷物加工業</t>
  </si>
  <si>
    <t>　159　印刷関連サービス業</t>
  </si>
  <si>
    <t>1591　　印刷関連サービス業</t>
  </si>
  <si>
    <t>16　化学工業</t>
  </si>
  <si>
    <t>　160　管理，補助的経済活動を行う事業所（16化学工業）</t>
  </si>
  <si>
    <t>1600　　主として管理事務を行う本社等</t>
  </si>
  <si>
    <t>1609　　その他の管理，補助的経済活動を行う事業所</t>
  </si>
  <si>
    <t>　161　化学肥料製造業</t>
  </si>
  <si>
    <t>1611　　窒素質・りん酸質肥料製造業</t>
  </si>
  <si>
    <t>1612　　複合肥料製造業</t>
  </si>
  <si>
    <t>1619　　その他の化学肥料製造業</t>
  </si>
  <si>
    <t>　162　無機化学工業製品製造業</t>
  </si>
  <si>
    <t>1621　　ソーダ工業</t>
  </si>
  <si>
    <t>1622　　無機顔料製造業</t>
  </si>
  <si>
    <t>1623　　圧縮ガス・液化ガス製造業</t>
  </si>
  <si>
    <t>1624　　塩製造業</t>
  </si>
  <si>
    <t>1629　　その他の無機化学工業製品製造業</t>
  </si>
  <si>
    <t>　163　有機化学工業製品製造業</t>
  </si>
  <si>
    <t>1631　　石油化学系基礎製品製造業（一貫して生産される誘導品を含む）</t>
  </si>
  <si>
    <t>1632　　脂肪族系中間物製造業（脂肪族系溶剤を含む）</t>
  </si>
  <si>
    <t>1633　　発酵工業</t>
  </si>
  <si>
    <t>1634　　環式中間物・合成染料・有機顔料製造業</t>
  </si>
  <si>
    <t>1635　　プラスチック製造業</t>
  </si>
  <si>
    <t>1636　　合成ゴム製造業</t>
  </si>
  <si>
    <t>1639　　その他の有機化学工業製品製造業</t>
  </si>
  <si>
    <t>　164　油脂加工製品・石けん・合成洗剤・界面活性剤・塗料製造業</t>
  </si>
  <si>
    <t>1641　　脂肪酸・硬化油・グリセリン製造業</t>
  </si>
  <si>
    <t>1642　　石けん・合成洗剤製造業</t>
  </si>
  <si>
    <t>1643　　界面活性剤製造業（石けん，合成洗剤を除く）</t>
  </si>
  <si>
    <t>1644　　塗料製造業</t>
  </si>
  <si>
    <t>1645　　印刷インキ製造業</t>
  </si>
  <si>
    <t>1646　　洗浄剤・磨用剤製造業</t>
  </si>
  <si>
    <t>1647　　ろうそく製造業</t>
  </si>
  <si>
    <t>　165　医薬品製造業</t>
  </si>
  <si>
    <t>1651　　医薬品原薬製造業</t>
  </si>
  <si>
    <t>1652　　医薬品製剤製造業</t>
  </si>
  <si>
    <t>1653　　生物学的製剤製造業</t>
  </si>
  <si>
    <t>1654　　生薬・漢方製剤製造業</t>
  </si>
  <si>
    <t>1655　　動物用医薬品製造業</t>
  </si>
  <si>
    <t>　166　化粧品・歯磨・その他の化粧用調整品製造業</t>
  </si>
  <si>
    <t>1661　　仕上用・皮膚用化粧品製造業（香水，オーデコロンを含む）</t>
  </si>
  <si>
    <t>1662　　頭髪用化粧品製造業</t>
  </si>
  <si>
    <t>1669　　その他の化粧品・歯磨・化粧用調整品製造業</t>
  </si>
  <si>
    <t>　169　その他の化学工業</t>
  </si>
  <si>
    <t>1691　　火薬類製造業</t>
  </si>
  <si>
    <t>1692　　農薬製造業</t>
  </si>
  <si>
    <t>1693　　香料製造業</t>
  </si>
  <si>
    <t>1694　　ゼラチン・接着剤製造業</t>
  </si>
  <si>
    <t>1695　　写真感光材料製造業</t>
  </si>
  <si>
    <t>1696　　天然樹脂製品・木材化学製品製造業</t>
  </si>
  <si>
    <t>1697　　試薬製造業</t>
  </si>
  <si>
    <t>1699　　他に分類されない化学工業製品製造業</t>
  </si>
  <si>
    <t>17　石油製品・石炭製品製造業</t>
  </si>
  <si>
    <t>　170　管理，補助的経済活動を行う事業所（17石油製品・石炭製品製造業）</t>
  </si>
  <si>
    <t>1700　　主として管理事務を行う本社等</t>
  </si>
  <si>
    <t>1709　　その他の管理，補助的経済活動を行う事業所</t>
  </si>
  <si>
    <t>　171　石油精製業</t>
  </si>
  <si>
    <t>1711　　石油精製業</t>
  </si>
  <si>
    <t>　172　潤滑油・グリース製造業（石油精製によらないもの）</t>
    <phoneticPr fontId="1"/>
  </si>
  <si>
    <t>1721　　潤滑油・グリース製造業（石油精製によらないもの）</t>
    <phoneticPr fontId="1"/>
  </si>
  <si>
    <t>　173　コークス製造業</t>
  </si>
  <si>
    <t>1731　　コークス製造業</t>
  </si>
  <si>
    <t>　174　舗装材料製造業</t>
  </si>
  <si>
    <t>1741　　舗装材料製造業</t>
  </si>
  <si>
    <t>　179　その他の石油製品・石炭製品製造業</t>
  </si>
  <si>
    <t>1799　　その他の石油製品・石炭製品製造業</t>
  </si>
  <si>
    <t>18　プラスチック製品製造業（別掲を除く）</t>
  </si>
  <si>
    <t>　180　管理，補助的経済活動を行う事業所（18プラスチック製品製造業）</t>
  </si>
  <si>
    <t>1800　　主として管理事務を行う本社等</t>
  </si>
  <si>
    <t>1809　　その他の管理，補助的経済活動を行う事業所</t>
  </si>
  <si>
    <t>　181　プラスチック板・棒・管・継手・異形押出製品製造業</t>
  </si>
  <si>
    <t>1811　　プラスチック板・棒製造業</t>
  </si>
  <si>
    <t>1812　　プラスチック管製造業</t>
  </si>
  <si>
    <t>1813　　プラスチック継手製造業</t>
  </si>
  <si>
    <t>1814　　プラスチック異形押出製品製造業</t>
  </si>
  <si>
    <t>1815　　プラスチック板・棒・管・継手・異形押出製品加工業</t>
  </si>
  <si>
    <t>　182　プラスチックフィルム・シート・床材・合成皮革製造業</t>
  </si>
  <si>
    <t>1821　　プラスチックフィルム製造業</t>
  </si>
  <si>
    <t>1822　　プラスチックシート製造業</t>
  </si>
  <si>
    <t>1823　　プラスチック床材製造業</t>
  </si>
  <si>
    <t>1824　　合成皮革製造業</t>
  </si>
  <si>
    <t>1825　　プラスチックフィルム・シート・床材・合成皮革加工業</t>
  </si>
  <si>
    <t>　183　工業用プラスチック製品製造業</t>
  </si>
  <si>
    <t>1831　　電気機械器具用プラスチック製品製造業（加工業を除く）</t>
  </si>
  <si>
    <t>1832　　輸送機械器具用プラスチック製品製造業（加工業を除く）</t>
  </si>
  <si>
    <t>1833　　その他の工業用プラスチック製品製造業（加工業を除く）</t>
  </si>
  <si>
    <t>1834　　工業用プラスチック製品加工業</t>
  </si>
  <si>
    <t>　184　発泡・強化プラスチック製品製造業</t>
  </si>
  <si>
    <t>1841　　軟質プラスチック発泡製品製造業（半硬質性を含む）</t>
  </si>
  <si>
    <t>1842　　硬質プラスチック発泡製品製造業</t>
  </si>
  <si>
    <t>1843　　強化プラスチック製板・棒・管・継手製造業</t>
  </si>
  <si>
    <t>1844　　強化プラスチック製容器・浴槽等製造業</t>
  </si>
  <si>
    <t>1845　　発泡・強化プラスチック製品加工業</t>
  </si>
  <si>
    <t>　185　プラスチック成形材料製造業（廃プラスチックを含む）</t>
  </si>
  <si>
    <t>1851　　プラスチック成形材料製造業</t>
  </si>
  <si>
    <t>1852　　廃プラスチック製品製造業</t>
  </si>
  <si>
    <t>　189　その他のプラスチック製品製造業</t>
  </si>
  <si>
    <t>1891　　プラスチック製日用雑貨・食卓用品製造業</t>
  </si>
  <si>
    <t>1892　　プラスチック製容器製造業</t>
  </si>
  <si>
    <t>1897　　他に分類されないプラスチック製品製造業</t>
  </si>
  <si>
    <t>1898　　他に分類されないプラスチック製品加工業</t>
  </si>
  <si>
    <t>19　ゴム製品製造業</t>
  </si>
  <si>
    <t>　190　管理，補助的経済活動を行う事業所（19ゴム製品製造業）</t>
  </si>
  <si>
    <t>1900　　主として管理事務を行う本社等</t>
  </si>
  <si>
    <t>1909　　その他の管理，補助的経済活動を行う事業所</t>
  </si>
  <si>
    <t>　191　タイヤ・チューブ製造業</t>
  </si>
  <si>
    <t>1911　　自動車タイヤ・チューブ製造業</t>
  </si>
  <si>
    <t>1919　　その他のタイヤ・チューブ製造業</t>
  </si>
  <si>
    <t>　192　ゴム製・プラスチック製履物・同附属品製造業</t>
  </si>
  <si>
    <t>1921　　ゴム製履物・同附属品製造業</t>
  </si>
  <si>
    <t>1922　　プラスチック製履物・同附属品製造業</t>
  </si>
  <si>
    <t>　193　ゴムベルト・ゴムホース・工業用ゴム製品製造業</t>
  </si>
  <si>
    <t>1931　　ゴムベルト製造業</t>
  </si>
  <si>
    <t>1932　　ゴムホース製造業</t>
  </si>
  <si>
    <t>1933　　工業用ゴム製品製造業</t>
  </si>
  <si>
    <t>　199　その他のゴム製品製造業</t>
  </si>
  <si>
    <t>1991　　ゴム引布・同製品製造業</t>
  </si>
  <si>
    <t>1992　　医療・衛生用ゴム製品製造業</t>
  </si>
  <si>
    <t>1993　　ゴム練生地製造業</t>
  </si>
  <si>
    <t>1994　　更生タイヤ製造業</t>
  </si>
  <si>
    <t>1995　　再生ゴム製造業</t>
  </si>
  <si>
    <t>1999　　他に分類されないゴム製品製造業</t>
  </si>
  <si>
    <t>20　なめし革・同製品・毛皮製造業</t>
  </si>
  <si>
    <t>　200　管理，補助的経済活動を行う事業所（20なめし革・同製品・毛皮製造業）</t>
  </si>
  <si>
    <t>2000　　主として管理事務を行う本社等</t>
  </si>
  <si>
    <t>2009　　その他の管理，補助的経済活動を行う事業所</t>
  </si>
  <si>
    <t>　201　なめし革製造業</t>
  </si>
  <si>
    <t>2011　　なめし革製造業</t>
  </si>
  <si>
    <t>　202　工業用革製品製造業（手袋を除く）</t>
  </si>
  <si>
    <t>2021　　工業用革製品製造業（手袋を除く）</t>
  </si>
  <si>
    <t>　203　革製履物用材料・同附属品製造業</t>
  </si>
  <si>
    <t>2031　　革製履物用材料・同附属品製造業</t>
  </si>
  <si>
    <t>　204　革製履物製造業</t>
  </si>
  <si>
    <t>2041　　革製履物製造業</t>
  </si>
  <si>
    <t>　205　革製手袋製造業</t>
  </si>
  <si>
    <t>2051　　革製手袋製造業</t>
  </si>
  <si>
    <t>　206　かばん製造業</t>
  </si>
  <si>
    <t>2061　　かばん製造業</t>
  </si>
  <si>
    <t>　207　袋物製造業</t>
  </si>
  <si>
    <t>2071　　袋物製造業（ハンドバッグを除く）</t>
  </si>
  <si>
    <t>2072　　ハンドバッグ製造業</t>
  </si>
  <si>
    <t>　208　毛皮製造業</t>
  </si>
  <si>
    <t>2081　　毛皮製造業</t>
  </si>
  <si>
    <t>　209　その他のなめし革製品製造業</t>
  </si>
  <si>
    <t>2099　　その他のなめし革製品製造業</t>
  </si>
  <si>
    <t>21　窯業・土石製品製造業</t>
  </si>
  <si>
    <t>　210　管理，補助的経済活動を行う事業所（21窯業・土石製品製造業）</t>
  </si>
  <si>
    <t>2100　　主として管理事務を行う本社等</t>
  </si>
  <si>
    <t>2109　　その他の管理，補助的経済活動を行う事業所</t>
  </si>
  <si>
    <t>　211　ガラス・同製品製造業</t>
  </si>
  <si>
    <t>2111　　板ガラス製造業</t>
  </si>
  <si>
    <t>2112　　板ガラス加工業</t>
  </si>
  <si>
    <t>2113　　ガラス製加工素材製造業</t>
  </si>
  <si>
    <t>2114　　ガラス容器製造業</t>
  </si>
  <si>
    <t>2115　　理化学用・医療用ガラス器具製造業</t>
  </si>
  <si>
    <t>2116　　卓上用・ちゅう房用ガラス器具製造業</t>
  </si>
  <si>
    <t>2117　　ガラス繊維・同製品製造業</t>
  </si>
  <si>
    <t>2119　　その他のガラス・同製品製造業</t>
  </si>
  <si>
    <t>　212　セメント・同製品製造業</t>
  </si>
  <si>
    <t>2121　　セメント製造業</t>
  </si>
  <si>
    <t>2122　　生コンクリート製造業</t>
  </si>
  <si>
    <t>2123　　コンクリート製品製造業</t>
  </si>
  <si>
    <t>2129　　その他のセメント製品製造業</t>
  </si>
  <si>
    <t>　213　建設用粘土製品製造業（陶磁器製を除く)</t>
  </si>
  <si>
    <t>2131　　粘土がわら製造業</t>
    <phoneticPr fontId="1"/>
  </si>
  <si>
    <t>2132　　普通れんが製造業</t>
  </si>
  <si>
    <t>2139　　その他の建設用粘土製品製造業</t>
  </si>
  <si>
    <t>　214　陶磁器・同関連製品製造業</t>
  </si>
  <si>
    <t>2141　　衛生陶器製造業</t>
  </si>
  <si>
    <t>2142　　食卓用・ちゅう房用陶磁器製造業</t>
  </si>
  <si>
    <t>2143　　陶磁器製置物製造業</t>
  </si>
  <si>
    <t>2144　　電気用陶磁器製造業</t>
  </si>
  <si>
    <t>2145　　理化学用・工業用陶磁器製造業</t>
  </si>
  <si>
    <t>2146　　陶磁器製タイル製造業</t>
  </si>
  <si>
    <t>2147　　陶磁器絵付業</t>
  </si>
  <si>
    <t>2148　　陶磁器用はい（坏）土製造業</t>
  </si>
  <si>
    <t>2149　　その他の陶磁器・同関連製品製造業</t>
  </si>
  <si>
    <t>　215　耐火物製造業</t>
  </si>
  <si>
    <t>2151　　耐火れんが製造業</t>
  </si>
  <si>
    <t>2152　　不定形耐火物製造業</t>
  </si>
  <si>
    <t>2159　　その他の耐火物製造業</t>
  </si>
  <si>
    <t>　216　炭素・黒鉛製品製造業</t>
  </si>
  <si>
    <t>2161　　炭素質電極製造業</t>
  </si>
  <si>
    <t>2169　　その他の炭素・黒鉛製品製造業</t>
  </si>
  <si>
    <t>　217　研磨材・同製品製造業</t>
  </si>
  <si>
    <t>2171　　研磨材製造業</t>
  </si>
  <si>
    <t>2172　　研削と石製造業</t>
  </si>
  <si>
    <t>2173　　研磨布紙製造業</t>
  </si>
  <si>
    <t>2179　　その他の研磨材・同製品製造業</t>
  </si>
  <si>
    <t>　218　骨材・石工品等製造業</t>
  </si>
  <si>
    <t>2181　　砕石製造業</t>
  </si>
  <si>
    <t>2182　　再生骨材製造業</t>
  </si>
  <si>
    <t>2183　　人工骨材製造業</t>
  </si>
  <si>
    <t>2184　　石工品製造業</t>
  </si>
  <si>
    <t>2185　　けいそう土・同製品製造業</t>
  </si>
  <si>
    <t>2186　　鉱物・土石粉砕等処理業</t>
  </si>
  <si>
    <t>　219　その他の窯業・土石製品製造業</t>
  </si>
  <si>
    <t>2191　　ロックウール・同製品製造業</t>
  </si>
  <si>
    <t>2192　　石こう（膏）製品製造業</t>
  </si>
  <si>
    <t>2193　　石灰製造業</t>
  </si>
  <si>
    <t>2194　　鋳型製造業（中子を含む）</t>
  </si>
  <si>
    <t>2199　　他に分類されない窯業・土石製品製造業</t>
  </si>
  <si>
    <t>22　鉄鋼業</t>
  </si>
  <si>
    <t>　220　管理，補助的経済活動を行う事業所（22鉄鋼業）</t>
  </si>
  <si>
    <t>2200　　主として管理事務を行う本社等</t>
  </si>
  <si>
    <t>2209　　その他の管理，補助的経済活動を行う事業所</t>
  </si>
  <si>
    <t>　221　製鉄業</t>
  </si>
  <si>
    <t>2211　　高炉による製鉄業</t>
  </si>
  <si>
    <t>2212　　高炉によらない製鉄業</t>
  </si>
  <si>
    <t>2213　　フェロアロイ製造業</t>
  </si>
  <si>
    <t>　222　製鋼・製鋼圧延業</t>
  </si>
  <si>
    <t>2221　　製鋼・製鋼圧延業</t>
  </si>
  <si>
    <t>　223　製鋼を行わない鋼材製造業（表面処理鋼材を除く）</t>
  </si>
  <si>
    <t>2231　　熱間圧延業（鋼管，伸鉄を除く）</t>
  </si>
  <si>
    <t>2232　　冷間圧延業（鋼管，伸鉄を除く）</t>
  </si>
  <si>
    <t>2233　　冷間ロール成型形鋼製造業</t>
  </si>
  <si>
    <t>2234　　鋼管製造業</t>
  </si>
  <si>
    <t>2235　　伸鉄業</t>
  </si>
  <si>
    <t>2236　　磨棒鋼製造業</t>
  </si>
  <si>
    <t>2237　　引抜鋼管製造業</t>
  </si>
  <si>
    <t>2238　　伸線業</t>
  </si>
  <si>
    <t>2239　　その他の製鋼を行わない鋼材製造業（表面処理鋼材を除く)</t>
  </si>
  <si>
    <t>　224　表面処理鋼材製造業</t>
  </si>
  <si>
    <t>2241　　亜鉛鉄板製造業</t>
  </si>
  <si>
    <t>2249　　その他の表面処理鋼材製造業</t>
  </si>
  <si>
    <t>　225　鉄素形材製造業</t>
  </si>
  <si>
    <t>2251　　銑鉄鋳物製造業（鋳鉄管，可鍛鋳鉄を除く）</t>
  </si>
  <si>
    <t>2252　　可鍛鋳鉄製造業</t>
  </si>
  <si>
    <t>2253　　鋳鋼製造業</t>
  </si>
  <si>
    <t>2254　　鍛工品製造業</t>
  </si>
  <si>
    <t>2255　　鍛鋼製造業</t>
  </si>
  <si>
    <t>　229　その他の鉄鋼業</t>
  </si>
  <si>
    <t>2291　　鉄鋼シャースリット業</t>
  </si>
  <si>
    <t>2292　　鉄スクラップ加工処理業</t>
  </si>
  <si>
    <t>2293　　鋳鉄管製造業</t>
  </si>
  <si>
    <t>2299　　他に分類されない鉄鋼業</t>
  </si>
  <si>
    <t>23　非鉄金属製造業</t>
  </si>
  <si>
    <t>　230　管理，補助的経済活動を行う事業所（23非鉄金属製造業）</t>
  </si>
  <si>
    <t>2300　　主として管理事務を行う本社等</t>
  </si>
  <si>
    <t>2309　　その他の管理，補助的経済活動を行う事業所</t>
  </si>
  <si>
    <t>　231　非鉄金属第1次製錬・精製業</t>
  </si>
  <si>
    <t>2311　　銅第1次製錬・精製業</t>
  </si>
  <si>
    <t>2312　　亜鉛第1次製錬・精製業</t>
  </si>
  <si>
    <t>2319　　その他の非鉄金属第1次製錬・精製業</t>
  </si>
  <si>
    <t>　232　非鉄金属第2次製錬・精製業（非鉄金属合金製造業を含む）</t>
  </si>
  <si>
    <t>2321　　鉛第2次製錬・精製業（鉛合金製造業を含む)</t>
  </si>
  <si>
    <t>2322　　アルミニウム第2次製錬・精製業（アルミニウム合金製造業を含む）</t>
  </si>
  <si>
    <t>2329　　その他の非鉄金属第2次製錬・精製業（非鉄金属合金製造業を含む）</t>
  </si>
  <si>
    <t>　233　非鉄金属・同合金圧延業（抽伸，押出しを含む）</t>
  </si>
  <si>
    <t>2331　　伸銅品製造業</t>
  </si>
  <si>
    <t>2332　　アルミニウム・同合金圧延業（抽伸，押出しを含む）</t>
  </si>
  <si>
    <t>2339　　その他の非鉄金属・同合金圧延業（抽伸，押出しを含む）</t>
  </si>
  <si>
    <t>　234　電線・ケーブル製造業</t>
  </si>
  <si>
    <t>2341　　電線・ケーブル製造業（光ファイバケーブルを除く）</t>
  </si>
  <si>
    <t>2342　　光ファイバケーブル製造業（通信複合ケーブルを含む）</t>
  </si>
  <si>
    <t>　235　非鉄金属素形材製造業</t>
  </si>
  <si>
    <t>2351　　銅・同合金鋳物製造業（ダイカストを除く）</t>
  </si>
  <si>
    <t>2352　　非鉄金属鋳物製造業（銅・同合金鋳物及びダイカストを除く）</t>
  </si>
  <si>
    <t>2353　　アルミニウム・同合金ダイカスト製造業</t>
  </si>
  <si>
    <t>2354　　非鉄金属ダイカスト製造業（アルミニウム・同合金ダイカストを除く）</t>
  </si>
  <si>
    <t>2355　　非鉄金属鍛造品製造業</t>
  </si>
  <si>
    <t>　239　その他の非鉄金属製造業</t>
  </si>
  <si>
    <t>2391　　核燃料製造業</t>
  </si>
  <si>
    <t>2399　　他に分類されない非鉄金属製造業</t>
  </si>
  <si>
    <t>24　金属製品製造業</t>
  </si>
  <si>
    <t>　240　管理，補助的経済活動を行う事業所（24金属製品製造業）</t>
  </si>
  <si>
    <t>2400　　主として管理事務を行う本社等</t>
  </si>
  <si>
    <t>2409　　その他の管理，補助的経済活動を行う事業所</t>
  </si>
  <si>
    <t>　241　ブリキ缶・その他のめっき板等製品製造業</t>
  </si>
  <si>
    <t>2411　　ブリキ缶・その他のめっき板等製品製造業</t>
  </si>
  <si>
    <t>　242　洋食器・刃物・手道具・金物類製造業</t>
  </si>
  <si>
    <t>2421　　洋食器製造業</t>
  </si>
  <si>
    <t>2422　　機械刃物製造業</t>
  </si>
  <si>
    <t>2423　　利器工匠具・手道具製造業（やすり，のこぎり，食卓用刃物を除く）</t>
  </si>
  <si>
    <t>2424　　作業工具製造業</t>
  </si>
  <si>
    <t>2425　　手引のこぎり・のこ刃製造業</t>
  </si>
  <si>
    <t>2426　　農業用器具製造業（農業用機械を除く）</t>
  </si>
  <si>
    <t>2429　　その他の金物類製造業</t>
  </si>
  <si>
    <t>　243　暖房・調理等装置,配管工事用附属品製造業</t>
  </si>
  <si>
    <t>2431　　配管工事用附属品製造業（バルブ，コックを除く）</t>
  </si>
  <si>
    <t>2432　　ガス機器・石油機器製造業</t>
  </si>
  <si>
    <t>2433　　温風・温水暖房装置製造業</t>
  </si>
  <si>
    <t>2439　　その他の暖房・調理装置製造業（電気機械器具，ガス機器，石油機器を除く）</t>
  </si>
  <si>
    <t>　244　建設用・建築用金属製品製造業（製缶板金業を含む)</t>
  </si>
  <si>
    <t>2441　　鉄骨製造業</t>
  </si>
  <si>
    <t>2442　　建設用金属製品製造業（鉄骨を除く）</t>
  </si>
  <si>
    <t>2443　　金属製サッシ・ドア製造業</t>
  </si>
  <si>
    <t>2444　　鉄骨系プレハブ住宅製造業</t>
  </si>
  <si>
    <t>2445　　建築用金属製品製造業（サッシ，ドア，建築用金物を除く）</t>
  </si>
  <si>
    <t>2446　　製缶板金業</t>
  </si>
  <si>
    <t>　245　金属素形材製品製造業</t>
  </si>
  <si>
    <t>2451　　アルミニウム・同合金プレス製品製造業</t>
  </si>
  <si>
    <t>2452　　金属プレス製品製造業（アルミニウム・同合金を除く）</t>
  </si>
  <si>
    <t>2453　　粉末や金製品製造業</t>
  </si>
  <si>
    <t>　246　金属被覆・彫刻業，熱処理業（ほうろう鉄器を除く）</t>
  </si>
  <si>
    <t>2461　　金属製品塗装業</t>
  </si>
  <si>
    <t>2462　　溶融めっき業（表面処理鋼材製造業を除く）</t>
  </si>
  <si>
    <t>2463　　金属彫刻業</t>
  </si>
  <si>
    <t>2464　　電気めっき業（表面処理鋼材製造業を除く）</t>
  </si>
  <si>
    <t>2465　　金属熱処理業</t>
  </si>
  <si>
    <t>2469　　その他の金属表面処理業</t>
  </si>
  <si>
    <t>　247　金属線製品製造業（ねじ類を除く)</t>
  </si>
  <si>
    <t>2471　　くぎ製造業</t>
  </si>
  <si>
    <t>2479　　その他の金属線製品製造業</t>
  </si>
  <si>
    <t>　248　ボルト・ナット・リベット・小ねじ・木ねじ等製造業</t>
  </si>
  <si>
    <t>2481　　ボルト・ナット・リベット・小ねじ・木ねじ等製造業</t>
  </si>
  <si>
    <t>　249　その他の金属製品製造業</t>
  </si>
  <si>
    <t>2491　　金庫製造業</t>
  </si>
  <si>
    <t>2492　　金属製スプリング製造業</t>
  </si>
  <si>
    <t>2499　　他に分類されない金属製品製造業</t>
  </si>
  <si>
    <t>25　はん用機械器具製造業</t>
  </si>
  <si>
    <t>　250　管理，補助的経済活動を行う事業所（25はん用機械器具製造業）</t>
  </si>
  <si>
    <t>2500　　主として管理事務を行う本社等</t>
  </si>
  <si>
    <t>2509　　その他の管理，補助的経済活動を行う事業所</t>
  </si>
  <si>
    <t>　251　ボイラ・原動機製造業</t>
  </si>
  <si>
    <t>2511　　ボイラ製造業</t>
  </si>
  <si>
    <t>2512　　蒸気機関・タービン・水力タービン製造業（舶用を除く）</t>
  </si>
  <si>
    <t>2513　　はん用内燃機関製造業</t>
  </si>
  <si>
    <t>2519　　その他の原動機製造業</t>
  </si>
  <si>
    <t>　252　ポンプ・圧縮機器製造業</t>
  </si>
  <si>
    <t>2521　　ポンプ・同装置製造業</t>
  </si>
  <si>
    <t>2522　　空気圧縮機・ガス圧縮機・送風機製造業</t>
  </si>
  <si>
    <t>2523　　油圧・空圧機器製造業</t>
  </si>
  <si>
    <t>動力伝導装置製造業（玉軸受，ころ軸受を除く）</t>
  </si>
  <si>
    <t>　253　一般産業用機械・装置製造業</t>
  </si>
  <si>
    <t>2531　　動力伝導装置製造業（玉軸受，ころ軸受を除く）</t>
  </si>
  <si>
    <t>2532　　エレベータ・エスカレータ製造業</t>
  </si>
  <si>
    <t>2533　　物流運搬設備製造業</t>
  </si>
  <si>
    <t>工業窯炉製造業（燃焼炉）</t>
    <rPh sb="8" eb="11">
      <t>ネンショウロ</t>
    </rPh>
    <phoneticPr fontId="1"/>
  </si>
  <si>
    <t>2534　　工業窯炉製造業（燃焼炉）</t>
    <rPh sb="14" eb="16">
      <t>ネンショウ</t>
    </rPh>
    <rPh sb="16" eb="17">
      <t>ロ</t>
    </rPh>
    <phoneticPr fontId="1"/>
  </si>
  <si>
    <t>2535　　冷凍機・温湿調整装置製造業</t>
  </si>
  <si>
    <t>　259　その他のはん用機械・同部分品製造業</t>
  </si>
  <si>
    <t>2591　　消火器具・消火装置製造業</t>
  </si>
  <si>
    <t>2592　　弁・同附属品製造業</t>
  </si>
  <si>
    <t>2593　　パイプ加工・パイプ附属品加工業</t>
  </si>
  <si>
    <t>2594　　玉軸受・ころ軸受製造業</t>
  </si>
  <si>
    <t>2595　　ピストンリング製造業</t>
  </si>
  <si>
    <t>2596　　他に分類されないはん用機械・装置製造業</t>
  </si>
  <si>
    <t>2599　　各種機械・同部分品製造修理業（注文製造・修理）</t>
  </si>
  <si>
    <t>26　生産用機械器具製造業</t>
  </si>
  <si>
    <t>　260　管理，補助的経済活動を行う事業所（26生産用機械器具製造業）</t>
  </si>
  <si>
    <t>2600　　主として管理事務を行う本社等</t>
  </si>
  <si>
    <t>2609　　その他の管理，補助的経済活動を行う事業所</t>
  </si>
  <si>
    <t>　261　農業用機械製造業（農業用器具を除く）</t>
  </si>
  <si>
    <t>2611　　農業用機械製造業（農業用器具を除く）</t>
  </si>
  <si>
    <t>　262　建設機械・鉱山機械製造業</t>
  </si>
  <si>
    <t>2621　　建設機械・鉱山機械製造業</t>
  </si>
  <si>
    <t>　263　繊維機械製造業</t>
  </si>
  <si>
    <t>2631　　化学繊維機械・紡績機械製造業</t>
  </si>
  <si>
    <t>2632　　製織機械・編組機械製造業</t>
  </si>
  <si>
    <t>2633　　染色整理仕上機械製造業</t>
  </si>
  <si>
    <t>2634　　繊維機械部分品・取付具・附属品製造業</t>
  </si>
  <si>
    <t>2635　　縫製機械製造業</t>
  </si>
  <si>
    <t>　264　生活関連産業用機械製造業</t>
  </si>
  <si>
    <t>2641　　食品機械・同装置製造業</t>
  </si>
  <si>
    <t>2642　　木材加工機械製造業</t>
  </si>
  <si>
    <t>2643　　パルプ装置・製紙機械製造業</t>
  </si>
  <si>
    <t>2644　　印刷・製本・紙工機械製造業</t>
  </si>
  <si>
    <t>2645　　包装・荷造機械製造業</t>
  </si>
  <si>
    <t>　265　基礎素材産業用機械製造業</t>
  </si>
  <si>
    <t>2651　　鋳造装置製造業</t>
  </si>
  <si>
    <t>2652　　化学機械・同装置製造業</t>
  </si>
  <si>
    <t>2653　　プラスチック加工機械・同附属装置製造業</t>
  </si>
  <si>
    <t>　266　金属加工機械製造業</t>
  </si>
  <si>
    <t>2661　　金属工作機械製造業</t>
  </si>
  <si>
    <t>2662　　金属加工機械製造業（金属工作機械を除く）</t>
  </si>
  <si>
    <t>2663　　金属工作機械用・金属加工機械用部分品・附属品製造業（機械工具，金型を除く）</t>
  </si>
  <si>
    <t>2664　　機械工具製造業（粉末や金業を除く）</t>
  </si>
  <si>
    <t>　267　半導体・フラットパネルディスプレイ製造装置製造業</t>
  </si>
  <si>
    <t>2671　　半導体製造装置製造業</t>
  </si>
  <si>
    <t>2672　　フラットパネルディスプレイ製造装置製造業</t>
  </si>
  <si>
    <t>　269　その他の生産用機械・同部分品製造業</t>
  </si>
  <si>
    <t>2691　　金属用金型・同部分品・附属品製造業</t>
  </si>
  <si>
    <t>2692　　非金属用金型・同部分品・附属品製造業</t>
  </si>
  <si>
    <t>2693　　真空装置・真空機器製造業</t>
  </si>
  <si>
    <t>2694　　ロボット製造業</t>
  </si>
  <si>
    <t>2699　　他に分類されない生産用機械・同部分品製造業</t>
  </si>
  <si>
    <t>27　業務用機械器具製造業</t>
  </si>
  <si>
    <t>　270　管理，補助的経済活動を行う事業所（27業務用機械器具製造業）</t>
  </si>
  <si>
    <t>2700　　主として管理事務を行う本社等</t>
  </si>
  <si>
    <t>2709　　その他の管理，補助的経済活動を行う事業所</t>
  </si>
  <si>
    <t>　271　事務用機械器具製造業</t>
  </si>
  <si>
    <t>2711　　複写機製造業</t>
  </si>
  <si>
    <t>2719　　その他の事務用機械器具製造業</t>
  </si>
  <si>
    <t>　272　サービス用・娯楽用機械器具製造業</t>
  </si>
  <si>
    <t>2721　　サービス用機械器具製造業</t>
  </si>
  <si>
    <t>2722　　娯楽用機械製造業</t>
  </si>
  <si>
    <t>2723　　自動販売機製造業</t>
  </si>
  <si>
    <t>2729　　その他のサービス用・娯楽用機械器具製造業</t>
  </si>
  <si>
    <t>　273　計量器・測定器・分析機器・試験機・測量機械器具・理化学機械器具製造業</t>
  </si>
  <si>
    <t>2731　　体積計製造業</t>
  </si>
  <si>
    <t>2732　　はかり製造業</t>
  </si>
  <si>
    <t>2733　　圧力計・流量計・液面計等製造業</t>
  </si>
  <si>
    <t>2734　　精密測定器製造業</t>
  </si>
  <si>
    <t>2735　　分析機器製造業</t>
  </si>
  <si>
    <t>2736　　試験機製造業</t>
  </si>
  <si>
    <t>2737　　測量機械器具製造業</t>
  </si>
  <si>
    <t>2738　　理化学機械器具製造業</t>
  </si>
  <si>
    <t>2739　　その他の計量器・測定器・分析機器・試験機・測量機械器具・理化学機械器具製造業</t>
  </si>
  <si>
    <t>△</t>
  </si>
  <si>
    <t>　274　医療用機械器具・医療用品製造業</t>
  </si>
  <si>
    <t>2741　　医療用機械器具製造業</t>
  </si>
  <si>
    <t>2742　　歯科用機械器具製造業</t>
  </si>
  <si>
    <t>2743　　医療用品製造業（動物用医療機械器具を含む）</t>
  </si>
  <si>
    <t>2744　　歯科材料製造業</t>
  </si>
  <si>
    <t>　275　光学機械器具・レンズ製造業</t>
  </si>
  <si>
    <t>2751　　顕微鏡・望遠鏡等製造業</t>
  </si>
  <si>
    <t>2752　　写真機・映画用機械・同附属品製造業</t>
  </si>
  <si>
    <t>2753　　光学機械用レンズ・プリズム製造業</t>
  </si>
  <si>
    <t>　276　武器製造業</t>
  </si>
  <si>
    <t>2761　　武器製造業</t>
  </si>
  <si>
    <t>28　電子部品・デバイス・電子回路製造業</t>
  </si>
  <si>
    <t>　280　管理，補助的経済活動を行う事業所（28電子部品・デバイス・電子回路製造業）</t>
  </si>
  <si>
    <t>2800　　主として管理事務を行う本社等</t>
  </si>
  <si>
    <t>2809　　その他の管理，補助的経済活動を行う事業所</t>
  </si>
  <si>
    <t>　281　電子デバイス製造業</t>
  </si>
  <si>
    <t>2811　　電子管製造業</t>
  </si>
  <si>
    <t>2812　　光電変換素子製造業</t>
  </si>
  <si>
    <t>2813　　半導体素子製造業（光電変換素子を除く）</t>
  </si>
  <si>
    <t>2814　　集積回路製造業</t>
  </si>
  <si>
    <t>2815　　液晶パネル・フラットパネル製造業</t>
  </si>
  <si>
    <t>　282　電子部品製造業</t>
  </si>
  <si>
    <t>2821　　抵抗器・コンデンサ・変成器・複合部品製造業</t>
  </si>
  <si>
    <t>2822　　音響部品・磁気ヘッド・小形モーター製造業</t>
    <phoneticPr fontId="1"/>
  </si>
  <si>
    <t>2823　　コネクタ・スイッチ・リレー製造業</t>
  </si>
  <si>
    <t>　283　記録メディア製造業</t>
  </si>
  <si>
    <t>2831　　半導体メモリメディア製造業</t>
  </si>
  <si>
    <t>2832　　光ディスク・磁気ディスク・磁気テープ製造業</t>
  </si>
  <si>
    <t>　284　電子回路製造業</t>
  </si>
  <si>
    <t>2841　　電子回路基板製造業</t>
  </si>
  <si>
    <t>2842　　電子回路実装基板製造業</t>
  </si>
  <si>
    <t>　285　ユニット部品製造業</t>
  </si>
  <si>
    <t>2851　　電源ユニット・高周波ユニット・コントロールユニット製造業</t>
  </si>
  <si>
    <t>2859　　その他のユニット部品製造業</t>
  </si>
  <si>
    <t>　289　その他の電子部品・デバイス・電子回路製造業</t>
  </si>
  <si>
    <t>2899　　その他の電子部品・デバイス・電子回路製造業</t>
  </si>
  <si>
    <t>29　電気機械器具製造業</t>
  </si>
  <si>
    <t>　290　管理，補助的経済活動を行う事業所（29電気機械器具製造業）</t>
  </si>
  <si>
    <t>2900　　主として管理事務を行う本社等</t>
  </si>
  <si>
    <t>2909　　その他の管理，補助的経済活動を行う事業所</t>
  </si>
  <si>
    <t>　291　発電用・送電用・配電用電気機械器具製造業</t>
  </si>
  <si>
    <t>2911　　発電機・電動機・その他の回転電気機械製造業</t>
  </si>
  <si>
    <t>2912　　変圧器類製造業（電子機器用を除く)</t>
  </si>
  <si>
    <t>2913　　電力開閉装置製造業</t>
  </si>
  <si>
    <t>2914　　配電盤・電力制御装置製造業</t>
  </si>
  <si>
    <t>2915　　配線器具・配線附属品製造業</t>
  </si>
  <si>
    <t>　292　産業用電気機械器具製造業</t>
  </si>
  <si>
    <t>2921　　電気溶接機製造業</t>
  </si>
  <si>
    <t>2922　　内燃機関電装品製造業</t>
  </si>
  <si>
    <t>電気炉・電熱装置製造業</t>
  </si>
  <si>
    <t>2923　　電気炉・電熱装置製造業</t>
    <phoneticPr fontId="1"/>
  </si>
  <si>
    <t>2929　　その他の産業用電気機械器具製造業（車両用，船舶用を含む）</t>
  </si>
  <si>
    <t>　293　民生用電気機械器具製造業</t>
  </si>
  <si>
    <t>2931　　ちゅう房機器製造業</t>
  </si>
  <si>
    <t>2932　　空調・住宅関連機器製造業</t>
  </si>
  <si>
    <t>2933　　衣料衛生関連機器製造業</t>
  </si>
  <si>
    <t>2939　　その他の民生用電気機械器具製造業</t>
  </si>
  <si>
    <t>　294　電球・電気照明器具製造業</t>
  </si>
  <si>
    <t>2941　　電球製造業</t>
  </si>
  <si>
    <t>2942　　電気照明器具製造業</t>
  </si>
  <si>
    <t>　295　電池製造業</t>
  </si>
  <si>
    <t>2951　　蓄電池製造業</t>
  </si>
  <si>
    <t>2952　　一次電池（乾電池，湿電池）製造業</t>
  </si>
  <si>
    <t>　296　電子応用装置製造業</t>
  </si>
  <si>
    <t>2961　　X線装置製造業</t>
  </si>
  <si>
    <t>2962　　医療用電子応用装置製造業</t>
  </si>
  <si>
    <t>2969　　その他の電子応用装置製造業</t>
  </si>
  <si>
    <t>　297　電気計測器製造業</t>
  </si>
  <si>
    <t>2971　　電気計測器製造業（別掲を除く）</t>
  </si>
  <si>
    <t>2972　　工業計器製造業</t>
  </si>
  <si>
    <t>2973　　医療用計測器製造業</t>
  </si>
  <si>
    <t>　299　その他の電気機械器具製造業</t>
  </si>
  <si>
    <t>2999　　その他の電気機械器具製造業</t>
  </si>
  <si>
    <t>30　情報通信機械器具製造業</t>
  </si>
  <si>
    <t>　300　管理，補助的経済活動を行う事業所（30情報通信機械器具製造業）</t>
  </si>
  <si>
    <t>3000　　主として管理事務を行う本社等</t>
  </si>
  <si>
    <t>3009　　その他の管理，補助的経済活動を行う事業所</t>
  </si>
  <si>
    <t>　301　通信機械器具・同関連機械器具製造業</t>
  </si>
  <si>
    <t>3011　　有線通信機械器具製造業</t>
  </si>
  <si>
    <t>3012　　スマートフォン・携帯電話機・PHS電話機製造業</t>
    <phoneticPr fontId="1"/>
  </si>
  <si>
    <t>3013　　無線通信機械器具製造業</t>
  </si>
  <si>
    <t>3014　　ラジオ受信機・テレビジョン受信機製造業</t>
  </si>
  <si>
    <t>3015　　交通信号保安装置製造業</t>
  </si>
  <si>
    <t>3019　　その他の通信機械器具・同関連機械器具製造業</t>
  </si>
  <si>
    <t>　302　映像・音響機械器具製造業</t>
  </si>
  <si>
    <t>3021　　ビデオ機器製造業</t>
  </si>
  <si>
    <t>3022　　デジタルカメラ製造業</t>
  </si>
  <si>
    <t>3023　　電気音響機械器具製造業</t>
  </si>
  <si>
    <t>　303　電子計算機・同附属装置製造業</t>
  </si>
  <si>
    <t>3031　　電子計算機製造業（パーソナルコンピュータを除く）</t>
  </si>
  <si>
    <t>3032　　パーソナルコンピュータ製造業</t>
  </si>
  <si>
    <t>3033　　外部記憶装置製造業</t>
  </si>
  <si>
    <t>3034　　印刷装置製造業</t>
  </si>
  <si>
    <t>3035　　表示装置製造業</t>
  </si>
  <si>
    <t>3039　　その他の附属装置製造業</t>
  </si>
  <si>
    <t>31　輸送用機械器具製造業</t>
  </si>
  <si>
    <t>　310　管理，補助的経済活動を行う事業所（31輸送用機械器具製造業）</t>
  </si>
  <si>
    <t>3100　　主として管理事務を行う本社等</t>
  </si>
  <si>
    <t>3109　　その他の管理，補助的経済活動を行う事業所</t>
  </si>
  <si>
    <t>　311　自動車・同附属品製造業</t>
  </si>
  <si>
    <t>3111　　自動車製造業（二輪自動車を含む）</t>
  </si>
  <si>
    <t>3112　　自動車車体・附随車製造業</t>
  </si>
  <si>
    <t>3113　　自動車部分品・附属品製造業</t>
  </si>
  <si>
    <t>　312　鉄道車両・同部分品製造業</t>
  </si>
  <si>
    <t>3121　　鉄道車両製造業</t>
  </si>
  <si>
    <t>3122　　鉄道車両用部分品製造業</t>
  </si>
  <si>
    <t>　313　船舶製造・修理業，舶用機関製造業</t>
  </si>
  <si>
    <t>3131　　船舶製造・修理業</t>
  </si>
  <si>
    <t>3132　　船体ブロック製造業</t>
  </si>
  <si>
    <t>3133　　舟艇製造・修理業</t>
  </si>
  <si>
    <t>3134　　舶用機関製造業</t>
  </si>
  <si>
    <t>　314　航空機・同附属品製造業</t>
  </si>
  <si>
    <t>3141　　航空機製造業</t>
  </si>
  <si>
    <t>3142　　航空機用原動機製造業</t>
  </si>
  <si>
    <t>3149　　その他の航空機部分品・補助装置製造業</t>
  </si>
  <si>
    <t>　315　産業用運搬車両・同部分品・附属品製造業</t>
  </si>
  <si>
    <t>3151　　フォークリフトトラック・同部分品・附属品製造業</t>
  </si>
  <si>
    <t>3159　　その他の産業用運搬車両・同部分品・附属品製造業</t>
  </si>
  <si>
    <t>　319　その他の輸送用機械器具製造業</t>
  </si>
  <si>
    <t>3191　　自転車・同部分品製造業</t>
  </si>
  <si>
    <t>3199　　他に分類されない輸送用機械器具製造業</t>
  </si>
  <si>
    <t>32　その他の製造業</t>
  </si>
  <si>
    <t>　320　管理，補助的経済活動を行う事業所（32その他の製造業）</t>
  </si>
  <si>
    <t>3200　　主として管理事務を行う本社等</t>
  </si>
  <si>
    <t>3209　　その他の管理，補助的経済活動を行う事業所</t>
  </si>
  <si>
    <t>　321　貴金属・宝石製品製造業</t>
  </si>
  <si>
    <t>3211　　貴金属・宝石製装身具（ジュエリー）製品製造業</t>
  </si>
  <si>
    <t>3212　　貴金属・宝石製装身具（ジュエリー）附属品・同材料加工業</t>
  </si>
  <si>
    <t>3219　　その他の貴金属製品製造業</t>
  </si>
  <si>
    <t>　322　装身具・装飾品・ボタン・同関連品製造業（貴金属・宝石製を除く）</t>
  </si>
  <si>
    <t>3221　　装身具・装飾品製造業（貴金属・宝石製を除く）</t>
  </si>
  <si>
    <t>3222　　造花・装飾用羽毛製造業</t>
  </si>
  <si>
    <t>3223　　ボタン製造業</t>
  </si>
  <si>
    <t>3224　　針・ピン・ホック・スナップ・同関連品製造業</t>
  </si>
  <si>
    <t>3229　　その他の装身具・装飾品製造業</t>
  </si>
  <si>
    <t>　323　時計・同部分品製造業</t>
  </si>
  <si>
    <t>3231　　時計・同部分品製造業</t>
  </si>
  <si>
    <t>　324　楽器製造業</t>
  </si>
  <si>
    <t>3241　　ピアノ製造業</t>
  </si>
  <si>
    <t>3249　　その他の楽器・楽器部品・同材料製造業</t>
  </si>
  <si>
    <t>　325　がん具・運動用具製造業</t>
  </si>
  <si>
    <t>3251　　娯楽用具・がん具製造業（人形を除く）</t>
  </si>
  <si>
    <t>3252　　人形製造業</t>
  </si>
  <si>
    <t>3253　　運動用具製造業</t>
  </si>
  <si>
    <t>　326　ペン・鉛筆・絵画用品・その他の事務用品製造業</t>
  </si>
  <si>
    <t>3261　　万年筆・ペン類・鉛筆製造業</t>
  </si>
  <si>
    <t>3262　　毛筆・絵画用品製造業（鉛筆を除く）</t>
  </si>
  <si>
    <t>3269　　その他の事務用品製造業</t>
  </si>
  <si>
    <t>　327　漆器製造業</t>
  </si>
  <si>
    <t>3271　　漆器製造業</t>
  </si>
  <si>
    <t>　328　畳等生活雑貨製品製造業</t>
  </si>
  <si>
    <t>3281　　麦わら・パナマ類帽子・わら工品製造業</t>
  </si>
  <si>
    <t>3282　　畳製造業</t>
  </si>
  <si>
    <t>3283　　うちわ・扇子・ちょうちん製造業</t>
  </si>
  <si>
    <t>3284　　ほうき・ブラシ製造業</t>
  </si>
  <si>
    <t>3285　　喫煙用具製造業（貴金属・宝石製を除く）</t>
  </si>
  <si>
    <t>3289　　その他の生活雑貨製品製造業</t>
  </si>
  <si>
    <t>　329　他に分類されない製造業</t>
  </si>
  <si>
    <t>3291　　煙火製造業</t>
  </si>
  <si>
    <t>3292　　看板・標識機製造業</t>
  </si>
  <si>
    <t>3293　　パレット製造業</t>
  </si>
  <si>
    <t>3294　　モデル・模型製造業</t>
  </si>
  <si>
    <t>3295　　工業用模型製造業</t>
  </si>
  <si>
    <t>3296　　情報記録物製造業（新聞，書籍等の印刷物を除く）</t>
  </si>
  <si>
    <t>3297　　眼鏡製造業（枠を含む）</t>
  </si>
  <si>
    <t>3299　　他に分類されないその他の製造業</t>
  </si>
  <si>
    <t xml:space="preserve"> F　電気・ガス・熱供給・水道業</t>
  </si>
  <si>
    <t>33　電気業</t>
  </si>
  <si>
    <t>　330　管理，補助的経済活動を行う事業所（33電気業）</t>
  </si>
  <si>
    <t>3300　　主として管理事務を行う本社等</t>
  </si>
  <si>
    <t>3309　　その他の管理，補助的経済活動を行う事業所</t>
  </si>
  <si>
    <t>　331　電気業</t>
  </si>
  <si>
    <t>3311　　発電業</t>
    <rPh sb="8" eb="9">
      <t>ギョウ</t>
    </rPh>
    <phoneticPr fontId="1"/>
  </si>
  <si>
    <t>3312　　送配電業</t>
    <phoneticPr fontId="1"/>
  </si>
  <si>
    <t>3313　　電気小売業</t>
    <phoneticPr fontId="1"/>
  </si>
  <si>
    <t>3314　　電気卸供給業</t>
    <phoneticPr fontId="1"/>
  </si>
  <si>
    <t>34　ガス業</t>
  </si>
  <si>
    <t>　340　管理，補助的経済活動を行う事業所（34ガス業）</t>
  </si>
  <si>
    <t>3400　　主として管理事務を行う本社等</t>
  </si>
  <si>
    <t>3409　　その他の管理，補助的経済活動を行う事業所</t>
  </si>
  <si>
    <t>　341　ガス業</t>
  </si>
  <si>
    <t>3411　　ガス製造業</t>
    <rPh sb="10" eb="11">
      <t>ギョウ</t>
    </rPh>
    <phoneticPr fontId="1"/>
  </si>
  <si>
    <t>3412　　ガス導管業</t>
    <phoneticPr fontId="1"/>
  </si>
  <si>
    <t>3413　　ガス小売業</t>
    <rPh sb="8" eb="11">
      <t>コウリギョウ</t>
    </rPh>
    <phoneticPr fontId="1"/>
  </si>
  <si>
    <t>35　熱供給業</t>
  </si>
  <si>
    <t>　350　管理，補助的経済活動を行う事業所（35熱供給業）</t>
  </si>
  <si>
    <t>3500　　主として管理事務を行う本社等</t>
  </si>
  <si>
    <t>3509　　その他の管理，補助的経済活動を行う事業所</t>
  </si>
  <si>
    <t>　351　熱供給業</t>
  </si>
  <si>
    <t>3511　　熱供給業</t>
  </si>
  <si>
    <t>36　水道業</t>
  </si>
  <si>
    <t>　360　管理，補助的経済活動を行う事業所（36水道業）</t>
  </si>
  <si>
    <t>3600　　主として管理事務を行う本社等</t>
  </si>
  <si>
    <t>3609　　その他の管理，補助的経済活動を行う事業所</t>
  </si>
  <si>
    <t>　361　上水道業</t>
  </si>
  <si>
    <t>3611　　上水道業</t>
  </si>
  <si>
    <t>　362　工業用水道業</t>
  </si>
  <si>
    <t>3621　　工業用水道業</t>
  </si>
  <si>
    <t>　363　下水道業</t>
  </si>
  <si>
    <t>3631　　下水道処理施設維持管理業</t>
  </si>
  <si>
    <t>3632　　下水道管路施設維持管理業</t>
  </si>
  <si>
    <t xml:space="preserve"> G　情報通信業</t>
  </si>
  <si>
    <t>37　通信業</t>
  </si>
  <si>
    <t>　370　管理，補助的経済活動を行う事業所（37通信業）</t>
  </si>
  <si>
    <t>3700　　主として管理事務を行う本社等</t>
  </si>
  <si>
    <t>3709　　その他の管理，補助的経済活動を行う事業所</t>
  </si>
  <si>
    <t>　371　固定電気通信業</t>
  </si>
  <si>
    <t>3711　　地域電気通信業（有線放送電話業を除く）</t>
  </si>
  <si>
    <t>3712　　長距離電気通信業</t>
  </si>
  <si>
    <t>3713　　有線放送電話業</t>
  </si>
  <si>
    <t>3719　　その他の固定電気通信業</t>
  </si>
  <si>
    <t>　372　移動電気通信業</t>
  </si>
  <si>
    <t>3721　　移動電気通信業</t>
  </si>
  <si>
    <t>　373　電気通信に附帯するサービス業</t>
  </si>
  <si>
    <t>3731　　電気通信に附帯するサービス業</t>
  </si>
  <si>
    <t>38　放送業</t>
  </si>
  <si>
    <t>　380　管理，補助的経済活動を行う事業所（38放送業）</t>
  </si>
  <si>
    <t>3800　　主として管理事務を行う本社等</t>
  </si>
  <si>
    <t>3809　　その他の管理，補助的経済活動を行う事業所</t>
  </si>
  <si>
    <t>　381　公共放送業（有線放送業を除く）</t>
  </si>
  <si>
    <t>3811　　公共放送業（有線放送業を除く）</t>
  </si>
  <si>
    <t>　382　民間放送業（有線放送業を除く）</t>
  </si>
  <si>
    <t>3821　　テレビジョン放送業（衛星放送業を除く）</t>
  </si>
  <si>
    <t>3822　　ラジオ放送業（衛星放送業を除く）</t>
  </si>
  <si>
    <t>3823　　衛星放送業</t>
  </si>
  <si>
    <t>3829　　その他の民間放送業</t>
  </si>
  <si>
    <t>　383　有線放送業</t>
  </si>
  <si>
    <t>3831　　有線テレビジョン放送業</t>
  </si>
  <si>
    <t>3832　　有線ラジオ放送業</t>
  </si>
  <si>
    <t>39　情報サービス業</t>
  </si>
  <si>
    <t>　390　管理，補助的経済活動を行う事業所（39情報サービス業）</t>
  </si>
  <si>
    <t>3900　　主として管理事務を行う本社等</t>
  </si>
  <si>
    <t>3909　　その他の管理，補助的経済活動を行う事業所</t>
  </si>
  <si>
    <t>　391　ソフトウェア業</t>
  </si>
  <si>
    <t>3911　　受託開発ソフトウェア業</t>
  </si>
  <si>
    <t>3912　　組込みソフトウェア業</t>
  </si>
  <si>
    <t>3913　　パッケージソフトウェア業</t>
  </si>
  <si>
    <t>3914　　ゲームソフトウェア業</t>
  </si>
  <si>
    <t>　392　情報処理・提供サービス業</t>
  </si>
  <si>
    <t>3921　　情報処理サービス業</t>
  </si>
  <si>
    <t>3922　　情報提供サービス業</t>
  </si>
  <si>
    <t>3923　　市場調査・世論調査・社会調査業</t>
  </si>
  <si>
    <t>3929　　その他の情報処理・提供サービス業</t>
  </si>
  <si>
    <t>40　インターネット附随サービス業</t>
  </si>
  <si>
    <t>　400　管理，補助的経済活動を行う事業所（40インターネット附随サービス業）</t>
  </si>
  <si>
    <t>4000　　主として管理事務を行う本社等</t>
  </si>
  <si>
    <t>4009　　その他の管理，補助的経済活動を行う事業所</t>
  </si>
  <si>
    <t>　401　インターネット附随サービス業</t>
  </si>
  <si>
    <t>4011　　ポータルサイト・サーバ運営業</t>
  </si>
  <si>
    <t>4012　　アプリケーション・サービス・コンテンツ・プロバイダ</t>
  </si>
  <si>
    <t>4013　　インターネット利用サポート業</t>
  </si>
  <si>
    <t>41　映像・音声・文字情報制作業</t>
  </si>
  <si>
    <t>　410　管理，補助的経済活動を行う事業所（41映像・音声・文字情報制作業）</t>
  </si>
  <si>
    <t>4100　　主として管理事務を行う本社等</t>
  </si>
  <si>
    <t>4109　　その他の管理，補助的経済活動を行う事業所</t>
  </si>
  <si>
    <t>　411　映像情報制作・配給業</t>
  </si>
  <si>
    <t>4111　　映画・ビデオ制作業（テレビジョン番組制作業，アニメーション制作業を除く）</t>
  </si>
  <si>
    <t>4112　　テレビジョン番組制作業（アニメーション制作業を除く）</t>
  </si>
  <si>
    <t>4113　　アニメーション制作業</t>
  </si>
  <si>
    <t>4114　　映画・ビデオ・テレビジョン番組配給業</t>
  </si>
  <si>
    <t>　412　音声情報制作業</t>
  </si>
  <si>
    <t>4121　　レコード制作業</t>
  </si>
  <si>
    <t>4122　　ラジオ番組制作業</t>
  </si>
  <si>
    <t>　413　新聞業</t>
  </si>
  <si>
    <t>4131　　新聞業</t>
  </si>
  <si>
    <t>　414　出版業</t>
  </si>
  <si>
    <t>4141　　出版業</t>
  </si>
  <si>
    <t>　415　広告制作業</t>
  </si>
  <si>
    <t>4151　　広告制作業</t>
  </si>
  <si>
    <t>　416　映像・音声・文字情報制作に附帯するサービス業</t>
  </si>
  <si>
    <t>4161　　ニュース供給業</t>
  </si>
  <si>
    <t>4169　　その他の映像・音声・文字情報制作に附帯するサービス業</t>
  </si>
  <si>
    <t xml:space="preserve"> H　運輸業，郵便業</t>
  </si>
  <si>
    <t>42　鉄道業</t>
  </si>
  <si>
    <t>　420　管理，補助的経済活動を行う事業所（42鉄道業）</t>
  </si>
  <si>
    <t>4200　　主として管理事務を行う本社等</t>
  </si>
  <si>
    <t>4209　　その他の管理，補助的経済活動を行う事業所</t>
  </si>
  <si>
    <t>　421　鉄道業</t>
  </si>
  <si>
    <t>4211　　普通鉄道業</t>
  </si>
  <si>
    <t>4212　　軌道業</t>
  </si>
  <si>
    <t>4213　　地下鉄道業</t>
  </si>
  <si>
    <t>4214　　モノレール鉄道業（地下鉄道業を除く）</t>
  </si>
  <si>
    <t>4215　　案内軌条式鉄道業（地下鉄道業を除く）</t>
  </si>
  <si>
    <t>4216　　鋼索鉄道業</t>
  </si>
  <si>
    <t>4217　　索道業</t>
  </si>
  <si>
    <t>4219　　その他の鉄道業</t>
  </si>
  <si>
    <t>43　道路旅客運送業</t>
  </si>
  <si>
    <t>　430　管理，補助的経済活動を行う事業所（43道路旅客運送業）</t>
  </si>
  <si>
    <t>4300　　主として管理事務を行う本社等</t>
  </si>
  <si>
    <t>4309　　その他の管理，補助的経済活動を行う事業所</t>
  </si>
  <si>
    <t>　431　一般乗合旅客自動車運送業</t>
  </si>
  <si>
    <t>4311　　一般乗合旅客自動車運送業</t>
  </si>
  <si>
    <t>　432　一般乗用旅客自動車運送業</t>
  </si>
  <si>
    <t>4321　　一般乗用旅客自動車運送業</t>
  </si>
  <si>
    <t>　433　一般貸切旅客自動車運送業</t>
  </si>
  <si>
    <t>4331　　一般貸切旅客自動車運送業</t>
  </si>
  <si>
    <t>　439　その他の道路旅客運送業</t>
  </si>
  <si>
    <t>4391　　特定旅客自動車運送業</t>
  </si>
  <si>
    <t>4399　　他に分類されない道路旅客運送業</t>
  </si>
  <si>
    <t>44　道路貨物運送業</t>
  </si>
  <si>
    <t>　440　管理，補助的経済活動を行う事業所（44道路貨物運送業）</t>
  </si>
  <si>
    <t>4400　　主として管理事務を行う本社等</t>
  </si>
  <si>
    <t>4409　　その他の管理，補助的経済活動を行う事業所</t>
  </si>
  <si>
    <t>　441　一般貨物自動車運送業</t>
  </si>
  <si>
    <t>4411　　一般貨物自動車運送業（特別積合せ貨物運送業を除く）</t>
  </si>
  <si>
    <t>4412　　特別積合せ貨物運送業</t>
  </si>
  <si>
    <t>　442　特定貨物自動車運送業</t>
  </si>
  <si>
    <t>4421　　特定貨物自動車運送業</t>
  </si>
  <si>
    <t>　443　貨物軽自動車運送業</t>
  </si>
  <si>
    <t>4431　　貨物軽自動車運送業</t>
  </si>
  <si>
    <t>　444　集配利用運送業</t>
  </si>
  <si>
    <t>4441　　集配利用運送業</t>
  </si>
  <si>
    <t>　449　その他の道路貨物運送業</t>
  </si>
  <si>
    <t>4499　　その他の道路貨物運送業</t>
  </si>
  <si>
    <t>45　水運業</t>
  </si>
  <si>
    <t>　450　管理，補助的経済活動を行う事業所（45水運業）</t>
  </si>
  <si>
    <t>4500　　主として管理事務を行う本社等</t>
  </si>
  <si>
    <t>4509　　その他の管理，補助的経済活動を行う事業所</t>
  </si>
  <si>
    <t>　451　外航海運業</t>
  </si>
  <si>
    <t>4511　　外航旅客海運業</t>
  </si>
  <si>
    <t>4512　　外航貨物海運業</t>
  </si>
  <si>
    <t>　452　沿海海運業</t>
  </si>
  <si>
    <t>4521　　沿海旅客海運業</t>
  </si>
  <si>
    <t>4522　　沿海貨物海運業</t>
  </si>
  <si>
    <t>　453　内陸水運業</t>
  </si>
  <si>
    <t>4531　　港湾旅客海運業</t>
  </si>
  <si>
    <t>4532　　河川水運業</t>
  </si>
  <si>
    <t>4533　　湖沼水運業</t>
  </si>
  <si>
    <t>　454　船舶貸渡業</t>
  </si>
  <si>
    <t>4541　　船舶貸渡業（内航船舶貸渡業を除く）</t>
  </si>
  <si>
    <t>4542　　内航船舶貸渡業</t>
  </si>
  <si>
    <t>46　航空運輸業</t>
  </si>
  <si>
    <t>　460　管理，補助的経済活動を行う事業所（46航空運輸業）</t>
  </si>
  <si>
    <t>4600　　主として管理事務を行う本社等</t>
  </si>
  <si>
    <t>4609　　その他の管理，補助的経済活動を行う事業所</t>
  </si>
  <si>
    <t>　461　航空運送業</t>
  </si>
  <si>
    <t>4611　　航空運送業</t>
  </si>
  <si>
    <t>　462　航空機使用業（航空運送業を除く）</t>
  </si>
  <si>
    <t>4621　　航空機使用業（航空運送業を除く）</t>
  </si>
  <si>
    <t>47　倉庫業</t>
  </si>
  <si>
    <t>　470　管理，補助的経済活動を行う事業所（47倉庫業）</t>
  </si>
  <si>
    <t>4700　　主として管理事務を行う本社等</t>
  </si>
  <si>
    <t>4709　　その他の管理，補助的経済活動を行う事業所</t>
  </si>
  <si>
    <t>　471　倉庫業（冷蔵倉庫業を除く）</t>
  </si>
  <si>
    <t>4711　　倉庫業（冷蔵倉庫業を除く）</t>
  </si>
  <si>
    <t>　472　冷蔵倉庫業</t>
  </si>
  <si>
    <t>4721　　冷蔵倉庫業</t>
  </si>
  <si>
    <t>48　運輸に附帯するサービス業</t>
  </si>
  <si>
    <t>　480　管理，補助的経済活動を行う事業所（48運輸に附帯するサービス業）</t>
  </si>
  <si>
    <t>4800　　主として管理事務を行う本社等</t>
  </si>
  <si>
    <t>4809　　その他の管理，補助的経済活動を行う事業所</t>
  </si>
  <si>
    <t>　481　港湾運送業</t>
  </si>
  <si>
    <t>4811　　港湾運送業</t>
  </si>
  <si>
    <t>　482　貨物運送取扱業（集配利用運送業を除く）</t>
  </si>
  <si>
    <t>4821　　利用運送業（集配利用運送業を除く）</t>
  </si>
  <si>
    <t>4822　　運送取次業</t>
  </si>
  <si>
    <t>　483　運送代理店</t>
  </si>
  <si>
    <t>4831　　運送代理店</t>
  </si>
  <si>
    <t>　484　こん包業</t>
  </si>
  <si>
    <t>4841　　こん包業（組立こん包業を除く）</t>
  </si>
  <si>
    <t>4842　　組立こん包業</t>
  </si>
  <si>
    <t>　485　運輸施設提供業</t>
  </si>
  <si>
    <t>4851　　鉄道施設提供業</t>
  </si>
  <si>
    <t>4852　　道路運送固定施設業</t>
  </si>
  <si>
    <t>4853　　自動車ターミナル業</t>
  </si>
  <si>
    <t>4854　　貨物荷扱固定施設業</t>
  </si>
  <si>
    <t>4855　　桟橋泊きょ業</t>
  </si>
  <si>
    <t>4856　　飛行場業</t>
  </si>
  <si>
    <t>　489　その他の運輸に附帯するサービス業</t>
  </si>
  <si>
    <t>4891　　海運仲立業</t>
  </si>
  <si>
    <t>4892　　レッカー・ロードサービス業</t>
    <phoneticPr fontId="1"/>
  </si>
  <si>
    <t>4899　　他に分類されない運輸に附帯するサービス業</t>
  </si>
  <si>
    <t>管理，補助的経済活動を行う事業所(4901)</t>
    <phoneticPr fontId="1"/>
  </si>
  <si>
    <t>49　郵便業（信書便事業を含む）</t>
  </si>
  <si>
    <t>　490　管理，補助的経済活動を行う事業所（49郵便業）</t>
  </si>
  <si>
    <t>4901　　管理，補助的経済活動を行う事業所</t>
  </si>
  <si>
    <t>　491　郵便業（信書便事業を含む）</t>
  </si>
  <si>
    <t>4911　　郵便業（信書便事業を含む）</t>
  </si>
  <si>
    <t xml:space="preserve"> I　卸売業，小売業</t>
  </si>
  <si>
    <t>50　各種商品卸売業</t>
  </si>
  <si>
    <t>　500　管理，補助的経済活動を行う事業所（50各種商品卸売業）</t>
  </si>
  <si>
    <t>5000　　主として管理事務を行う本社等</t>
  </si>
  <si>
    <t>自家用倉庫(5008)</t>
    <phoneticPr fontId="1"/>
  </si>
  <si>
    <t>5008　　自家用倉庫</t>
  </si>
  <si>
    <t>5009　　その他の管理，補助的経済活動を行う事業所</t>
  </si>
  <si>
    <t>　501　各種商品卸売業</t>
  </si>
  <si>
    <t>5011　　各種商品卸売業（従業者が常時100人以上のもの）</t>
  </si>
  <si>
    <t>5019　　その他の各種商品卸売業</t>
  </si>
  <si>
    <t>51　繊維・衣服等卸売業</t>
  </si>
  <si>
    <t>　510　管理，補助的経済活動を行う事業所（51繊維・衣服等卸売業）</t>
  </si>
  <si>
    <t>5100　　主として管理事務を行う本社等</t>
  </si>
  <si>
    <t>自家用倉庫(5108)</t>
    <phoneticPr fontId="1"/>
  </si>
  <si>
    <t>5108　　自家用倉庫</t>
  </si>
  <si>
    <t>5109　　その他の管理，補助的経済活動を行う事業所</t>
  </si>
  <si>
    <t>　511　繊維品卸売業（衣服，身の回り品を除く）</t>
  </si>
  <si>
    <t>5111　　繊維原料卸売業</t>
  </si>
  <si>
    <t>5112　　糸卸売業</t>
  </si>
  <si>
    <t>5113　　織物卸売業（室内装飾繊維品を除く）</t>
  </si>
  <si>
    <t>　512　衣服卸売業</t>
  </si>
  <si>
    <t>5121　　男子服卸売業</t>
  </si>
  <si>
    <t>5122　　婦人・子供服卸売業</t>
  </si>
  <si>
    <t>5123　　下着類卸売業</t>
  </si>
  <si>
    <t>5129　　その他の衣服卸売業</t>
  </si>
  <si>
    <t>　513　身の回り品卸売業</t>
  </si>
  <si>
    <t>5131　　寝具類卸売業</t>
  </si>
  <si>
    <t>5132　　靴・履物卸売業</t>
  </si>
  <si>
    <t>5133　　かばん・袋物卸売業</t>
  </si>
  <si>
    <t>5139　　その他の身の回り品卸売業</t>
  </si>
  <si>
    <t>52　飲食料品卸売業</t>
  </si>
  <si>
    <t>　520　管理，補助的経済活動を行う事業所（52飲食料品卸売業）</t>
  </si>
  <si>
    <t>5200　　主として管理事務を行う本社等</t>
  </si>
  <si>
    <t>自家用倉庫(5208)</t>
    <phoneticPr fontId="1"/>
  </si>
  <si>
    <t>5208　　自家用倉庫</t>
  </si>
  <si>
    <t>5209　　その他の管理，補助的経済活動を行う事業所</t>
  </si>
  <si>
    <t>　521　農畜産物・水産物卸売業</t>
  </si>
  <si>
    <t>5211　　米麦卸売業</t>
  </si>
  <si>
    <t>5212　　雑穀・豆類卸売業</t>
  </si>
  <si>
    <t>5213　　野菜卸売業</t>
  </si>
  <si>
    <t>5214　　果実卸売業</t>
  </si>
  <si>
    <t>5215　　食肉卸売業</t>
  </si>
  <si>
    <t>5216　　生鮮魚介卸売業</t>
  </si>
  <si>
    <t>5219　　その他の農畜産物・水産物卸売業</t>
  </si>
  <si>
    <t>　522　食料・飲料卸売業</t>
  </si>
  <si>
    <t>5221　　砂糖・味そ・しょう油卸売業</t>
  </si>
  <si>
    <t>5222　　酒類卸売業</t>
  </si>
  <si>
    <t>5223　　乾物卸売業</t>
  </si>
  <si>
    <t>5224　　菓子・パン類卸売業</t>
  </si>
  <si>
    <t>5225　　飲料卸売業（別掲を除く）</t>
  </si>
  <si>
    <t>5226　　茶類卸売業</t>
  </si>
  <si>
    <t>5227　　牛乳・乳製品卸売業</t>
  </si>
  <si>
    <t>5229　　その他の食料・飲料卸売業</t>
  </si>
  <si>
    <t>53　建築材料，鉱物・金属材料等卸売業</t>
  </si>
  <si>
    <t>　530　管理，補助的経済活動を行う事業所（53建築材料，鉱物・金属材料等卸売業）</t>
  </si>
  <si>
    <t>5300　　主として管理事務を行う本社等</t>
  </si>
  <si>
    <t>自家用倉庫(5308)</t>
    <phoneticPr fontId="1"/>
  </si>
  <si>
    <t>5308　　自家用倉庫</t>
  </si>
  <si>
    <t>5309　　その他の管理，補助的経済活動を行う事業所</t>
  </si>
  <si>
    <t>　531　建築材料卸売業</t>
  </si>
  <si>
    <t>5311　　木材・竹材卸売業</t>
  </si>
  <si>
    <t>5312　　セメント卸売業</t>
  </si>
  <si>
    <t>5313　　板ガラス卸売業</t>
  </si>
  <si>
    <t>5314　　建築用金属製品卸売業（建築用金物を除く）</t>
  </si>
  <si>
    <t>5319　　その他の建築材料卸売業</t>
  </si>
  <si>
    <t>　532　化学製品卸売業</t>
  </si>
  <si>
    <t>5321　　塗料卸売業</t>
  </si>
  <si>
    <t>5322　　プラスチック卸売業</t>
  </si>
  <si>
    <t>5329　　その他の化学製品卸売業</t>
  </si>
  <si>
    <t>石油卸売業・燃料小売業の指針</t>
    <rPh sb="0" eb="2">
      <t>セキユ</t>
    </rPh>
    <rPh sb="2" eb="5">
      <t>オロシウリギョウ</t>
    </rPh>
    <rPh sb="6" eb="8">
      <t>ネンリョウ</t>
    </rPh>
    <rPh sb="8" eb="11">
      <t>コウリギョウ</t>
    </rPh>
    <rPh sb="12" eb="14">
      <t>シシン</t>
    </rPh>
    <phoneticPr fontId="1"/>
  </si>
  <si>
    <t>　533　石油・鉱物卸売業</t>
  </si>
  <si>
    <t>5331　　石油卸売業</t>
  </si>
  <si>
    <t>5332　　鉱物卸売業（石油を除く）</t>
  </si>
  <si>
    <t>　534　鉄鋼製品卸売業</t>
  </si>
  <si>
    <t>5341　　鉄鋼粗製品卸売業</t>
  </si>
  <si>
    <t>5342　　鉄鋼一次製品卸売業</t>
  </si>
  <si>
    <t>5349　　その他の鉄鋼製品卸売業</t>
  </si>
  <si>
    <t>　535　非鉄金属卸売業</t>
  </si>
  <si>
    <t>5351　　非鉄金属地金卸売業</t>
  </si>
  <si>
    <t>5352　　非鉄金属製品卸売業</t>
  </si>
  <si>
    <t>　536　再生資源卸売業</t>
  </si>
  <si>
    <t>5361　　空瓶・空缶等空容器卸売業</t>
  </si>
  <si>
    <t>5362　　鉄スクラップ卸売業</t>
  </si>
  <si>
    <t>5363　　非鉄金属スクラップ卸売業</t>
  </si>
  <si>
    <t>5364　　古紙卸売業</t>
  </si>
  <si>
    <t>5369　　その他の再生資源卸売業</t>
  </si>
  <si>
    <t>54　機械器具卸売業</t>
  </si>
  <si>
    <t>　540　管理，補助的経済活動を行う事業所（54機械器具卸売業）</t>
  </si>
  <si>
    <t>5400　　主として管理事務を行う本社等</t>
  </si>
  <si>
    <t>自家用倉庫(5408)</t>
    <phoneticPr fontId="1"/>
  </si>
  <si>
    <t>5408　　自家用倉庫</t>
  </si>
  <si>
    <t>5409　　その他の管理，補助的経済活動を行う事業所</t>
  </si>
  <si>
    <t>　541　産業機械器具卸売業</t>
  </si>
  <si>
    <t>5411　　農業用機械器具卸売業</t>
  </si>
  <si>
    <t>5412　　建設機械・鉱山機械卸売業</t>
  </si>
  <si>
    <t>5413　　金属加工機械卸売業</t>
  </si>
  <si>
    <t>5414　　事務用機械器具卸売業</t>
  </si>
  <si>
    <t>5419　　その他の産業機械器具卸売業</t>
  </si>
  <si>
    <t>　542　自動車卸売業</t>
  </si>
  <si>
    <t>5421　　自動車卸売業（二輪自動車を含む）</t>
  </si>
  <si>
    <t>5422　　自動車部分品・附属品卸売業（中古品を除く）</t>
  </si>
  <si>
    <t>5423　　自動車中古部品卸売業</t>
  </si>
  <si>
    <t>　543　電気機械器具卸売業</t>
  </si>
  <si>
    <t>5431　　家庭用電気機械器具卸売業</t>
  </si>
  <si>
    <t>5432　　電気機械器具卸売業（家庭用電気機械器具を除く）</t>
  </si>
  <si>
    <t>　549　その他の機械器具卸売業</t>
  </si>
  <si>
    <t>5491　　輸送用機械器具卸売業（自動車を除く）</t>
  </si>
  <si>
    <t>5492　　計量器・理化学機械器具・光学機械器具等卸売業</t>
  </si>
  <si>
    <t>5493　　医療用機械器具卸売業（歯科用機械器具を含む）</t>
  </si>
  <si>
    <t>55　その他の卸売業</t>
  </si>
  <si>
    <t>　550　管理，補助的経済活動を行う事業所（55その他の卸売業）</t>
  </si>
  <si>
    <t>5500　　主として管理事務を行う本社等</t>
  </si>
  <si>
    <t>自家用倉庫(5508)</t>
    <phoneticPr fontId="1"/>
  </si>
  <si>
    <t>5508　　自家用倉庫</t>
  </si>
  <si>
    <t>5509　　その他の管理，補助的経済活動を行う事業所</t>
  </si>
  <si>
    <t>　551　家具・建具・じゅう器等卸売業</t>
  </si>
  <si>
    <t>5511　　家具・建具卸売業</t>
  </si>
  <si>
    <t>5512　　荒物卸売業</t>
  </si>
  <si>
    <t>5513　　畳卸売業</t>
  </si>
  <si>
    <t>5514　　室内装飾繊維品卸売業</t>
  </si>
  <si>
    <t>5515　　陶磁器・ガラス器卸売業</t>
  </si>
  <si>
    <t>5519　　その他のじゅう器卸売業</t>
  </si>
  <si>
    <t>　552　医薬品・化粧品等卸売業</t>
  </si>
  <si>
    <t>5521　　医薬品卸売業</t>
  </si>
  <si>
    <t>5522　　医療用品卸売業</t>
  </si>
  <si>
    <t>5523　　化粧品卸売業</t>
  </si>
  <si>
    <t>5524　　合成洗剤卸売業</t>
  </si>
  <si>
    <t>　553　紙・紙製品卸売業</t>
  </si>
  <si>
    <t>5531　　紙卸売業</t>
  </si>
  <si>
    <t>5532　　紙製品卸売業</t>
  </si>
  <si>
    <t>　559　他に分類されない卸売業</t>
  </si>
  <si>
    <t>5591　　金物卸売業</t>
  </si>
  <si>
    <t>5592　　肥料・飼料卸売業</t>
  </si>
  <si>
    <t>5593　　スポーツ用品卸売業</t>
  </si>
  <si>
    <t>5594　　娯楽用品・がん具卸売業</t>
  </si>
  <si>
    <t>5595　　たばこ卸売業</t>
  </si>
  <si>
    <t>5596　　ジュエリー製品卸売業</t>
  </si>
  <si>
    <t>5597　　書籍・雑誌卸売業</t>
  </si>
  <si>
    <t>5598　　代理商，仲立業</t>
  </si>
  <si>
    <t>5599　　他に分類されないその他の卸売業</t>
  </si>
  <si>
    <t>56　各種商品小売業</t>
  </si>
  <si>
    <t>　560　管理，補助的経済活動を行う事業所（56各種商品小売業）</t>
  </si>
  <si>
    <t>5600　　主として管理事務を行う本社等</t>
  </si>
  <si>
    <t>自家用倉庫(5608)</t>
    <phoneticPr fontId="1"/>
  </si>
  <si>
    <t>5608　　自家用倉庫</t>
  </si>
  <si>
    <t>5609　　その他の管理，補助的経済活動を行う事業所</t>
  </si>
  <si>
    <t>　561　百貨店</t>
    <phoneticPr fontId="1"/>
  </si>
  <si>
    <t>5611　　百貨店</t>
    <phoneticPr fontId="1"/>
  </si>
  <si>
    <t>総合スーパーマーケット</t>
    <phoneticPr fontId="1"/>
  </si>
  <si>
    <t>　562　総合スーパーマーケット</t>
    <phoneticPr fontId="1"/>
  </si>
  <si>
    <t>5621　　総合スーパーマーケット</t>
    <phoneticPr fontId="1"/>
  </si>
  <si>
    <t>　563　コンビニエンスストア</t>
    <phoneticPr fontId="1"/>
  </si>
  <si>
    <t>5631　　コンビニエンスストア</t>
    <phoneticPr fontId="1"/>
  </si>
  <si>
    <t>　564　ドラッグストア</t>
    <phoneticPr fontId="1"/>
  </si>
  <si>
    <t>5641　　ドラッグストア</t>
    <phoneticPr fontId="1"/>
  </si>
  <si>
    <t>　565　ホームセンター</t>
    <phoneticPr fontId="1"/>
  </si>
  <si>
    <t>5651　　ホームセンター</t>
    <phoneticPr fontId="1"/>
  </si>
  <si>
    <t xml:space="preserve">　566　均一価格店 </t>
    <phoneticPr fontId="1"/>
  </si>
  <si>
    <t>5661　　均一価格店</t>
    <rPh sb="6" eb="8">
      <t>キンイツ</t>
    </rPh>
    <rPh sb="8" eb="10">
      <t>カカク</t>
    </rPh>
    <rPh sb="10" eb="11">
      <t>テン</t>
    </rPh>
    <phoneticPr fontId="1"/>
  </si>
  <si>
    <t>　569　その他の各種商品小売業</t>
    <phoneticPr fontId="1"/>
  </si>
  <si>
    <t>5699　　その他の各種商品小売業</t>
    <phoneticPr fontId="1"/>
  </si>
  <si>
    <t>57　織物・衣服・身の回り品小売業</t>
  </si>
  <si>
    <t>　570　管理，補助的経済活動を行う事業所（57織物・衣服・身の回り品小売業）</t>
  </si>
  <si>
    <t>5700　　主として管理事務を行う本社等</t>
  </si>
  <si>
    <t>自家用倉庫(5708)</t>
    <phoneticPr fontId="1"/>
  </si>
  <si>
    <t>5708　　自家用倉庫</t>
  </si>
  <si>
    <t>5709　　その他の管理，補助的経済活動を行う事業所</t>
  </si>
  <si>
    <t>　571　呉服・服地・寝具小売業</t>
  </si>
  <si>
    <t>5711　　呉服・服地小売業</t>
  </si>
  <si>
    <t>5712　　寝具小売業</t>
  </si>
  <si>
    <t>　572　男子服小売業</t>
  </si>
  <si>
    <t>5721　　男子服小売業</t>
  </si>
  <si>
    <t>　573　婦人・子供服小売業</t>
  </si>
  <si>
    <t>5731　　婦人服小売業</t>
  </si>
  <si>
    <t>5732　　子供服小売業</t>
  </si>
  <si>
    <t>　574　靴・履物小売業</t>
  </si>
  <si>
    <t>5741　　靴小売業</t>
  </si>
  <si>
    <t>5742　　履物小売業（靴を除く）</t>
  </si>
  <si>
    <t>　579　その他の織物・衣服・身の回り品小売業</t>
  </si>
  <si>
    <t>5791　　かばん・袋物小売業</t>
  </si>
  <si>
    <t>5792　　下着類小売業</t>
  </si>
  <si>
    <t>5793　　洋品雑貨・小間物小売業</t>
  </si>
  <si>
    <t>5799　　他に分類されない織物・衣服・身の回り品小売業</t>
  </si>
  <si>
    <t>58　飲食料品小売業</t>
  </si>
  <si>
    <t>　580　管理，補助的経済活動を行う事業所（58飲食料品小売業）</t>
  </si>
  <si>
    <t>5800　　主として管理事務を行う本社等</t>
  </si>
  <si>
    <t>自家用倉庫(5808)</t>
    <phoneticPr fontId="1"/>
  </si>
  <si>
    <t>5808　　自家用倉庫</t>
  </si>
  <si>
    <t>5809　　その他の管理，補助的経済活動を行う事業所</t>
  </si>
  <si>
    <t>　581　各種食料品小売業</t>
  </si>
  <si>
    <t>5811　　食料品スーパーマーケット</t>
    <rPh sb="6" eb="9">
      <t>ショクリョウヒン</t>
    </rPh>
    <phoneticPr fontId="1"/>
  </si>
  <si>
    <t>その他の各種食料品小売業</t>
    <rPh sb="2" eb="3">
      <t>タ</t>
    </rPh>
    <rPh sb="4" eb="6">
      <t>カクシュ</t>
    </rPh>
    <rPh sb="6" eb="9">
      <t>ショクリョウヒン</t>
    </rPh>
    <rPh sb="9" eb="12">
      <t>コウリギョウ</t>
    </rPh>
    <phoneticPr fontId="1"/>
  </si>
  <si>
    <t>5819　　その他の各種食料品小売業</t>
    <rPh sb="8" eb="9">
      <t>タ</t>
    </rPh>
    <rPh sb="10" eb="12">
      <t>カクシュ</t>
    </rPh>
    <rPh sb="12" eb="15">
      <t>ショクリョウヒン</t>
    </rPh>
    <rPh sb="15" eb="18">
      <t>コウリギョウ</t>
    </rPh>
    <phoneticPr fontId="1"/>
  </si>
  <si>
    <t>　582　野菜・果実小売業</t>
  </si>
  <si>
    <t>5821　　野菜小売業</t>
  </si>
  <si>
    <t>5822　　果実小売業</t>
  </si>
  <si>
    <t>　583　食肉小売業</t>
  </si>
  <si>
    <t>5831　　食肉小売業（卵，鳥肉を除く）</t>
  </si>
  <si>
    <t>5832　　卵・鳥肉小売業</t>
  </si>
  <si>
    <t>　584　鮮魚小売業</t>
  </si>
  <si>
    <t>5841　　鮮魚小売業</t>
  </si>
  <si>
    <t>　585　酒小売業</t>
  </si>
  <si>
    <t>5851　　酒小売業</t>
  </si>
  <si>
    <t>　586　菓子・パン小売業</t>
  </si>
  <si>
    <t>5861　　菓子小売業（製造小売）</t>
  </si>
  <si>
    <t>5862　　菓子小売業（製造小売でないもの）</t>
  </si>
  <si>
    <t>5863　　パン小売業（製造小売）</t>
  </si>
  <si>
    <t>5864　　パン小売業（製造小売でないもの）</t>
  </si>
  <si>
    <t>　589　その他の飲食料品小売業</t>
  </si>
  <si>
    <t>5891　　牛乳小売業</t>
    <phoneticPr fontId="1"/>
  </si>
  <si>
    <t>5892　　飲料小売業（別掲を除く）</t>
    <phoneticPr fontId="1"/>
  </si>
  <si>
    <t>5893　　茶類小売業</t>
    <phoneticPr fontId="1"/>
  </si>
  <si>
    <t>5894　　料理品小売業</t>
    <phoneticPr fontId="1"/>
  </si>
  <si>
    <t>5895　　米穀類小売業</t>
    <phoneticPr fontId="1"/>
  </si>
  <si>
    <t>5896　　豆腐・かまぼこ等加工食品小売業</t>
    <phoneticPr fontId="1"/>
  </si>
  <si>
    <t>5897　　乾物小売業</t>
    <phoneticPr fontId="1"/>
  </si>
  <si>
    <t>5899　　他に分類されない飲食料品小売業</t>
  </si>
  <si>
    <t>59　機械器具小売業</t>
  </si>
  <si>
    <t>　590　管理，補助的経済活動を行う事業所（59機械器具小売業）</t>
  </si>
  <si>
    <t>5900　　主として管理事務を行う本社等</t>
  </si>
  <si>
    <t>自家用倉庫(5908)</t>
    <phoneticPr fontId="1"/>
  </si>
  <si>
    <t>5908　　自家用倉庫</t>
  </si>
  <si>
    <t>5909　　その他の管理，補助的経済活動を行う事業所</t>
  </si>
  <si>
    <t>　591　自動車小売業</t>
  </si>
  <si>
    <t>5911　　自動車（新車）小売業</t>
  </si>
  <si>
    <t>5912　　中古自動車小売業</t>
  </si>
  <si>
    <t>5913　　自動車部分品・附属品小売業</t>
  </si>
  <si>
    <t>5914　　二輪自動車小売業（原動機付自転車を含む）</t>
  </si>
  <si>
    <t>　592　自転車小売業</t>
  </si>
  <si>
    <t>5921　　自転車小売業</t>
  </si>
  <si>
    <t>　593　機械器具小売業（自動車，自転車を除く）</t>
  </si>
  <si>
    <t>5931　　電気機械器具小売業（中古品を除く）</t>
  </si>
  <si>
    <t>5932　　電気事務機械器具小売業（中古品を除く）</t>
  </si>
  <si>
    <t>5933　　中古電気製品小売業</t>
  </si>
  <si>
    <t>5939　　その他の機械器具小売業</t>
  </si>
  <si>
    <t>60　その他の小売業</t>
  </si>
  <si>
    <t>　600　管理，補助的経済活動を行う事業所（60その他の小売業）</t>
  </si>
  <si>
    <t>6000　　主として管理事務を行う本社等</t>
  </si>
  <si>
    <t>自家用倉庫(6008)</t>
    <phoneticPr fontId="1"/>
  </si>
  <si>
    <t>6008　　自家用倉庫</t>
  </si>
  <si>
    <t>6009　　その他の管理，補助的経済活動を行う事業所</t>
  </si>
  <si>
    <t>　601　家具・建具・畳小売業</t>
  </si>
  <si>
    <t>6011　　家具小売業</t>
  </si>
  <si>
    <t>6012　　建具小売業</t>
  </si>
  <si>
    <t>6013　　畳小売業</t>
  </si>
  <si>
    <t>6014　　宗教用具小売業</t>
  </si>
  <si>
    <t>　602　じゅう器小売業</t>
  </si>
  <si>
    <t>6021　　金物小売業</t>
  </si>
  <si>
    <t>6022　　荒物小売業</t>
  </si>
  <si>
    <t>6023　　陶磁器・ガラス器小売業</t>
  </si>
  <si>
    <t>6029　　他に分類されないじゅう器小売業</t>
  </si>
  <si>
    <t>医薬品小売業（薬局を除く）</t>
    <phoneticPr fontId="1"/>
  </si>
  <si>
    <t>　603　医薬品・化粧品小売業</t>
  </si>
  <si>
    <t>6031　　医薬品小売業（薬局を除く）</t>
    <phoneticPr fontId="1"/>
  </si>
  <si>
    <t>6032　　薬局</t>
    <phoneticPr fontId="1"/>
  </si>
  <si>
    <t>6033　　化粧品小売業</t>
    <phoneticPr fontId="1"/>
  </si>
  <si>
    <t>　604　農耕用品小売業</t>
  </si>
  <si>
    <t>6041　　農業用機械器具小売業</t>
  </si>
  <si>
    <t>6042　　苗・種子小売業</t>
  </si>
  <si>
    <t>6043　　肥料・飼料小売業</t>
  </si>
  <si>
    <t>石油卸売業・燃料小売業の指針</t>
    <phoneticPr fontId="1"/>
  </si>
  <si>
    <t>　605　燃料小売業</t>
  </si>
  <si>
    <t>6051　　ガソリンスタンド</t>
  </si>
  <si>
    <t>6052　　燃料小売業（ガソリンスタンドを除く）</t>
  </si>
  <si>
    <t>　606　書籍・文房具小売業</t>
  </si>
  <si>
    <t>6061　　書籍・雑誌小売業（古本を除く）</t>
  </si>
  <si>
    <t>6062　　古本小売業</t>
  </si>
  <si>
    <t>6063　　新聞小売業</t>
  </si>
  <si>
    <t>6064　　紙・文房具小売業</t>
  </si>
  <si>
    <t>　607　スポーツ用品・がん具・娯楽用品・楽器小売業</t>
  </si>
  <si>
    <t>6071　　スポーツ用品小売業</t>
  </si>
  <si>
    <t>6072　　がん具・娯楽用品小売業</t>
  </si>
  <si>
    <t>6073　　楽器小売業</t>
  </si>
  <si>
    <t>　608　写真機・時計・眼鏡小売業</t>
  </si>
  <si>
    <t>6081　　写真機・写真材料小売業</t>
  </si>
  <si>
    <t>6082　　時計・眼鏡・光学機械小売業</t>
  </si>
  <si>
    <t>　609　他に分類されない小売業</t>
  </si>
  <si>
    <t>6091　　たばこ・喫煙具専門小売業</t>
    <phoneticPr fontId="1"/>
  </si>
  <si>
    <t>6092　　花・植木小売業</t>
    <phoneticPr fontId="1"/>
  </si>
  <si>
    <t>6093　　建築材料小売業</t>
    <phoneticPr fontId="1"/>
  </si>
  <si>
    <t>6094　　ジュエリー製品小売業</t>
    <phoneticPr fontId="1"/>
  </si>
  <si>
    <t>6095　　ペット・ペット用品小売業</t>
    <phoneticPr fontId="1"/>
  </si>
  <si>
    <t>6096　　骨とう品小売業</t>
    <phoneticPr fontId="1"/>
  </si>
  <si>
    <t>6097　　中古品小売業（骨とう品を除く）</t>
    <phoneticPr fontId="1"/>
  </si>
  <si>
    <t>6099　　他に分類されないその他の小売業</t>
  </si>
  <si>
    <t>61　無店舗小売業</t>
  </si>
  <si>
    <t>　610　管理，補助的経済活動を行う事業所（61無店舗小売業）</t>
  </si>
  <si>
    <t>6100　　主として管理事務を行う本社等</t>
  </si>
  <si>
    <t>自家用倉庫(6108)</t>
    <phoneticPr fontId="1"/>
  </si>
  <si>
    <t>6108　　自家用倉庫</t>
  </si>
  <si>
    <t>6109　　その他の管理，補助的経済活動を行う事業所</t>
  </si>
  <si>
    <t>　611　通信販売・訪問販売小売業</t>
  </si>
  <si>
    <t>6111　　無店舗小売業（各種商品小売）</t>
  </si>
  <si>
    <t>6112　　無店舗小売業（織物・衣服・身の回り品小売）</t>
  </si>
  <si>
    <t>6113　　無店舗小売業（飲食料品小売）</t>
  </si>
  <si>
    <t>6114　　無店舗小売業（機械器具小売）</t>
  </si>
  <si>
    <t>6119　　無店舗小売業（その他の小売）</t>
  </si>
  <si>
    <t>　612　自動販売機による小売業</t>
  </si>
  <si>
    <t>6121　　自動販売機による小売業</t>
  </si>
  <si>
    <t>　619　その他の無店舗小売業</t>
  </si>
  <si>
    <t>6199　　その他の無店舗小売業</t>
  </si>
  <si>
    <t xml:space="preserve"> J　金融業，保険業</t>
  </si>
  <si>
    <t>62　銀行業</t>
  </si>
  <si>
    <t>　620　管理，補助的経済活動を行う事業所（62銀行業）</t>
  </si>
  <si>
    <t>6200　　主として管理事務を行う本社等</t>
  </si>
  <si>
    <t>6209　　その他の管理，補助的経済活動を行う事業所</t>
  </si>
  <si>
    <t>　621　中央銀行</t>
  </si>
  <si>
    <t>6211　　中央銀行</t>
  </si>
  <si>
    <t>　622　銀行（中央銀行を除く）</t>
  </si>
  <si>
    <t>6221　　普通銀行</t>
  </si>
  <si>
    <t>6222　　郵便貯金銀行</t>
  </si>
  <si>
    <t>6223　　信託銀行</t>
  </si>
  <si>
    <t>6229　　その他の銀行</t>
  </si>
  <si>
    <t>63　協同組織金融業</t>
  </si>
  <si>
    <t>　630　管理，補助的経済活動を行う事業所（63協同組織金融業）</t>
  </si>
  <si>
    <t>6300　　主として管理事務を行う本社等</t>
  </si>
  <si>
    <t>6309　　その他の管理，補助的経済活動を行う事業所</t>
  </si>
  <si>
    <t>　631　中小企業等金融業</t>
  </si>
  <si>
    <t>6311　　信用金庫・同連合会</t>
  </si>
  <si>
    <t>6312　　信用協同組合・同連合会</t>
  </si>
  <si>
    <t>6313　　商工組合中央金庫</t>
  </si>
  <si>
    <t>6314　　労働金庫・同連合会</t>
  </si>
  <si>
    <t>　632　農林水産金融業</t>
  </si>
  <si>
    <t>6321　　農林中央金庫</t>
  </si>
  <si>
    <t>6322　　信用農業協同組合連合会</t>
  </si>
  <si>
    <t>6323　　信用漁業協同組合連合会，信用水産加工業協同組合連合会</t>
  </si>
  <si>
    <t>6324　　農業協同組合</t>
  </si>
  <si>
    <t>6325　　漁業協同組合，水産加工業協同組合</t>
  </si>
  <si>
    <t>64　貸金業，クレジットカード業等非預金信用機関</t>
  </si>
  <si>
    <t>　640　管理，補助的経済活動を行う事業所（64貸金業，クレジットカード業等非預金信用機関）</t>
  </si>
  <si>
    <t>6400　　主として管理事務を行う本社等</t>
  </si>
  <si>
    <t>6409　　その他の管理，補助的経済活動を行う事業所</t>
  </si>
  <si>
    <t>　641　貸金業</t>
  </si>
  <si>
    <t>6411　　消費者向け貸金業</t>
  </si>
  <si>
    <t>6412　　事業者向け貸金業</t>
  </si>
  <si>
    <t>　642　質屋</t>
  </si>
  <si>
    <t>6421　　質屋</t>
  </si>
  <si>
    <t>　643　クレジットカード業，割賦金融業</t>
  </si>
  <si>
    <t>6431　　クレジットカード業</t>
  </si>
  <si>
    <t>6432　　割賦金融業</t>
  </si>
  <si>
    <t>　649　その他の非預金信用機関</t>
  </si>
  <si>
    <t>6491　　政府関係金融機関</t>
  </si>
  <si>
    <t>6492　　住宅専門金融業</t>
  </si>
  <si>
    <t>6493　　証券金融業</t>
  </si>
  <si>
    <t>6499　　他に分類されない非預金信用機関</t>
  </si>
  <si>
    <t>65　金融商品取引業，商品先物取引業</t>
  </si>
  <si>
    <t>　650　管理，補助的経済活動を行う事業所（65金融商品取引業，商品先物取引業）</t>
  </si>
  <si>
    <t>6500　　主として管理事務を行う本社等</t>
  </si>
  <si>
    <t>6509　　その他の管理，補助的経済活動を行う事業所</t>
  </si>
  <si>
    <t>　651　金融商品取引業</t>
  </si>
  <si>
    <t>6511　　金融商品取引業（投資助言・代理業・運用業，補助的金融商品取引業を除く）</t>
  </si>
  <si>
    <t>6512　　投資助言・代理業</t>
  </si>
  <si>
    <t>6513　　投資運用業</t>
  </si>
  <si>
    <t>6514　　補助的金融商品取引業</t>
  </si>
  <si>
    <t>　652　商品先物取引業，商品投資顧問業</t>
  </si>
  <si>
    <t>6521　　商品先物取引業</t>
  </si>
  <si>
    <t>6522　　商品投資顧問業</t>
  </si>
  <si>
    <t>6529　　その他の商品先物取引業，商品投資顧問業</t>
  </si>
  <si>
    <t>66　補助的金融業等</t>
  </si>
  <si>
    <t>　660　管理，補助的経済活動を行う事業所（66補助的金融業等）</t>
  </si>
  <si>
    <t>6600　　主として管理事務を行う本社等</t>
  </si>
  <si>
    <t>6609　　その他の管理，補助的経済活動を行う事業所</t>
  </si>
  <si>
    <t>　661　補助的金融業，金融附帯業</t>
  </si>
  <si>
    <t>6611　　短資業</t>
  </si>
  <si>
    <t>6612　　手形交換所</t>
  </si>
  <si>
    <t>6613　　両替業</t>
  </si>
  <si>
    <t>6614　　信用保証機関</t>
  </si>
  <si>
    <t>6615　　信用保証再保険機関</t>
  </si>
  <si>
    <t>6616　　預・貯金等保険機関</t>
  </si>
  <si>
    <t>6617　　金融商品取引所</t>
  </si>
  <si>
    <t>6618　　商品取引所</t>
  </si>
  <si>
    <t>6619　　その他の補助的金融業，金融附帯業</t>
  </si>
  <si>
    <t>　662　信託業</t>
  </si>
  <si>
    <t>6621　　運用型信託業</t>
  </si>
  <si>
    <t>6622　　管理型信託業</t>
  </si>
  <si>
    <t>　663　金融代理業</t>
  </si>
  <si>
    <t>6631　　金融商品仲介業</t>
  </si>
  <si>
    <t>6632　　信託契約代理業</t>
  </si>
  <si>
    <t>6639　　その他の金融代理業</t>
  </si>
  <si>
    <t>67　保険業（保険媒介代理業，保険サービス業を含む）</t>
  </si>
  <si>
    <t>　670　管理，補助的経済活動を行う事業所（67保険業）</t>
  </si>
  <si>
    <t>6700　　主として管理事務を行う本社等</t>
  </si>
  <si>
    <t>6709　　その他の管理，補助的経済活動を行う事業所</t>
  </si>
  <si>
    <t>　671　生命保険業</t>
  </si>
  <si>
    <t>6711　　生命保険業（郵便保険業，生命保険再保険業を除く）</t>
  </si>
  <si>
    <t>6712　　郵便保険業</t>
  </si>
  <si>
    <t>6713　　生命保険再保険業</t>
  </si>
  <si>
    <t>6719　　その他の生命保険業</t>
  </si>
  <si>
    <t>　672　損害保険業</t>
  </si>
  <si>
    <t>6721　　損害保険業（損害保険再保険業を除く）</t>
  </si>
  <si>
    <t>6722　　損害保険再保険業</t>
  </si>
  <si>
    <t>6729　　その他の損害保険業</t>
  </si>
  <si>
    <t>　673　共済事業，少額短期保険業</t>
  </si>
  <si>
    <t>6731　　共済事業（各種災害補償法によるもの）</t>
  </si>
  <si>
    <t>6732　　共済事業（各種協同組合法等によるもの）</t>
  </si>
  <si>
    <t>6733　　少額短期保険業</t>
  </si>
  <si>
    <t>　674　保険媒介代理業</t>
  </si>
  <si>
    <t>6741　　生命保険媒介業</t>
  </si>
  <si>
    <t>6742　　損害保険代理業</t>
  </si>
  <si>
    <t>6743　　共済事業媒介代理業・少額短期保険代理業</t>
  </si>
  <si>
    <t>　675　保険サービス業</t>
  </si>
  <si>
    <t>6751　　保険料率算出団体</t>
  </si>
  <si>
    <t>6752　　損害査定業</t>
  </si>
  <si>
    <t>6759　　その他の保険サービス業</t>
  </si>
  <si>
    <t xml:space="preserve"> K　不動産業，物品賃貸業</t>
  </si>
  <si>
    <t>68　不動産取引業</t>
  </si>
  <si>
    <t>　680　管理，補助的経済活動を行う事業所（68不動産取引業）</t>
  </si>
  <si>
    <t>6800　　主として管理事務を行う本社等</t>
  </si>
  <si>
    <t>6809　　その他の管理，補助的経済活動を行う事業所</t>
  </si>
  <si>
    <t>　681　建物売買業，土地売買業</t>
  </si>
  <si>
    <t>6811　　建物売買業</t>
  </si>
  <si>
    <t>6812　　土地売買業</t>
  </si>
  <si>
    <t>　682　不動産代理業・仲介業</t>
  </si>
  <si>
    <t>6821　　不動産代理業・仲介業</t>
  </si>
  <si>
    <t>69　不動産賃貸業・管理業</t>
  </si>
  <si>
    <t>　690　管理，補助的経済活動を行う事業所（69不動産賃貸業・管理業）</t>
  </si>
  <si>
    <t>6900　　主として管理事務を行う本社等</t>
  </si>
  <si>
    <t>6909　　その他の管理，補助的経済活動を行う事業所</t>
  </si>
  <si>
    <t>　691　不動産賃貸業（貸家業，貸間業を除く）</t>
  </si>
  <si>
    <t>6911　　貸事務所業</t>
  </si>
  <si>
    <t>6912　　土地賃貸業</t>
  </si>
  <si>
    <t>6919　　その他の不動産賃貸業</t>
  </si>
  <si>
    <t>　692　貸家業，貸間業</t>
  </si>
  <si>
    <t>6921　　貸家業</t>
  </si>
  <si>
    <t>6922　　貸間業</t>
  </si>
  <si>
    <t>　693　駐車場業</t>
  </si>
  <si>
    <t>6931　　駐車場業</t>
  </si>
  <si>
    <t>　694　不動産管理業</t>
  </si>
  <si>
    <t>6941　　不動産管理業</t>
  </si>
  <si>
    <t>70　物品賃貸業</t>
  </si>
  <si>
    <t>　700　管理，補助的経済活動を行う事業所（70物品賃貸業）</t>
  </si>
  <si>
    <t>7000　　主として管理事務を行う本社等</t>
  </si>
  <si>
    <t>7009　　その他の管理，補助的経済活動を行う事業所</t>
  </si>
  <si>
    <t>　701　各種物品賃貸業</t>
  </si>
  <si>
    <t>7011　　総合リース業</t>
  </si>
  <si>
    <t>7019　　その他の各種物品賃貸業</t>
  </si>
  <si>
    <t>　702　産業用機械器具賃貸業</t>
  </si>
  <si>
    <t>7021　　産業用機械器具賃貸業（建設機械器具を除く）</t>
  </si>
  <si>
    <t>7022　　建設機械器具賃貸業</t>
  </si>
  <si>
    <t>　703　事務用機械器具賃貸業</t>
  </si>
  <si>
    <t>7031　　事務用機械器具賃貸業（電子計算機を除く）</t>
  </si>
  <si>
    <t>7032　　電子計算機・同関連機器賃貸業</t>
  </si>
  <si>
    <t>　704　自動車賃貸業</t>
  </si>
  <si>
    <t>7041　　自動車賃貸業</t>
  </si>
  <si>
    <t>　705　スポーツ・娯楽用品賃貸業</t>
  </si>
  <si>
    <t>7051　　スポーツ・娯楽用品賃貸業</t>
  </si>
  <si>
    <t>　709　その他の物品賃貸業</t>
  </si>
  <si>
    <t>7091　　映画・演劇用品賃貸業</t>
  </si>
  <si>
    <t>7092　　音楽・映像記録物賃貸業（別掲を除く）</t>
  </si>
  <si>
    <t>7093　　貸衣しょう業（別掲を除く）</t>
  </si>
  <si>
    <t>7099　　他に分類されない物品賃貸業</t>
  </si>
  <si>
    <t>管理，補助的経済活動を行う事業所(7101)</t>
    <phoneticPr fontId="1"/>
  </si>
  <si>
    <t xml:space="preserve"> L　学術研究，専門・技術サービス業</t>
  </si>
  <si>
    <t>71　学術・開発研究機関</t>
  </si>
  <si>
    <t>　710　管理，補助的経済活動を行う事業所（71学術・開発研究機関）</t>
  </si>
  <si>
    <t>7101　　管理，補助的経済活動を行う事業所</t>
  </si>
  <si>
    <t>　711　自然科学研究所</t>
  </si>
  <si>
    <t>7111　　理学研究所</t>
  </si>
  <si>
    <t>7112　　工学研究所</t>
  </si>
  <si>
    <t>7113　　農学研究所</t>
  </si>
  <si>
    <t>7114　　医学・薬学研究所</t>
  </si>
  <si>
    <t>　712　人文・社会科学研究所</t>
  </si>
  <si>
    <t>7121　　人文・社会科学研究所</t>
  </si>
  <si>
    <t>管理，補助的経済活動を行う事業所(7201)</t>
    <phoneticPr fontId="1"/>
  </si>
  <si>
    <t>72　専門サービス業（他に分類されないもの）</t>
  </si>
  <si>
    <t>　720　管理，補助的経済活動を行う事業所（72専門サービス業）</t>
  </si>
  <si>
    <t>7201　　管理，補助的経済活動を行う事業所</t>
  </si>
  <si>
    <t>　721　法律事務所，特許事務所</t>
  </si>
  <si>
    <t>7211　　法律事務所</t>
  </si>
  <si>
    <t>7212　　特許事務所</t>
  </si>
  <si>
    <t>　722　公証人役場，司法書士事務所，土地家屋調査士事務所</t>
  </si>
  <si>
    <t>7221　　公証人役場，司法書士事務所</t>
  </si>
  <si>
    <t>7222　　土地家屋調査士事務所</t>
  </si>
  <si>
    <t>　723　行政書士事務所</t>
  </si>
  <si>
    <t>7231　　行政書士事務所</t>
  </si>
  <si>
    <t>　724　公認会計士事務所，税理士事務所</t>
  </si>
  <si>
    <t>7241　　公認会計士事務所</t>
  </si>
  <si>
    <t>7242　　税理士事務所</t>
  </si>
  <si>
    <t>　725　社会保険労務士事務所</t>
  </si>
  <si>
    <t>7251　　社会保険労務士事務所</t>
  </si>
  <si>
    <t>　726　デザイン業</t>
  </si>
  <si>
    <t>7261　　デザイン業</t>
  </si>
  <si>
    <t>　727　著述・芸術家業</t>
  </si>
  <si>
    <t>7271　　著述家業</t>
  </si>
  <si>
    <t>7272　　芸術家業</t>
  </si>
  <si>
    <t>　728　経営コンサルタント業，純粋持株会社</t>
  </si>
  <si>
    <t>7281　　経営コンサルタント業</t>
  </si>
  <si>
    <t>7282　　純粋持株会社</t>
  </si>
  <si>
    <t>　729　その他の専門サービス業</t>
  </si>
  <si>
    <t>7291　　興信所</t>
  </si>
  <si>
    <t>7292　　翻訳業（著述家業を除く）</t>
  </si>
  <si>
    <t>7293　　通訳業，通訳案内業</t>
  </si>
  <si>
    <t>7294　　不動産鑑定業</t>
  </si>
  <si>
    <t>7299　　他に分類されない専門サービス業</t>
  </si>
  <si>
    <t>73　広告業</t>
  </si>
  <si>
    <t>　730　管理，補助的経済活動を行う事業所（73広告業）</t>
  </si>
  <si>
    <t>7300　　主として管理事務を行う本社等</t>
  </si>
  <si>
    <t>7309　　その他の管理，補助的経済活動を行う事業所</t>
  </si>
  <si>
    <t>　731　広告業</t>
  </si>
  <si>
    <t>7311　　広告業</t>
  </si>
  <si>
    <t>管理，補助的経済活動を行う事業所(7401)</t>
    <phoneticPr fontId="1"/>
  </si>
  <si>
    <t>74　技術サービス業（他に分類されないもの）</t>
  </si>
  <si>
    <t>　740　管理，補助的経済活動を行う事業所（74技術サービス業）</t>
  </si>
  <si>
    <t>7401　　管理，補助的経済活動を行う事業所</t>
  </si>
  <si>
    <t>　741　獣医業</t>
  </si>
  <si>
    <t>7411　　獣医業</t>
  </si>
  <si>
    <t>　742　土木建築サービス業</t>
  </si>
  <si>
    <t>7421　　建築設計業</t>
  </si>
  <si>
    <t>7422　　測量業</t>
  </si>
  <si>
    <t>7429　　その他の土木建築サービス業</t>
  </si>
  <si>
    <t>　743　機械設計業</t>
  </si>
  <si>
    <t>7431　　機械設計業</t>
  </si>
  <si>
    <t>　744　商品・非破壊検査業</t>
  </si>
  <si>
    <t>7441　　商品検査業</t>
  </si>
  <si>
    <t>7442　　非破壊検査業</t>
  </si>
  <si>
    <t>　745　計量証明業</t>
  </si>
  <si>
    <t>7451　　一般計量証明業</t>
  </si>
  <si>
    <t>7452　　環境計量証明業</t>
  </si>
  <si>
    <t>7459　　その他の計量証明業</t>
  </si>
  <si>
    <t>　746　写真業</t>
  </si>
  <si>
    <t>7461　　写真業（商業写真業を除く）</t>
  </si>
  <si>
    <t>7462　　商業写真業</t>
  </si>
  <si>
    <t>　749　その他の技術サービス業</t>
  </si>
  <si>
    <t>7499　　その他の技術サービス業</t>
  </si>
  <si>
    <t xml:space="preserve"> M　宿泊業，飲食サービス業</t>
  </si>
  <si>
    <t>75　宿泊業</t>
  </si>
  <si>
    <t>　750　管理，補助的経済活動を行う事業所（75宿泊業）</t>
  </si>
  <si>
    <t>7500　　主として管理事務を行う本社等</t>
  </si>
  <si>
    <t>その他の管理，補助的経済活動を行う事業所（7509）</t>
    <phoneticPr fontId="1"/>
  </si>
  <si>
    <t>7509　　その他の管理，補助的経済活動を行う事業所</t>
  </si>
  <si>
    <t>　751　旅館，ホテル</t>
  </si>
  <si>
    <t>7511　　旅館，ホテル</t>
  </si>
  <si>
    <t>　752　簡易宿所</t>
  </si>
  <si>
    <t>7521　　簡易宿所</t>
  </si>
  <si>
    <t>　753　下宿業</t>
  </si>
  <si>
    <t>7531　　下宿業</t>
  </si>
  <si>
    <t>　759　その他の宿泊業</t>
  </si>
  <si>
    <t>7591　　会社・団体の宿泊所</t>
  </si>
  <si>
    <t>7592　　リゾートクラブ</t>
  </si>
  <si>
    <t>7599　　他に分類されない宿泊業</t>
  </si>
  <si>
    <t>76　飲食店</t>
  </si>
  <si>
    <t>　760　管理，補助的経済活動を行う事業所（76飲食店）</t>
  </si>
  <si>
    <t>7600　　主として管理事務を行う本社等</t>
  </si>
  <si>
    <t>7609　　その他の管理，補助的経済活動を行う事業所</t>
  </si>
  <si>
    <t>　761　食堂，レストラン（専門料理店を除く）</t>
  </si>
  <si>
    <t>7611　　食堂，レストラン（専門料理店を除く）</t>
  </si>
  <si>
    <t>　762　専門料理店</t>
  </si>
  <si>
    <t>7621　　日本料理店</t>
  </si>
  <si>
    <t>7622　　料亭</t>
  </si>
  <si>
    <t>7623　　中華料理店</t>
  </si>
  <si>
    <t>7624　　ラーメン店</t>
  </si>
  <si>
    <t>7625　　焼肉店</t>
  </si>
  <si>
    <t>7629　　その他の専門料理店</t>
  </si>
  <si>
    <t>　763　そば・うどん店</t>
  </si>
  <si>
    <t>7631　　そば・うどん店</t>
  </si>
  <si>
    <t>　764　すし店</t>
  </si>
  <si>
    <t>7641　　すし店</t>
  </si>
  <si>
    <t>　765　酒場，ビヤホール</t>
  </si>
  <si>
    <t>7651　　酒場，ビヤホール</t>
  </si>
  <si>
    <t>　766　バー，キャバレー，ナイトクラブ</t>
  </si>
  <si>
    <t>7661　　バー，キャバレー，ナイトクラブ</t>
  </si>
  <si>
    <t>　767　喫茶店</t>
  </si>
  <si>
    <t>7671　　喫茶店</t>
  </si>
  <si>
    <t>　769　その他の飲食店</t>
  </si>
  <si>
    <t>7691　　ハンバーガー店</t>
  </si>
  <si>
    <t>7692　　お好み焼・焼きそば・たこ焼店</t>
  </si>
  <si>
    <t>7699　　他に分類されない飲食店</t>
  </si>
  <si>
    <t>77　持ち帰り・配達飲食サービス業</t>
  </si>
  <si>
    <t>　770　管理，補助的経済活動を行う事業所（77持ち帰り・配達飲食サービス業）</t>
  </si>
  <si>
    <t>7700　　主として管理事務を行う本社等</t>
  </si>
  <si>
    <t>7709　　その他の管理，補助的経済活動を行う事業所</t>
  </si>
  <si>
    <t>　771　持ち帰り飲食サービス業</t>
  </si>
  <si>
    <t>7711　　持ち帰り飲食サービス業</t>
  </si>
  <si>
    <t>　772　配達飲食サービス業</t>
  </si>
  <si>
    <t>7721　　配達飲食サービス業</t>
  </si>
  <si>
    <t>　773　施設給食業</t>
    <rPh sb="5" eb="7">
      <t>シセツ</t>
    </rPh>
    <rPh sb="7" eb="9">
      <t>キュウショク</t>
    </rPh>
    <rPh sb="9" eb="10">
      <t>ギョウ</t>
    </rPh>
    <phoneticPr fontId="1"/>
  </si>
  <si>
    <t>7731　　施設給食業</t>
    <rPh sb="6" eb="8">
      <t>シセツ</t>
    </rPh>
    <rPh sb="8" eb="10">
      <t>キュウショク</t>
    </rPh>
    <rPh sb="10" eb="11">
      <t>ギョウ</t>
    </rPh>
    <phoneticPr fontId="1"/>
  </si>
  <si>
    <t xml:space="preserve"> N　生活関連サービス業，娯楽業</t>
  </si>
  <si>
    <t>78　洗濯・理容・美容・浴場業</t>
  </si>
  <si>
    <t>　780　管理，補助的経済活動を行う事業所（78洗濯・理容・美容・浴場業）</t>
  </si>
  <si>
    <t>7800　　主として管理事務を行う本社等</t>
  </si>
  <si>
    <t>7809　　その他の管理，補助的経済活動を行う事業所</t>
  </si>
  <si>
    <t>　781　洗濯業</t>
  </si>
  <si>
    <t>7811　　普通洗濯業</t>
  </si>
  <si>
    <t>7812　　洗濯物取次業</t>
  </si>
  <si>
    <t>7813　　リネンサプライ業</t>
  </si>
  <si>
    <t>　782　理容業</t>
  </si>
  <si>
    <t>7821　　理容業</t>
  </si>
  <si>
    <t>　783　美容業</t>
  </si>
  <si>
    <t>7831　　美容業</t>
  </si>
  <si>
    <t>　784　一般公衆浴場業</t>
  </si>
  <si>
    <t>7841　　一般公衆浴場業</t>
  </si>
  <si>
    <t>　785　その他の公衆浴場業</t>
  </si>
  <si>
    <t>7851　　その他の公衆浴場業</t>
  </si>
  <si>
    <t>　789　その他の洗濯・理容・美容・浴場業</t>
  </si>
  <si>
    <t>7891　　洗張・染物業</t>
  </si>
  <si>
    <t>7892　　エステティック業</t>
  </si>
  <si>
    <t>7893　　リラクゼーション業(手技を用いるもので医業類似行為を除く)</t>
    <phoneticPr fontId="1"/>
  </si>
  <si>
    <t>7894　　ネイルサービス業</t>
  </si>
  <si>
    <t>7899　　他に分類されない洗濯・理容・美容・浴場業</t>
  </si>
  <si>
    <t>79　その他の生活関連サービス業</t>
  </si>
  <si>
    <t>　790　管理，補助的経済活動を行う事業所（79その他の生活関連サービス業）</t>
  </si>
  <si>
    <t>7900　　主として管理事務を行う本社等</t>
  </si>
  <si>
    <t>7909　　その他の管理，補助的経済活動を行う事業所</t>
  </si>
  <si>
    <t>　791　旅行業</t>
  </si>
  <si>
    <t>7911　　旅行業(旅行業者代理業を除く)</t>
  </si>
  <si>
    <t>7912　　旅行業者代理業</t>
  </si>
  <si>
    <t>　792　家事サービス業</t>
  </si>
  <si>
    <t>7921　　家事サービス業（住込みのもの）</t>
  </si>
  <si>
    <t>7922　　家事サービス業（住込みでないもの）</t>
  </si>
  <si>
    <t>　793　衣服裁縫修理業</t>
  </si>
  <si>
    <t>7931　　衣服裁縫修理業</t>
  </si>
  <si>
    <t>　794　物品預り業</t>
  </si>
  <si>
    <t>7941　　物品預り業</t>
  </si>
  <si>
    <t>　795　火葬・墓地管理業</t>
  </si>
  <si>
    <t>7951　　火葬業</t>
  </si>
  <si>
    <t>7952　　墓地管理業</t>
  </si>
  <si>
    <t>　796　冠婚葬祭業</t>
  </si>
  <si>
    <t>7961　　葬儀業</t>
  </si>
  <si>
    <t>7962　　結婚式場業</t>
  </si>
  <si>
    <t>7963　　冠婚葬祭互助会</t>
  </si>
  <si>
    <t>　799　他に分類されない生活関連サービス業</t>
  </si>
  <si>
    <t>7991　　食品賃加工業</t>
  </si>
  <si>
    <t>7992　　結婚相談業，結婚式場紹介業</t>
  </si>
  <si>
    <t>7993　　写真プリント，現像・焼付業</t>
  </si>
  <si>
    <t>7999　　他に分類されないその他の生活関連サービス業</t>
  </si>
  <si>
    <t>80　娯楽業</t>
  </si>
  <si>
    <t>　800　管理，補助的経済活動を行う事業所（80娯楽業）</t>
  </si>
  <si>
    <t>8000　　主として管理事務を行う本社等</t>
  </si>
  <si>
    <t>8009　　その他の管理，補助的経済活動を行う事業所</t>
  </si>
  <si>
    <t>　801　映画館</t>
  </si>
  <si>
    <t>8011　　映画館</t>
  </si>
  <si>
    <t>　802　興行場（別掲を除く），興行団</t>
  </si>
  <si>
    <t>8021　　劇場</t>
  </si>
  <si>
    <t>8022　　興行場</t>
  </si>
  <si>
    <t>8023　　劇団</t>
  </si>
  <si>
    <t>8024　　楽団，舞踏団</t>
  </si>
  <si>
    <t>8025　　演芸・スポーツ等興行団</t>
  </si>
  <si>
    <t>　803　競輪・競馬等の競走場，競技団</t>
  </si>
  <si>
    <t>8031　　競輪場</t>
  </si>
  <si>
    <t>8032　　競馬場</t>
  </si>
  <si>
    <t>8033　　自動車・モーターボートの競走場</t>
    <phoneticPr fontId="1"/>
  </si>
  <si>
    <t>8034　　競輪競技団</t>
  </si>
  <si>
    <t>8035　　競馬競技団</t>
  </si>
  <si>
    <t>8036　　自動車・モーターボートの競技団</t>
    <phoneticPr fontId="1"/>
  </si>
  <si>
    <t>　804　スポーツ施設提供業</t>
  </si>
  <si>
    <t>8041　　スポーツ施設提供業（別掲を除く）</t>
  </si>
  <si>
    <t>8042　　体育館</t>
  </si>
  <si>
    <t>8043　　ゴルフ場</t>
  </si>
  <si>
    <t>8044　　ゴルフ練習場</t>
  </si>
  <si>
    <t>8045　　ボウリング場</t>
  </si>
  <si>
    <t>8046　　テニス場</t>
  </si>
  <si>
    <t>8047　　バッティング・テニス練習場</t>
  </si>
  <si>
    <t>8048　　フィットネスクラブ</t>
  </si>
  <si>
    <t>　805　公園，遊園地</t>
  </si>
  <si>
    <t>8051　　公園</t>
  </si>
  <si>
    <t>8052　　遊園地（テーマパークを除く）</t>
  </si>
  <si>
    <t>8053　　テーマパーク</t>
  </si>
  <si>
    <t>　806　遊戯場</t>
  </si>
  <si>
    <t>8061　　ビリヤード場</t>
  </si>
  <si>
    <t>8062　　囲碁・将棋所</t>
  </si>
  <si>
    <t>8063　　マージャンクラブ</t>
  </si>
  <si>
    <t>8064　　パチンコホール</t>
  </si>
  <si>
    <t>8065　　ゲームセンター</t>
  </si>
  <si>
    <t>8069　　その他の遊戯場</t>
  </si>
  <si>
    <t>　809　その他の娯楽業</t>
  </si>
  <si>
    <t>8091　　ダンスホール</t>
  </si>
  <si>
    <t>8092　　マリーナ業</t>
  </si>
  <si>
    <t>8093　　遊漁船業</t>
  </si>
  <si>
    <t>8094　　芸ぎ業</t>
  </si>
  <si>
    <t>8095　　カラオケボックス業</t>
  </si>
  <si>
    <t>8096　　娯楽に附帯するサービス業</t>
  </si>
  <si>
    <t>8099　　他に分類されない娯楽業</t>
  </si>
  <si>
    <t>管理，補助的経済活動を行う事業所(8101)</t>
    <phoneticPr fontId="1"/>
  </si>
  <si>
    <t xml:space="preserve"> O　教育，学習支援業</t>
  </si>
  <si>
    <t>81　学校教育</t>
  </si>
  <si>
    <t>　810　管理，補助的経済活動を行う事業所（81学校教育）</t>
  </si>
  <si>
    <t>8101　　管理，補助的経済活動を行う事業所</t>
  </si>
  <si>
    <t>　811　幼稚園</t>
  </si>
  <si>
    <t>8111　　幼稚園</t>
  </si>
  <si>
    <t>　812　小学校</t>
  </si>
  <si>
    <t>8121　　小学校</t>
  </si>
  <si>
    <t>　813　中学校＿義務教育学校</t>
    <rPh sb="9" eb="15">
      <t>ギムキョウイクガッコウ</t>
    </rPh>
    <phoneticPr fontId="1"/>
  </si>
  <si>
    <t>8131　　中学校</t>
  </si>
  <si>
    <t>8132　　義務教育学校</t>
    <rPh sb="6" eb="8">
      <t>ギム</t>
    </rPh>
    <rPh sb="8" eb="10">
      <t>キョウイク</t>
    </rPh>
    <rPh sb="10" eb="12">
      <t>ガッコウ</t>
    </rPh>
    <phoneticPr fontId="1"/>
  </si>
  <si>
    <t>　814　高等学校，中等教育学校</t>
  </si>
  <si>
    <t>8141　　高等学校</t>
  </si>
  <si>
    <t>8142　　中等教育学校</t>
  </si>
  <si>
    <t>　815　特別支援学校</t>
  </si>
  <si>
    <t>8151　　特別支援学校</t>
  </si>
  <si>
    <t>　816　高等教育機関</t>
  </si>
  <si>
    <t>8161　　大学</t>
  </si>
  <si>
    <t>8162　　短期大学</t>
  </si>
  <si>
    <t>8163　　高等専門学校</t>
  </si>
  <si>
    <t>　817　専修学校，各種学校</t>
  </si>
  <si>
    <t>8171　　専修学校</t>
  </si>
  <si>
    <t>8172　　各種学校</t>
  </si>
  <si>
    <t>高等教育機関の支援機関</t>
    <rPh sb="0" eb="2">
      <t>コウトウ</t>
    </rPh>
    <rPh sb="2" eb="4">
      <t>キョウイク</t>
    </rPh>
    <rPh sb="4" eb="6">
      <t>キカン</t>
    </rPh>
    <rPh sb="7" eb="9">
      <t>シエン</t>
    </rPh>
    <rPh sb="9" eb="11">
      <t>キカン</t>
    </rPh>
    <phoneticPr fontId="1"/>
  </si>
  <si>
    <t>　818　学校教育支援機関</t>
  </si>
  <si>
    <t>8181　　高等教育機関の支援機関</t>
    <rPh sb="6" eb="8">
      <t>コウトウ</t>
    </rPh>
    <rPh sb="8" eb="10">
      <t>キョウイク</t>
    </rPh>
    <rPh sb="10" eb="12">
      <t>キカン</t>
    </rPh>
    <rPh sb="13" eb="15">
      <t>シエン</t>
    </rPh>
    <rPh sb="15" eb="17">
      <t>キカン</t>
    </rPh>
    <phoneticPr fontId="1"/>
  </si>
  <si>
    <t>　819　幼保連携型認定こども園</t>
  </si>
  <si>
    <t>8191　　幼保連携型認定こども園</t>
  </si>
  <si>
    <t>82　その他の教育，学習支援業</t>
  </si>
  <si>
    <t>　820　管理，補助的経済活動を行う事業所（82その他の教育，学習支援業）</t>
  </si>
  <si>
    <t>8200　　主として管理事務を行う本社等</t>
  </si>
  <si>
    <t>8209　　その他の管理，補助的経済活動を行う事業所</t>
  </si>
  <si>
    <t>　821　社会教育</t>
  </si>
  <si>
    <t>8211　　公民館</t>
  </si>
  <si>
    <t>8212　　図書館</t>
  </si>
  <si>
    <t>8213　　博物館，美術館</t>
  </si>
  <si>
    <t>8214　　動物園，植物園，水族館</t>
  </si>
  <si>
    <t>8215　　青少年教育施設</t>
  </si>
  <si>
    <t>8216　　社会通信教育</t>
  </si>
  <si>
    <t>8219　　その他の社会教育</t>
  </si>
  <si>
    <t>　822　職業・教育支援施設</t>
  </si>
  <si>
    <t>8221　　職員教育施設・支援業</t>
  </si>
  <si>
    <t>8222　　職業訓練施設</t>
  </si>
  <si>
    <t>8229　　その他の職業・教育支援施設</t>
  </si>
  <si>
    <t>　823　学習塾</t>
  </si>
  <si>
    <t>8231　　学習塾</t>
  </si>
  <si>
    <t>　824　教養・技能教授業</t>
  </si>
  <si>
    <t>8241　　音楽教授業</t>
  </si>
  <si>
    <t>8242　　書道教授業</t>
  </si>
  <si>
    <t>8243　　生花・茶道教授業</t>
  </si>
  <si>
    <t>8244　　そろばん教授業</t>
  </si>
  <si>
    <t>8245　　外国語会話教授業</t>
  </si>
  <si>
    <t>8246　　スポーツ・健康教授業</t>
  </si>
  <si>
    <t>8249　　その他の教養・技能教授業</t>
  </si>
  <si>
    <t>　829　他に分類されない教育，学習支援業</t>
  </si>
  <si>
    <t>8299　　他に分類されない教育，学習支援業</t>
  </si>
  <si>
    <t xml:space="preserve"> P　医療，福祉</t>
  </si>
  <si>
    <t>83　医療業</t>
  </si>
  <si>
    <t>　830　管理，補助的経済活動を行う事業所（83医療業）</t>
  </si>
  <si>
    <t>8300　　主として管理事務を行う本社等</t>
  </si>
  <si>
    <t>8309　　その他の管理，補助的経済活動を行う事業所</t>
  </si>
  <si>
    <t>　831　病院</t>
  </si>
  <si>
    <t>8311　　一般病院</t>
  </si>
  <si>
    <t>8312　　精神科病院</t>
  </si>
  <si>
    <t>　832　一般診療所</t>
  </si>
  <si>
    <t>8321　　有床診療所</t>
  </si>
  <si>
    <t>8322　　無床診療所</t>
  </si>
  <si>
    <t>　833　歯科診療所</t>
  </si>
  <si>
    <t>8331　　歯科診療所</t>
  </si>
  <si>
    <t>　834　助産・看護業</t>
  </si>
  <si>
    <t>8341　　助産所</t>
  </si>
  <si>
    <t>8342　　看護業</t>
  </si>
  <si>
    <t>　835　療術業</t>
  </si>
  <si>
    <t>8351　　あん摩マッサージ指圧師・はり師・きゅう師・柔道整復師の施術所</t>
  </si>
  <si>
    <t>療術業</t>
    <phoneticPr fontId="1"/>
  </si>
  <si>
    <t>8352　　その他の療術業</t>
    <phoneticPr fontId="1"/>
  </si>
  <si>
    <t>　836　医療に附帯するサービス業</t>
  </si>
  <si>
    <t>8361　　歯科技工所</t>
  </si>
  <si>
    <t>8369　　その他の医療に附帯するサービス業</t>
  </si>
  <si>
    <t>84　保健衛生</t>
  </si>
  <si>
    <t>　840　管理，補助的経済活動を行う事業所（84保健衛生）</t>
  </si>
  <si>
    <t>8400　　主として管理事務を行う本社等</t>
  </si>
  <si>
    <t>8409　　その他の管理，補助的経済活動を行う事業所</t>
  </si>
  <si>
    <t>　841　保健所</t>
  </si>
  <si>
    <t>8411　　保健所</t>
  </si>
  <si>
    <t>　842　健康相談施設</t>
  </si>
  <si>
    <t>8421　　結核健康相談施設</t>
  </si>
  <si>
    <t>8422　　精神保健相談施設</t>
  </si>
  <si>
    <t>8423　　母子健康相談施設</t>
  </si>
  <si>
    <t>8429　　その他の健康相談施設</t>
  </si>
  <si>
    <t>　849　その他の保健衛生</t>
  </si>
  <si>
    <t>8491　　検疫所（動物検疫所，植物防疫所を除く）</t>
  </si>
  <si>
    <t>8492　　検査業</t>
  </si>
  <si>
    <t>8499　　他に分類されない保健衛生</t>
  </si>
  <si>
    <t>85　社会保険・社会福祉・介護事業</t>
  </si>
  <si>
    <t>　850　管理，補助的経済活動を行う事業所（85社会保険・社会福祉・介護事業）</t>
  </si>
  <si>
    <t>8500　　主として管理事務を行う本社等</t>
  </si>
  <si>
    <t>8509　　その他の管理，補助的経済活動を行う事業所</t>
  </si>
  <si>
    <t>　851　社会保険事業団体</t>
  </si>
  <si>
    <t>8511　　社会保険事業団体</t>
  </si>
  <si>
    <t>　852　福祉事務所</t>
  </si>
  <si>
    <t>8521　　福祉事務所</t>
  </si>
  <si>
    <t>　853　児童福祉事業</t>
  </si>
  <si>
    <t>8531　　保育所</t>
  </si>
  <si>
    <t>8539　　その他の児童福祉事業</t>
  </si>
  <si>
    <t>　854　老人福祉・介護事業</t>
  </si>
  <si>
    <t>8541　　特別養護老人ホーム</t>
  </si>
  <si>
    <t>8542　　介護老人保健施設</t>
  </si>
  <si>
    <t>8543　　介護医療院</t>
    <rPh sb="6" eb="8">
      <t>カイゴ</t>
    </rPh>
    <rPh sb="8" eb="10">
      <t>イリョウ</t>
    </rPh>
    <rPh sb="10" eb="11">
      <t>イン</t>
    </rPh>
    <phoneticPr fontId="1"/>
  </si>
  <si>
    <t>8543　　通所・短期入所介護事業</t>
  </si>
  <si>
    <t>8544　　訪問介護事業</t>
  </si>
  <si>
    <t>8545　　認知症老人グループホーム</t>
  </si>
  <si>
    <t>8546　　有料老人ホーム</t>
  </si>
  <si>
    <t>8549　　その他の老人福祉・介護事業</t>
  </si>
  <si>
    <t>　855　障害者福祉事業</t>
  </si>
  <si>
    <t>8551　　居住支援事業</t>
  </si>
  <si>
    <t>8559　　その他の障害者福祉事業</t>
  </si>
  <si>
    <t>　859　その他の社会保険・社会福祉・介護事業</t>
  </si>
  <si>
    <t>8591　　更生保護事業</t>
  </si>
  <si>
    <t>8599　　他に分類されない社会保険・社会福祉・介護事業</t>
  </si>
  <si>
    <t>管理，補助的経済活動を行う事業所(8601)</t>
    <phoneticPr fontId="1"/>
  </si>
  <si>
    <t xml:space="preserve"> Q　複合サービス事業</t>
  </si>
  <si>
    <t>86　郵便局</t>
  </si>
  <si>
    <t>　860　管理，補助的経済活動を行う事業所（86郵便局）</t>
  </si>
  <si>
    <t>8601　　管理，補助的経済活動を行う事業所</t>
  </si>
  <si>
    <t>　861　郵便局</t>
  </si>
  <si>
    <t>8611　　郵便局</t>
  </si>
  <si>
    <t>　862　郵便局受託業</t>
  </si>
  <si>
    <t>8621　　簡易郵便局</t>
  </si>
  <si>
    <t>8629　　その他の郵便局受託業</t>
  </si>
  <si>
    <t>87　協同組合（他に分類されないもの）</t>
  </si>
  <si>
    <t>　870　管理，補助的経済活動を行う事業所（87協同組合）</t>
  </si>
  <si>
    <t>8701　　管理，補助的経済活動を行う事業所</t>
  </si>
  <si>
    <t>　871　農林水産業協同組合（他に分類されないもの）</t>
  </si>
  <si>
    <t>8711　　農業協同組合（他に分類されないもの）</t>
  </si>
  <si>
    <t>8712　　漁業協同組合（他に分類されないもの）</t>
  </si>
  <si>
    <t>8713　　水産加工業協同組合（他に分類されないもの）</t>
  </si>
  <si>
    <t>8714　　森林組合（他に分類されないもの）</t>
  </si>
  <si>
    <t>　872　事業協同組合（他に分類されないもの）</t>
  </si>
  <si>
    <t>8721　　事業協同組合（他に分類されないもの）</t>
  </si>
  <si>
    <t xml:space="preserve"> R　サービス業（他に分類されないもの）</t>
  </si>
  <si>
    <t>88　廃棄物処理業</t>
  </si>
  <si>
    <t>　880　管理，補助的経済活動を行う事業所（88廃棄物処理業）</t>
  </si>
  <si>
    <t>8800　　主として管理事務を行う本社等</t>
  </si>
  <si>
    <t>8809　　その他の管理，補助的経済活動を行う事業所</t>
  </si>
  <si>
    <t>　881　一般廃棄物処理業</t>
  </si>
  <si>
    <t>8811　　し尿収集運搬業</t>
  </si>
  <si>
    <t>8812　　し尿処分業</t>
  </si>
  <si>
    <t>8813　　浄化槽清掃業</t>
  </si>
  <si>
    <t>8814　　浄化槽保守点検業</t>
  </si>
  <si>
    <t>8815　　ごみ収集運搬業</t>
  </si>
  <si>
    <t>8816　　ごみ処分業</t>
  </si>
  <si>
    <t>8817　　清掃事務所</t>
  </si>
  <si>
    <t>　882　産業廃棄物処理業</t>
  </si>
  <si>
    <t>8821　　産業廃棄物収集運搬業</t>
  </si>
  <si>
    <t>8822　　産業廃棄物処分業</t>
  </si>
  <si>
    <t>8823　　特別管理産業廃棄物収集運搬業</t>
  </si>
  <si>
    <t>8824　　特別管理産業廃棄物処分業</t>
  </si>
  <si>
    <t>　889　その他の廃棄物処理業</t>
  </si>
  <si>
    <t>8891　　死亡獣畜取扱業</t>
  </si>
  <si>
    <t>8899　　他に分類されない廃棄物処理業</t>
  </si>
  <si>
    <t>89　自動車整備業</t>
  </si>
  <si>
    <t>　890　管理，補助的経済活動を行う事業所（89自動車整備業）</t>
  </si>
  <si>
    <t>8901　　管理，補助的経済活動を行う事業所</t>
  </si>
  <si>
    <t>　891　自動車整備業</t>
  </si>
  <si>
    <t>8911　　自動車一般整備業</t>
  </si>
  <si>
    <t>8919　　その他の自動車整備業</t>
  </si>
  <si>
    <t>90　機械等修理業（別掲を除く）</t>
  </si>
  <si>
    <t>　900　管理，補助的経済活動を行う事業所（90機械等修理業）</t>
  </si>
  <si>
    <t>9000　　主として管理事務を行う本社等</t>
  </si>
  <si>
    <t>9009　　その他の管理，補助的経済活動を行う事業所</t>
  </si>
  <si>
    <t>　901　機械修理業（電気機械器具を除く）</t>
  </si>
  <si>
    <t>9011　　一般機械修理業（建設・鉱山機械を除く）</t>
  </si>
  <si>
    <t>9012　　建設・鉱山機械整備業</t>
  </si>
  <si>
    <t>　902　電気機械器具修理業</t>
  </si>
  <si>
    <t>9021　　電気機械器具修理業</t>
  </si>
  <si>
    <t>　903　表具業</t>
  </si>
  <si>
    <t>9031　　表具業</t>
  </si>
  <si>
    <t>　909　その他の修理業</t>
  </si>
  <si>
    <t>9091　　家具修理業</t>
  </si>
  <si>
    <t>9092　　時計修理業</t>
  </si>
  <si>
    <t>9093　　履物修理業</t>
  </si>
  <si>
    <t>9094　　かじ業</t>
  </si>
  <si>
    <t>9099　　他に分類されない修理業</t>
  </si>
  <si>
    <t>91　職業紹介・労働者派遣業</t>
  </si>
  <si>
    <t>　910　管理，補助的経済活動を行う事業所（91職業紹介・労働者派遣業）</t>
  </si>
  <si>
    <t>9100　　主として管理事務を行う本社等</t>
  </si>
  <si>
    <t>9109　　その他の管理，補助的経済活動を行う事業所</t>
  </si>
  <si>
    <t>　911　職業紹介業</t>
  </si>
  <si>
    <t>9111　　職業紹介業</t>
  </si>
  <si>
    <t>　912　労働者派遣業</t>
  </si>
  <si>
    <t>9121　　労働者派遣業</t>
  </si>
  <si>
    <t>92　その他の事業サービス業</t>
  </si>
  <si>
    <t>　920　管理，補助的経済活動を行う事業所（92その他の事業サービス業）</t>
  </si>
  <si>
    <t>9200　　主として管理事務を行う本社等</t>
  </si>
  <si>
    <t>9209　　その他の管理，補助的経済活動を行う事業所</t>
  </si>
  <si>
    <t>　921　速記・ワープロ入力・複写業</t>
  </si>
  <si>
    <t>9211　　速記・ワープロ入力業</t>
  </si>
  <si>
    <t>9212　　複写業</t>
  </si>
  <si>
    <t>　922　建物サービス業</t>
  </si>
  <si>
    <t>9221　　ビルメンテナンス業</t>
  </si>
  <si>
    <t>9229　　その他の建物等維持管理業</t>
    <phoneticPr fontId="1"/>
  </si>
  <si>
    <t>　923　警備業</t>
  </si>
  <si>
    <t>9231　　警備業</t>
  </si>
  <si>
    <t>　929　他に分類されない事業サービス業</t>
  </si>
  <si>
    <t>9291　　ディスプレイ業</t>
  </si>
  <si>
    <t>9292　　産業用設備洗浄業</t>
  </si>
  <si>
    <t>9293　　看板書き業</t>
  </si>
  <si>
    <t>9294　　コールセンター業</t>
  </si>
  <si>
    <t>9295　　ペストコントロール業</t>
    <rPh sb="15" eb="16">
      <t>ギョウ</t>
    </rPh>
    <phoneticPr fontId="1"/>
  </si>
  <si>
    <t>9299　　他に分類されないその他の事業サービス業</t>
  </si>
  <si>
    <t>93　政治・経済・文化団体</t>
  </si>
  <si>
    <t>　931　経済団体</t>
  </si>
  <si>
    <t>9311　　実業団体</t>
  </si>
  <si>
    <t>9312　　同業団体</t>
  </si>
  <si>
    <t>　932　労働団体</t>
  </si>
  <si>
    <t>9321　　労働団体</t>
  </si>
  <si>
    <t>　933　学術・文化団体</t>
  </si>
  <si>
    <t>9331　　学術団体</t>
  </si>
  <si>
    <t>9332　　文化団体</t>
  </si>
  <si>
    <t>　934　政治団体</t>
  </si>
  <si>
    <t>9341　　政治団体</t>
  </si>
  <si>
    <t>　939　他に分類されない非営利的団体</t>
  </si>
  <si>
    <t>9399　　他に分類されない非営利的団体</t>
  </si>
  <si>
    <t>94　宗教</t>
  </si>
  <si>
    <t>　941　神道系宗教</t>
  </si>
  <si>
    <t>9411　　神社，神道教会</t>
  </si>
  <si>
    <t>9412　　教派事務所</t>
  </si>
  <si>
    <t>　942　仏教系宗教</t>
  </si>
  <si>
    <t>9421　　寺院，仏教教会</t>
  </si>
  <si>
    <t>9422　　宗派事務所</t>
  </si>
  <si>
    <t>　943　キリスト教系宗教</t>
  </si>
  <si>
    <t>9431　　キリスト教教会，修道院</t>
  </si>
  <si>
    <t>9432　　教団事務所</t>
  </si>
  <si>
    <t>　949　その他の宗教</t>
  </si>
  <si>
    <t>9491　　その他の宗教の教会</t>
  </si>
  <si>
    <t>9499　　その他の宗教の教団事務所</t>
  </si>
  <si>
    <t>95　その他のサービス業</t>
  </si>
  <si>
    <t>　950　管理，補助的経済活動を行う事業所（95その他のサービス業）</t>
  </si>
  <si>
    <t>9501　　管理，補助的経済活動を行う事業所</t>
  </si>
  <si>
    <t>　951　集会場</t>
  </si>
  <si>
    <t>9511　　集会場</t>
  </si>
  <si>
    <t>　952　と畜場</t>
  </si>
  <si>
    <t>9521　　と畜場</t>
  </si>
  <si>
    <t>　959　他に分類されないサービス業</t>
  </si>
  <si>
    <t>9599　　他に分類されないサービス業</t>
  </si>
  <si>
    <t>96　外国公務</t>
  </si>
  <si>
    <t>　961　外国公館</t>
  </si>
  <si>
    <t>9611　　外国公館</t>
  </si>
  <si>
    <t>　969　その他の外国公務</t>
  </si>
  <si>
    <t>9699　　その他の外国公務</t>
  </si>
  <si>
    <t xml:space="preserve"> S　公務（他に分類されるものを除く）</t>
  </si>
  <si>
    <t>97　国家公務</t>
  </si>
  <si>
    <t>　971　立法機関</t>
  </si>
  <si>
    <t>9711　　立法機関</t>
  </si>
  <si>
    <t>　972　司法機関</t>
  </si>
  <si>
    <t>9721　　司法機関</t>
  </si>
  <si>
    <t>　973　行政機関</t>
  </si>
  <si>
    <t>9731　　行政機関</t>
  </si>
  <si>
    <t>98　地方公務</t>
  </si>
  <si>
    <t>　981　都道府県機関</t>
  </si>
  <si>
    <t>9811　　都道府県機関</t>
  </si>
  <si>
    <t>　982　市町村機関</t>
  </si>
  <si>
    <t>9821　　市町村機関</t>
  </si>
  <si>
    <t xml:space="preserve"> T　分類不能の産業</t>
  </si>
  <si>
    <t>99　分類不能の産業</t>
  </si>
  <si>
    <t>　999　分類不能の産業</t>
  </si>
  <si>
    <t>9999　分類不能の産業</t>
  </si>
  <si>
    <t>281114版</t>
    <rPh sb="6" eb="7">
      <t>バン</t>
    </rPh>
    <phoneticPr fontId="1"/>
  </si>
  <si>
    <t>細分類 業種表記修正（150箇所）</t>
    <rPh sb="0" eb="3">
      <t>サイブンルイ</t>
    </rPh>
    <rPh sb="4" eb="6">
      <t>ギョウシュ</t>
    </rPh>
    <rPh sb="6" eb="8">
      <t>ヒョウキ</t>
    </rPh>
    <rPh sb="8" eb="10">
      <t>シュウセイ</t>
    </rPh>
    <rPh sb="14" eb="16">
      <t>カショ</t>
    </rPh>
    <phoneticPr fontId="1"/>
  </si>
  <si>
    <t>業種所管修正</t>
    <rPh sb="0" eb="2">
      <t>ギョウシュ</t>
    </rPh>
    <rPh sb="2" eb="4">
      <t>ショカン</t>
    </rPh>
    <rPh sb="4" eb="6">
      <t>シュウセイ</t>
    </rPh>
    <phoneticPr fontId="1"/>
  </si>
  <si>
    <t>入力③直近決算年欄追加</t>
    <rPh sb="0" eb="2">
      <t>ニュウリョク</t>
    </rPh>
    <rPh sb="3" eb="5">
      <t>チョッキン</t>
    </rPh>
    <rPh sb="5" eb="7">
      <t>ケッサン</t>
    </rPh>
    <rPh sb="7" eb="8">
      <t>ネン</t>
    </rPh>
    <rPh sb="8" eb="9">
      <t>ラン</t>
    </rPh>
    <rPh sb="9" eb="11">
      <t>ツイカ</t>
    </rPh>
    <phoneticPr fontId="1"/>
  </si>
  <si>
    <t>資金欄注意書き追加</t>
    <rPh sb="0" eb="2">
      <t>シキン</t>
    </rPh>
    <rPh sb="2" eb="3">
      <t>ラン</t>
    </rPh>
    <rPh sb="3" eb="6">
      <t>チュウイガ</t>
    </rPh>
    <rPh sb="7" eb="9">
      <t>ツイカ</t>
    </rPh>
    <phoneticPr fontId="1"/>
  </si>
  <si>
    <t>バージョン情報修正（ver.W002）</t>
    <rPh sb="5" eb="7">
      <t>ジョウホウ</t>
    </rPh>
    <rPh sb="7" eb="9">
      <t>シュウセイ</t>
    </rPh>
    <phoneticPr fontId="1"/>
  </si>
  <si>
    <t>東北経済産業局対応</t>
    <rPh sb="0" eb="2">
      <t>トウホク</t>
    </rPh>
    <rPh sb="2" eb="4">
      <t>ケイザイ</t>
    </rPh>
    <rPh sb="4" eb="7">
      <t>サンギョウキョク</t>
    </rPh>
    <rPh sb="7" eb="9">
      <t>タイオウ</t>
    </rPh>
    <phoneticPr fontId="1"/>
  </si>
  <si>
    <t>法人番号欄書式（文字→数値）</t>
    <rPh sb="0" eb="2">
      <t>ホウジン</t>
    </rPh>
    <rPh sb="2" eb="4">
      <t>バンゴウ</t>
    </rPh>
    <rPh sb="4" eb="5">
      <t>ラン</t>
    </rPh>
    <rPh sb="5" eb="7">
      <t>ショシキ</t>
    </rPh>
    <rPh sb="8" eb="10">
      <t>モジ</t>
    </rPh>
    <rPh sb="11" eb="13">
      <t>スウチ</t>
    </rPh>
    <phoneticPr fontId="1"/>
  </si>
  <si>
    <t>281205版</t>
    <rPh sb="6" eb="7">
      <t>バン</t>
    </rPh>
    <phoneticPr fontId="1"/>
  </si>
  <si>
    <t>近畿局　案内修正</t>
    <rPh sb="0" eb="2">
      <t>キンキ</t>
    </rPh>
    <rPh sb="2" eb="3">
      <t>キョク</t>
    </rPh>
    <rPh sb="4" eb="6">
      <t>アンナイ</t>
    </rPh>
    <rPh sb="6" eb="8">
      <t>シュウセイ</t>
    </rPh>
    <phoneticPr fontId="1"/>
  </si>
  <si>
    <t>281226版</t>
    <rPh sb="6" eb="7">
      <t>バン</t>
    </rPh>
    <phoneticPr fontId="1"/>
  </si>
  <si>
    <t>北陸局追加</t>
    <rPh sb="0" eb="2">
      <t>ホクリク</t>
    </rPh>
    <rPh sb="2" eb="3">
      <t>キョク</t>
    </rPh>
    <rPh sb="3" eb="5">
      <t>ツイカ</t>
    </rPh>
    <phoneticPr fontId="1"/>
  </si>
  <si>
    <t>チェックシート公表可否表示修正</t>
    <rPh sb="7" eb="9">
      <t>コウヒョウ</t>
    </rPh>
    <rPh sb="9" eb="11">
      <t>カヒ</t>
    </rPh>
    <rPh sb="11" eb="13">
      <t>ヒョウジ</t>
    </rPh>
    <rPh sb="13" eb="15">
      <t>シュウセイ</t>
    </rPh>
    <phoneticPr fontId="1"/>
  </si>
  <si>
    <t>業種所管表修正</t>
    <rPh sb="0" eb="2">
      <t>ギョウシュ</t>
    </rPh>
    <rPh sb="2" eb="5">
      <t>ショカンヒョウ</t>
    </rPh>
    <rPh sb="5" eb="7">
      <t>シュウセイ</t>
    </rPh>
    <phoneticPr fontId="1"/>
  </si>
  <si>
    <t>分野別指針該当修正</t>
    <rPh sb="0" eb="3">
      <t>ブンヤベツ</t>
    </rPh>
    <rPh sb="3" eb="5">
      <t>シシン</t>
    </rPh>
    <rPh sb="5" eb="7">
      <t>ガイトウ</t>
    </rPh>
    <rPh sb="7" eb="9">
      <t>シュウセイ</t>
    </rPh>
    <phoneticPr fontId="1"/>
  </si>
  <si>
    <t>290113版</t>
    <rPh sb="6" eb="7">
      <t>バン</t>
    </rPh>
    <phoneticPr fontId="1"/>
  </si>
  <si>
    <t>製造業指針の同一項目複数選択のカウントを1件に修正</t>
    <rPh sb="0" eb="3">
      <t>セイゾウギョウ</t>
    </rPh>
    <rPh sb="3" eb="5">
      <t>シシン</t>
    </rPh>
    <rPh sb="6" eb="8">
      <t>ドウイツ</t>
    </rPh>
    <rPh sb="8" eb="10">
      <t>コウモク</t>
    </rPh>
    <rPh sb="10" eb="12">
      <t>フクスウ</t>
    </rPh>
    <rPh sb="12" eb="14">
      <t>センタク</t>
    </rPh>
    <rPh sb="21" eb="22">
      <t>ケン</t>
    </rPh>
    <rPh sb="23" eb="25">
      <t>シュウセイ</t>
    </rPh>
    <phoneticPr fontId="1"/>
  </si>
  <si>
    <t>290324版</t>
    <rPh sb="6" eb="7">
      <t>バン</t>
    </rPh>
    <phoneticPr fontId="1"/>
  </si>
  <si>
    <t>4月からの税制改正に伴い様式が変更され、Ｅｘｃｅｌも大幅に修正した</t>
    <rPh sb="1" eb="2">
      <t>ガツ</t>
    </rPh>
    <rPh sb="5" eb="7">
      <t>ゼイセイ</t>
    </rPh>
    <rPh sb="7" eb="9">
      <t>カイセイ</t>
    </rPh>
    <rPh sb="10" eb="11">
      <t>トモナ</t>
    </rPh>
    <rPh sb="12" eb="14">
      <t>ヨウシキ</t>
    </rPh>
    <rPh sb="15" eb="17">
      <t>ヘンコウ</t>
    </rPh>
    <rPh sb="26" eb="28">
      <t>オオハバ</t>
    </rPh>
    <rPh sb="29" eb="31">
      <t>シュウセイ</t>
    </rPh>
    <phoneticPr fontId="1"/>
  </si>
  <si>
    <t>新規申請と変更申請を同じブックで出来るように改良</t>
    <rPh sb="0" eb="2">
      <t>シンキ</t>
    </rPh>
    <rPh sb="2" eb="4">
      <t>シンセイ</t>
    </rPh>
    <rPh sb="5" eb="7">
      <t>ヘンコウ</t>
    </rPh>
    <rPh sb="7" eb="9">
      <t>シンセイ</t>
    </rPh>
    <rPh sb="10" eb="11">
      <t>オナ</t>
    </rPh>
    <rPh sb="16" eb="18">
      <t>デキ</t>
    </rPh>
    <rPh sb="22" eb="24">
      <t>カイリョウ</t>
    </rPh>
    <phoneticPr fontId="1"/>
  </si>
  <si>
    <t>単一大分類、複数業種選択可</t>
    <rPh sb="0" eb="2">
      <t>タンイツ</t>
    </rPh>
    <rPh sb="2" eb="5">
      <t>ダイブンルイ</t>
    </rPh>
    <rPh sb="6" eb="8">
      <t>フクスウ</t>
    </rPh>
    <rPh sb="8" eb="10">
      <t>ギョウシュ</t>
    </rPh>
    <rPh sb="10" eb="12">
      <t>センタク</t>
    </rPh>
    <rPh sb="12" eb="13">
      <t>カ</t>
    </rPh>
    <phoneticPr fontId="1"/>
  </si>
  <si>
    <t>8番が大きく変更</t>
    <rPh sb="1" eb="2">
      <t>バン</t>
    </rPh>
    <rPh sb="3" eb="4">
      <t>オオ</t>
    </rPh>
    <rPh sb="6" eb="8">
      <t>ヘンコウ</t>
    </rPh>
    <phoneticPr fontId="1"/>
  </si>
  <si>
    <t>税制関係のエラー表示を追加</t>
    <rPh sb="0" eb="2">
      <t>ゼイセイ</t>
    </rPh>
    <rPh sb="2" eb="4">
      <t>カンケイ</t>
    </rPh>
    <rPh sb="8" eb="10">
      <t>ヒョウジ</t>
    </rPh>
    <rPh sb="11" eb="13">
      <t>ツイカ</t>
    </rPh>
    <phoneticPr fontId="1"/>
  </si>
  <si>
    <t>290327ver</t>
    <phoneticPr fontId="1"/>
  </si>
  <si>
    <t>入力④指標の現況で0年度が例示で固定されてしまっているのを修正</t>
    <rPh sb="0" eb="2">
      <t>ニュウリョク</t>
    </rPh>
    <rPh sb="3" eb="5">
      <t>シヒョウ</t>
    </rPh>
    <rPh sb="6" eb="8">
      <t>ゲンキョウ</t>
    </rPh>
    <rPh sb="10" eb="12">
      <t>ネンド</t>
    </rPh>
    <rPh sb="13" eb="15">
      <t>レイジ</t>
    </rPh>
    <rPh sb="16" eb="18">
      <t>コテイ</t>
    </rPh>
    <rPh sb="29" eb="31">
      <t>シュウセイ</t>
    </rPh>
    <phoneticPr fontId="1"/>
  </si>
  <si>
    <t>変更チェックシートの前回、前々回の認定日を修正</t>
    <rPh sb="0" eb="2">
      <t>ヘンコウ</t>
    </rPh>
    <rPh sb="10" eb="12">
      <t>ゼンカイ</t>
    </rPh>
    <rPh sb="13" eb="16">
      <t>ゼンゼンカイ</t>
    </rPh>
    <rPh sb="17" eb="19">
      <t>ニンテイ</t>
    </rPh>
    <rPh sb="19" eb="20">
      <t>ビ</t>
    </rPh>
    <rPh sb="21" eb="23">
      <t>シュウセイ</t>
    </rPh>
    <phoneticPr fontId="1"/>
  </si>
  <si>
    <t>290330ver</t>
    <phoneticPr fontId="1"/>
  </si>
  <si>
    <t>実施状況報告書（入力④、印刷シート）が折り返し表示されていなかったのを修正</t>
    <rPh sb="0" eb="2">
      <t>ジッシ</t>
    </rPh>
    <rPh sb="2" eb="4">
      <t>ジョウキョウ</t>
    </rPh>
    <rPh sb="4" eb="7">
      <t>ホウコクショ</t>
    </rPh>
    <rPh sb="8" eb="10">
      <t>ニュウリョク</t>
    </rPh>
    <rPh sb="12" eb="14">
      <t>インサツ</t>
    </rPh>
    <rPh sb="19" eb="20">
      <t>オ</t>
    </rPh>
    <rPh sb="21" eb="22">
      <t>カエ</t>
    </rPh>
    <rPh sb="23" eb="25">
      <t>ヒョウジ</t>
    </rPh>
    <rPh sb="35" eb="37">
      <t>シュウセイ</t>
    </rPh>
    <phoneticPr fontId="1"/>
  </si>
  <si>
    <t>東北局のメールアドレス変更</t>
    <rPh sb="0" eb="2">
      <t>トウホク</t>
    </rPh>
    <rPh sb="2" eb="3">
      <t>キョク</t>
    </rPh>
    <rPh sb="11" eb="13">
      <t>ヘンコウ</t>
    </rPh>
    <phoneticPr fontId="1"/>
  </si>
  <si>
    <t>290516ver</t>
    <phoneticPr fontId="1"/>
  </si>
  <si>
    <t>・8設備　1000まで追加できるように修正　（ファイルが重くなりました。。）
・エラーメッセージ「国税措置→固定資産税特例措置」に修正　CU8セル
・concatenate関数を使わないようにした
・実施状況報告書　評点の説明を追加（入力④）
・設備欄に抜けがあればエラー表示　（転記した際に漏れが多いため）
・印刷シートに宛先追加できるように保護外したセルを一つ用意した
・黒塗りを更に濃くした（印刷用は特に）
・売上高でエラーチェックしてしまっていた（本当は資本金）のを修正
・強化税制対象業種から娯楽業を除いた
・Ｂ１２エラー　「証明書」→「証明書等」
・小売業の指針に省エネルギーに関する項目を追加（表には無い項目だがエネ合補助金加点要件に合わせて追加した）</t>
    <rPh sb="11" eb="13">
      <t>ツイカ</t>
    </rPh>
    <rPh sb="19" eb="21">
      <t>シュウセイ</t>
    </rPh>
    <rPh sb="28" eb="29">
      <t>オモ</t>
    </rPh>
    <rPh sb="65" eb="67">
      <t>シュウセイ</t>
    </rPh>
    <rPh sb="89" eb="90">
      <t>ツカ</t>
    </rPh>
    <rPh sb="111" eb="113">
      <t>セツメイ</t>
    </rPh>
    <rPh sb="114" eb="116">
      <t>ツイカ</t>
    </rPh>
    <rPh sb="117" eb="119">
      <t>ニュウリョク</t>
    </rPh>
    <rPh sb="156" eb="158">
      <t>インサツ</t>
    </rPh>
    <rPh sb="192" eb="193">
      <t>サラ</t>
    </rPh>
    <rPh sb="194" eb="195">
      <t>コ</t>
    </rPh>
    <rPh sb="237" eb="239">
      <t>シュウセイ</t>
    </rPh>
    <rPh sb="281" eb="284">
      <t>コウリギョウ</t>
    </rPh>
    <rPh sb="285" eb="287">
      <t>シシン</t>
    </rPh>
    <rPh sb="288" eb="289">
      <t>ショウ</t>
    </rPh>
    <rPh sb="295" eb="296">
      <t>カン</t>
    </rPh>
    <rPh sb="298" eb="300">
      <t>コウモク</t>
    </rPh>
    <rPh sb="301" eb="303">
      <t>ツイカ</t>
    </rPh>
    <rPh sb="304" eb="305">
      <t>ヒョウ</t>
    </rPh>
    <rPh sb="307" eb="308">
      <t>ナ</t>
    </rPh>
    <rPh sb="309" eb="311">
      <t>コウモク</t>
    </rPh>
    <rPh sb="315" eb="316">
      <t>ゴウ</t>
    </rPh>
    <rPh sb="316" eb="319">
      <t>ホジョキン</t>
    </rPh>
    <rPh sb="319" eb="321">
      <t>カテン</t>
    </rPh>
    <rPh sb="321" eb="323">
      <t>ヨウケン</t>
    </rPh>
    <rPh sb="324" eb="325">
      <t>ア</t>
    </rPh>
    <rPh sb="328" eb="330">
      <t>ツイカ</t>
    </rPh>
    <phoneticPr fontId="1"/>
  </si>
  <si>
    <t>W012</t>
    <phoneticPr fontId="1"/>
  </si>
  <si>
    <t>290531ver.</t>
    <phoneticPr fontId="1"/>
  </si>
  <si>
    <t>実施状況報告書の指標の現況（項目1）の「売上高経常利益率」の％表示が100掛けされてなかったのを修正</t>
    <rPh sb="0" eb="2">
      <t>ジッシ</t>
    </rPh>
    <rPh sb="2" eb="4">
      <t>ジョウキョウ</t>
    </rPh>
    <rPh sb="4" eb="7">
      <t>ホウコクショ</t>
    </rPh>
    <rPh sb="8" eb="10">
      <t>シヒョウ</t>
    </rPh>
    <rPh sb="11" eb="13">
      <t>ゲンキョウ</t>
    </rPh>
    <rPh sb="14" eb="16">
      <t>コウモク</t>
    </rPh>
    <rPh sb="20" eb="23">
      <t>ウリアゲダカ</t>
    </rPh>
    <rPh sb="23" eb="25">
      <t>ケイジョウ</t>
    </rPh>
    <rPh sb="25" eb="28">
      <t>リエキリツ</t>
    </rPh>
    <rPh sb="31" eb="33">
      <t>ヒョウジ</t>
    </rPh>
    <rPh sb="37" eb="38">
      <t>カ</t>
    </rPh>
    <rPh sb="48" eb="50">
      <t>シュウセイ</t>
    </rPh>
    <phoneticPr fontId="1"/>
  </si>
  <si>
    <t>W013</t>
    <phoneticPr fontId="1"/>
  </si>
  <si>
    <t>290710ver.</t>
    <phoneticPr fontId="1"/>
  </si>
  <si>
    <t xml:space="preserve">・変換ファイル　指標の種類・資本金・8番の転記ができてない 
・8番証明書種類欄の例示が間違ってる    
・固定資産税軽減措置の対象範囲を超えています。←おかしい
・所管表修正   </t>
    <phoneticPr fontId="1"/>
  </si>
  <si>
    <t>W014</t>
    <phoneticPr fontId="1"/>
  </si>
  <si>
    <t>290808ver.</t>
    <phoneticPr fontId="1"/>
  </si>
  <si>
    <t>・エクセル入力2、Ｂ７，Ｃ７セルの参照→自分で入力に変更
・入力４の４，５年目について「入力不要」などを表示する式を直す</t>
    <phoneticPr fontId="1"/>
  </si>
  <si>
    <t>W015</t>
    <phoneticPr fontId="1"/>
  </si>
  <si>
    <t>291222ver.</t>
    <phoneticPr fontId="1"/>
  </si>
  <si>
    <t>・所管表の更新　（種子肥料関係など）
・「多大」持ちでもエラー出ないようにする
・印刷範囲の自動調整
・＜申請方法＞のとこ直す（「写し1通」の場所、「参考資料」を削除）
・附属・付属両方で小計をカウントすること
・ラジオ番組製作は×
・6番欄が足りない場合は、別紙に記載　の注釈を書く
・入力3シートのF4,G4セルに予想である旨を書く
・個人の場合は入力不要の注釈→法人番号
・小規模製造業　イ～ニから1項目だけでOK
・法律事務所も経産省で○にすること
・複数業種選択について大分類での規制をはずす＆指針が異なる場合はエラー</t>
    <phoneticPr fontId="1"/>
  </si>
  <si>
    <t>W016</t>
    <phoneticPr fontId="1"/>
  </si>
  <si>
    <t>310214ver.</t>
    <phoneticPr fontId="1"/>
  </si>
  <si>
    <t>・西暦表示
・変更履歴等の年が関わるところのリスト範囲の拡大</t>
    <rPh sb="1" eb="3">
      <t>セイレキ</t>
    </rPh>
    <rPh sb="3" eb="5">
      <t>ヒョウジ</t>
    </rPh>
    <rPh sb="7" eb="9">
      <t>ヘンコウ</t>
    </rPh>
    <rPh sb="9" eb="11">
      <t>リレキ</t>
    </rPh>
    <rPh sb="11" eb="12">
      <t>トウ</t>
    </rPh>
    <rPh sb="13" eb="14">
      <t>ネン</t>
    </rPh>
    <rPh sb="15" eb="16">
      <t>カカ</t>
    </rPh>
    <rPh sb="25" eb="27">
      <t>ハンイ</t>
    </rPh>
    <rPh sb="28" eb="30">
      <t>カクダイ</t>
    </rPh>
    <phoneticPr fontId="1"/>
  </si>
  <si>
    <t>W016’</t>
    <phoneticPr fontId="1"/>
  </si>
  <si>
    <t>310426ver</t>
    <phoneticPr fontId="1"/>
  </si>
  <si>
    <t>学習塾の指針に対応
標準産業分類番号が1000未満の場合、申請書の表示で頭文字のゼロが表示されないのを修正。砂利業など。
事業者名等が空欄だと申請書での表示が0になるのを修正。
印刷（変更）シートの引用する認定書日付の年号を西暦から元号に変換表示。
その他細かいバグを修正。（ロカベンスコアの引用セルの修正、0で割る割られる数式がエラーになる場合を修正等々）</t>
    <rPh sb="0" eb="3">
      <t>ガクシュウジュク</t>
    </rPh>
    <rPh sb="4" eb="6">
      <t>シシン</t>
    </rPh>
    <rPh sb="7" eb="9">
      <t>タイオウ</t>
    </rPh>
    <rPh sb="36" eb="37">
      <t>アタマ</t>
    </rPh>
    <rPh sb="37" eb="39">
      <t>モジ</t>
    </rPh>
    <rPh sb="43" eb="45">
      <t>ヒョウジ</t>
    </rPh>
    <rPh sb="65" eb="66">
      <t>トウ</t>
    </rPh>
    <rPh sb="89" eb="91">
      <t>インサツ</t>
    </rPh>
    <rPh sb="92" eb="94">
      <t>ヘンコウ</t>
    </rPh>
    <rPh sb="99" eb="101">
      <t>インヨウ</t>
    </rPh>
    <rPh sb="103" eb="105">
      <t>ニンテイ</t>
    </rPh>
    <rPh sb="105" eb="106">
      <t>ショ</t>
    </rPh>
    <rPh sb="106" eb="108">
      <t>ヒヅケ</t>
    </rPh>
    <rPh sb="109" eb="111">
      <t>ネンゴウ</t>
    </rPh>
    <rPh sb="112" eb="114">
      <t>セイレキ</t>
    </rPh>
    <rPh sb="116" eb="118">
      <t>ゲンゴウ</t>
    </rPh>
    <rPh sb="119" eb="121">
      <t>ヘンカン</t>
    </rPh>
    <rPh sb="121" eb="123">
      <t>ヒョウジ</t>
    </rPh>
    <rPh sb="127" eb="128">
      <t>ホカ</t>
    </rPh>
    <rPh sb="128" eb="129">
      <t>コマ</t>
    </rPh>
    <rPh sb="134" eb="136">
      <t>シュウセイ</t>
    </rPh>
    <rPh sb="146" eb="148">
      <t>インヨウ</t>
    </rPh>
    <rPh sb="151" eb="153">
      <t>シュウセイ</t>
    </rPh>
    <rPh sb="156" eb="157">
      <t>ワ</t>
    </rPh>
    <rPh sb="158" eb="159">
      <t>ワ</t>
    </rPh>
    <rPh sb="162" eb="164">
      <t>スウシキ</t>
    </rPh>
    <rPh sb="171" eb="173">
      <t>バアイ</t>
    </rPh>
    <rPh sb="174" eb="176">
      <t>シュウセイ</t>
    </rPh>
    <rPh sb="176" eb="178">
      <t>トウトウ</t>
    </rPh>
    <phoneticPr fontId="1"/>
  </si>
  <si>
    <t>W016’rev.1</t>
    <phoneticPr fontId="1"/>
  </si>
  <si>
    <t>310513ver</t>
    <phoneticPr fontId="1"/>
  </si>
  <si>
    <t>学習塾の指針での事業規模の判断基準の資本金条件が抜けていたので修正</t>
    <rPh sb="0" eb="3">
      <t>ガクシュウジュク</t>
    </rPh>
    <rPh sb="4" eb="6">
      <t>シシン</t>
    </rPh>
    <rPh sb="8" eb="10">
      <t>ジギョウ</t>
    </rPh>
    <rPh sb="10" eb="12">
      <t>キボ</t>
    </rPh>
    <rPh sb="13" eb="15">
      <t>ハンダン</t>
    </rPh>
    <rPh sb="15" eb="17">
      <t>キジュン</t>
    </rPh>
    <rPh sb="18" eb="21">
      <t>シホンキン</t>
    </rPh>
    <rPh sb="21" eb="23">
      <t>ジョウケン</t>
    </rPh>
    <rPh sb="24" eb="25">
      <t>ヌ</t>
    </rPh>
    <rPh sb="31" eb="33">
      <t>シュウセイ</t>
    </rPh>
    <phoneticPr fontId="1"/>
  </si>
  <si>
    <t>W016’rev.2</t>
    <phoneticPr fontId="1"/>
  </si>
  <si>
    <t>20190716ver</t>
    <phoneticPr fontId="1"/>
  </si>
  <si>
    <t>新様式（平成30年7月法改正）に変更</t>
    <rPh sb="0" eb="3">
      <t>シンヨウシキ</t>
    </rPh>
    <rPh sb="4" eb="6">
      <t>ヘイセイ</t>
    </rPh>
    <rPh sb="8" eb="9">
      <t>ネン</t>
    </rPh>
    <rPh sb="10" eb="11">
      <t>ガツ</t>
    </rPh>
    <rPh sb="11" eb="14">
      <t>ホウカイセイ</t>
    </rPh>
    <rPh sb="16" eb="18">
      <t>ヘンコウ</t>
    </rPh>
    <phoneticPr fontId="1"/>
  </si>
  <si>
    <t>W017</t>
    <phoneticPr fontId="1"/>
  </si>
  <si>
    <t>↓公開後の修正事項</t>
    <rPh sb="1" eb="3">
      <t>コウカイ</t>
    </rPh>
    <rPh sb="3" eb="4">
      <t>ゴ</t>
    </rPh>
    <rPh sb="5" eb="7">
      <t>シュウセイ</t>
    </rPh>
    <rPh sb="7" eb="9">
      <t>ジコウ</t>
    </rPh>
    <phoneticPr fontId="1"/>
  </si>
  <si>
    <t>入力①申請書項目のメアド・Webページ欄がロックのまま、【印刷（変更）】８設備実施項目欄に計算式が漏れていたのを修正。</t>
    <rPh sb="0" eb="2">
      <t>ニュウリョク</t>
    </rPh>
    <rPh sb="3" eb="6">
      <t>シンセイショ</t>
    </rPh>
    <rPh sb="6" eb="8">
      <t>コウモク</t>
    </rPh>
    <rPh sb="19" eb="20">
      <t>ラン</t>
    </rPh>
    <rPh sb="29" eb="31">
      <t>インサツ</t>
    </rPh>
    <rPh sb="32" eb="34">
      <t>ヘンコウ</t>
    </rPh>
    <rPh sb="37" eb="39">
      <t>セツビ</t>
    </rPh>
    <rPh sb="39" eb="41">
      <t>ジッシ</t>
    </rPh>
    <rPh sb="41" eb="43">
      <t>コウモク</t>
    </rPh>
    <rPh sb="43" eb="44">
      <t>ラン</t>
    </rPh>
    <rPh sb="45" eb="48">
      <t>ケイサンシキ</t>
    </rPh>
    <rPh sb="49" eb="50">
      <t>モ</t>
    </rPh>
    <rPh sb="56" eb="58">
      <t>シュウセイ</t>
    </rPh>
    <phoneticPr fontId="1"/>
  </si>
  <si>
    <t>エラーチェックに法人番号桁数を追加</t>
    <rPh sb="8" eb="10">
      <t>ホウジン</t>
    </rPh>
    <rPh sb="10" eb="12">
      <t>バンゴウ</t>
    </rPh>
    <rPh sb="12" eb="14">
      <t>ケタスウ</t>
    </rPh>
    <rPh sb="15" eb="17">
      <t>ツイカ</t>
    </rPh>
    <phoneticPr fontId="1"/>
  </si>
  <si>
    <t>変更様式番号修正（様式第2→様式第3）</t>
    <rPh sb="0" eb="2">
      <t>ヘンコウ</t>
    </rPh>
    <rPh sb="2" eb="4">
      <t>ヨウシキ</t>
    </rPh>
    <rPh sb="4" eb="6">
      <t>バンゴウ</t>
    </rPh>
    <rPh sb="6" eb="8">
      <t>シュウセイ</t>
    </rPh>
    <rPh sb="9" eb="11">
      <t>ヨウシキ</t>
    </rPh>
    <rPh sb="11" eb="12">
      <t>ダイ</t>
    </rPh>
    <rPh sb="14" eb="16">
      <t>ヨウシキ</t>
    </rPh>
    <rPh sb="16" eb="17">
      <t>ダイ</t>
    </rPh>
    <phoneticPr fontId="1"/>
  </si>
  <si>
    <t>変更申請チェックリストの誤記修正（添付書類に「認定書」の文言追記）</t>
    <rPh sb="0" eb="2">
      <t>ヘンコウ</t>
    </rPh>
    <rPh sb="2" eb="4">
      <t>シンセイ</t>
    </rPh>
    <rPh sb="12" eb="14">
      <t>ゴキ</t>
    </rPh>
    <rPh sb="14" eb="16">
      <t>シュウセイ</t>
    </rPh>
    <rPh sb="17" eb="19">
      <t>テンプ</t>
    </rPh>
    <rPh sb="19" eb="21">
      <t>ショルイ</t>
    </rPh>
    <rPh sb="23" eb="25">
      <t>ニンテイ</t>
    </rPh>
    <rPh sb="25" eb="26">
      <t>ショ</t>
    </rPh>
    <rPh sb="28" eb="30">
      <t>モンゴン</t>
    </rPh>
    <rPh sb="30" eb="32">
      <t>ツイキ</t>
    </rPh>
    <phoneticPr fontId="1"/>
  </si>
  <si>
    <t>　途中微修正</t>
    <rPh sb="1" eb="3">
      <t>トチュウ</t>
    </rPh>
    <rPh sb="3" eb="4">
      <t>ビ</t>
    </rPh>
    <rPh sb="4" eb="6">
      <t>シュウセイ</t>
    </rPh>
    <phoneticPr fontId="1"/>
  </si>
  <si>
    <t>・4822、4842が運輸局案件になっているのを経産局案件に修正。</t>
  </si>
  <si>
    <t>・計画「３．実施時期」の西暦のフォントサイズを大きくする。</t>
  </si>
  <si>
    <t>・申請書カガミの引用条文の2019/7/16法改正による条ズレ修正。</t>
  </si>
  <si>
    <t>・財務入力関係のとこも小数以下まで表示に。</t>
  </si>
  <si>
    <t>・変更申請様式「第3」に標記変更。</t>
  </si>
  <si>
    <t>・印刷様式を法人番号、資本金、設立年月日無しの時、0ではなく空欄表示に。</t>
  </si>
  <si>
    <t>・８設備欄で固を選択した時のエラーメッセージの食い違いを修正。PL①のデータテーブルを変更したことによるもの。</t>
    <rPh sb="43" eb="45">
      <t>ヘンコウ</t>
    </rPh>
    <phoneticPr fontId="1"/>
  </si>
  <si>
    <t>・指標で労働生産性（／時間）を選択したとき、少数以下も表示に。</t>
    <phoneticPr fontId="1"/>
  </si>
  <si>
    <t>・産業分類4899が当省所管外エラーになるのを×→△に修正。（国土交通省、財務省の場合あるが原則経産省所管。）</t>
    <rPh sb="46" eb="48">
      <t>ゲンソク</t>
    </rPh>
    <rPh sb="48" eb="51">
      <t>ケイサンショウ</t>
    </rPh>
    <rPh sb="51" eb="53">
      <t>ショカン</t>
    </rPh>
    <phoneticPr fontId="1"/>
  </si>
  <si>
    <t>・新規チェックシート項目Ⅱ-10の記載内容修正。</t>
    <rPh sb="1" eb="3">
      <t>シンキ</t>
    </rPh>
    <rPh sb="10" eb="12">
      <t>コウモク</t>
    </rPh>
    <rPh sb="17" eb="19">
      <t>キサイ</t>
    </rPh>
    <rPh sb="19" eb="21">
      <t>ナイヨウ</t>
    </rPh>
    <rPh sb="21" eb="23">
      <t>シュウセイ</t>
    </rPh>
    <phoneticPr fontId="1"/>
  </si>
  <si>
    <t>20250602ver</t>
    <phoneticPr fontId="1"/>
  </si>
  <si>
    <t>取得年月日までの様式に変更。設備について１０００件から５００件へ減</t>
    <rPh sb="0" eb="2">
      <t>シュトク</t>
    </rPh>
    <rPh sb="2" eb="5">
      <t>ネンガッピ</t>
    </rPh>
    <rPh sb="8" eb="10">
      <t>ヨウシキ</t>
    </rPh>
    <rPh sb="11" eb="13">
      <t>ヘンコウ</t>
    </rPh>
    <rPh sb="14" eb="16">
      <t>セツビ</t>
    </rPh>
    <rPh sb="24" eb="25">
      <t>ケン</t>
    </rPh>
    <rPh sb="30" eb="31">
      <t>ケン</t>
    </rPh>
    <rPh sb="32" eb="33">
      <t>ヘ</t>
    </rPh>
    <phoneticPr fontId="1"/>
  </si>
  <si>
    <t>C類型を削除</t>
    <rPh sb="1" eb="3">
      <t>ルイケイ</t>
    </rPh>
    <rPh sb="4" eb="6">
      <t>サクジョ</t>
    </rPh>
    <phoneticPr fontId="1"/>
  </si>
  <si>
    <t>伸び率を切り捨て処理に変更</t>
    <rPh sb="0" eb="1">
      <t>ノ</t>
    </rPh>
    <rPh sb="2" eb="3">
      <t>リツ</t>
    </rPh>
    <rPh sb="4" eb="5">
      <t>キ</t>
    </rPh>
    <rPh sb="6" eb="7">
      <t>ス</t>
    </rPh>
    <rPh sb="8" eb="10">
      <t>ショリ</t>
    </rPh>
    <rPh sb="11" eb="13">
      <t>ヘンコウ</t>
    </rPh>
    <phoneticPr fontId="1"/>
  </si>
  <si>
    <t>ロカベン指標を最新に更新</t>
    <rPh sb="4" eb="6">
      <t>シヒョウ</t>
    </rPh>
    <rPh sb="7" eb="9">
      <t>サイシン</t>
    </rPh>
    <rPh sb="10" eb="12">
      <t>コウシン</t>
    </rPh>
    <phoneticPr fontId="1"/>
  </si>
  <si>
    <t>固定資産特例表の一部削除</t>
    <rPh sb="0" eb="4">
      <t>コテイシサン</t>
    </rPh>
    <rPh sb="4" eb="6">
      <t>トクレイ</t>
    </rPh>
    <rPh sb="6" eb="7">
      <t>ヒョウ</t>
    </rPh>
    <rPh sb="8" eb="10">
      <t>イチブ</t>
    </rPh>
    <rPh sb="10" eb="12">
      <t>サクジョ</t>
    </rPh>
    <phoneticPr fontId="1"/>
  </si>
  <si>
    <t>他局宛先情報を削除</t>
    <rPh sb="0" eb="2">
      <t>タキョク</t>
    </rPh>
    <rPh sb="2" eb="4">
      <t>アテサキ</t>
    </rPh>
    <rPh sb="4" eb="6">
      <t>ジョウホウ</t>
    </rPh>
    <rPh sb="7" eb="9">
      <t>サクジョ</t>
    </rPh>
    <phoneticPr fontId="1"/>
  </si>
  <si>
    <t>事業規模</t>
    <rPh sb="0" eb="2">
      <t>ジギョウ</t>
    </rPh>
    <rPh sb="2" eb="4">
      <t>キボ</t>
    </rPh>
    <phoneticPr fontId="71"/>
  </si>
  <si>
    <t>事業規模区分</t>
    <rPh sb="0" eb="2">
      <t>ジギョウ</t>
    </rPh>
    <rPh sb="2" eb="4">
      <t>キボ</t>
    </rPh>
    <rPh sb="4" eb="6">
      <t>クブン</t>
    </rPh>
    <phoneticPr fontId="71"/>
  </si>
  <si>
    <t>該当業種</t>
    <rPh sb="0" eb="2">
      <t>ガイトウ</t>
    </rPh>
    <rPh sb="2" eb="4">
      <t>ギョウシュ</t>
    </rPh>
    <phoneticPr fontId="71"/>
  </si>
  <si>
    <t>資本金</t>
    <rPh sb="0" eb="3">
      <t>シホンキン</t>
    </rPh>
    <phoneticPr fontId="71"/>
  </si>
  <si>
    <t>従業員</t>
    <rPh sb="0" eb="3">
      <t>ジュウギョウイン</t>
    </rPh>
    <phoneticPr fontId="71"/>
  </si>
  <si>
    <t>該当フラグ</t>
    <rPh sb="0" eb="2">
      <t>ガイトウ</t>
    </rPh>
    <phoneticPr fontId="71"/>
  </si>
  <si>
    <t>業種</t>
    <rPh sb="0" eb="2">
      <t>ギョウシュ</t>
    </rPh>
    <phoneticPr fontId="71"/>
  </si>
  <si>
    <t>中小規模</t>
    <rPh sb="0" eb="2">
      <t>チュウショウ</t>
    </rPh>
    <rPh sb="2" eb="4">
      <t>キボ</t>
    </rPh>
    <phoneticPr fontId="71"/>
  </si>
  <si>
    <t>卸売業</t>
    <rPh sb="0" eb="3">
      <t>オロシウリギョウ</t>
    </rPh>
    <phoneticPr fontId="71"/>
  </si>
  <si>
    <t>1億円以下</t>
    <rPh sb="1" eb="3">
      <t>オクエン</t>
    </rPh>
    <rPh sb="3" eb="5">
      <t>イカ</t>
    </rPh>
    <phoneticPr fontId="71"/>
  </si>
  <si>
    <t>100人以下</t>
    <rPh sb="3" eb="4">
      <t>ニン</t>
    </rPh>
    <rPh sb="4" eb="6">
      <t>イカ</t>
    </rPh>
    <phoneticPr fontId="71"/>
  </si>
  <si>
    <t>01_農業</t>
  </si>
  <si>
    <t>小売業、飲食業</t>
    <rPh sb="0" eb="3">
      <t>コウリギョウ</t>
    </rPh>
    <phoneticPr fontId="71"/>
  </si>
  <si>
    <t>5千万以下</t>
    <rPh sb="1" eb="3">
      <t>センマン</t>
    </rPh>
    <rPh sb="3" eb="5">
      <t>イカ</t>
    </rPh>
    <phoneticPr fontId="71"/>
  </si>
  <si>
    <t>50人以下</t>
    <rPh sb="2" eb="3">
      <t>ニン</t>
    </rPh>
    <rPh sb="3" eb="5">
      <t>イカ</t>
    </rPh>
    <phoneticPr fontId="71"/>
  </si>
  <si>
    <t>02_建設業</t>
    <rPh sb="3" eb="5">
      <t>ケンセツ</t>
    </rPh>
    <rPh sb="5" eb="6">
      <t>ギョウ</t>
    </rPh>
    <phoneticPr fontId="3"/>
  </si>
  <si>
    <t>サービス業、医療、観光業</t>
    <rPh sb="4" eb="5">
      <t>ギョウ</t>
    </rPh>
    <phoneticPr fontId="71"/>
  </si>
  <si>
    <t>建設業、製造業、不動産、運輸業、エネルギー</t>
    <rPh sb="0" eb="3">
      <t>ケンセツギョウ</t>
    </rPh>
    <rPh sb="12" eb="15">
      <t>ウンユギョウ</t>
    </rPh>
    <phoneticPr fontId="71"/>
  </si>
  <si>
    <t>3億円以下</t>
    <rPh sb="1" eb="3">
      <t>オクエン</t>
    </rPh>
    <rPh sb="3" eb="5">
      <t>イカ</t>
    </rPh>
    <phoneticPr fontId="71"/>
  </si>
  <si>
    <t>300人以下</t>
    <rPh sb="3" eb="4">
      <t>ニン</t>
    </rPh>
    <rPh sb="4" eb="6">
      <t>イカ</t>
    </rPh>
    <phoneticPr fontId="71"/>
  </si>
  <si>
    <t>04_卸売業</t>
  </si>
  <si>
    <t>05_小売業</t>
  </si>
  <si>
    <t>小規模</t>
    <rPh sb="0" eb="3">
      <t>ショウキボ</t>
    </rPh>
    <phoneticPr fontId="71"/>
  </si>
  <si>
    <t>5人以下</t>
    <rPh sb="1" eb="2">
      <t>ニン</t>
    </rPh>
    <rPh sb="2" eb="4">
      <t>イカ</t>
    </rPh>
    <phoneticPr fontId="71"/>
  </si>
  <si>
    <t>06_飲食業</t>
  </si>
  <si>
    <t>07_不動産業</t>
  </si>
  <si>
    <t>08_運輸業</t>
  </si>
  <si>
    <t>20人以下</t>
    <rPh sb="2" eb="3">
      <t>ニン</t>
    </rPh>
    <rPh sb="3" eb="5">
      <t>イカ</t>
    </rPh>
    <phoneticPr fontId="71"/>
  </si>
  <si>
    <t>09_エネルギー</t>
  </si>
  <si>
    <t>10_サービス業</t>
    <rPh sb="7" eb="8">
      <t>ギョウ</t>
    </rPh>
    <phoneticPr fontId="3"/>
  </si>
  <si>
    <t>中規模</t>
    <rPh sb="0" eb="3">
      <t>チュウキボ</t>
    </rPh>
    <phoneticPr fontId="71"/>
  </si>
  <si>
    <t>中小規模該当の企業の内、小規模に該当する企業以外の企業</t>
    <rPh sb="0" eb="2">
      <t>チュウショウ</t>
    </rPh>
    <rPh sb="2" eb="4">
      <t>キボ</t>
    </rPh>
    <rPh sb="4" eb="6">
      <t>ガイトウ</t>
    </rPh>
    <rPh sb="7" eb="9">
      <t>キギョウ</t>
    </rPh>
    <rPh sb="10" eb="11">
      <t>ウチ</t>
    </rPh>
    <rPh sb="12" eb="15">
      <t>ショウキボ</t>
    </rPh>
    <rPh sb="16" eb="18">
      <t>ガイトウ</t>
    </rPh>
    <rPh sb="20" eb="22">
      <t>キギョウ</t>
    </rPh>
    <rPh sb="22" eb="24">
      <t>イガイ</t>
    </rPh>
    <rPh sb="25" eb="27">
      <t>キギョウ</t>
    </rPh>
    <phoneticPr fontId="71"/>
  </si>
  <si>
    <t>11_医療業</t>
  </si>
  <si>
    <t>12_保険衛生、廃棄物処理業</t>
  </si>
  <si>
    <t>13_観光業</t>
  </si>
  <si>
    <t>中堅企業</t>
    <rPh sb="0" eb="2">
      <t>チュウケン</t>
    </rPh>
    <rPh sb="2" eb="4">
      <t>キギョウ</t>
    </rPh>
    <phoneticPr fontId="71"/>
  </si>
  <si>
    <t>対象外</t>
    <rPh sb="0" eb="2">
      <t>タイショウ</t>
    </rPh>
    <rPh sb="2" eb="3">
      <t>ガイ</t>
    </rPh>
    <phoneticPr fontId="71"/>
  </si>
  <si>
    <t>0301_食料品・飼料・飲料製造業</t>
  </si>
  <si>
    <t>0302_化学工業・関連製品製造業</t>
  </si>
  <si>
    <t>0303_鉄鋼業、非鉄金属製造業</t>
  </si>
  <si>
    <t>0304_金属製品製造業</t>
  </si>
  <si>
    <t>0305_一般・電気機械器具製造業</t>
  </si>
  <si>
    <t>0401_化学製品卸売業</t>
  </si>
  <si>
    <t>0402_繊維関連製品卸売業</t>
  </si>
  <si>
    <t>0403_食料品卸売業</t>
  </si>
  <si>
    <t>0404_その他の卸売業</t>
    <rPh sb="7" eb="8">
      <t>ホカ</t>
    </rPh>
    <rPh sb="9" eb="12">
      <t>オロシウリギョウ</t>
    </rPh>
    <phoneticPr fontId="3"/>
  </si>
  <si>
    <t>1001_物品賃貸業</t>
  </si>
  <si>
    <t>1002_娯楽業</t>
  </si>
  <si>
    <t>1003_広告・調査・情報サービス業</t>
  </si>
  <si>
    <t>1004_事業サービス業</t>
  </si>
  <si>
    <t>1005_専門サービス業</t>
  </si>
  <si>
    <t>1006_その他のサービス業</t>
    <rPh sb="7" eb="8">
      <t>ホカ</t>
    </rPh>
    <rPh sb="13" eb="14">
      <t>ギョウ</t>
    </rPh>
    <phoneticPr fontId="3"/>
  </si>
  <si>
    <t>近畿修正</t>
    <rPh sb="0" eb="2">
      <t>キンキ</t>
    </rPh>
    <rPh sb="2" eb="4">
      <t>シュウセイ</t>
    </rPh>
    <phoneticPr fontId="1"/>
  </si>
  <si>
    <t>建設業</t>
    <rPh sb="0" eb="2">
      <t>ケンセツ</t>
    </rPh>
    <rPh sb="2" eb="3">
      <t>ギョウ</t>
    </rPh>
    <phoneticPr fontId="3"/>
  </si>
  <si>
    <t>製造業</t>
    <rPh sb="0" eb="3">
      <t>セイゾウギョウ</t>
    </rPh>
    <phoneticPr fontId="3"/>
  </si>
  <si>
    <t>卸売業</t>
    <phoneticPr fontId="1"/>
  </si>
  <si>
    <t>小売業</t>
    <phoneticPr fontId="1"/>
  </si>
  <si>
    <t>飲食業</t>
    <phoneticPr fontId="1"/>
  </si>
  <si>
    <t>不動産業</t>
    <phoneticPr fontId="1"/>
  </si>
  <si>
    <t>運輸業</t>
    <phoneticPr fontId="1"/>
  </si>
  <si>
    <t>エネルギー</t>
    <phoneticPr fontId="1"/>
  </si>
  <si>
    <t>サービス業</t>
    <rPh sb="4" eb="5">
      <t>ギョウ</t>
    </rPh>
    <phoneticPr fontId="3"/>
  </si>
  <si>
    <t>医療業</t>
    <phoneticPr fontId="1"/>
  </si>
  <si>
    <t>保険衛生、廃棄物処理業</t>
    <phoneticPr fontId="1"/>
  </si>
  <si>
    <t>観光業</t>
    <phoneticPr fontId="1"/>
  </si>
  <si>
    <t>指標カテゴリ</t>
    <rPh sb="0" eb="2">
      <t>シヒョウ</t>
    </rPh>
    <phoneticPr fontId="69"/>
  </si>
  <si>
    <t>大分類</t>
    <rPh sb="0" eb="3">
      <t>ダイブンルイ</t>
    </rPh>
    <phoneticPr fontId="69"/>
  </si>
  <si>
    <t>小分類</t>
    <rPh sb="0" eb="3">
      <t>ショウブンルイ</t>
    </rPh>
    <phoneticPr fontId="69"/>
  </si>
  <si>
    <t>事業規模</t>
    <rPh sb="0" eb="2">
      <t>ジギョウ</t>
    </rPh>
    <rPh sb="2" eb="4">
      <t>キボ</t>
    </rPh>
    <phoneticPr fontId="69"/>
  </si>
  <si>
    <t>検索条件</t>
    <rPh sb="0" eb="2">
      <t>ケンサク</t>
    </rPh>
    <rPh sb="2" eb="4">
      <t>ジョウケン</t>
    </rPh>
    <phoneticPr fontId="1"/>
  </si>
  <si>
    <t>中央値</t>
    <rPh sb="0" eb="2">
      <t>チュウオウ</t>
    </rPh>
    <rPh sb="2" eb="3">
      <t>チ</t>
    </rPh>
    <phoneticPr fontId="70"/>
  </si>
  <si>
    <t>標準偏差</t>
    <rPh sb="0" eb="2">
      <t>ヒョウジュン</t>
    </rPh>
    <rPh sb="2" eb="4">
      <t>ヘンサ</t>
    </rPh>
    <phoneticPr fontId="70"/>
  </si>
  <si>
    <t>ⅳ</t>
    <phoneticPr fontId="3"/>
  </si>
  <si>
    <t>ⅲ</t>
    <phoneticPr fontId="3"/>
  </si>
  <si>
    <t>ⅱ</t>
    <phoneticPr fontId="3"/>
  </si>
  <si>
    <t>ⅰ</t>
    <phoneticPr fontId="3"/>
  </si>
  <si>
    <t>①売上増加率</t>
  </si>
  <si>
    <t>0101_農業</t>
  </si>
  <si>
    <t>中規模事業者</t>
    <rPh sb="0" eb="3">
      <t>チュウキボ</t>
    </rPh>
    <rPh sb="3" eb="6">
      <t>ジギョウシャ</t>
    </rPh>
    <phoneticPr fontId="69"/>
  </si>
  <si>
    <t>小規模事業者</t>
    <rPh sb="0" eb="3">
      <t>ショウキボ</t>
    </rPh>
    <rPh sb="3" eb="6">
      <t>ジギョウシャ</t>
    </rPh>
    <phoneticPr fontId="69"/>
  </si>
  <si>
    <t>02_建設業</t>
    <rPh sb="3" eb="5">
      <t>ケンセツ</t>
    </rPh>
    <rPh sb="5" eb="6">
      <t>ギョウ</t>
    </rPh>
    <phoneticPr fontId="21"/>
  </si>
  <si>
    <t>0201_建設業</t>
  </si>
  <si>
    <t>03_製造業</t>
    <rPh sb="3" eb="6">
      <t>セイゾウギョウ</t>
    </rPh>
    <phoneticPr fontId="21"/>
  </si>
  <si>
    <t>0306_その他の製造業</t>
    <rPh sb="7" eb="8">
      <t>ホカ</t>
    </rPh>
    <rPh sb="9" eb="12">
      <t>セイゾウギョウ</t>
    </rPh>
    <phoneticPr fontId="17"/>
  </si>
  <si>
    <t>不使用</t>
    <rPh sb="0" eb="3">
      <t>フシヨウ</t>
    </rPh>
    <phoneticPr fontId="17"/>
  </si>
  <si>
    <t>0404_その他の卸売業</t>
    <rPh sb="7" eb="8">
      <t>ホカ</t>
    </rPh>
    <rPh sb="9" eb="12">
      <t>オロシウリギョウ</t>
    </rPh>
    <phoneticPr fontId="17"/>
  </si>
  <si>
    <t>0501_小売業</t>
  </si>
  <si>
    <t>0601_飲食業</t>
  </si>
  <si>
    <t>0701_不動産業</t>
  </si>
  <si>
    <t>0801_運輸業</t>
  </si>
  <si>
    <t>0901_エネルギー</t>
  </si>
  <si>
    <t>10_サービス業</t>
    <rPh sb="7" eb="8">
      <t>ギョウ</t>
    </rPh>
    <phoneticPr fontId="21"/>
  </si>
  <si>
    <t>1006_その他のサービス業</t>
    <rPh sb="7" eb="8">
      <t>ホカ</t>
    </rPh>
    <rPh sb="13" eb="14">
      <t>ギョウ</t>
    </rPh>
    <phoneticPr fontId="17"/>
  </si>
  <si>
    <t>1101_医療業</t>
  </si>
  <si>
    <t>1201_保険衛生、廃棄物処理業</t>
  </si>
  <si>
    <t>1301_観光業</t>
  </si>
  <si>
    <t>14_その他</t>
    <rPh sb="5" eb="6">
      <t>ホカ</t>
    </rPh>
    <phoneticPr fontId="1"/>
  </si>
  <si>
    <t>1400_その他業種</t>
  </si>
  <si>
    <t>↑近畿修正</t>
    <rPh sb="1" eb="3">
      <t>キンキ</t>
    </rPh>
    <rPh sb="3" eb="5">
      <t>シュウセイ</t>
    </rPh>
    <phoneticPr fontId="1"/>
  </si>
  <si>
    <t>指標カテゴリ</t>
    <rPh sb="0" eb="2">
      <t>シヒョウ</t>
    </rPh>
    <phoneticPr fontId="13"/>
  </si>
  <si>
    <t>大分類</t>
    <rPh sb="0" eb="3">
      <t>ダイブンルイ</t>
    </rPh>
    <phoneticPr fontId="13"/>
  </si>
  <si>
    <t>小分類</t>
    <rPh sb="0" eb="3">
      <t>ショウブンルイ</t>
    </rPh>
    <phoneticPr fontId="13"/>
  </si>
  <si>
    <t>事業規模</t>
    <rPh sb="0" eb="2">
      <t>ジギョウ</t>
    </rPh>
    <rPh sb="2" eb="4">
      <t>キボ</t>
    </rPh>
    <phoneticPr fontId="13"/>
  </si>
  <si>
    <t>中央値</t>
    <rPh sb="0" eb="2">
      <t>チュウオウ</t>
    </rPh>
    <rPh sb="2" eb="3">
      <t>チ</t>
    </rPh>
    <phoneticPr fontId="3"/>
  </si>
  <si>
    <t>標準偏差</t>
    <rPh sb="0" eb="2">
      <t>ヒョウジュン</t>
    </rPh>
    <rPh sb="2" eb="4">
      <t>ヘンサ</t>
    </rPh>
    <phoneticPr fontId="3"/>
  </si>
  <si>
    <t>中規模事業者</t>
    <rPh sb="0" eb="3">
      <t>チュウキボ</t>
    </rPh>
    <rPh sb="3" eb="6">
      <t>ジギョウシャ</t>
    </rPh>
    <phoneticPr fontId="13"/>
  </si>
  <si>
    <t>小規模事業者</t>
    <rPh sb="0" eb="3">
      <t>ショウキボ</t>
    </rPh>
    <rPh sb="3" eb="6">
      <t>ジギョウシャ</t>
    </rPh>
    <phoneticPr fontId="13"/>
  </si>
  <si>
    <t>0306_その他の製造業</t>
    <rPh sb="7" eb="8">
      <t>ホカ</t>
    </rPh>
    <rPh sb="9" eb="12">
      <t>セイゾウギョウ</t>
    </rPh>
    <phoneticPr fontId="69"/>
  </si>
  <si>
    <t>不使用</t>
    <rPh sb="0" eb="3">
      <t>フシヨウ</t>
    </rPh>
    <phoneticPr fontId="13"/>
  </si>
  <si>
    <t>不使用</t>
    <rPh sb="0" eb="3">
      <t>フシヨウ</t>
    </rPh>
    <phoneticPr fontId="69"/>
  </si>
  <si>
    <t>0404_その他の卸売業</t>
    <rPh sb="7" eb="8">
      <t>ホカ</t>
    </rPh>
    <rPh sb="9" eb="12">
      <t>オロシウリギョウ</t>
    </rPh>
    <phoneticPr fontId="69"/>
  </si>
  <si>
    <t>0601_飲食業</t>
    <phoneticPr fontId="3"/>
  </si>
  <si>
    <t>0801_運輸業</t>
    <phoneticPr fontId="3"/>
  </si>
  <si>
    <t>1006_その他のサービス業</t>
    <rPh sb="7" eb="8">
      <t>ホカ</t>
    </rPh>
    <rPh sb="13" eb="14">
      <t>ギョウ</t>
    </rPh>
    <phoneticPr fontId="69"/>
  </si>
  <si>
    <t>1301_観光業</t>
    <phoneticPr fontId="3"/>
  </si>
  <si>
    <t>14_その他</t>
    <rPh sb="5" eb="6">
      <t>ホカ</t>
    </rPh>
    <phoneticPr fontId="3"/>
  </si>
  <si>
    <t>③労働生産性（千円）</t>
  </si>
  <si>
    <t>④ＥＢＴＤＡ有利子負債倍率</t>
  </si>
  <si>
    <t>④ＥＢＴＤＡ有利子負債倍率</t>
    <phoneticPr fontId="3"/>
  </si>
  <si>
    <t>⑥営業運転資本回転期間</t>
  </si>
  <si>
    <t>⑤自己資本比率</t>
  </si>
  <si>
    <t>20250604近畿経向申第○○号</t>
    <rPh sb="8" eb="10">
      <t>キンキ</t>
    </rPh>
    <rPh sb="10" eb="11">
      <t>キョウ</t>
    </rPh>
    <rPh sb="11" eb="12">
      <t>ムカイ</t>
    </rPh>
    <rPh sb="12" eb="13">
      <t>サル</t>
    </rPh>
    <rPh sb="13" eb="14">
      <t>ダイ</t>
    </rPh>
    <rPh sb="16" eb="17">
      <t>ゴウ</t>
    </rPh>
    <phoneticPr fontId="1"/>
  </si>
  <si>
    <t>ソフトウェア</t>
  </si>
  <si>
    <t>→　W025-2</t>
    <phoneticPr fontId="1"/>
  </si>
  <si>
    <t>20250610ver</t>
    <phoneticPr fontId="1"/>
  </si>
  <si>
    <t>印刷（新規）、印刷（変更）の設備集計について機械装置が加算されていなかったため修正</t>
    <rPh sb="0" eb="2">
      <t>インサツ</t>
    </rPh>
    <rPh sb="3" eb="5">
      <t>シンキ</t>
    </rPh>
    <rPh sb="7" eb="9">
      <t>インサツ</t>
    </rPh>
    <rPh sb="10" eb="12">
      <t>ヘンコウ</t>
    </rPh>
    <rPh sb="14" eb="16">
      <t>セツビ</t>
    </rPh>
    <rPh sb="16" eb="18">
      <t>シュウケイ</t>
    </rPh>
    <rPh sb="22" eb="24">
      <t>キカイ</t>
    </rPh>
    <rPh sb="24" eb="26">
      <t>ソウチ</t>
    </rPh>
    <rPh sb="27" eb="29">
      <t>カサン</t>
    </rPh>
    <rPh sb="39" eb="41">
      <t>シュウセイ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</si>
</sst>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_);[Red]\(#,##0\)"/>
    <numFmt numFmtId="177" formatCode="#,##0;&quot;▲ &quot;#,##0"/>
    <numFmt numFmtId="178" formatCode="#,##0_ ;[Red]\-#,##0\ "/>
    <numFmt numFmtId="179" formatCode="0.0%"/>
    <numFmt numFmtId="180" formatCode="#,##0\(&quot;千&quot;&quot;円&quot;\)"/>
    <numFmt numFmtId="181" formatCode="#,##0.0\(&quot;倍&quot;\)"/>
    <numFmt numFmtId="182" formatCode="#,##0.0\(&quot;ヶ&quot;&quot;月&quot;\)"/>
    <numFmt numFmtId="183" formatCode="0.0&quot;倍&quot;"/>
    <numFmt numFmtId="184" formatCode="0.0&quot;ヶ月&quot;"/>
    <numFmt numFmtId="185" formatCode="#,##0_ "/>
    <numFmt numFmtId="186" formatCode="0_ "/>
    <numFmt numFmtId="187" formatCode="General&quot;人&quot;"/>
    <numFmt numFmtId="188" formatCode="yyyy&quot;年&quot;m&quot;月&quot;;@"/>
    <numFmt numFmtId="189" formatCode="0.0_ "/>
    <numFmt numFmtId="190" formatCode="0_);[Red]\(0\)"/>
    <numFmt numFmtId="191" formatCode="0000"/>
    <numFmt numFmtId="192" formatCode="0.0%;[Red]\-0.0%"/>
    <numFmt numFmtId="193" formatCode="0.0&quot;ヶ&quot;&quot;月&quot;;[Red]\-0.0&quot;ヶ&quot;&quot;月&quot;"/>
  </numFmts>
  <fonts count="88" x14ac:knownFonts="1">
    <font>
      <sz val="11"/>
      <color theme="1"/>
      <name val="ＭＳ Ｐゴシック"/>
      <family val="2"/>
      <charset val="128"/>
      <scheme val="minor"/>
    </font>
    <font>
      <sz val="6"/>
      <name val="ＭＳ Ｐゴシック"/>
      <family val="2"/>
      <charset val="128"/>
      <scheme val="minor"/>
    </font>
    <font>
      <sz val="11"/>
      <name val="ＭＳ Ｐゴシック"/>
      <family val="2"/>
      <charset val="128"/>
      <scheme val="minor"/>
    </font>
    <font>
      <sz val="6"/>
      <name val="ＭＳ Ｐゴシック"/>
      <family val="3"/>
      <charset val="128"/>
    </font>
    <font>
      <sz val="8"/>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2"/>
      <charset val="128"/>
      <scheme val="minor"/>
    </font>
    <font>
      <sz val="12"/>
      <color theme="1"/>
      <name val="ＭＳ Ｐゴシック"/>
      <family val="3"/>
      <charset val="128"/>
      <scheme val="minor"/>
    </font>
    <font>
      <sz val="10"/>
      <color theme="1"/>
      <name val="Meiryo UI"/>
      <family val="3"/>
      <charset val="128"/>
    </font>
    <font>
      <sz val="10"/>
      <name val="Meiryo UI"/>
      <family val="3"/>
      <charset val="128"/>
    </font>
    <font>
      <b/>
      <sz val="10"/>
      <color theme="1"/>
      <name val="Meiryo UI"/>
      <family val="3"/>
      <charset val="128"/>
    </font>
    <font>
      <sz val="11"/>
      <name val="ＭＳ Ｐゴシック"/>
      <family val="3"/>
      <charset val="128"/>
    </font>
    <font>
      <sz val="9"/>
      <name val="ＭＳ Ｐゴシック"/>
      <family val="3"/>
      <charset val="128"/>
    </font>
    <font>
      <sz val="9"/>
      <color indexed="8"/>
      <name val="ＭＳ Ｐゴシック"/>
      <family val="3"/>
      <charset val="128"/>
    </font>
    <font>
      <sz val="9"/>
      <color theme="1"/>
      <name val="ＭＳ Ｐゴシック"/>
      <family val="3"/>
      <charset val="128"/>
    </font>
    <font>
      <sz val="10"/>
      <name val="ＭＳ Ｐゴシック"/>
      <family val="3"/>
      <charset val="128"/>
    </font>
    <font>
      <sz val="8.8000000000000007"/>
      <color rgb="FF1C1C1C"/>
      <name val="Verdana"/>
      <family val="2"/>
    </font>
    <font>
      <u/>
      <sz val="11"/>
      <color theme="10"/>
      <name val="ＭＳ Ｐゴシック"/>
      <family val="2"/>
      <charset val="128"/>
      <scheme val="minor"/>
    </font>
    <font>
      <sz val="9"/>
      <color theme="1"/>
      <name val="Verdana"/>
      <family val="2"/>
    </font>
    <font>
      <sz val="18"/>
      <color theme="1"/>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sz val="11"/>
      <color theme="1"/>
      <name val="ＭＳ Ｐ明朝"/>
      <family val="1"/>
      <charset val="128"/>
    </font>
    <font>
      <sz val="16"/>
      <color theme="1"/>
      <name val="ＭＳ Ｐ明朝"/>
      <family val="1"/>
      <charset val="128"/>
    </font>
    <font>
      <sz val="14"/>
      <color theme="1"/>
      <name val="ＭＳ Ｐ明朝"/>
      <family val="1"/>
      <charset val="128"/>
    </font>
    <font>
      <sz val="18"/>
      <color theme="1"/>
      <name val="ＭＳ Ｐ明朝"/>
      <family val="1"/>
      <charset val="128"/>
    </font>
    <font>
      <sz val="12"/>
      <color theme="1"/>
      <name val="ＭＳ Ｐ明朝"/>
      <family val="1"/>
      <charset val="128"/>
    </font>
    <font>
      <sz val="9"/>
      <color theme="1"/>
      <name val="ＭＳ Ｐ明朝"/>
      <family val="1"/>
      <charset val="128"/>
    </font>
    <font>
      <sz val="8"/>
      <color theme="1"/>
      <name val="ＭＳ Ｐ明朝"/>
      <family val="1"/>
      <charset val="128"/>
    </font>
    <font>
      <sz val="10"/>
      <color theme="1"/>
      <name val="ＭＳ Ｐ明朝"/>
      <family val="1"/>
      <charset val="128"/>
    </font>
    <font>
      <sz val="11"/>
      <color rgb="FFFF0000"/>
      <name val="ＭＳ Ｐゴシック"/>
      <family val="2"/>
      <charset val="128"/>
      <scheme val="minor"/>
    </font>
    <font>
      <sz val="14"/>
      <color theme="1"/>
      <name val="ＭＳ Ｐゴシック"/>
      <family val="2"/>
      <charset val="128"/>
      <scheme val="minor"/>
    </font>
    <font>
      <b/>
      <sz val="16"/>
      <color theme="1"/>
      <name val="ＭＳ Ｐゴシック"/>
      <family val="3"/>
      <charset val="128"/>
      <scheme val="minor"/>
    </font>
    <font>
      <sz val="12"/>
      <color theme="1"/>
      <name val="ＭＳ Ｐゴシック"/>
      <family val="2"/>
      <charset val="128"/>
      <scheme val="minor"/>
    </font>
    <font>
      <sz val="6"/>
      <color theme="1"/>
      <name val="ＭＳ Ｐゴシック"/>
      <family val="2"/>
      <charset val="128"/>
      <scheme val="minor"/>
    </font>
    <font>
      <sz val="8"/>
      <color theme="1"/>
      <name val="ＭＳ Ｐゴシック"/>
      <family val="2"/>
      <charset val="128"/>
      <scheme val="minor"/>
    </font>
    <font>
      <sz val="11"/>
      <color theme="1"/>
      <name val="ＭＳ Ｐゴシック"/>
      <family val="3"/>
      <charset val="128"/>
      <scheme val="minor"/>
    </font>
    <font>
      <b/>
      <sz val="12"/>
      <color theme="1"/>
      <name val="ＭＳ Ｐゴシック"/>
      <family val="2"/>
      <charset val="128"/>
      <scheme val="minor"/>
    </font>
    <font>
      <u/>
      <sz val="8"/>
      <color theme="1"/>
      <name val="ＭＳ Ｐ明朝"/>
      <family val="1"/>
      <charset val="128"/>
    </font>
    <font>
      <u/>
      <sz val="11"/>
      <color theme="1"/>
      <name val="ＭＳ Ｐ明朝"/>
      <family val="1"/>
      <charset val="128"/>
    </font>
    <font>
      <sz val="18"/>
      <color theme="1"/>
      <name val="ＭＳ Ｐゴシック"/>
      <family val="3"/>
      <charset val="128"/>
      <scheme val="minor"/>
    </font>
    <font>
      <b/>
      <sz val="12"/>
      <color theme="1"/>
      <name val="ＭＳ Ｐゴシック"/>
      <family val="3"/>
      <charset val="128"/>
      <scheme val="minor"/>
    </font>
    <font>
      <b/>
      <sz val="12"/>
      <name val="ＭＳ Ｐ明朝"/>
      <family val="1"/>
      <charset val="128"/>
    </font>
    <font>
      <sz val="11"/>
      <name val="ＭＳ Ｐ明朝"/>
      <family val="1"/>
      <charset val="128"/>
    </font>
    <font>
      <b/>
      <sz val="9"/>
      <name val="ＭＳ Ｐ明朝"/>
      <family val="1"/>
      <charset val="128"/>
    </font>
    <font>
      <sz val="8"/>
      <name val="ＭＳ Ｐ明朝"/>
      <family val="1"/>
      <charset val="128"/>
    </font>
    <font>
      <sz val="9"/>
      <name val="ＭＳ Ｐ明朝"/>
      <family val="1"/>
      <charset val="128"/>
    </font>
    <font>
      <sz val="8"/>
      <name val="ＭＳ Ｐゴシック"/>
      <family val="2"/>
      <charset val="128"/>
      <scheme val="minor"/>
    </font>
    <font>
      <sz val="10.5"/>
      <color theme="1"/>
      <name val="ＭＳ 明朝"/>
      <family val="1"/>
      <charset val="128"/>
    </font>
    <font>
      <sz val="10.5"/>
      <color theme="1"/>
      <name val="Times New Roman"/>
      <family val="1"/>
    </font>
    <font>
      <sz val="7"/>
      <color theme="1"/>
      <name val="ＭＳ 明朝"/>
      <family val="1"/>
      <charset val="128"/>
    </font>
    <font>
      <sz val="16"/>
      <color theme="1"/>
      <name val="ＭＳ Ｐゴシック"/>
      <family val="2"/>
      <charset val="128"/>
      <scheme val="minor"/>
    </font>
    <font>
      <b/>
      <sz val="11"/>
      <name val="ＭＳ Ｐゴシック"/>
      <family val="3"/>
      <charset val="128"/>
      <scheme val="minor"/>
    </font>
    <font>
      <sz val="7"/>
      <color theme="1"/>
      <name val="ＭＳ Ｐ明朝"/>
      <family val="1"/>
      <charset val="128"/>
    </font>
    <font>
      <sz val="8"/>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0"/>
      <color theme="1"/>
      <name val="ＭＳ 明朝"/>
      <family val="1"/>
      <charset val="128"/>
    </font>
    <font>
      <b/>
      <sz val="16"/>
      <color rgb="FFFF0000"/>
      <name val="ＭＳ Ｐゴシック"/>
      <family val="3"/>
      <charset val="128"/>
      <scheme val="minor"/>
    </font>
    <font>
      <sz val="6"/>
      <color theme="1"/>
      <name val="ＭＳ Ｐ明朝"/>
      <family val="1"/>
      <charset val="128"/>
    </font>
    <font>
      <sz val="8.8000000000000007"/>
      <color rgb="FF1C1C1C"/>
      <name val="ＭＳ Ｐゴシック"/>
      <family val="3"/>
      <charset val="128"/>
      <scheme val="minor"/>
    </font>
    <font>
      <b/>
      <sz val="18"/>
      <color rgb="FFFF0000"/>
      <name val="ＭＳ Ｐ明朝"/>
      <family val="1"/>
      <charset val="128"/>
    </font>
    <font>
      <b/>
      <sz val="14"/>
      <color rgb="FFFF0000"/>
      <name val="ＭＳ Ｐゴシック"/>
      <family val="3"/>
      <charset val="128"/>
      <scheme val="minor"/>
    </font>
    <font>
      <sz val="9"/>
      <color rgb="FFFF0000"/>
      <name val="ＭＳ Ｐゴシック"/>
      <family val="3"/>
      <charset val="128"/>
      <scheme val="minor"/>
    </font>
    <font>
      <sz val="9"/>
      <name val="ＭＳ Ｐゴシック"/>
      <family val="3"/>
      <charset val="128"/>
      <scheme val="minor"/>
    </font>
    <font>
      <sz val="10"/>
      <color theme="4" tint="0.79998168889431442"/>
      <name val="ＭＳ Ｐゴシック"/>
      <family val="3"/>
      <charset val="128"/>
      <scheme val="minor"/>
    </font>
    <font>
      <b/>
      <sz val="10"/>
      <color theme="0"/>
      <name val="Meiryo UI"/>
      <family val="3"/>
      <charset val="128"/>
    </font>
    <font>
      <sz val="6"/>
      <name val="ＭＳ Ｐゴシック"/>
      <family val="3"/>
      <charset val="128"/>
      <scheme val="minor"/>
    </font>
    <font>
      <sz val="6"/>
      <color theme="1"/>
      <name val="ＭＳ Ｐゴシック"/>
      <family val="3"/>
      <charset val="128"/>
      <scheme val="minor"/>
    </font>
    <font>
      <u/>
      <sz val="9"/>
      <color theme="10"/>
      <name val="ＭＳ Ｐゴシック"/>
      <family val="3"/>
      <charset val="128"/>
      <scheme val="minor"/>
    </font>
    <font>
      <u/>
      <sz val="6"/>
      <color theme="10"/>
      <name val="ＭＳ Ｐゴシック"/>
      <family val="3"/>
      <charset val="128"/>
      <scheme val="minor"/>
    </font>
    <font>
      <sz val="14"/>
      <color theme="5"/>
      <name val="ＭＳ Ｐゴシック"/>
      <family val="3"/>
      <charset val="128"/>
      <scheme val="minor"/>
    </font>
    <font>
      <b/>
      <sz val="14"/>
      <name val="ＭＳ Ｐ明朝"/>
      <family val="1"/>
      <charset val="128"/>
    </font>
    <font>
      <sz val="5.5"/>
      <color theme="1"/>
      <name val="ＭＳ Ｐ明朝"/>
      <family val="1"/>
      <charset val="128"/>
    </font>
    <font>
      <sz val="6"/>
      <name val="ＭＳ Ｐ明朝"/>
      <family val="1"/>
      <charset val="128"/>
    </font>
    <font>
      <sz val="7"/>
      <name val="ＭＳ Ｐ明朝"/>
      <family val="1"/>
      <charset val="128"/>
    </font>
    <font>
      <b/>
      <sz val="11"/>
      <color rgb="FFFF0000"/>
      <name val="ＭＳ Ｐゴシック"/>
      <family val="3"/>
      <charset val="128"/>
      <scheme val="minor"/>
    </font>
    <font>
      <sz val="11"/>
      <color theme="0"/>
      <name val="ＭＳ Ｐゴシック"/>
      <family val="2"/>
      <charset val="128"/>
      <scheme val="minor"/>
    </font>
    <font>
      <sz val="11"/>
      <color theme="0"/>
      <name val="ＭＳ Ｐゴシック"/>
      <family val="3"/>
      <charset val="128"/>
      <scheme val="minor"/>
    </font>
    <font>
      <b/>
      <sz val="12"/>
      <color rgb="FFFF0000"/>
      <name val="ＭＳ Ｐゴシック"/>
      <family val="3"/>
      <charset val="128"/>
      <scheme val="minor"/>
    </font>
    <font>
      <b/>
      <sz val="11"/>
      <name val="ＭＳ Ｐ明朝"/>
      <family val="1"/>
      <charset val="128"/>
    </font>
    <font>
      <b/>
      <sz val="8"/>
      <name val="ＭＳ Ｐ明朝"/>
      <family val="1"/>
      <charset val="128"/>
    </font>
    <font>
      <sz val="5"/>
      <color theme="1"/>
      <name val="ＭＳ Ｐ明朝"/>
      <family val="1"/>
      <charset val="128"/>
    </font>
    <font>
      <sz val="10"/>
      <color rgb="FFFF0000"/>
      <name val="ＭＳ Ｐゴシック"/>
      <family val="3"/>
      <charset val="128"/>
      <scheme val="minor"/>
    </font>
  </fonts>
  <fills count="2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9" tint="0.3999450666829432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6"/>
        <bgColor indexed="64"/>
      </patternFill>
    </fill>
    <fill>
      <patternFill patternType="solid">
        <fgColor theme="1"/>
        <bgColor indexed="64"/>
      </patternFill>
    </fill>
    <fill>
      <patternFill patternType="solid">
        <fgColor rgb="FF9BBB59"/>
        <bgColor indexed="64"/>
      </patternFill>
    </fill>
    <fill>
      <patternFill patternType="solid">
        <fgColor rgb="FFE49933"/>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ck">
        <color rgb="FFAAAAAA"/>
      </left>
      <right/>
      <top/>
      <bottom/>
      <diagonal/>
    </border>
    <border>
      <left style="thick">
        <color rgb="FFFF6600"/>
      </left>
      <right/>
      <top/>
      <bottom style="medium">
        <color rgb="FFCCCCCC"/>
      </bottom>
      <diagonal/>
    </border>
    <border>
      <left style="medium">
        <color indexed="64"/>
      </left>
      <right style="medium">
        <color indexed="64"/>
      </right>
      <top style="medium">
        <color indexed="64"/>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medium">
        <color rgb="FFCCCCCC"/>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medium">
        <color auto="1"/>
      </top>
      <bottom/>
      <diagonal/>
    </border>
    <border>
      <left style="medium">
        <color auto="1"/>
      </left>
      <right style="medium">
        <color auto="1"/>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auto="1"/>
      </left>
      <right/>
      <top style="thin">
        <color auto="1"/>
      </top>
      <bottom/>
      <diagonal/>
    </border>
    <border>
      <left/>
      <right style="medium">
        <color indexed="64"/>
      </right>
      <top style="thin">
        <color indexed="64"/>
      </top>
      <bottom/>
      <diagonal/>
    </border>
    <border>
      <left style="medium">
        <color auto="1"/>
      </left>
      <right style="medium">
        <color auto="1"/>
      </right>
      <top style="thin">
        <color auto="1"/>
      </top>
      <bottom/>
      <diagonal/>
    </border>
    <border>
      <left style="medium">
        <color auto="1"/>
      </left>
      <right style="thin">
        <color auto="1"/>
      </right>
      <top style="thin">
        <color auto="1"/>
      </top>
      <bottom style="medium">
        <color auto="1"/>
      </bottom>
      <diagonal/>
    </border>
  </borders>
  <cellStyleXfs count="6">
    <xf numFmtId="0" fontId="0"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13" fillId="0" borderId="0"/>
    <xf numFmtId="0" fontId="17" fillId="0" borderId="0"/>
    <xf numFmtId="0" fontId="19" fillId="0" borderId="0" applyNumberFormat="0" applyFill="0" applyBorder="0" applyAlignment="0" applyProtection="0">
      <alignment vertical="center"/>
    </xf>
  </cellStyleXfs>
  <cellXfs count="1306">
    <xf numFmtId="0" fontId="0" fillId="0" borderId="0" xfId="0">
      <alignment vertical="center"/>
    </xf>
    <xf numFmtId="0" fontId="14" fillId="6" borderId="1" xfId="3" applyFont="1" applyFill="1" applyBorder="1" applyAlignment="1">
      <alignment horizontal="center" vertical="center" wrapText="1"/>
    </xf>
    <xf numFmtId="0" fontId="14" fillId="6" borderId="1" xfId="3" applyFont="1" applyFill="1" applyBorder="1" applyAlignment="1">
      <alignment horizontal="center" vertical="center"/>
    </xf>
    <xf numFmtId="0" fontId="15" fillId="6" borderId="1" xfId="0" applyFont="1" applyFill="1" applyBorder="1" applyAlignment="1">
      <alignment horizontal="center" vertical="center"/>
    </xf>
    <xf numFmtId="0" fontId="14" fillId="0" borderId="1" xfId="3" applyFont="1" applyBorder="1" applyAlignment="1">
      <alignment vertical="center" wrapText="1"/>
    </xf>
    <xf numFmtId="0" fontId="18" fillId="0" borderId="0" xfId="0" applyFont="1">
      <alignment vertical="center"/>
    </xf>
    <xf numFmtId="0" fontId="0" fillId="7" borderId="0" xfId="0" applyFill="1">
      <alignment vertical="center"/>
    </xf>
    <xf numFmtId="0" fontId="0" fillId="0" borderId="0" xfId="0" quotePrefix="1">
      <alignment vertical="center"/>
    </xf>
    <xf numFmtId="0" fontId="0" fillId="8" borderId="0" xfId="0" applyFill="1">
      <alignment vertical="center"/>
    </xf>
    <xf numFmtId="0" fontId="18" fillId="9" borderId="15" xfId="0" applyFont="1" applyFill="1" applyBorder="1">
      <alignment vertical="center"/>
    </xf>
    <xf numFmtId="0" fontId="0" fillId="9" borderId="0" xfId="0" applyFill="1">
      <alignment vertical="center"/>
    </xf>
    <xf numFmtId="0" fontId="0" fillId="10" borderId="0" xfId="0" applyFill="1">
      <alignment vertical="center"/>
    </xf>
    <xf numFmtId="0" fontId="0" fillId="11" borderId="0" xfId="0" applyFill="1">
      <alignment vertical="center"/>
    </xf>
    <xf numFmtId="0" fontId="0" fillId="0" borderId="0" xfId="0" applyProtection="1">
      <alignment vertical="center"/>
      <protection hidden="1"/>
    </xf>
    <xf numFmtId="0" fontId="34" fillId="0" borderId="0" xfId="0" applyFont="1" applyProtection="1">
      <alignment vertical="center"/>
      <protection hidden="1"/>
    </xf>
    <xf numFmtId="0" fontId="39" fillId="0" borderId="0" xfId="0" applyFont="1" applyProtection="1">
      <alignment vertical="center"/>
      <protection hidden="1"/>
    </xf>
    <xf numFmtId="0" fontId="9" fillId="0" borderId="0" xfId="0" applyFont="1" applyProtection="1">
      <alignment vertical="center"/>
      <protection hidden="1"/>
    </xf>
    <xf numFmtId="0" fontId="0" fillId="3" borderId="0" xfId="0" applyFill="1" applyProtection="1">
      <alignment vertical="center"/>
      <protection hidden="1"/>
    </xf>
    <xf numFmtId="0" fontId="33" fillId="0" borderId="0" xfId="0" applyFont="1" applyProtection="1">
      <alignment vertical="center"/>
      <protection hidden="1"/>
    </xf>
    <xf numFmtId="0" fontId="0" fillId="0" borderId="0" xfId="0" quotePrefix="1" applyProtection="1">
      <alignment vertical="center"/>
      <protection hidden="1"/>
    </xf>
    <xf numFmtId="0" fontId="0" fillId="3" borderId="0" xfId="0" quotePrefix="1" applyFill="1" applyProtection="1">
      <alignment vertical="center"/>
      <protection hidden="1"/>
    </xf>
    <xf numFmtId="0" fontId="29" fillId="0" borderId="8" xfId="0" applyFont="1" applyBorder="1" applyProtection="1">
      <alignment vertical="center"/>
      <protection hidden="1"/>
    </xf>
    <xf numFmtId="0" fontId="0" fillId="0" borderId="11" xfId="0" applyBorder="1" applyAlignment="1" applyProtection="1">
      <alignment horizontal="left" vertical="center"/>
      <protection hidden="1"/>
    </xf>
    <xf numFmtId="0" fontId="29" fillId="0" borderId="0" xfId="0" applyFont="1" applyProtection="1">
      <alignment vertical="center"/>
      <protection hidden="1"/>
    </xf>
    <xf numFmtId="0" fontId="0" fillId="0" borderId="32" xfId="0" applyBorder="1" applyProtection="1">
      <alignment vertical="center"/>
      <protection hidden="1"/>
    </xf>
    <xf numFmtId="0" fontId="0" fillId="0" borderId="0" xfId="0" applyAlignment="1" applyProtection="1">
      <alignment horizontal="left" vertical="center"/>
      <protection hidden="1"/>
    </xf>
    <xf numFmtId="0" fontId="0" fillId="0" borderId="9" xfId="0" applyBorder="1" applyAlignment="1" applyProtection="1">
      <alignment horizontal="left" vertical="center"/>
      <protection hidden="1"/>
    </xf>
    <xf numFmtId="0" fontId="0" fillId="0" borderId="1" xfId="0" applyBorder="1" applyProtection="1">
      <alignment vertical="center"/>
      <protection hidden="1"/>
    </xf>
    <xf numFmtId="0" fontId="36" fillId="0" borderId="1" xfId="0" applyFont="1" applyBorder="1" applyAlignment="1" applyProtection="1">
      <alignment vertical="center" wrapText="1"/>
      <protection hidden="1"/>
    </xf>
    <xf numFmtId="0" fontId="21" fillId="0" borderId="0" xfId="0" applyFont="1" applyProtection="1">
      <alignment vertical="center"/>
      <protection hidden="1"/>
    </xf>
    <xf numFmtId="177" fontId="5" fillId="3" borderId="1" xfId="0" applyNumberFormat="1" applyFont="1" applyFill="1" applyBorder="1" applyProtection="1">
      <alignment vertical="center"/>
      <protection locked="0"/>
    </xf>
    <xf numFmtId="0" fontId="0" fillId="2" borderId="17" xfId="0" applyFill="1" applyBorder="1" applyProtection="1">
      <alignment vertical="center"/>
      <protection locked="0"/>
    </xf>
    <xf numFmtId="0" fontId="22" fillId="0" borderId="0" xfId="0" applyFont="1" applyProtection="1">
      <alignment vertical="center"/>
      <protection hidden="1"/>
    </xf>
    <xf numFmtId="0" fontId="7" fillId="3" borderId="1" xfId="0" applyFont="1" applyFill="1" applyBorder="1" applyProtection="1">
      <alignment vertical="center"/>
      <protection hidden="1"/>
    </xf>
    <xf numFmtId="0" fontId="7" fillId="2" borderId="1" xfId="0" applyFont="1" applyFill="1" applyBorder="1" applyProtection="1">
      <alignment vertical="center"/>
      <protection hidden="1"/>
    </xf>
    <xf numFmtId="0" fontId="7" fillId="4" borderId="1" xfId="0" applyFont="1" applyFill="1" applyBorder="1" applyProtection="1">
      <alignment vertical="center"/>
      <protection hidden="1"/>
    </xf>
    <xf numFmtId="177" fontId="5" fillId="14" borderId="1" xfId="0" applyNumberFormat="1" applyFont="1" applyFill="1" applyBorder="1">
      <alignment vertical="center"/>
    </xf>
    <xf numFmtId="179" fontId="0" fillId="0" borderId="0" xfId="0" applyNumberFormat="1" applyProtection="1">
      <alignment vertical="center"/>
      <protection hidden="1"/>
    </xf>
    <xf numFmtId="0" fontId="0" fillId="16" borderId="0" xfId="0" applyFill="1" applyProtection="1">
      <alignment vertical="center"/>
      <protection hidden="1"/>
    </xf>
    <xf numFmtId="0" fontId="0" fillId="17" borderId="0" xfId="0" applyFill="1" applyProtection="1">
      <alignment vertical="center"/>
      <protection hidden="1"/>
    </xf>
    <xf numFmtId="0" fontId="0" fillId="11" borderId="1" xfId="0" applyFill="1" applyBorder="1" applyProtection="1">
      <alignment vertical="center"/>
      <protection hidden="1"/>
    </xf>
    <xf numFmtId="0" fontId="0" fillId="16" borderId="1" xfId="0" applyFill="1" applyBorder="1" applyProtection="1">
      <alignment vertical="center"/>
      <protection hidden="1"/>
    </xf>
    <xf numFmtId="0" fontId="0" fillId="0" borderId="1" xfId="0" applyBorder="1">
      <alignment vertical="center"/>
    </xf>
    <xf numFmtId="0" fontId="0" fillId="0" borderId="4" xfId="0" applyBorder="1">
      <alignment vertical="center"/>
    </xf>
    <xf numFmtId="0" fontId="23" fillId="0" borderId="1" xfId="0" applyFont="1" applyBorder="1" applyAlignment="1" applyProtection="1">
      <alignment vertical="center" wrapText="1"/>
      <protection hidden="1"/>
    </xf>
    <xf numFmtId="0" fontId="0" fillId="2" borderId="1" xfId="0" applyFill="1" applyBorder="1" applyProtection="1">
      <alignment vertical="center"/>
      <protection hidden="1"/>
    </xf>
    <xf numFmtId="0" fontId="0" fillId="3" borderId="1" xfId="0" applyFill="1" applyBorder="1" applyProtection="1">
      <alignment vertical="center"/>
      <protection hidden="1"/>
    </xf>
    <xf numFmtId="0" fontId="0" fillId="0" borderId="0" xfId="0" applyAlignment="1" applyProtection="1">
      <alignment vertical="center" wrapText="1"/>
      <protection hidden="1"/>
    </xf>
    <xf numFmtId="0" fontId="4" fillId="0" borderId="0" xfId="0" applyFont="1" applyAlignment="1">
      <alignment vertical="center" wrapText="1"/>
    </xf>
    <xf numFmtId="0" fontId="0" fillId="0" borderId="14" xfId="0" applyBorder="1">
      <alignment vertical="center"/>
    </xf>
    <xf numFmtId="0" fontId="0" fillId="0" borderId="13" xfId="0" applyBorder="1">
      <alignment vertical="center"/>
    </xf>
    <xf numFmtId="0" fontId="0" fillId="0" borderId="3" xfId="0" applyBorder="1" applyAlignment="1">
      <alignment horizontal="center" vertical="center"/>
    </xf>
    <xf numFmtId="176" fontId="0" fillId="0" borderId="1" xfId="0" applyNumberFormat="1" applyBorder="1">
      <alignment vertical="center"/>
    </xf>
    <xf numFmtId="0" fontId="0" fillId="0" borderId="3" xfId="0" applyBorder="1">
      <alignment vertical="center"/>
    </xf>
    <xf numFmtId="177" fontId="0" fillId="0" borderId="1" xfId="0" applyNumberFormat="1" applyBorder="1">
      <alignment vertical="center"/>
    </xf>
    <xf numFmtId="177" fontId="6" fillId="0" borderId="1" xfId="0" applyNumberFormat="1" applyFont="1" applyBorder="1">
      <alignment vertical="center"/>
    </xf>
    <xf numFmtId="177" fontId="23" fillId="0" borderId="1" xfId="0" applyNumberFormat="1" applyFont="1" applyBorder="1">
      <alignment vertical="center"/>
    </xf>
    <xf numFmtId="0" fontId="37" fillId="0" borderId="0" xfId="0" applyFont="1">
      <alignment vertical="center"/>
    </xf>
    <xf numFmtId="176" fontId="0" fillId="0" borderId="5" xfId="0" applyNumberFormat="1" applyBorder="1">
      <alignment vertical="center"/>
    </xf>
    <xf numFmtId="177" fontId="0" fillId="0" borderId="6" xfId="0" applyNumberFormat="1" applyBorder="1">
      <alignment vertical="center"/>
    </xf>
    <xf numFmtId="0" fontId="0" fillId="0" borderId="0" xfId="0" applyAlignment="1">
      <alignment horizontal="center" vertical="center" wrapText="1"/>
    </xf>
    <xf numFmtId="0" fontId="0" fillId="14" borderId="1" xfId="0" applyFill="1" applyBorder="1">
      <alignment vertical="center"/>
    </xf>
    <xf numFmtId="176" fontId="7" fillId="14" borderId="1" xfId="0" applyNumberFormat="1" applyFont="1" applyFill="1" applyBorder="1">
      <alignment vertical="center"/>
    </xf>
    <xf numFmtId="177" fontId="0" fillId="14" borderId="1" xfId="0" applyNumberFormat="1" applyFill="1" applyBorder="1">
      <alignment vertical="center"/>
    </xf>
    <xf numFmtId="0" fontId="0" fillId="0" borderId="3" xfId="0" applyBorder="1" applyProtection="1">
      <alignment vertical="center"/>
      <protection hidden="1"/>
    </xf>
    <xf numFmtId="176" fontId="0" fillId="0" borderId="0" xfId="0" applyNumberFormat="1">
      <alignment vertical="center"/>
    </xf>
    <xf numFmtId="177" fontId="0" fillId="0" borderId="0" xfId="0" applyNumberFormat="1">
      <alignment vertical="center"/>
    </xf>
    <xf numFmtId="177" fontId="5" fillId="3" borderId="1" xfId="0" applyNumberFormat="1" applyFont="1" applyFill="1" applyBorder="1">
      <alignment vertical="center"/>
    </xf>
    <xf numFmtId="177" fontId="5" fillId="2" borderId="1" xfId="0" applyNumberFormat="1" applyFont="1" applyFill="1" applyBorder="1">
      <alignment vertical="center"/>
    </xf>
    <xf numFmtId="0" fontId="6" fillId="0" borderId="0" xfId="0" applyFont="1" applyProtection="1">
      <alignment vertical="center"/>
      <protection hidden="1"/>
    </xf>
    <xf numFmtId="0" fontId="25" fillId="0" borderId="0" xfId="0" applyFont="1">
      <alignment vertical="center"/>
    </xf>
    <xf numFmtId="0" fontId="24" fillId="0" borderId="0" xfId="0" applyFont="1">
      <alignment vertical="center"/>
    </xf>
    <xf numFmtId="0" fontId="0" fillId="0" borderId="0" xfId="0" applyAlignment="1">
      <alignment horizontal="left" vertical="center"/>
    </xf>
    <xf numFmtId="0" fontId="0" fillId="0" borderId="0" xfId="0" applyAlignment="1">
      <alignment vertical="center" wrapText="1"/>
    </xf>
    <xf numFmtId="1" fontId="0" fillId="0" borderId="0" xfId="0" applyNumberFormat="1">
      <alignment vertical="center"/>
    </xf>
    <xf numFmtId="0" fontId="0" fillId="3" borderId="0" xfId="0" applyFill="1">
      <alignment vertical="center"/>
    </xf>
    <xf numFmtId="0" fontId="9" fillId="0" borderId="0" xfId="0" applyFont="1" applyAlignment="1">
      <alignment vertical="center" wrapText="1"/>
    </xf>
    <xf numFmtId="0" fontId="0" fillId="19" borderId="0" xfId="0" applyFill="1">
      <alignment vertical="center"/>
    </xf>
    <xf numFmtId="177" fontId="56" fillId="0" borderId="1" xfId="0" applyNumberFormat="1" applyFont="1" applyBorder="1">
      <alignment vertical="center"/>
    </xf>
    <xf numFmtId="0" fontId="60" fillId="2" borderId="75" xfId="0" applyFont="1" applyFill="1" applyBorder="1" applyAlignment="1" applyProtection="1">
      <alignment vertical="center" wrapText="1"/>
      <protection locked="0"/>
    </xf>
    <xf numFmtId="0" fontId="42" fillId="0" borderId="0" xfId="0" applyFont="1" applyProtection="1">
      <alignment vertical="center"/>
      <protection hidden="1"/>
    </xf>
    <xf numFmtId="0" fontId="0" fillId="2" borderId="0" xfId="0" applyFill="1">
      <alignment vertical="center"/>
    </xf>
    <xf numFmtId="0" fontId="0" fillId="2" borderId="0" xfId="0" applyFill="1" applyProtection="1">
      <alignment vertical="center"/>
      <protection hidden="1"/>
    </xf>
    <xf numFmtId="0" fontId="23" fillId="0" borderId="0" xfId="0" applyFont="1">
      <alignment vertical="center"/>
    </xf>
    <xf numFmtId="0" fontId="29" fillId="14" borderId="5" xfId="0" applyFont="1" applyFill="1" applyBorder="1" applyProtection="1">
      <alignment vertical="center"/>
      <protection hidden="1"/>
    </xf>
    <xf numFmtId="0" fontId="29" fillId="14" borderId="7" xfId="0" applyFont="1" applyFill="1" applyBorder="1" applyProtection="1">
      <alignment vertical="center"/>
      <protection hidden="1"/>
    </xf>
    <xf numFmtId="0" fontId="7" fillId="14" borderId="1" xfId="0" applyFont="1" applyFill="1" applyBorder="1" applyProtection="1">
      <alignment vertical="center"/>
      <protection hidden="1"/>
    </xf>
    <xf numFmtId="0" fontId="23" fillId="0" borderId="0" xfId="0" applyFont="1" applyProtection="1">
      <alignment vertical="center"/>
      <protection hidden="1"/>
    </xf>
    <xf numFmtId="0" fontId="0" fillId="18" borderId="0" xfId="0" applyFill="1" applyProtection="1">
      <alignment vertical="center"/>
      <protection hidden="1"/>
    </xf>
    <xf numFmtId="0" fontId="22" fillId="18" borderId="0" xfId="0" applyFont="1" applyFill="1" applyProtection="1">
      <alignment vertical="center"/>
      <protection hidden="1"/>
    </xf>
    <xf numFmtId="0" fontId="32" fillId="18" borderId="0" xfId="0" applyFont="1" applyFill="1" applyAlignment="1" applyProtection="1">
      <alignment vertical="top" wrapText="1"/>
      <protection hidden="1"/>
    </xf>
    <xf numFmtId="0" fontId="0" fillId="18" borderId="0" xfId="0" applyFill="1">
      <alignment vertical="center"/>
    </xf>
    <xf numFmtId="0" fontId="34" fillId="18" borderId="0" xfId="0" applyFont="1" applyFill="1" applyProtection="1">
      <alignment vertical="center"/>
      <protection hidden="1"/>
    </xf>
    <xf numFmtId="0" fontId="0" fillId="20" borderId="0" xfId="0" applyFill="1">
      <alignment vertical="center"/>
    </xf>
    <xf numFmtId="0" fontId="0" fillId="15" borderId="0" xfId="0" applyFill="1">
      <alignment vertical="center"/>
    </xf>
    <xf numFmtId="0" fontId="20" fillId="0" borderId="0" xfId="0" applyFont="1">
      <alignment vertical="center"/>
    </xf>
    <xf numFmtId="0" fontId="64" fillId="0" borderId="1" xfId="0" applyFont="1" applyBorder="1">
      <alignment vertical="center"/>
    </xf>
    <xf numFmtId="0" fontId="38" fillId="0" borderId="1" xfId="0" applyFont="1" applyBorder="1">
      <alignment vertical="center"/>
    </xf>
    <xf numFmtId="0" fontId="64" fillId="0" borderId="72" xfId="0" applyFont="1" applyBorder="1">
      <alignment vertical="center"/>
    </xf>
    <xf numFmtId="0" fontId="7" fillId="0" borderId="15" xfId="0" applyFont="1" applyBorder="1">
      <alignment vertical="center"/>
    </xf>
    <xf numFmtId="0" fontId="64" fillId="0" borderId="15" xfId="0" applyFont="1" applyBorder="1">
      <alignment vertical="center"/>
    </xf>
    <xf numFmtId="0" fontId="38" fillId="0" borderId="0" xfId="0" applyFont="1">
      <alignment vertical="center"/>
    </xf>
    <xf numFmtId="0" fontId="7" fillId="0" borderId="0" xfId="0" applyFont="1">
      <alignment vertical="center"/>
    </xf>
    <xf numFmtId="0" fontId="64" fillId="0" borderId="0" xfId="0" applyFont="1">
      <alignment vertical="center"/>
    </xf>
    <xf numFmtId="0" fontId="7" fillId="0" borderId="16" xfId="0" applyFont="1" applyBorder="1">
      <alignment vertical="center"/>
    </xf>
    <xf numFmtId="0" fontId="64" fillId="0" borderId="16" xfId="0" applyFont="1" applyBorder="1">
      <alignment vertical="center"/>
    </xf>
    <xf numFmtId="0" fontId="32" fillId="0" borderId="0" xfId="0" applyFont="1" applyAlignment="1" applyProtection="1">
      <alignment vertical="top" wrapText="1"/>
      <protection hidden="1"/>
    </xf>
    <xf numFmtId="0" fontId="0" fillId="14" borderId="1" xfId="0" applyFill="1" applyBorder="1" applyAlignment="1">
      <alignment horizontal="center" vertical="center"/>
    </xf>
    <xf numFmtId="0" fontId="66" fillId="0" borderId="0" xfId="0" applyFont="1" applyProtection="1">
      <alignment vertical="center"/>
      <protection hidden="1"/>
    </xf>
    <xf numFmtId="0" fontId="23" fillId="14" borderId="1" xfId="0" applyFont="1" applyFill="1" applyBorder="1" applyAlignment="1" applyProtection="1">
      <alignment horizontal="center" vertical="center"/>
      <protection hidden="1"/>
    </xf>
    <xf numFmtId="0" fontId="60" fillId="18" borderId="0" xfId="0" applyFont="1" applyFill="1" applyProtection="1">
      <alignment vertical="center"/>
      <protection hidden="1"/>
    </xf>
    <xf numFmtId="0" fontId="0" fillId="14" borderId="0" xfId="0" applyFill="1" applyProtection="1">
      <alignment vertical="center"/>
      <protection hidden="1"/>
    </xf>
    <xf numFmtId="0" fontId="23" fillId="0" borderId="0" xfId="0" applyFont="1" applyAlignment="1" applyProtection="1">
      <alignment vertical="center" wrapText="1"/>
      <protection hidden="1"/>
    </xf>
    <xf numFmtId="0" fontId="23" fillId="0" borderId="1" xfId="0" applyFont="1" applyBorder="1" applyAlignment="1" applyProtection="1">
      <alignment horizontal="center" vertical="center"/>
      <protection hidden="1"/>
    </xf>
    <xf numFmtId="0" fontId="0" fillId="0" borderId="0" xfId="0" applyAlignment="1" applyProtection="1">
      <alignment vertical="top" wrapText="1"/>
      <protection hidden="1"/>
    </xf>
    <xf numFmtId="0" fontId="22" fillId="0" borderId="0" xfId="0" applyFont="1" applyAlignment="1" applyProtection="1">
      <alignment vertical="top"/>
      <protection hidden="1"/>
    </xf>
    <xf numFmtId="0" fontId="7" fillId="0" borderId="0" xfId="0" applyFont="1" applyAlignment="1" applyProtection="1">
      <alignment vertical="top"/>
      <protection hidden="1"/>
    </xf>
    <xf numFmtId="0" fontId="14" fillId="2" borderId="1" xfId="0" applyFont="1" applyFill="1" applyBorder="1" applyAlignment="1">
      <alignment horizontal="center" vertical="center"/>
    </xf>
    <xf numFmtId="0" fontId="14" fillId="0" borderId="1" xfId="3" applyFont="1" applyBorder="1" applyAlignment="1">
      <alignment horizontal="left" vertical="center" wrapText="1"/>
    </xf>
    <xf numFmtId="0" fontId="14" fillId="0" borderId="1" xfId="3" applyFont="1" applyBorder="1" applyAlignment="1">
      <alignment horizontal="left" vertical="center"/>
    </xf>
    <xf numFmtId="179" fontId="16" fillId="0" borderId="1" xfId="2" applyNumberFormat="1" applyFont="1" applyBorder="1" applyAlignment="1">
      <alignment horizontal="left" vertical="center"/>
    </xf>
    <xf numFmtId="179" fontId="14" fillId="2" borderId="1" xfId="2" applyNumberFormat="1" applyFont="1" applyFill="1" applyBorder="1" applyAlignment="1" applyProtection="1">
      <alignment vertical="center"/>
    </xf>
    <xf numFmtId="179" fontId="14" fillId="0" borderId="1" xfId="2" applyNumberFormat="1" applyFont="1" applyBorder="1" applyAlignment="1">
      <alignment horizontal="left" vertical="center"/>
    </xf>
    <xf numFmtId="0" fontId="7" fillId="0" borderId="1" xfId="0" applyFont="1" applyBorder="1" applyAlignment="1">
      <alignment horizontal="left" vertical="center"/>
    </xf>
    <xf numFmtId="184" fontId="15" fillId="0" borderId="1" xfId="1" applyNumberFormat="1" applyFont="1" applyBorder="1" applyAlignment="1">
      <alignment horizontal="left" vertical="center"/>
    </xf>
    <xf numFmtId="183" fontId="15" fillId="0" borderId="1" xfId="2" applyNumberFormat="1" applyFont="1" applyBorder="1" applyAlignment="1">
      <alignment horizontal="left" vertical="center"/>
    </xf>
    <xf numFmtId="38" fontId="14" fillId="0" borderId="1" xfId="1" applyFont="1" applyBorder="1" applyAlignment="1">
      <alignment horizontal="left" vertical="center"/>
    </xf>
    <xf numFmtId="0" fontId="68" fillId="0" borderId="1" xfId="0" applyFont="1" applyBorder="1" applyAlignment="1">
      <alignment horizontal="left" vertical="center"/>
    </xf>
    <xf numFmtId="0" fontId="14" fillId="6" borderId="1" xfId="0" applyFont="1" applyFill="1" applyBorder="1" applyAlignment="1">
      <alignment horizontal="center" vertical="center"/>
    </xf>
    <xf numFmtId="179" fontId="14" fillId="0" borderId="1" xfId="2" applyNumberFormat="1" applyFont="1" applyBorder="1" applyAlignment="1" applyProtection="1">
      <alignment vertical="center"/>
    </xf>
    <xf numFmtId="0" fontId="68" fillId="0" borderId="1" xfId="0" applyFont="1" applyBorder="1">
      <alignment vertical="center"/>
    </xf>
    <xf numFmtId="0" fontId="7" fillId="8" borderId="1" xfId="0" applyFont="1" applyFill="1" applyBorder="1">
      <alignment vertical="center"/>
    </xf>
    <xf numFmtId="0" fontId="7" fillId="0" borderId="1" xfId="0" applyFont="1" applyBorder="1" applyAlignment="1">
      <alignment vertical="center" wrapText="1"/>
    </xf>
    <xf numFmtId="0" fontId="7" fillId="2" borderId="0" xfId="0" applyFont="1" applyFill="1">
      <alignment vertical="center"/>
    </xf>
    <xf numFmtId="0" fontId="7" fillId="0" borderId="0" xfId="0" applyFont="1" applyAlignment="1">
      <alignment vertical="center" wrapText="1"/>
    </xf>
    <xf numFmtId="0" fontId="0" fillId="0" borderId="73" xfId="0" applyBorder="1">
      <alignment vertical="center"/>
    </xf>
    <xf numFmtId="0" fontId="0" fillId="0" borderId="75" xfId="0" applyBorder="1">
      <alignment vertical="center"/>
    </xf>
    <xf numFmtId="0" fontId="0" fillId="14" borderId="5" xfId="0" applyFill="1" applyBorder="1" applyAlignment="1">
      <alignment horizontal="center" vertical="center"/>
    </xf>
    <xf numFmtId="0" fontId="0" fillId="14" borderId="7" xfId="0" applyFill="1" applyBorder="1" applyAlignment="1">
      <alignment horizontal="center" vertical="center"/>
    </xf>
    <xf numFmtId="0" fontId="0" fillId="14" borderId="6" xfId="0" applyFill="1" applyBorder="1" applyAlignment="1">
      <alignment horizontal="center" vertical="center"/>
    </xf>
    <xf numFmtId="0" fontId="0" fillId="0" borderId="0" xfId="0" applyAlignment="1">
      <alignment horizontal="center" vertical="center"/>
    </xf>
    <xf numFmtId="0" fontId="0" fillId="0" borderId="9" xfId="0" applyBorder="1">
      <alignment vertical="center"/>
    </xf>
    <xf numFmtId="0" fontId="0" fillId="0" borderId="11" xfId="0" applyBorder="1">
      <alignment vertical="center"/>
    </xf>
    <xf numFmtId="0" fontId="0" fillId="0" borderId="10" xfId="0" applyBorder="1">
      <alignment vertical="center"/>
    </xf>
    <xf numFmtId="0" fontId="0" fillId="0" borderId="8" xfId="0" applyBorder="1">
      <alignment vertical="center"/>
    </xf>
    <xf numFmtId="0" fontId="0" fillId="0" borderId="32" xfId="0" applyBorder="1">
      <alignment vertical="center"/>
    </xf>
    <xf numFmtId="0" fontId="0" fillId="14" borderId="12" xfId="0" applyFill="1" applyBorder="1">
      <alignment vertical="center"/>
    </xf>
    <xf numFmtId="0" fontId="0" fillId="14" borderId="2" xfId="0" applyFill="1" applyBorder="1">
      <alignment vertical="center"/>
    </xf>
    <xf numFmtId="0" fontId="0" fillId="14" borderId="14" xfId="0" applyFill="1" applyBorder="1">
      <alignment vertical="center"/>
    </xf>
    <xf numFmtId="0" fontId="0" fillId="14" borderId="13" xfId="0" applyFill="1" applyBorder="1">
      <alignment vertical="center"/>
    </xf>
    <xf numFmtId="0" fontId="0" fillId="0" borderId="2" xfId="0" applyBorder="1">
      <alignment vertical="center"/>
    </xf>
    <xf numFmtId="0" fontId="0" fillId="14" borderId="5" xfId="0" applyFill="1" applyBorder="1">
      <alignment vertical="center"/>
    </xf>
    <xf numFmtId="0" fontId="73" fillId="0" borderId="0" xfId="5" applyFont="1" applyBorder="1" applyAlignment="1" applyProtection="1">
      <alignment vertical="center" wrapText="1"/>
      <protection hidden="1"/>
    </xf>
    <xf numFmtId="0" fontId="67" fillId="0" borderId="0" xfId="0" applyFont="1" applyAlignment="1" applyProtection="1">
      <alignment vertical="center" wrapText="1"/>
      <protection hidden="1"/>
    </xf>
    <xf numFmtId="0" fontId="72" fillId="0" borderId="0" xfId="0" applyFont="1" applyProtection="1">
      <alignment vertical="center"/>
      <protection hidden="1"/>
    </xf>
    <xf numFmtId="0" fontId="75" fillId="0" borderId="0" xfId="0" applyFont="1">
      <alignment vertical="center"/>
    </xf>
    <xf numFmtId="0" fontId="74" fillId="0" borderId="0" xfId="5" applyFont="1" applyBorder="1" applyAlignment="1" applyProtection="1">
      <alignment vertical="center" wrapText="1"/>
      <protection hidden="1"/>
    </xf>
    <xf numFmtId="0" fontId="72" fillId="0" borderId="0" xfId="0" applyFont="1">
      <alignment vertical="center"/>
    </xf>
    <xf numFmtId="0" fontId="0" fillId="16" borderId="3" xfId="0" applyFill="1" applyBorder="1" applyProtection="1">
      <alignment vertical="center"/>
      <protection hidden="1"/>
    </xf>
    <xf numFmtId="0" fontId="0" fillId="11" borderId="3" xfId="0" applyFill="1" applyBorder="1" applyProtection="1">
      <alignment vertical="center"/>
      <protection hidden="1"/>
    </xf>
    <xf numFmtId="0" fontId="0" fillId="2" borderId="1" xfId="0" applyFill="1" applyBorder="1">
      <alignment vertical="center"/>
    </xf>
    <xf numFmtId="0" fontId="6" fillId="17" borderId="0" xfId="0" applyFont="1" applyFill="1">
      <alignment vertical="center"/>
    </xf>
    <xf numFmtId="0" fontId="0" fillId="17" borderId="0" xfId="0" applyFill="1">
      <alignment vertical="center"/>
    </xf>
    <xf numFmtId="0" fontId="0" fillId="3" borderId="1" xfId="0" applyFill="1" applyBorder="1">
      <alignment vertical="center"/>
    </xf>
    <xf numFmtId="0" fontId="6" fillId="0" borderId="0" xfId="0" applyFont="1">
      <alignment vertical="center"/>
    </xf>
    <xf numFmtId="0" fontId="10" fillId="0" borderId="0" xfId="0" applyFont="1">
      <alignment vertical="center"/>
    </xf>
    <xf numFmtId="0" fontId="11" fillId="5" borderId="1" xfId="0" applyFont="1" applyFill="1" applyBorder="1" applyAlignment="1">
      <alignment horizontal="center" vertical="center"/>
    </xf>
    <xf numFmtId="0" fontId="10" fillId="0" borderId="0" xfId="0" applyFont="1" applyAlignment="1"/>
    <xf numFmtId="0" fontId="11" fillId="5" borderId="5" xfId="0" applyFont="1" applyFill="1" applyBorder="1" applyAlignment="1">
      <alignment horizontal="centerContinuous" vertical="center"/>
    </xf>
    <xf numFmtId="0" fontId="11" fillId="5" borderId="1" xfId="0" applyFont="1" applyFill="1" applyBorder="1" applyAlignment="1">
      <alignment horizontal="center" vertical="center" wrapText="1"/>
    </xf>
    <xf numFmtId="188" fontId="10" fillId="0" borderId="1" xfId="0" applyNumberFormat="1" applyFont="1" applyBorder="1">
      <alignment vertical="center"/>
    </xf>
    <xf numFmtId="0" fontId="6" fillId="3" borderId="0" xfId="0" applyFont="1" applyFill="1">
      <alignment vertical="center"/>
    </xf>
    <xf numFmtId="178" fontId="10" fillId="0" borderId="1" xfId="0" applyNumberFormat="1" applyFont="1" applyBorder="1">
      <alignment vertical="center"/>
    </xf>
    <xf numFmtId="176" fontId="10" fillId="0" borderId="1" xfId="0" applyNumberFormat="1" applyFont="1" applyBorder="1">
      <alignment vertical="center"/>
    </xf>
    <xf numFmtId="179" fontId="0" fillId="0" borderId="0" xfId="0" applyNumberFormat="1">
      <alignment vertical="center"/>
    </xf>
    <xf numFmtId="186" fontId="0" fillId="0" borderId="0" xfId="0" applyNumberFormat="1">
      <alignment vertical="center"/>
    </xf>
    <xf numFmtId="189" fontId="0" fillId="0" borderId="0" xfId="0" applyNumberFormat="1">
      <alignment vertical="center"/>
    </xf>
    <xf numFmtId="0" fontId="12" fillId="0" borderId="0" xfId="0" applyFont="1">
      <alignment vertical="center"/>
    </xf>
    <xf numFmtId="0" fontId="10" fillId="5" borderId="5" xfId="0" applyFont="1" applyFill="1" applyBorder="1" applyAlignment="1">
      <alignment horizontal="centerContinuous" vertical="center"/>
    </xf>
    <xf numFmtId="0" fontId="10" fillId="5" borderId="1" xfId="0" applyFont="1" applyFill="1" applyBorder="1" applyAlignment="1">
      <alignment horizontal="center" vertical="center"/>
    </xf>
    <xf numFmtId="0" fontId="10" fillId="0" borderId="5" xfId="0" applyFont="1" applyBorder="1">
      <alignment vertical="center"/>
    </xf>
    <xf numFmtId="179" fontId="0" fillId="0" borderId="1" xfId="0" applyNumberFormat="1" applyBorder="1">
      <alignment vertical="center"/>
    </xf>
    <xf numFmtId="186" fontId="0" fillId="0" borderId="1" xfId="0" applyNumberFormat="1" applyBorder="1">
      <alignment vertical="center"/>
    </xf>
    <xf numFmtId="189" fontId="0" fillId="0" borderId="1" xfId="0" applyNumberFormat="1" applyBorder="1">
      <alignment vertical="center"/>
    </xf>
    <xf numFmtId="0" fontId="10" fillId="0" borderId="0" xfId="0" applyFont="1" applyAlignment="1">
      <alignment vertical="center" wrapText="1"/>
    </xf>
    <xf numFmtId="0" fontId="6" fillId="7" borderId="5" xfId="0" applyFont="1" applyFill="1" applyBorder="1">
      <alignment vertical="center"/>
    </xf>
    <xf numFmtId="0" fontId="6" fillId="0" borderId="5" xfId="0" applyFont="1" applyBorder="1">
      <alignment vertical="center"/>
    </xf>
    <xf numFmtId="0" fontId="62" fillId="0" borderId="0" xfId="0" applyFont="1">
      <alignment vertical="center"/>
    </xf>
    <xf numFmtId="0" fontId="34" fillId="0" borderId="0" xfId="0" applyFont="1">
      <alignment vertical="center"/>
    </xf>
    <xf numFmtId="0" fontId="58" fillId="0" borderId="0" xfId="0" applyFont="1">
      <alignment vertical="center"/>
    </xf>
    <xf numFmtId="0" fontId="22" fillId="0" borderId="0" xfId="0" applyFont="1">
      <alignment vertical="center"/>
    </xf>
    <xf numFmtId="0" fontId="35" fillId="0" borderId="0" xfId="0" applyFont="1">
      <alignment vertical="center"/>
    </xf>
    <xf numFmtId="0" fontId="0" fillId="14" borderId="1" xfId="0" applyFill="1" applyBorder="1" applyAlignment="1">
      <alignment vertical="center" wrapText="1"/>
    </xf>
    <xf numFmtId="0" fontId="28" fillId="0" borderId="0" xfId="0" applyFont="1">
      <alignment vertical="center"/>
    </xf>
    <xf numFmtId="0" fontId="50" fillId="0" borderId="0" xfId="0" applyFont="1" applyAlignment="1">
      <alignment horizontal="justify" vertical="center"/>
    </xf>
    <xf numFmtId="0" fontId="51" fillId="0" borderId="0" xfId="0" applyFont="1" applyAlignment="1">
      <alignment horizontal="justify" vertical="center"/>
    </xf>
    <xf numFmtId="0" fontId="31" fillId="0" borderId="0" xfId="0" applyFont="1">
      <alignment vertical="center"/>
    </xf>
    <xf numFmtId="0" fontId="31" fillId="0" borderId="0" xfId="0" quotePrefix="1" applyFont="1">
      <alignment vertical="center"/>
    </xf>
    <xf numFmtId="0" fontId="23" fillId="0" borderId="0" xfId="0" applyFont="1" applyAlignment="1">
      <alignment vertical="center" wrapText="1"/>
    </xf>
    <xf numFmtId="0" fontId="31" fillId="0" borderId="0" xfId="0" applyFont="1" applyProtection="1">
      <alignment vertical="center"/>
      <protection locked="0"/>
    </xf>
    <xf numFmtId="0" fontId="43" fillId="0" borderId="0" xfId="0" applyFont="1" applyAlignment="1" applyProtection="1">
      <alignment vertical="center" wrapText="1"/>
      <protection hidden="1"/>
    </xf>
    <xf numFmtId="0" fontId="0" fillId="0" borderId="0" xfId="0" applyAlignment="1" applyProtection="1">
      <alignment horizontal="center" vertical="center" wrapText="1"/>
      <protection hidden="1"/>
    </xf>
    <xf numFmtId="0" fontId="32" fillId="0" borderId="0" xfId="0" applyFont="1" applyAlignment="1">
      <alignment vertical="center" wrapText="1"/>
    </xf>
    <xf numFmtId="0" fontId="11" fillId="0" borderId="0" xfId="0" applyFont="1" applyAlignment="1">
      <alignment horizontal="center" vertical="center"/>
    </xf>
    <xf numFmtId="0" fontId="10" fillId="0" borderId="0" xfId="0" applyFont="1" applyProtection="1">
      <alignment vertical="center"/>
      <protection locked="0"/>
    </xf>
    <xf numFmtId="187" fontId="10" fillId="0" borderId="0" xfId="0" applyNumberFormat="1" applyFont="1" applyAlignment="1" applyProtection="1">
      <alignment horizontal="left" vertical="center"/>
      <protection locked="0"/>
    </xf>
    <xf numFmtId="0" fontId="11" fillId="0" borderId="0" xfId="0" applyFont="1" applyAlignment="1">
      <alignment horizontal="center" vertical="center" wrapText="1"/>
    </xf>
    <xf numFmtId="188" fontId="10" fillId="0" borderId="0" xfId="0" applyNumberFormat="1" applyFont="1" applyProtection="1">
      <alignment vertical="center"/>
      <protection locked="0"/>
    </xf>
    <xf numFmtId="190" fontId="10" fillId="0" borderId="0" xfId="0" applyNumberFormat="1" applyFont="1" applyProtection="1">
      <alignment vertical="center"/>
      <protection locked="0"/>
    </xf>
    <xf numFmtId="0" fontId="10" fillId="0" borderId="0" xfId="0" applyFont="1" applyProtection="1">
      <alignment vertical="center"/>
      <protection hidden="1"/>
    </xf>
    <xf numFmtId="0" fontId="10" fillId="0" borderId="0" xfId="0" applyFont="1" applyAlignment="1">
      <alignment horizontal="center" vertical="center"/>
    </xf>
    <xf numFmtId="0" fontId="4" fillId="0" borderId="0" xfId="0" applyFont="1" applyAlignment="1" applyProtection="1">
      <alignment vertical="center" wrapText="1"/>
      <protection hidden="1"/>
    </xf>
    <xf numFmtId="0" fontId="0" fillId="0" borderId="0" xfId="0" applyAlignment="1" applyProtection="1">
      <alignment horizontal="center" vertical="center"/>
      <protection hidden="1"/>
    </xf>
    <xf numFmtId="176" fontId="0" fillId="0" borderId="0" xfId="0" applyNumberFormat="1" applyProtection="1">
      <alignment vertical="center"/>
      <protection hidden="1"/>
    </xf>
    <xf numFmtId="177" fontId="5" fillId="0" borderId="0" xfId="0" applyNumberFormat="1" applyFont="1" applyProtection="1">
      <alignment vertical="center"/>
      <protection hidden="1"/>
    </xf>
    <xf numFmtId="177" fontId="0" fillId="0" borderId="0" xfId="0" applyNumberFormat="1" applyProtection="1">
      <alignment vertical="center"/>
      <protection hidden="1"/>
    </xf>
    <xf numFmtId="177" fontId="5" fillId="0" borderId="0" xfId="0" applyNumberFormat="1" applyFont="1" applyProtection="1">
      <alignment vertical="center"/>
      <protection locked="0" hidden="1"/>
    </xf>
    <xf numFmtId="177" fontId="6" fillId="0" borderId="0" xfId="0" applyNumberFormat="1" applyFont="1" applyProtection="1">
      <alignment vertical="center"/>
      <protection hidden="1"/>
    </xf>
    <xf numFmtId="177" fontId="23" fillId="0" borderId="0" xfId="0" applyNumberFormat="1" applyFont="1" applyProtection="1">
      <alignment vertical="center"/>
      <protection hidden="1"/>
    </xf>
    <xf numFmtId="0" fontId="37" fillId="0" borderId="0" xfId="0" applyFont="1" applyProtection="1">
      <alignment vertical="center"/>
      <protection hidden="1"/>
    </xf>
    <xf numFmtId="0" fontId="0" fillId="0" borderId="0" xfId="0" applyProtection="1">
      <alignment vertical="center"/>
      <protection locked="0" hidden="1"/>
    </xf>
    <xf numFmtId="179" fontId="5" fillId="0" borderId="0" xfId="0" applyNumberFormat="1" applyFont="1" applyProtection="1">
      <alignment vertical="center"/>
      <protection hidden="1"/>
    </xf>
    <xf numFmtId="176" fontId="7" fillId="0" borderId="0" xfId="0" applyNumberFormat="1" applyFont="1" applyProtection="1">
      <alignment vertical="center"/>
      <protection hidden="1"/>
    </xf>
    <xf numFmtId="0" fontId="36" fillId="0" borderId="0" xfId="0" applyFont="1" applyAlignment="1" applyProtection="1">
      <alignment vertical="center" wrapText="1"/>
      <protection hidden="1"/>
    </xf>
    <xf numFmtId="0" fontId="60" fillId="0" borderId="0" xfId="0" applyFont="1" applyAlignment="1" applyProtection="1">
      <alignment vertical="center" wrapText="1"/>
      <protection locked="0"/>
    </xf>
    <xf numFmtId="177" fontId="2" fillId="0" borderId="0" xfId="0" applyNumberFormat="1" applyFont="1">
      <alignment vertical="center"/>
    </xf>
    <xf numFmtId="177" fontId="6" fillId="0" borderId="0" xfId="0" applyNumberFormat="1" applyFont="1">
      <alignment vertical="center"/>
    </xf>
    <xf numFmtId="177" fontId="23" fillId="0" borderId="0" xfId="0" applyNumberFormat="1" applyFont="1">
      <alignment vertical="center"/>
    </xf>
    <xf numFmtId="176" fontId="7" fillId="0" borderId="0" xfId="0" applyNumberFormat="1" applyFont="1">
      <alignment vertical="center"/>
    </xf>
    <xf numFmtId="0" fontId="37" fillId="0" borderId="0" xfId="0" applyFont="1" applyAlignment="1">
      <alignment vertical="center" wrapText="1"/>
    </xf>
    <xf numFmtId="0" fontId="37" fillId="0" borderId="0" xfId="0" applyFont="1" applyAlignment="1">
      <alignment vertical="top" wrapText="1"/>
    </xf>
    <xf numFmtId="0" fontId="23" fillId="0" borderId="0" xfId="0" applyFont="1" applyAlignment="1">
      <alignment vertical="top"/>
    </xf>
    <xf numFmtId="0" fontId="29" fillId="0" borderId="0" xfId="0" applyFont="1">
      <alignment vertical="center"/>
    </xf>
    <xf numFmtId="0" fontId="50" fillId="0" borderId="0" xfId="0" applyFont="1" applyAlignment="1">
      <alignment vertical="center" wrapText="1"/>
    </xf>
    <xf numFmtId="0" fontId="36" fillId="0" borderId="1" xfId="0" applyFont="1" applyBorder="1" applyAlignment="1" applyProtection="1">
      <alignment horizontal="center" vertical="center"/>
      <protection hidden="1"/>
    </xf>
    <xf numFmtId="0" fontId="0" fillId="0" borderId="9" xfId="0" applyBorder="1" applyProtection="1">
      <alignment vertical="center"/>
      <protection hidden="1"/>
    </xf>
    <xf numFmtId="0" fontId="0" fillId="0" borderId="11" xfId="0" applyBorder="1" applyProtection="1">
      <alignment vertical="center"/>
      <protection hidden="1"/>
    </xf>
    <xf numFmtId="0" fontId="0" fillId="0" borderId="10" xfId="0" applyBorder="1" applyProtection="1">
      <alignment vertical="center"/>
      <protection hidden="1"/>
    </xf>
    <xf numFmtId="0" fontId="0" fillId="0" borderId="8" xfId="0" applyBorder="1" applyProtection="1">
      <alignment vertical="center"/>
      <protection hidden="1"/>
    </xf>
    <xf numFmtId="0" fontId="0" fillId="3" borderId="32" xfId="0" applyFill="1" applyBorder="1" applyProtection="1">
      <alignment vertical="center"/>
      <protection hidden="1"/>
    </xf>
    <xf numFmtId="0" fontId="0" fillId="0" borderId="12" xfId="0" applyBorder="1" applyProtection="1">
      <alignment vertical="center"/>
      <protection hidden="1"/>
    </xf>
    <xf numFmtId="0" fontId="0" fillId="0" borderId="14" xfId="0" applyBorder="1" applyProtection="1">
      <alignment vertical="center"/>
      <protection hidden="1"/>
    </xf>
    <xf numFmtId="0" fontId="0" fillId="0" borderId="13" xfId="0" applyBorder="1" applyProtection="1">
      <alignment vertical="center"/>
      <protection hidden="1"/>
    </xf>
    <xf numFmtId="0" fontId="0" fillId="0" borderId="18" xfId="0" applyBorder="1" applyProtection="1">
      <alignment vertical="center"/>
      <protection hidden="1"/>
    </xf>
    <xf numFmtId="0" fontId="0" fillId="0" borderId="20" xfId="0" applyBorder="1" applyProtection="1">
      <alignment vertical="center"/>
      <protection hidden="1"/>
    </xf>
    <xf numFmtId="0" fontId="0" fillId="3" borderId="21" xfId="0" applyFill="1" applyBorder="1" applyProtection="1">
      <alignment vertical="center"/>
      <protection hidden="1"/>
    </xf>
    <xf numFmtId="0" fontId="0" fillId="3" borderId="22" xfId="0" applyFill="1" applyBorder="1" applyProtection="1">
      <alignment vertical="center"/>
      <protection hidden="1"/>
    </xf>
    <xf numFmtId="0" fontId="0" fillId="0" borderId="21" xfId="0" applyBorder="1" applyProtection="1">
      <alignment vertical="center"/>
      <protection hidden="1"/>
    </xf>
    <xf numFmtId="0" fontId="0" fillId="0" borderId="22" xfId="0" applyBorder="1" applyProtection="1">
      <alignment vertical="center"/>
      <protection hidden="1"/>
    </xf>
    <xf numFmtId="0" fontId="0" fillId="0" borderId="23" xfId="0" applyBorder="1" applyProtection="1">
      <alignment vertical="center"/>
      <protection hidden="1"/>
    </xf>
    <xf numFmtId="0" fontId="2" fillId="3" borderId="0" xfId="0" applyFont="1" applyFill="1" applyProtection="1">
      <alignment vertical="center"/>
      <protection hidden="1"/>
    </xf>
    <xf numFmtId="0" fontId="32" fillId="0" borderId="1" xfId="0" quotePrefix="1" applyFont="1" applyBorder="1" applyProtection="1">
      <alignment vertical="center"/>
      <protection hidden="1"/>
    </xf>
    <xf numFmtId="0" fontId="32" fillId="0" borderId="1" xfId="0" applyFont="1" applyBorder="1" applyProtection="1">
      <alignment vertical="center"/>
      <protection hidden="1"/>
    </xf>
    <xf numFmtId="0" fontId="32" fillId="3" borderId="2" xfId="0" applyFont="1" applyFill="1" applyBorder="1" applyProtection="1">
      <alignment vertical="center"/>
      <protection hidden="1"/>
    </xf>
    <xf numFmtId="0" fontId="32" fillId="0" borderId="0" xfId="0" applyFont="1">
      <alignment vertical="center"/>
    </xf>
    <xf numFmtId="0" fontId="57" fillId="0" borderId="4" xfId="0" applyFont="1" applyBorder="1">
      <alignment vertical="center"/>
    </xf>
    <xf numFmtId="0" fontId="32" fillId="0" borderId="4" xfId="0" applyFont="1" applyBorder="1">
      <alignment vertical="center"/>
    </xf>
    <xf numFmtId="0" fontId="57" fillId="0" borderId="0" xfId="0" applyFont="1">
      <alignment vertical="center"/>
    </xf>
    <xf numFmtId="0" fontId="32" fillId="11" borderId="0" xfId="0" applyFont="1" applyFill="1">
      <alignment vertical="center"/>
    </xf>
    <xf numFmtId="187" fontId="10" fillId="3" borderId="1" xfId="0" applyNumberFormat="1" applyFont="1" applyFill="1" applyBorder="1" applyProtection="1">
      <alignment vertical="center"/>
      <protection locked="0"/>
    </xf>
    <xf numFmtId="178" fontId="10" fillId="3" borderId="1" xfId="0" applyNumberFormat="1" applyFont="1" applyFill="1" applyBorder="1" applyProtection="1">
      <alignment vertical="center"/>
      <protection locked="0"/>
    </xf>
    <xf numFmtId="185" fontId="5" fillId="14" borderId="1" xfId="0" applyNumberFormat="1" applyFont="1" applyFill="1" applyBorder="1">
      <alignment vertical="center"/>
    </xf>
    <xf numFmtId="186" fontId="0" fillId="0" borderId="8" xfId="0" applyNumberFormat="1" applyBorder="1" applyProtection="1">
      <alignment vertical="center"/>
      <protection hidden="1"/>
    </xf>
    <xf numFmtId="186" fontId="0" fillId="0" borderId="0" xfId="0" applyNumberFormat="1" applyProtection="1">
      <alignment vertical="center"/>
      <protection hidden="1"/>
    </xf>
    <xf numFmtId="0" fontId="66" fillId="0" borderId="0" xfId="0" applyFont="1">
      <alignment vertical="center"/>
    </xf>
    <xf numFmtId="0" fontId="0" fillId="0" borderId="1" xfId="0" applyBorder="1" applyAlignment="1" applyProtection="1">
      <alignment horizontal="center" vertical="center" wrapText="1"/>
      <protection hidden="1"/>
    </xf>
    <xf numFmtId="0" fontId="36" fillId="0" borderId="0" xfId="0" applyFont="1" applyProtection="1">
      <alignment vertical="center"/>
      <protection hidden="1"/>
    </xf>
    <xf numFmtId="0" fontId="66" fillId="16" borderId="0" xfId="0" applyFont="1" applyFill="1">
      <alignment vertical="center"/>
    </xf>
    <xf numFmtId="0" fontId="24" fillId="0" borderId="0" xfId="0" applyFont="1" applyProtection="1">
      <alignment vertical="center"/>
      <protection hidden="1"/>
    </xf>
    <xf numFmtId="0" fontId="25" fillId="0" borderId="0" xfId="0" applyFont="1" applyProtection="1">
      <alignment vertical="center"/>
      <protection hidden="1"/>
    </xf>
    <xf numFmtId="0" fontId="26" fillId="0" borderId="0" xfId="0" applyFont="1" applyProtection="1">
      <alignment vertical="center"/>
      <protection hidden="1"/>
    </xf>
    <xf numFmtId="0" fontId="25" fillId="0" borderId="0" xfId="0" applyFont="1" applyAlignment="1" applyProtection="1">
      <alignment horizontal="left" vertical="top"/>
      <protection hidden="1"/>
    </xf>
    <xf numFmtId="0" fontId="25" fillId="0" borderId="0" xfId="0" quotePrefix="1" applyFont="1" applyAlignment="1" applyProtection="1">
      <alignment horizontal="right" vertical="center" indent="1"/>
      <protection locked="0" hidden="1"/>
    </xf>
    <xf numFmtId="0" fontId="25" fillId="0" borderId="0" xfId="0" applyFont="1" applyAlignment="1" applyProtection="1">
      <alignment horizontal="left" vertical="center" indent="2"/>
      <protection hidden="1"/>
    </xf>
    <xf numFmtId="0" fontId="25" fillId="0" borderId="0" xfId="0" applyFont="1" applyAlignment="1" applyProtection="1">
      <alignment horizontal="left" vertical="center"/>
      <protection hidden="1"/>
    </xf>
    <xf numFmtId="0" fontId="25" fillId="0" borderId="0" xfId="0" applyFont="1" applyAlignment="1" applyProtection="1">
      <alignment horizontal="right" vertical="center" indent="1"/>
      <protection hidden="1"/>
    </xf>
    <xf numFmtId="0" fontId="28" fillId="0" borderId="0" xfId="0" applyFont="1" applyProtection="1">
      <alignment vertical="center"/>
      <protection hidden="1"/>
    </xf>
    <xf numFmtId="0" fontId="26" fillId="0" borderId="0" xfId="0" applyFont="1" applyAlignment="1" applyProtection="1">
      <alignment vertical="center" wrapText="1"/>
      <protection hidden="1"/>
    </xf>
    <xf numFmtId="0" fontId="52" fillId="0" borderId="0" xfId="0" applyFont="1" applyProtection="1">
      <alignment vertical="center"/>
      <protection hidden="1"/>
    </xf>
    <xf numFmtId="0" fontId="52" fillId="0" borderId="0" xfId="0" applyFont="1" applyAlignment="1" applyProtection="1">
      <alignment vertical="center" wrapText="1"/>
      <protection hidden="1"/>
    </xf>
    <xf numFmtId="0" fontId="31" fillId="0" borderId="0" xfId="0" applyFont="1" applyProtection="1">
      <alignment vertical="center"/>
      <protection hidden="1"/>
    </xf>
    <xf numFmtId="186" fontId="24" fillId="0" borderId="0" xfId="0" applyNumberFormat="1" applyFont="1" applyProtection="1">
      <alignment vertical="center"/>
      <protection hidden="1"/>
    </xf>
    <xf numFmtId="0" fontId="24" fillId="0" borderId="14" xfId="0" applyFont="1" applyBorder="1" applyProtection="1">
      <alignment vertical="center"/>
      <protection hidden="1"/>
    </xf>
    <xf numFmtId="0" fontId="24" fillId="0" borderId="5" xfId="0" applyFont="1" applyBorder="1" applyProtection="1">
      <alignment vertical="center"/>
      <protection hidden="1"/>
    </xf>
    <xf numFmtId="0" fontId="24" fillId="0" borderId="32" xfId="0" applyFont="1" applyBorder="1" applyProtection="1">
      <alignment vertical="center"/>
      <protection hidden="1"/>
    </xf>
    <xf numFmtId="0" fontId="29" fillId="0" borderId="5" xfId="0" applyFont="1" applyBorder="1" applyProtection="1">
      <alignment vertical="center"/>
      <protection hidden="1"/>
    </xf>
    <xf numFmtId="0" fontId="29" fillId="0" borderId="6" xfId="0" applyFont="1" applyBorder="1" applyProtection="1">
      <alignment vertical="center"/>
      <protection hidden="1"/>
    </xf>
    <xf numFmtId="0" fontId="29" fillId="0" borderId="7" xfId="0" applyFont="1" applyBorder="1" applyProtection="1">
      <alignment vertical="center"/>
      <protection hidden="1"/>
    </xf>
    <xf numFmtId="0" fontId="30" fillId="0" borderId="5" xfId="0" applyFont="1" applyBorder="1" applyProtection="1">
      <alignment vertical="center"/>
      <protection hidden="1"/>
    </xf>
    <xf numFmtId="0" fontId="24" fillId="0" borderId="13" xfId="0" applyFont="1" applyBorder="1" applyProtection="1">
      <alignment vertical="center"/>
      <protection hidden="1"/>
    </xf>
    <xf numFmtId="0" fontId="63" fillId="0" borderId="0" xfId="0" applyFont="1" applyProtection="1">
      <alignment vertical="center"/>
      <protection hidden="1"/>
    </xf>
    <xf numFmtId="0" fontId="30" fillId="0" borderId="0" xfId="0" applyFont="1" applyAlignment="1" applyProtection="1">
      <alignment horizontal="right" vertical="center"/>
      <protection hidden="1"/>
    </xf>
    <xf numFmtId="0" fontId="24" fillId="0" borderId="1" xfId="0" applyFont="1" applyBorder="1" applyProtection="1">
      <alignment vertical="center"/>
      <protection hidden="1"/>
    </xf>
    <xf numFmtId="0" fontId="31" fillId="0" borderId="0" xfId="0" applyFont="1" applyAlignment="1" applyProtection="1">
      <alignment vertical="center" wrapText="1"/>
      <protection hidden="1"/>
    </xf>
    <xf numFmtId="3" fontId="24" fillId="0" borderId="0" xfId="0" applyNumberFormat="1" applyFont="1" applyProtection="1">
      <alignment vertical="center"/>
      <protection hidden="1"/>
    </xf>
    <xf numFmtId="3" fontId="24" fillId="0" borderId="0" xfId="0" applyNumberFormat="1" applyFont="1" applyAlignment="1" applyProtection="1">
      <alignment horizontal="right" vertical="center"/>
      <protection hidden="1"/>
    </xf>
    <xf numFmtId="0" fontId="24" fillId="0" borderId="0" xfId="0" applyFont="1" applyAlignment="1" applyProtection="1">
      <alignment vertical="center" wrapText="1"/>
      <protection hidden="1"/>
    </xf>
    <xf numFmtId="3" fontId="30" fillId="0" borderId="0" xfId="0" applyNumberFormat="1" applyFont="1" applyProtection="1">
      <alignment vertical="center"/>
      <protection hidden="1"/>
    </xf>
    <xf numFmtId="0" fontId="24" fillId="0" borderId="7" xfId="0" applyFont="1" applyBorder="1" applyProtection="1">
      <alignment vertical="center"/>
      <protection hidden="1"/>
    </xf>
    <xf numFmtId="0" fontId="24" fillId="0" borderId="6" xfId="0" applyFont="1" applyBorder="1" applyProtection="1">
      <alignment vertical="center"/>
      <protection hidden="1"/>
    </xf>
    <xf numFmtId="0" fontId="25" fillId="0" borderId="8" xfId="0" applyFont="1" applyBorder="1" applyProtection="1">
      <alignment vertical="center"/>
      <protection hidden="1"/>
    </xf>
    <xf numFmtId="0" fontId="24" fillId="0" borderId="5" xfId="0" applyFont="1" applyBorder="1" applyAlignment="1" applyProtection="1">
      <alignment vertical="center" wrapText="1"/>
      <protection hidden="1"/>
    </xf>
    <xf numFmtId="0" fontId="24" fillId="0" borderId="7" xfId="0" applyFont="1" applyBorder="1" applyAlignment="1" applyProtection="1">
      <alignment vertical="center" wrapText="1"/>
      <protection hidden="1"/>
    </xf>
    <xf numFmtId="0" fontId="29" fillId="0" borderId="5" xfId="0" applyFont="1" applyBorder="1" applyAlignment="1" applyProtection="1">
      <alignment vertical="center" wrapText="1"/>
      <protection hidden="1"/>
    </xf>
    <xf numFmtId="0" fontId="29" fillId="0" borderId="7" xfId="0" applyFont="1" applyBorder="1" applyAlignment="1" applyProtection="1">
      <alignment vertical="center" wrapText="1"/>
      <protection hidden="1"/>
    </xf>
    <xf numFmtId="0" fontId="29" fillId="0" borderId="6" xfId="0" applyFont="1" applyBorder="1" applyAlignment="1" applyProtection="1">
      <alignment vertical="center" wrapText="1"/>
      <protection hidden="1"/>
    </xf>
    <xf numFmtId="0" fontId="24" fillId="0" borderId="11" xfId="0" applyFont="1" applyBorder="1" applyProtection="1">
      <alignment vertical="center"/>
      <protection hidden="1"/>
    </xf>
    <xf numFmtId="0" fontId="29" fillId="0" borderId="0" xfId="0" applyFont="1" applyAlignment="1" applyProtection="1">
      <alignment vertical="center" shrinkToFit="1"/>
      <protection hidden="1"/>
    </xf>
    <xf numFmtId="0" fontId="30" fillId="0" borderId="0" xfId="0" applyFont="1" applyProtection="1">
      <alignment vertical="center"/>
      <protection hidden="1"/>
    </xf>
    <xf numFmtId="0" fontId="30" fillId="0" borderId="0" xfId="0" applyFont="1" applyAlignment="1" applyProtection="1">
      <alignment vertical="center" shrinkToFit="1"/>
      <protection hidden="1"/>
    </xf>
    <xf numFmtId="0" fontId="30" fillId="0" borderId="0" xfId="0" applyFont="1" applyAlignment="1" applyProtection="1">
      <alignment vertical="center" wrapText="1"/>
      <protection hidden="1"/>
    </xf>
    <xf numFmtId="0" fontId="29" fillId="0" borderId="0" xfId="0" applyFont="1" applyAlignment="1" applyProtection="1">
      <alignment vertical="center" wrapText="1"/>
      <protection hidden="1"/>
    </xf>
    <xf numFmtId="0" fontId="55" fillId="0" borderId="0" xfId="0" applyFont="1" applyProtection="1">
      <alignment vertical="center"/>
      <protection hidden="1"/>
    </xf>
    <xf numFmtId="3" fontId="55" fillId="0" borderId="0" xfId="0" applyNumberFormat="1" applyFont="1" applyProtection="1">
      <alignment vertical="center"/>
      <protection hidden="1"/>
    </xf>
    <xf numFmtId="0" fontId="55" fillId="0" borderId="0" xfId="0" applyFont="1" applyAlignment="1" applyProtection="1">
      <alignment vertical="center" shrinkToFit="1"/>
      <protection hidden="1"/>
    </xf>
    <xf numFmtId="0" fontId="55" fillId="0" borderId="0" xfId="0" applyFont="1" applyAlignment="1" applyProtection="1">
      <alignment vertical="center" wrapText="1"/>
      <protection hidden="1"/>
    </xf>
    <xf numFmtId="0" fontId="24" fillId="0" borderId="0" xfId="0" applyFont="1" applyAlignment="1" applyProtection="1">
      <alignment horizontal="center" vertical="center"/>
      <protection hidden="1"/>
    </xf>
    <xf numFmtId="0" fontId="46" fillId="0" borderId="0" xfId="4" applyFont="1" applyAlignment="1" applyProtection="1">
      <alignment vertical="center"/>
      <protection hidden="1"/>
    </xf>
    <xf numFmtId="0" fontId="45" fillId="0" borderId="0" xfId="4" applyFont="1" applyAlignment="1" applyProtection="1">
      <alignment vertical="center"/>
      <protection hidden="1"/>
    </xf>
    <xf numFmtId="0" fontId="47" fillId="0" borderId="0" xfId="4" applyFont="1" applyAlignment="1" applyProtection="1">
      <alignment horizontal="right" vertical="center"/>
      <protection hidden="1"/>
    </xf>
    <xf numFmtId="0" fontId="29" fillId="0" borderId="22" xfId="0" applyFont="1" applyBorder="1" applyProtection="1">
      <alignment vertical="center"/>
      <protection hidden="1"/>
    </xf>
    <xf numFmtId="0" fontId="30" fillId="0" borderId="24" xfId="0" applyFont="1" applyBorder="1" applyProtection="1">
      <alignment vertical="center"/>
      <protection hidden="1"/>
    </xf>
    <xf numFmtId="0" fontId="29" fillId="0" borderId="25" xfId="0" applyFont="1" applyBorder="1" applyProtection="1">
      <alignment vertical="center"/>
      <protection hidden="1"/>
    </xf>
    <xf numFmtId="0" fontId="24" fillId="0" borderId="20" xfId="0" applyFont="1" applyBorder="1" applyProtection="1">
      <alignment vertical="center"/>
      <protection hidden="1"/>
    </xf>
    <xf numFmtId="0" fontId="24" fillId="0" borderId="25" xfId="0" applyFont="1" applyBorder="1" applyProtection="1">
      <alignment vertical="center"/>
      <protection hidden="1"/>
    </xf>
    <xf numFmtId="0" fontId="48" fillId="0" borderId="0" xfId="4" applyFont="1" applyAlignment="1" applyProtection="1">
      <alignment vertical="center"/>
      <protection hidden="1"/>
    </xf>
    <xf numFmtId="0" fontId="41" fillId="0" borderId="0" xfId="0" applyFont="1" applyProtection="1">
      <alignment vertical="center"/>
      <protection hidden="1"/>
    </xf>
    <xf numFmtId="0" fontId="25" fillId="0" borderId="0" xfId="0" quotePrefix="1" applyFont="1" applyAlignment="1" applyProtection="1">
      <alignment horizontal="right" vertical="center" indent="1"/>
      <protection hidden="1"/>
    </xf>
    <xf numFmtId="0" fontId="26" fillId="0" borderId="0" xfId="0" applyFont="1" applyAlignment="1" applyProtection="1">
      <alignment horizontal="left" vertical="center" wrapText="1"/>
      <protection hidden="1"/>
    </xf>
    <xf numFmtId="0" fontId="63" fillId="0" borderId="0" xfId="0" applyFont="1" applyAlignment="1" applyProtection="1">
      <protection hidden="1"/>
    </xf>
    <xf numFmtId="185" fontId="24" fillId="0" borderId="0" xfId="0" applyNumberFormat="1" applyFont="1" applyProtection="1">
      <alignment vertical="center"/>
      <protection hidden="1"/>
    </xf>
    <xf numFmtId="0" fontId="31" fillId="0" borderId="12" xfId="0" applyFont="1" applyBorder="1" applyAlignment="1" applyProtection="1">
      <alignment vertical="center" wrapText="1"/>
      <protection hidden="1"/>
    </xf>
    <xf numFmtId="0" fontId="31" fillId="0" borderId="2" xfId="0" applyFont="1" applyBorder="1" applyProtection="1">
      <alignment vertical="center"/>
      <protection hidden="1"/>
    </xf>
    <xf numFmtId="0" fontId="31" fillId="0" borderId="2" xfId="0" applyFont="1" applyBorder="1" applyAlignment="1" applyProtection="1">
      <alignment vertical="center" wrapText="1"/>
      <protection hidden="1"/>
    </xf>
    <xf numFmtId="0" fontId="31" fillId="0" borderId="1" xfId="0" applyFont="1" applyBorder="1" applyAlignment="1" applyProtection="1">
      <alignment vertical="center" wrapText="1"/>
      <protection hidden="1"/>
    </xf>
    <xf numFmtId="0" fontId="63" fillId="0" borderId="7" xfId="0" applyFont="1" applyBorder="1" applyAlignment="1" applyProtection="1">
      <alignment horizontal="right" vertical="center"/>
      <protection hidden="1"/>
    </xf>
    <xf numFmtId="0" fontId="30" fillId="0" borderId="19" xfId="0" applyFont="1" applyBorder="1" applyProtection="1">
      <alignment vertical="center"/>
      <protection hidden="1"/>
    </xf>
    <xf numFmtId="0" fontId="35" fillId="0" borderId="0" xfId="0" applyFont="1" applyProtection="1">
      <alignment vertical="center"/>
      <protection hidden="1"/>
    </xf>
    <xf numFmtId="0" fontId="31" fillId="0" borderId="0" xfId="0" quotePrefix="1" applyFont="1" applyProtection="1">
      <alignment vertical="center"/>
      <protection hidden="1"/>
    </xf>
    <xf numFmtId="0" fontId="6" fillId="0" borderId="1" xfId="0" applyFont="1" applyBorder="1" applyProtection="1">
      <alignment vertical="center"/>
      <protection hidden="1"/>
    </xf>
    <xf numFmtId="0" fontId="23"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25" fillId="0" borderId="0" xfId="0" applyFont="1" applyProtection="1">
      <alignment vertical="center"/>
      <protection locked="0" hidden="1"/>
    </xf>
    <xf numFmtId="0" fontId="31" fillId="0" borderId="1" xfId="0" applyFont="1" applyBorder="1" applyAlignment="1" applyProtection="1">
      <alignment horizontal="center" vertical="center"/>
      <protection hidden="1"/>
    </xf>
    <xf numFmtId="0" fontId="24" fillId="0" borderId="12" xfId="0" applyFont="1" applyBorder="1" applyAlignment="1" applyProtection="1">
      <alignment horizontal="center" vertical="center"/>
      <protection hidden="1"/>
    </xf>
    <xf numFmtId="0" fontId="30" fillId="0" borderId="1" xfId="0" applyFont="1" applyBorder="1" applyAlignment="1" applyProtection="1">
      <alignment horizontal="center" vertical="center" wrapText="1"/>
      <protection hidden="1"/>
    </xf>
    <xf numFmtId="0" fontId="31" fillId="0" borderId="1"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63" fillId="0" borderId="1" xfId="0" applyFont="1" applyBorder="1" applyAlignment="1" applyProtection="1">
      <alignment horizontal="center" vertical="center" wrapText="1"/>
      <protection hidden="1"/>
    </xf>
    <xf numFmtId="0" fontId="30" fillId="0" borderId="1" xfId="0" applyFont="1" applyBorder="1" applyAlignment="1" applyProtection="1">
      <alignment horizontal="center" vertical="center"/>
      <protection hidden="1"/>
    </xf>
    <xf numFmtId="0" fontId="31" fillId="0" borderId="1" xfId="0" applyFont="1" applyBorder="1" applyAlignment="1" applyProtection="1">
      <alignment horizontal="center" vertical="center" shrinkToFit="1"/>
      <protection hidden="1"/>
    </xf>
    <xf numFmtId="0" fontId="24" fillId="0" borderId="5" xfId="0" applyFont="1" applyBorder="1" applyAlignment="1" applyProtection="1">
      <alignment horizontal="center" vertical="center"/>
      <protection hidden="1"/>
    </xf>
    <xf numFmtId="10" fontId="5" fillId="14" borderId="1" xfId="0" applyNumberFormat="1" applyFont="1" applyFill="1" applyBorder="1">
      <alignment vertical="center"/>
    </xf>
    <xf numFmtId="0" fontId="0" fillId="16" borderId="1" xfId="0" applyFill="1" applyBorder="1">
      <alignment vertical="center"/>
    </xf>
    <xf numFmtId="0" fontId="0" fillId="16" borderId="0" xfId="0" applyFill="1">
      <alignment vertical="center"/>
    </xf>
    <xf numFmtId="0" fontId="0" fillId="16" borderId="4" xfId="0" applyFill="1" applyBorder="1">
      <alignment vertical="center"/>
    </xf>
    <xf numFmtId="0" fontId="57" fillId="16" borderId="4" xfId="0" applyFont="1" applyFill="1" applyBorder="1">
      <alignment vertical="center"/>
    </xf>
    <xf numFmtId="0" fontId="32" fillId="16" borderId="0" xfId="0" applyFont="1" applyFill="1">
      <alignment vertical="center"/>
    </xf>
    <xf numFmtId="0" fontId="57" fillId="16" borderId="0" xfId="0" applyFont="1" applyFill="1">
      <alignment vertical="center"/>
    </xf>
    <xf numFmtId="0" fontId="25" fillId="0" borderId="0" xfId="0" applyFont="1" applyProtection="1">
      <alignment vertical="center"/>
      <protection locked="0"/>
    </xf>
    <xf numFmtId="0" fontId="24" fillId="0" borderId="0" xfId="0" applyFont="1" applyProtection="1">
      <alignment vertical="center"/>
      <protection locked="0"/>
    </xf>
    <xf numFmtId="0" fontId="0" fillId="0" borderId="0" xfId="0" applyProtection="1">
      <alignment vertical="center"/>
      <protection locked="0"/>
    </xf>
    <xf numFmtId="0" fontId="0" fillId="0" borderId="5" xfId="0" applyBorder="1" applyProtection="1">
      <alignment vertical="center"/>
      <protection hidden="1"/>
    </xf>
    <xf numFmtId="0" fontId="0" fillId="0" borderId="7" xfId="0" applyBorder="1" applyProtection="1">
      <alignment vertical="center"/>
      <protection hidden="1"/>
    </xf>
    <xf numFmtId="0" fontId="0" fillId="0" borderId="6" xfId="0" applyBorder="1" applyProtection="1">
      <alignment vertical="center"/>
      <protection hidden="1"/>
    </xf>
    <xf numFmtId="0" fontId="24" fillId="0" borderId="1" xfId="0" applyFont="1" applyBorder="1" applyAlignment="1" applyProtection="1">
      <alignment horizontal="center" vertical="center"/>
      <protection hidden="1"/>
    </xf>
    <xf numFmtId="0" fontId="29" fillId="15" borderId="0" xfId="0" applyFont="1" applyFill="1" applyProtection="1">
      <alignment vertical="center"/>
      <protection hidden="1"/>
    </xf>
    <xf numFmtId="0" fontId="29" fillId="0" borderId="0" xfId="0" applyFont="1" applyAlignment="1" applyProtection="1">
      <alignment horizontal="center" vertical="center"/>
      <protection hidden="1"/>
    </xf>
    <xf numFmtId="0" fontId="30" fillId="0" borderId="0" xfId="0" applyFont="1">
      <alignment vertical="center"/>
    </xf>
    <xf numFmtId="0" fontId="0" fillId="0" borderId="7" xfId="0" applyBorder="1" applyAlignment="1" applyProtection="1">
      <alignment vertical="center" wrapText="1"/>
      <protection hidden="1"/>
    </xf>
    <xf numFmtId="0" fontId="0" fillId="0" borderId="1" xfId="0" applyBorder="1" applyAlignment="1">
      <alignment vertical="center" wrapText="1"/>
    </xf>
    <xf numFmtId="0" fontId="31" fillId="0" borderId="14" xfId="0" applyFont="1" applyBorder="1" applyAlignment="1" applyProtection="1">
      <alignment vertical="center" wrapText="1"/>
      <protection hidden="1"/>
    </xf>
    <xf numFmtId="0" fontId="31" fillId="0" borderId="13" xfId="0" applyFont="1" applyBorder="1" applyProtection="1">
      <alignment vertical="center"/>
      <protection hidden="1"/>
    </xf>
    <xf numFmtId="0" fontId="32" fillId="2" borderId="0" xfId="0" applyFont="1" applyFill="1">
      <alignment vertical="center"/>
    </xf>
    <xf numFmtId="0" fontId="50" fillId="0" borderId="0" xfId="0" applyFont="1" applyAlignment="1">
      <alignment horizontal="left" vertical="center"/>
    </xf>
    <xf numFmtId="0" fontId="80" fillId="0" borderId="0" xfId="0" applyFont="1" applyProtection="1">
      <alignment vertical="center"/>
      <protection hidden="1"/>
    </xf>
    <xf numFmtId="192" fontId="7" fillId="0" borderId="1" xfId="2" applyNumberFormat="1" applyFont="1" applyBorder="1" applyAlignment="1">
      <alignment vertical="center"/>
    </xf>
    <xf numFmtId="192" fontId="7" fillId="16" borderId="1" xfId="2" applyNumberFormat="1" applyFont="1" applyFill="1" applyBorder="1" applyAlignment="1">
      <alignment vertical="center"/>
    </xf>
    <xf numFmtId="0" fontId="7" fillId="0" borderId="1" xfId="0" applyFont="1" applyBorder="1">
      <alignment vertical="center"/>
    </xf>
    <xf numFmtId="1" fontId="7" fillId="0" borderId="1" xfId="2" applyNumberFormat="1" applyFont="1" applyBorder="1" applyAlignment="1">
      <alignment vertical="center"/>
    </xf>
    <xf numFmtId="1" fontId="7" fillId="16" borderId="1" xfId="2" applyNumberFormat="1" applyFont="1" applyFill="1" applyBorder="1" applyAlignment="1">
      <alignment vertical="center"/>
    </xf>
    <xf numFmtId="183" fontId="7" fillId="0" borderId="1" xfId="0" applyNumberFormat="1" applyFont="1" applyBorder="1">
      <alignment vertical="center"/>
    </xf>
    <xf numFmtId="183" fontId="7" fillId="16" borderId="1" xfId="0" applyNumberFormat="1" applyFont="1" applyFill="1" applyBorder="1">
      <alignment vertical="center"/>
    </xf>
    <xf numFmtId="193" fontId="7" fillId="0" borderId="1" xfId="0" applyNumberFormat="1" applyFont="1" applyBorder="1">
      <alignment vertical="center"/>
    </xf>
    <xf numFmtId="193" fontId="7" fillId="16" borderId="1" xfId="0" applyNumberFormat="1" applyFont="1" applyFill="1" applyBorder="1">
      <alignment vertical="center"/>
    </xf>
    <xf numFmtId="178" fontId="10" fillId="0" borderId="1" xfId="0" applyNumberFormat="1" applyFont="1" applyBorder="1" applyProtection="1">
      <alignment vertical="center"/>
      <protection locked="0"/>
    </xf>
    <xf numFmtId="0" fontId="55" fillId="0" borderId="48" xfId="0" applyFont="1" applyBorder="1" applyAlignment="1" applyProtection="1">
      <alignment vertical="center" wrapText="1"/>
      <protection hidden="1"/>
    </xf>
    <xf numFmtId="0" fontId="0" fillId="0" borderId="54" xfId="0" applyBorder="1" applyAlignment="1" applyProtection="1">
      <alignment vertical="center" wrapText="1"/>
      <protection hidden="1"/>
    </xf>
    <xf numFmtId="0" fontId="24" fillId="0" borderId="54" xfId="0" applyFont="1" applyBorder="1" applyAlignment="1" applyProtection="1">
      <alignment vertical="center" wrapText="1"/>
      <protection locked="0"/>
    </xf>
    <xf numFmtId="0" fontId="0" fillId="0" borderId="54" xfId="0" applyBorder="1" applyAlignment="1" applyProtection="1">
      <alignment vertical="center" wrapText="1"/>
      <protection locked="0"/>
    </xf>
    <xf numFmtId="49" fontId="30" fillId="0" borderId="1" xfId="0" applyNumberFormat="1" applyFont="1" applyBorder="1" applyAlignment="1" applyProtection="1">
      <alignment vertical="center" wrapText="1"/>
      <protection hidden="1"/>
    </xf>
    <xf numFmtId="0" fontId="30" fillId="0" borderId="1" xfId="0" applyFont="1" applyBorder="1" applyAlignment="1" applyProtection="1">
      <alignment horizontal="center" vertical="center" wrapText="1"/>
      <protection hidden="1"/>
    </xf>
    <xf numFmtId="0" fontId="30" fillId="0" borderId="1" xfId="0" applyFont="1" applyBorder="1" applyAlignment="1" applyProtection="1">
      <alignment vertical="center" wrapText="1"/>
      <protection hidden="1"/>
    </xf>
    <xf numFmtId="3" fontId="30" fillId="0" borderId="1" xfId="0" applyNumberFormat="1" applyFont="1" applyBorder="1" applyAlignment="1" applyProtection="1">
      <alignment vertical="center" wrapText="1"/>
      <protection hidden="1"/>
    </xf>
    <xf numFmtId="0" fontId="29" fillId="0" borderId="9" xfId="0" applyFont="1" applyBorder="1" applyAlignment="1" applyProtection="1">
      <alignment horizontal="center" vertical="center" wrapText="1"/>
      <protection hidden="1"/>
    </xf>
    <xf numFmtId="0" fontId="29" fillId="0" borderId="11" xfId="0" applyFont="1" applyBorder="1" applyAlignment="1" applyProtection="1">
      <alignment horizontal="center" vertical="center" wrapText="1"/>
      <protection hidden="1"/>
    </xf>
    <xf numFmtId="0" fontId="29" fillId="0" borderId="10" xfId="0" applyFont="1" applyBorder="1" applyAlignment="1" applyProtection="1">
      <alignment horizontal="center" vertical="center" wrapText="1"/>
      <protection hidden="1"/>
    </xf>
    <xf numFmtId="0" fontId="29" fillId="0" borderId="8"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32" xfId="0" applyFont="1" applyBorder="1" applyAlignment="1" applyProtection="1">
      <alignment horizontal="center" vertical="center" wrapText="1"/>
      <protection hidden="1"/>
    </xf>
    <xf numFmtId="0" fontId="29" fillId="0" borderId="12" xfId="0" applyFont="1" applyBorder="1" applyAlignment="1" applyProtection="1">
      <alignment horizontal="center" vertical="center" wrapText="1"/>
      <protection hidden="1"/>
    </xf>
    <xf numFmtId="0" fontId="29" fillId="0" borderId="14" xfId="0" applyFont="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0" fontId="30" fillId="0" borderId="5" xfId="0" applyFont="1" applyBorder="1" applyAlignment="1" applyProtection="1">
      <alignment horizontal="left" vertical="center" wrapText="1"/>
      <protection hidden="1"/>
    </xf>
    <xf numFmtId="0" fontId="30" fillId="0" borderId="7" xfId="0" applyFont="1" applyBorder="1" applyAlignment="1" applyProtection="1">
      <alignment horizontal="left" vertical="center" wrapText="1"/>
      <protection hidden="1"/>
    </xf>
    <xf numFmtId="0" fontId="30" fillId="0" borderId="6" xfId="0" applyFont="1" applyBorder="1" applyAlignment="1" applyProtection="1">
      <alignment horizontal="left" vertical="center" wrapText="1"/>
      <protection hidden="1"/>
    </xf>
    <xf numFmtId="0" fontId="24" fillId="0" borderId="83" xfId="0" applyFont="1" applyBorder="1" applyAlignment="1" applyProtection="1">
      <alignment horizontal="center" vertical="center" wrapText="1"/>
      <protection hidden="1"/>
    </xf>
    <xf numFmtId="0" fontId="24" fillId="0" borderId="84" xfId="0" applyFont="1" applyBorder="1" applyAlignment="1" applyProtection="1">
      <alignment horizontal="center" vertical="center" wrapText="1"/>
      <protection hidden="1"/>
    </xf>
    <xf numFmtId="0" fontId="24" fillId="0" borderId="85" xfId="0" applyFont="1" applyBorder="1" applyAlignment="1" applyProtection="1">
      <alignment horizontal="center" vertical="center" wrapText="1"/>
      <protection hidden="1"/>
    </xf>
    <xf numFmtId="0" fontId="24" fillId="0" borderId="86" xfId="0" applyFont="1" applyBorder="1" applyAlignment="1" applyProtection="1">
      <alignment horizontal="center" vertical="center" wrapText="1"/>
      <protection hidden="1"/>
    </xf>
    <xf numFmtId="0" fontId="24" fillId="0" borderId="87" xfId="0" applyFont="1" applyBorder="1" applyAlignment="1" applyProtection="1">
      <alignment horizontal="center" vertical="center" wrapText="1"/>
      <protection hidden="1"/>
    </xf>
    <xf numFmtId="0" fontId="24" fillId="0" borderId="88" xfId="0" applyFont="1" applyBorder="1" applyAlignment="1" applyProtection="1">
      <alignment horizontal="center" vertical="center" wrapText="1"/>
      <protection hidden="1"/>
    </xf>
    <xf numFmtId="0" fontId="24" fillId="0" borderId="89" xfId="0" applyFont="1" applyBorder="1" applyAlignment="1" applyProtection="1">
      <alignment horizontal="center" vertical="center" wrapText="1"/>
      <protection hidden="1"/>
    </xf>
    <xf numFmtId="0" fontId="24" fillId="0" borderId="90" xfId="0" applyFont="1" applyBorder="1" applyAlignment="1" applyProtection="1">
      <alignment horizontal="center" vertical="center" wrapText="1"/>
      <protection hidden="1"/>
    </xf>
    <xf numFmtId="0" fontId="24" fillId="0" borderId="91" xfId="0" applyFont="1" applyBorder="1" applyAlignment="1" applyProtection="1">
      <alignment horizontal="center" vertical="center" wrapText="1"/>
      <protection hidden="1"/>
    </xf>
    <xf numFmtId="3" fontId="63" fillId="0" borderId="1" xfId="0" applyNumberFormat="1" applyFont="1" applyBorder="1" applyAlignment="1" applyProtection="1">
      <alignment vertical="center" wrapText="1"/>
      <protection hidden="1"/>
    </xf>
    <xf numFmtId="176" fontId="30" fillId="0" borderId="40" xfId="0" applyNumberFormat="1" applyFont="1" applyBorder="1" applyAlignment="1" applyProtection="1">
      <alignment vertical="center"/>
      <protection hidden="1"/>
    </xf>
    <xf numFmtId="0" fontId="24" fillId="0" borderId="40" xfId="0" applyFont="1" applyBorder="1" applyAlignment="1" applyProtection="1">
      <alignment vertical="center"/>
      <protection hidden="1"/>
    </xf>
    <xf numFmtId="0" fontId="29" fillId="0" borderId="5" xfId="0" applyFont="1" applyBorder="1" applyAlignment="1" applyProtection="1">
      <alignment vertical="center"/>
      <protection hidden="1"/>
    </xf>
    <xf numFmtId="0" fontId="29" fillId="0" borderId="7" xfId="0" applyFont="1" applyBorder="1" applyAlignment="1" applyProtection="1">
      <alignment vertical="center"/>
      <protection hidden="1"/>
    </xf>
    <xf numFmtId="0" fontId="29" fillId="0" borderId="6" xfId="0" applyFont="1" applyBorder="1" applyAlignment="1" applyProtection="1">
      <alignment vertical="center"/>
      <protection hidden="1"/>
    </xf>
    <xf numFmtId="185" fontId="29" fillId="0" borderId="1" xfId="0" applyNumberFormat="1" applyFont="1" applyBorder="1" applyAlignment="1" applyProtection="1">
      <alignment vertical="center"/>
      <protection hidden="1"/>
    </xf>
    <xf numFmtId="185" fontId="29" fillId="0" borderId="5" xfId="0" applyNumberFormat="1" applyFont="1" applyBorder="1" applyAlignment="1" applyProtection="1">
      <alignment vertical="center" shrinkToFit="1"/>
      <protection hidden="1"/>
    </xf>
    <xf numFmtId="185" fontId="29" fillId="0" borderId="7" xfId="0" applyNumberFormat="1" applyFont="1" applyBorder="1" applyAlignment="1" applyProtection="1">
      <alignment vertical="center" shrinkToFit="1"/>
      <protection hidden="1"/>
    </xf>
    <xf numFmtId="185" fontId="29" fillId="0" borderId="6" xfId="0" applyNumberFormat="1" applyFont="1" applyBorder="1" applyAlignment="1" applyProtection="1">
      <alignment vertical="center" shrinkToFit="1"/>
      <protection hidden="1"/>
    </xf>
    <xf numFmtId="0" fontId="79" fillId="0" borderId="24" xfId="0" applyFont="1" applyBorder="1" applyAlignment="1" applyProtection="1">
      <alignment horizontal="center" vertical="center" wrapText="1"/>
      <protection hidden="1"/>
    </xf>
    <xf numFmtId="0" fontId="24" fillId="0" borderId="5" xfId="0" applyFont="1" applyBorder="1" applyAlignment="1" applyProtection="1">
      <alignment vertical="center" wrapText="1"/>
      <protection hidden="1"/>
    </xf>
    <xf numFmtId="0" fontId="0" fillId="0" borderId="7" xfId="0" applyBorder="1" applyAlignment="1">
      <alignment vertical="center" wrapText="1"/>
    </xf>
    <xf numFmtId="0" fontId="0" fillId="0" borderId="6" xfId="0" applyBorder="1" applyAlignment="1">
      <alignment vertical="center" wrapText="1"/>
    </xf>
    <xf numFmtId="0" fontId="31" fillId="2" borderId="26" xfId="0" applyFont="1" applyFill="1" applyBorder="1" applyAlignment="1" applyProtection="1">
      <alignment vertical="center"/>
      <protection hidden="1"/>
    </xf>
    <xf numFmtId="0" fontId="31" fillId="2" borderId="27" xfId="0" applyFont="1" applyFill="1" applyBorder="1" applyAlignment="1" applyProtection="1">
      <alignment vertical="center"/>
      <protection hidden="1"/>
    </xf>
    <xf numFmtId="0" fontId="31" fillId="2" borderId="28" xfId="0" applyFont="1" applyFill="1" applyBorder="1" applyAlignment="1" applyProtection="1">
      <alignment vertical="center"/>
      <protection hidden="1"/>
    </xf>
    <xf numFmtId="190" fontId="55" fillId="0" borderId="1" xfId="0" applyNumberFormat="1" applyFont="1" applyBorder="1" applyAlignment="1" applyProtection="1">
      <alignment vertical="center"/>
      <protection hidden="1"/>
    </xf>
    <xf numFmtId="0" fontId="24" fillId="0" borderId="54" xfId="0" applyFont="1" applyBorder="1" applyAlignment="1" applyProtection="1">
      <alignment vertical="center" wrapText="1"/>
      <protection hidden="1"/>
    </xf>
    <xf numFmtId="56" fontId="29" fillId="0" borderId="53" xfId="0" quotePrefix="1" applyNumberFormat="1" applyFont="1" applyBorder="1" applyAlignment="1" applyProtection="1">
      <alignment horizontal="center" vertical="center"/>
      <protection hidden="1"/>
    </xf>
    <xf numFmtId="0" fontId="29" fillId="0" borderId="6" xfId="0" applyFont="1" applyBorder="1" applyAlignment="1" applyProtection="1">
      <alignment horizontal="center" vertical="center"/>
      <protection hidden="1"/>
    </xf>
    <xf numFmtId="0" fontId="31" fillId="2" borderId="23" xfId="0" applyFont="1" applyFill="1" applyBorder="1" applyAlignment="1" applyProtection="1">
      <alignment vertical="center"/>
      <protection hidden="1"/>
    </xf>
    <xf numFmtId="0" fontId="31" fillId="2" borderId="24" xfId="0" applyFont="1" applyFill="1" applyBorder="1" applyAlignment="1" applyProtection="1">
      <alignment vertical="center"/>
      <protection hidden="1"/>
    </xf>
    <xf numFmtId="0" fontId="31" fillId="2" borderId="25" xfId="0" applyFont="1" applyFill="1" applyBorder="1" applyAlignment="1" applyProtection="1">
      <alignment vertical="center"/>
      <protection hidden="1"/>
    </xf>
    <xf numFmtId="0" fontId="29" fillId="0" borderId="54" xfId="0" applyFont="1" applyBorder="1" applyAlignment="1" applyProtection="1">
      <alignment vertical="center" wrapText="1"/>
      <protection locked="0"/>
    </xf>
    <xf numFmtId="0" fontId="48" fillId="0" borderId="0" xfId="4" applyFont="1" applyAlignment="1" applyProtection="1">
      <alignment horizontal="left" vertical="center"/>
      <protection hidden="1"/>
    </xf>
    <xf numFmtId="0" fontId="29" fillId="0" borderId="0" xfId="0" applyFont="1" applyAlignment="1" applyProtection="1">
      <alignment vertical="center"/>
      <protection hidden="1"/>
    </xf>
    <xf numFmtId="3" fontId="30" fillId="0" borderId="1" xfId="0" applyNumberFormat="1" applyFont="1" applyBorder="1" applyAlignment="1" applyProtection="1">
      <alignment vertical="center"/>
      <protection hidden="1"/>
    </xf>
    <xf numFmtId="56" fontId="30" fillId="0" borderId="29" xfId="0" quotePrefix="1" applyNumberFormat="1" applyFont="1" applyBorder="1" applyAlignment="1" applyProtection="1">
      <alignment horizontal="left" vertical="center"/>
      <protection hidden="1"/>
    </xf>
    <xf numFmtId="56" fontId="30" fillId="0" borderId="30" xfId="0" quotePrefix="1" applyNumberFormat="1" applyFont="1" applyBorder="1" applyAlignment="1" applyProtection="1">
      <alignment horizontal="left" vertical="center"/>
      <protection hidden="1"/>
    </xf>
    <xf numFmtId="56" fontId="30" fillId="0" borderId="31" xfId="0" quotePrefix="1" applyNumberFormat="1" applyFont="1" applyBorder="1" applyAlignment="1" applyProtection="1">
      <alignment horizontal="left" vertical="center"/>
      <protection hidden="1"/>
    </xf>
    <xf numFmtId="0" fontId="29" fillId="15" borderId="29" xfId="0" applyFont="1" applyFill="1" applyBorder="1" applyAlignment="1" applyProtection="1">
      <alignment horizontal="center" vertical="center" wrapText="1"/>
      <protection hidden="1"/>
    </xf>
    <xf numFmtId="0" fontId="29" fillId="15" borderId="30" xfId="0" applyFont="1" applyFill="1" applyBorder="1" applyAlignment="1" applyProtection="1">
      <alignment horizontal="center" vertical="center" wrapText="1"/>
      <protection hidden="1"/>
    </xf>
    <xf numFmtId="0" fontId="29" fillId="15" borderId="31" xfId="0" applyFont="1" applyFill="1" applyBorder="1" applyAlignment="1" applyProtection="1">
      <alignment horizontal="center" vertical="center" wrapText="1"/>
      <protection hidden="1"/>
    </xf>
    <xf numFmtId="0" fontId="30" fillId="15" borderId="24" xfId="0" applyFont="1" applyFill="1" applyBorder="1" applyAlignment="1" applyProtection="1">
      <alignment vertical="center"/>
      <protection hidden="1"/>
    </xf>
    <xf numFmtId="0" fontId="29" fillId="0" borderId="1" xfId="0" applyFont="1" applyBorder="1" applyAlignment="1" applyProtection="1">
      <alignment horizontal="center" vertical="center" wrapText="1"/>
      <protection hidden="1"/>
    </xf>
    <xf numFmtId="0" fontId="29" fillId="0" borderId="1" xfId="0" applyFont="1" applyBorder="1" applyAlignment="1" applyProtection="1">
      <alignment horizontal="center" vertical="center"/>
      <protection hidden="1"/>
    </xf>
    <xf numFmtId="0" fontId="24" fillId="0" borderId="1"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56" fontId="30" fillId="0" borderId="53" xfId="0" quotePrefix="1" applyNumberFormat="1" applyFont="1" applyBorder="1" applyAlignment="1" applyProtection="1">
      <alignment horizontal="left" vertical="center"/>
      <protection hidden="1"/>
    </xf>
    <xf numFmtId="56" fontId="30" fillId="0" borderId="7" xfId="0" quotePrefix="1" applyNumberFormat="1" applyFont="1" applyBorder="1" applyAlignment="1" applyProtection="1">
      <alignment horizontal="left" vertical="center"/>
      <protection hidden="1"/>
    </xf>
    <xf numFmtId="56" fontId="30" fillId="0" borderId="48" xfId="0" quotePrefix="1" applyNumberFormat="1" applyFont="1" applyBorder="1" applyAlignment="1" applyProtection="1">
      <alignment horizontal="left" vertical="center"/>
      <protection hidden="1"/>
    </xf>
    <xf numFmtId="0" fontId="29" fillId="15" borderId="53" xfId="0" applyFont="1" applyFill="1" applyBorder="1" applyAlignment="1" applyProtection="1">
      <alignment horizontal="center" vertical="center" wrapText="1"/>
      <protection hidden="1"/>
    </xf>
    <xf numFmtId="0" fontId="29" fillId="15" borderId="7" xfId="0" applyFont="1" applyFill="1" applyBorder="1" applyAlignment="1" applyProtection="1">
      <alignment horizontal="center" vertical="center" wrapText="1"/>
      <protection hidden="1"/>
    </xf>
    <xf numFmtId="0" fontId="29" fillId="15" borderId="48" xfId="0" applyFont="1" applyFill="1" applyBorder="1" applyAlignment="1" applyProtection="1">
      <alignment horizontal="center" vertical="center" wrapText="1"/>
      <protection hidden="1"/>
    </xf>
    <xf numFmtId="0" fontId="29" fillId="15" borderId="23" xfId="0" applyFont="1" applyFill="1" applyBorder="1" applyAlignment="1" applyProtection="1">
      <alignment horizontal="center" vertical="center" wrapText="1"/>
      <protection hidden="1"/>
    </xf>
    <xf numFmtId="0" fontId="29" fillId="15" borderId="24" xfId="0" applyFont="1" applyFill="1" applyBorder="1" applyAlignment="1" applyProtection="1">
      <alignment horizontal="center" vertical="center" wrapText="1"/>
      <protection hidden="1"/>
    </xf>
    <xf numFmtId="0" fontId="29" fillId="15" borderId="25" xfId="0" applyFont="1" applyFill="1" applyBorder="1" applyAlignment="1" applyProtection="1">
      <alignment horizontal="center" vertical="center" wrapText="1"/>
      <protection hidden="1"/>
    </xf>
    <xf numFmtId="0" fontId="30" fillId="0" borderId="1" xfId="0" applyFont="1" applyBorder="1" applyAlignment="1" applyProtection="1">
      <alignment vertical="center"/>
      <protection hidden="1"/>
    </xf>
    <xf numFmtId="0" fontId="55" fillId="0" borderId="1" xfId="0" applyFont="1" applyBorder="1" applyAlignment="1" applyProtection="1">
      <alignment vertical="center" wrapText="1"/>
      <protection hidden="1"/>
    </xf>
    <xf numFmtId="0" fontId="55" fillId="0" borderId="49" xfId="0" applyFont="1" applyBorder="1" applyAlignment="1" applyProtection="1">
      <alignment vertical="center" wrapText="1"/>
      <protection hidden="1"/>
    </xf>
    <xf numFmtId="0" fontId="29" fillId="0" borderId="54" xfId="0" quotePrefix="1" applyFont="1"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29" fillId="0" borderId="0" xfId="0" applyFont="1" applyAlignment="1" applyProtection="1">
      <alignment horizontal="left" vertical="top" wrapText="1"/>
      <protection locked="0"/>
    </xf>
    <xf numFmtId="0" fontId="76" fillId="12" borderId="0" xfId="4" applyFont="1" applyFill="1" applyAlignment="1" applyProtection="1">
      <alignment horizontal="center" vertical="center"/>
      <protection hidden="1"/>
    </xf>
    <xf numFmtId="0" fontId="26" fillId="0" borderId="0" xfId="0" applyFont="1" applyAlignment="1" applyProtection="1">
      <alignment vertical="center"/>
      <protection hidden="1"/>
    </xf>
    <xf numFmtId="0" fontId="84" fillId="0" borderId="0" xfId="4" applyFont="1" applyAlignment="1" applyProtection="1">
      <alignment horizontal="center" vertical="center"/>
      <protection hidden="1"/>
    </xf>
    <xf numFmtId="0" fontId="24" fillId="0" borderId="0" xfId="0" applyFont="1" applyAlignment="1" applyProtection="1">
      <alignment vertical="center"/>
      <protection hidden="1"/>
    </xf>
    <xf numFmtId="0" fontId="45" fillId="2" borderId="51" xfId="4" applyFont="1" applyFill="1" applyBorder="1" applyAlignment="1" applyProtection="1">
      <alignment horizontal="left" vertical="center"/>
      <protection hidden="1"/>
    </xf>
    <xf numFmtId="0" fontId="24" fillId="0" borderId="51" xfId="0" applyFont="1" applyBorder="1" applyAlignment="1" applyProtection="1">
      <alignment horizontal="left" vertical="center"/>
      <protection hidden="1"/>
    </xf>
    <xf numFmtId="3" fontId="55" fillId="0" borderId="1" xfId="0" applyNumberFormat="1" applyFont="1" applyBorder="1" applyAlignment="1" applyProtection="1">
      <alignment vertical="center"/>
      <protection hidden="1"/>
    </xf>
    <xf numFmtId="56" fontId="30" fillId="0" borderId="26" xfId="0" quotePrefix="1" applyNumberFormat="1" applyFont="1" applyBorder="1" applyAlignment="1" applyProtection="1">
      <alignment vertical="center"/>
      <protection hidden="1"/>
    </xf>
    <xf numFmtId="56" fontId="30" fillId="0" borderId="27" xfId="0" quotePrefix="1" applyNumberFormat="1" applyFont="1" applyBorder="1" applyAlignment="1" applyProtection="1">
      <alignment vertical="center"/>
      <protection hidden="1"/>
    </xf>
    <xf numFmtId="0" fontId="30" fillId="0" borderId="27" xfId="0" applyFont="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24" fillId="15" borderId="0" xfId="0" applyFont="1" applyFill="1" applyAlignment="1" applyProtection="1">
      <alignment horizontal="center" vertical="center"/>
      <protection hidden="1"/>
    </xf>
    <xf numFmtId="0" fontId="79" fillId="0" borderId="0" xfId="0" applyFont="1" applyAlignment="1" applyProtection="1">
      <alignment horizontal="left" vertical="center" wrapText="1"/>
      <protection hidden="1"/>
    </xf>
    <xf numFmtId="0" fontId="40" fillId="15" borderId="19" xfId="0" applyFont="1" applyFill="1" applyBorder="1" applyAlignment="1" applyProtection="1">
      <alignment vertical="center"/>
      <protection hidden="1"/>
    </xf>
    <xf numFmtId="0" fontId="40" fillId="15" borderId="24" xfId="0" applyFont="1" applyFill="1" applyBorder="1" applyAlignment="1" applyProtection="1">
      <alignment vertical="center" shrinkToFit="1"/>
      <protection hidden="1"/>
    </xf>
    <xf numFmtId="0" fontId="30" fillId="0" borderId="18" xfId="0" applyFont="1" applyBorder="1" applyAlignment="1" applyProtection="1">
      <alignment vertical="center" wrapText="1"/>
      <protection hidden="1"/>
    </xf>
    <xf numFmtId="0" fontId="30" fillId="0" borderId="19" xfId="0" applyFont="1" applyBorder="1" applyAlignment="1" applyProtection="1">
      <alignment vertical="center" wrapText="1"/>
      <protection hidden="1"/>
    </xf>
    <xf numFmtId="0" fontId="30" fillId="0" borderId="95" xfId="0" applyFont="1" applyBorder="1" applyAlignment="1" applyProtection="1">
      <alignment vertical="center" wrapText="1"/>
      <protection hidden="1"/>
    </xf>
    <xf numFmtId="0" fontId="30" fillId="0" borderId="23" xfId="0" applyFont="1" applyBorder="1" applyAlignment="1" applyProtection="1">
      <alignment vertical="center" wrapText="1"/>
      <protection hidden="1"/>
    </xf>
    <xf numFmtId="0" fontId="30" fillId="0" borderId="24" xfId="0" applyFont="1" applyBorder="1" applyAlignment="1" applyProtection="1">
      <alignment vertical="center" wrapText="1"/>
      <protection hidden="1"/>
    </xf>
    <xf numFmtId="0" fontId="30" fillId="0" borderId="35" xfId="0" applyFont="1" applyBorder="1" applyAlignment="1" applyProtection="1">
      <alignment vertical="center" wrapText="1"/>
      <protection hidden="1"/>
    </xf>
    <xf numFmtId="0" fontId="79" fillId="0" borderId="24" xfId="0" applyFont="1" applyBorder="1" applyAlignment="1" applyProtection="1">
      <alignment vertical="center" wrapText="1"/>
      <protection hidden="1"/>
    </xf>
    <xf numFmtId="0" fontId="55" fillId="0" borderId="24" xfId="0" applyFont="1" applyBorder="1" applyAlignment="1" applyProtection="1">
      <alignment vertical="center"/>
      <protection hidden="1"/>
    </xf>
    <xf numFmtId="0" fontId="24" fillId="15" borderId="26" xfId="0" applyFont="1" applyFill="1" applyBorder="1" applyAlignment="1" applyProtection="1">
      <alignment vertical="center" shrinkToFit="1"/>
      <protection hidden="1"/>
    </xf>
    <xf numFmtId="0" fontId="24" fillId="15" borderId="27" xfId="0" applyFont="1" applyFill="1" applyBorder="1" applyAlignment="1" applyProtection="1">
      <alignment vertical="center" shrinkToFit="1"/>
      <protection hidden="1"/>
    </xf>
    <xf numFmtId="0" fontId="24" fillId="15" borderId="24" xfId="0" applyFont="1" applyFill="1" applyBorder="1" applyAlignment="1" applyProtection="1">
      <alignment horizontal="center" vertical="center" shrinkToFit="1"/>
      <protection hidden="1"/>
    </xf>
    <xf numFmtId="0" fontId="78" fillId="0" borderId="24" xfId="0" applyFont="1" applyBorder="1" applyAlignment="1" applyProtection="1">
      <alignment horizontal="center" vertical="center" wrapText="1"/>
      <protection hidden="1"/>
    </xf>
    <xf numFmtId="56" fontId="30" fillId="0" borderId="23" xfId="0" quotePrefix="1" applyNumberFormat="1" applyFont="1" applyBorder="1" applyAlignment="1" applyProtection="1">
      <alignment horizontal="left" vertical="center" wrapText="1"/>
      <protection hidden="1"/>
    </xf>
    <xf numFmtId="56" fontId="30" fillId="0" borderId="24" xfId="0" quotePrefix="1" applyNumberFormat="1" applyFont="1" applyBorder="1" applyAlignment="1" applyProtection="1">
      <alignment horizontal="left" vertical="center" wrapText="1"/>
      <protection hidden="1"/>
    </xf>
    <xf numFmtId="56" fontId="30" fillId="0" borderId="25" xfId="0" quotePrefix="1" applyNumberFormat="1" applyFont="1" applyBorder="1" applyAlignment="1" applyProtection="1">
      <alignment horizontal="left" vertical="center" wrapText="1"/>
      <protection hidden="1"/>
    </xf>
    <xf numFmtId="0" fontId="29" fillId="0" borderId="26" xfId="0" applyFont="1" applyBorder="1" applyAlignment="1" applyProtection="1">
      <alignment vertical="center" wrapText="1"/>
      <protection locked="0" hidden="1"/>
    </xf>
    <xf numFmtId="0" fontId="29" fillId="0" borderId="27" xfId="0" applyFont="1" applyBorder="1" applyAlignment="1" applyProtection="1">
      <alignment vertical="center" wrapText="1"/>
      <protection locked="0" hidden="1"/>
    </xf>
    <xf numFmtId="0" fontId="29" fillId="0" borderId="28" xfId="0" applyFont="1" applyBorder="1" applyAlignment="1" applyProtection="1">
      <alignment vertical="center" wrapText="1"/>
      <protection locked="0" hidden="1"/>
    </xf>
    <xf numFmtId="3" fontId="30" fillId="0" borderId="3" xfId="0" applyNumberFormat="1" applyFont="1" applyBorder="1" applyAlignment="1" applyProtection="1">
      <alignment vertical="center"/>
      <protection hidden="1"/>
    </xf>
    <xf numFmtId="3" fontId="30" fillId="0" borderId="3" xfId="0" applyNumberFormat="1" applyFont="1" applyBorder="1" applyAlignment="1" applyProtection="1">
      <alignment vertical="center" wrapText="1"/>
      <protection hidden="1"/>
    </xf>
    <xf numFmtId="49" fontId="30" fillId="0" borderId="3" xfId="0" applyNumberFormat="1" applyFont="1" applyBorder="1" applyAlignment="1" applyProtection="1">
      <alignment vertical="center" wrapText="1"/>
      <protection hidden="1"/>
    </xf>
    <xf numFmtId="0" fontId="30" fillId="0" borderId="3" xfId="0" applyFont="1" applyBorder="1" applyAlignment="1" applyProtection="1">
      <alignment vertical="center" wrapText="1"/>
      <protection hidden="1"/>
    </xf>
    <xf numFmtId="0" fontId="31" fillId="0" borderId="5"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31" fillId="0" borderId="6" xfId="0" applyFont="1" applyBorder="1" applyAlignment="1" applyProtection="1">
      <alignment horizontal="center" vertical="center"/>
      <protection hidden="1"/>
    </xf>
    <xf numFmtId="0" fontId="31" fillId="0" borderId="5" xfId="0" applyFont="1" applyBorder="1" applyAlignment="1" applyProtection="1">
      <alignment vertical="center" wrapText="1"/>
      <protection hidden="1"/>
    </xf>
    <xf numFmtId="0" fontId="23" fillId="0" borderId="7" xfId="0" applyFont="1" applyBorder="1" applyAlignment="1">
      <alignment vertical="center" wrapText="1"/>
    </xf>
    <xf numFmtId="0" fontId="23" fillId="0" borderId="6" xfId="0" applyFont="1" applyBorder="1" applyAlignment="1">
      <alignment vertical="center" wrapText="1"/>
    </xf>
    <xf numFmtId="0" fontId="30" fillId="0" borderId="5" xfId="0" applyFont="1" applyBorder="1" applyAlignment="1" applyProtection="1">
      <alignment vertical="center" wrapText="1"/>
      <protection hidden="1"/>
    </xf>
    <xf numFmtId="0" fontId="37" fillId="0" borderId="7" xfId="0" applyFont="1" applyBorder="1" applyAlignment="1">
      <alignment vertical="center" wrapText="1"/>
    </xf>
    <xf numFmtId="0" fontId="37" fillId="0" borderId="6" xfId="0" applyFont="1" applyBorder="1" applyAlignment="1">
      <alignment vertical="center" wrapText="1"/>
    </xf>
    <xf numFmtId="0" fontId="24" fillId="0" borderId="5" xfId="0" applyFont="1" applyBorder="1" applyAlignment="1" applyProtection="1">
      <alignment horizontal="center" vertical="center" wrapText="1"/>
      <protection hidden="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30" fillId="0" borderId="18" xfId="0" applyFont="1" applyBorder="1" applyAlignment="1" applyProtection="1">
      <alignment vertical="top" wrapText="1"/>
      <protection hidden="1"/>
    </xf>
    <xf numFmtId="0" fontId="30" fillId="0" borderId="19" xfId="0" applyFont="1" applyBorder="1" applyAlignment="1" applyProtection="1">
      <alignment vertical="top" wrapText="1"/>
      <protection hidden="1"/>
    </xf>
    <xf numFmtId="0" fontId="30" fillId="0" borderId="20" xfId="0" applyFont="1" applyBorder="1" applyAlignment="1" applyProtection="1">
      <alignment vertical="top" wrapText="1"/>
      <protection hidden="1"/>
    </xf>
    <xf numFmtId="0" fontId="30" fillId="0" borderId="21" xfId="0" applyFont="1" applyBorder="1" applyAlignment="1" applyProtection="1">
      <alignment vertical="top" wrapText="1"/>
      <protection hidden="1"/>
    </xf>
    <xf numFmtId="0" fontId="30" fillId="0" borderId="0" xfId="0" applyFont="1" applyAlignment="1" applyProtection="1">
      <alignment vertical="top" wrapText="1"/>
      <protection hidden="1"/>
    </xf>
    <xf numFmtId="0" fontId="30" fillId="0" borderId="22" xfId="0" applyFont="1" applyBorder="1" applyAlignment="1" applyProtection="1">
      <alignment vertical="top" wrapText="1"/>
      <protection hidden="1"/>
    </xf>
    <xf numFmtId="0" fontId="30" fillId="0" borderId="23" xfId="0" applyFont="1" applyBorder="1" applyAlignment="1" applyProtection="1">
      <alignment vertical="top" wrapText="1"/>
      <protection hidden="1"/>
    </xf>
    <xf numFmtId="0" fontId="30" fillId="0" borderId="24" xfId="0" applyFont="1" applyBorder="1" applyAlignment="1" applyProtection="1">
      <alignment vertical="top" wrapText="1"/>
      <protection hidden="1"/>
    </xf>
    <xf numFmtId="0" fontId="30" fillId="0" borderId="25" xfId="0" applyFont="1" applyBorder="1" applyAlignment="1" applyProtection="1">
      <alignment vertical="top" wrapText="1"/>
      <protection hidden="1"/>
    </xf>
    <xf numFmtId="3" fontId="55" fillId="0" borderId="40" xfId="0" applyNumberFormat="1" applyFont="1" applyBorder="1" applyAlignment="1" applyProtection="1">
      <alignment vertical="center"/>
      <protection hidden="1"/>
    </xf>
    <xf numFmtId="176" fontId="30" fillId="0" borderId="1" xfId="0" applyNumberFormat="1" applyFont="1" applyBorder="1" applyAlignment="1" applyProtection="1">
      <alignment vertical="center"/>
      <protection hidden="1"/>
    </xf>
    <xf numFmtId="0" fontId="24" fillId="0" borderId="1" xfId="0" applyFont="1" applyBorder="1" applyAlignment="1" applyProtection="1">
      <alignment vertical="center"/>
      <protection hidden="1"/>
    </xf>
    <xf numFmtId="176" fontId="30" fillId="0" borderId="12" xfId="0" applyNumberFormat="1" applyFont="1" applyBorder="1" applyAlignment="1" applyProtection="1">
      <alignment vertical="center"/>
      <protection hidden="1"/>
    </xf>
    <xf numFmtId="0" fontId="24" fillId="0" borderId="14"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9" fillId="0" borderId="5" xfId="0" applyFont="1" applyBorder="1" applyAlignment="1" applyProtection="1">
      <alignment horizontal="center" vertical="center"/>
      <protection hidden="1"/>
    </xf>
    <xf numFmtId="0" fontId="29" fillId="0" borderId="7" xfId="0" applyFont="1" applyBorder="1" applyAlignment="1" applyProtection="1">
      <alignment horizontal="center" vertical="center"/>
      <protection hidden="1"/>
    </xf>
    <xf numFmtId="0" fontId="45" fillId="15" borderId="26" xfId="4" applyFont="1" applyFill="1" applyBorder="1" applyAlignment="1" applyProtection="1">
      <alignment vertical="center" shrinkToFit="1"/>
      <protection hidden="1"/>
    </xf>
    <xf numFmtId="0" fontId="45" fillId="15" borderId="27" xfId="4" applyFont="1" applyFill="1" applyBorder="1" applyAlignment="1" applyProtection="1">
      <alignment vertical="center" shrinkToFit="1"/>
      <protection hidden="1"/>
    </xf>
    <xf numFmtId="0" fontId="45" fillId="15" borderId="19" xfId="4" applyFont="1" applyFill="1" applyBorder="1" applyAlignment="1" applyProtection="1">
      <alignment vertical="center" shrinkToFit="1"/>
      <protection hidden="1"/>
    </xf>
    <xf numFmtId="0" fontId="45" fillId="2" borderId="18" xfId="4" applyFont="1" applyFill="1" applyBorder="1" applyAlignment="1" applyProtection="1">
      <alignment vertical="center" shrinkToFit="1"/>
      <protection hidden="1"/>
    </xf>
    <xf numFmtId="0" fontId="45" fillId="2" borderId="19" xfId="4" applyFont="1" applyFill="1" applyBorder="1" applyAlignment="1" applyProtection="1">
      <alignment vertical="center" shrinkToFit="1"/>
      <protection hidden="1"/>
    </xf>
    <xf numFmtId="0" fontId="45" fillId="2" borderId="20" xfId="4" applyFont="1" applyFill="1" applyBorder="1" applyAlignment="1" applyProtection="1">
      <alignment vertical="center" shrinkToFit="1"/>
      <protection hidden="1"/>
    </xf>
    <xf numFmtId="0" fontId="45" fillId="2" borderId="51" xfId="4" applyFont="1" applyFill="1" applyBorder="1" applyAlignment="1" applyProtection="1">
      <alignment horizontal="left" vertical="center" shrinkToFit="1"/>
      <protection hidden="1"/>
    </xf>
    <xf numFmtId="0" fontId="24" fillId="15" borderId="21" xfId="0" applyFont="1" applyFill="1" applyBorder="1" applyAlignment="1" applyProtection="1">
      <alignment horizontal="right" vertical="center" shrinkToFit="1"/>
      <protection hidden="1"/>
    </xf>
    <xf numFmtId="0" fontId="24" fillId="15" borderId="0" xfId="0" applyFont="1" applyFill="1" applyAlignment="1" applyProtection="1">
      <alignment horizontal="right" vertical="center" shrinkToFit="1"/>
      <protection hidden="1"/>
    </xf>
    <xf numFmtId="0" fontId="24" fillId="15" borderId="22" xfId="0" applyFont="1" applyFill="1" applyBorder="1" applyAlignment="1" applyProtection="1">
      <alignment horizontal="right" vertical="center" shrinkToFit="1"/>
      <protection hidden="1"/>
    </xf>
    <xf numFmtId="0" fontId="24" fillId="15" borderId="24" xfId="0" applyFont="1" applyFill="1" applyBorder="1" applyAlignment="1" applyProtection="1">
      <alignment vertical="center"/>
      <protection hidden="1"/>
    </xf>
    <xf numFmtId="0" fontId="24" fillId="15" borderId="24" xfId="0" applyFont="1" applyFill="1" applyBorder="1" applyAlignment="1" applyProtection="1">
      <alignment horizontal="left" vertical="center" shrinkToFit="1"/>
      <protection hidden="1"/>
    </xf>
    <xf numFmtId="0" fontId="24" fillId="0" borderId="53" xfId="0" applyFont="1" applyBorder="1" applyAlignment="1" applyProtection="1">
      <alignment vertical="center" wrapText="1"/>
      <protection locked="0"/>
    </xf>
    <xf numFmtId="0" fontId="0" fillId="0" borderId="7" xfId="0" applyBorder="1" applyAlignment="1" applyProtection="1">
      <alignment vertical="center" wrapText="1"/>
      <protection locked="0"/>
    </xf>
    <xf numFmtId="0" fontId="0" fillId="0" borderId="48" xfId="0" applyBorder="1" applyAlignment="1" applyProtection="1">
      <alignment vertical="center" wrapText="1"/>
      <protection locked="0"/>
    </xf>
    <xf numFmtId="0" fontId="30" fillId="0" borderId="1" xfId="0" applyFont="1" applyBorder="1" applyAlignment="1" applyProtection="1">
      <alignment horizontal="left" vertical="center" shrinkToFit="1"/>
      <protection hidden="1"/>
    </xf>
    <xf numFmtId="0" fontId="24" fillId="0" borderId="1" xfId="0" applyFont="1" applyBorder="1" applyAlignment="1" applyProtection="1">
      <alignment horizontal="center" vertical="center" wrapText="1"/>
      <protection hidden="1"/>
    </xf>
    <xf numFmtId="0" fontId="29" fillId="0" borderId="1" xfId="0" applyFont="1" applyBorder="1" applyAlignment="1" applyProtection="1">
      <alignment vertical="center"/>
      <protection hidden="1"/>
    </xf>
    <xf numFmtId="0" fontId="30" fillId="0" borderId="1" xfId="0" applyFont="1" applyBorder="1" applyAlignment="1" applyProtection="1">
      <alignment vertical="center" shrinkToFit="1"/>
      <protection hidden="1"/>
    </xf>
    <xf numFmtId="0" fontId="24" fillId="0" borderId="3" xfId="0" applyFont="1" applyBorder="1" applyAlignment="1" applyProtection="1">
      <alignment horizontal="center" vertical="center" wrapText="1"/>
      <protection hidden="1"/>
    </xf>
    <xf numFmtId="0" fontId="30" fillId="0" borderId="5" xfId="0" applyFont="1" applyBorder="1" applyAlignment="1" applyProtection="1">
      <alignment vertical="center"/>
      <protection hidden="1"/>
    </xf>
    <xf numFmtId="0" fontId="30" fillId="0" borderId="7" xfId="0" applyFont="1" applyBorder="1" applyAlignment="1" applyProtection="1">
      <alignment vertical="center"/>
      <protection hidden="1"/>
    </xf>
    <xf numFmtId="0" fontId="30" fillId="0" borderId="6" xfId="0" applyFont="1" applyBorder="1" applyAlignment="1" applyProtection="1">
      <alignment vertical="center"/>
      <protection hidden="1"/>
    </xf>
    <xf numFmtId="3" fontId="55" fillId="0" borderId="5" xfId="0" applyNumberFormat="1" applyFont="1" applyBorder="1" applyAlignment="1" applyProtection="1">
      <alignment vertical="center"/>
      <protection hidden="1"/>
    </xf>
    <xf numFmtId="3" fontId="55" fillId="0" borderId="7" xfId="0" applyNumberFormat="1" applyFont="1" applyBorder="1" applyAlignment="1" applyProtection="1">
      <alignment vertical="center"/>
      <protection hidden="1"/>
    </xf>
    <xf numFmtId="3" fontId="55" fillId="0" borderId="6" xfId="0" applyNumberFormat="1" applyFont="1" applyBorder="1" applyAlignment="1" applyProtection="1">
      <alignment vertical="center"/>
      <protection hidden="1"/>
    </xf>
    <xf numFmtId="0" fontId="29" fillId="0" borderId="7" xfId="0" applyFont="1" applyBorder="1" applyAlignment="1" applyProtection="1">
      <alignment horizontal="left" vertical="top" wrapText="1"/>
      <protection hidden="1"/>
    </xf>
    <xf numFmtId="0" fontId="29" fillId="0" borderId="6" xfId="0" applyFont="1" applyBorder="1" applyAlignment="1" applyProtection="1">
      <alignment horizontal="left" vertical="top" wrapText="1"/>
      <protection hidden="1"/>
    </xf>
    <xf numFmtId="0" fontId="31" fillId="0" borderId="8" xfId="0" applyFont="1" applyBorder="1" applyAlignment="1" applyProtection="1">
      <alignment vertical="center"/>
      <protection hidden="1"/>
    </xf>
    <xf numFmtId="0" fontId="31" fillId="0" borderId="0" xfId="0" applyFont="1" applyAlignment="1" applyProtection="1">
      <alignment vertical="center"/>
      <protection hidden="1"/>
    </xf>
    <xf numFmtId="0" fontId="31" fillId="0" borderId="32" xfId="0" applyFont="1" applyBorder="1" applyAlignment="1" applyProtection="1">
      <alignment vertical="center"/>
      <protection hidden="1"/>
    </xf>
    <xf numFmtId="0" fontId="31" fillId="0" borderId="12" xfId="0" applyFont="1" applyBorder="1" applyAlignment="1" applyProtection="1">
      <alignment vertical="center"/>
      <protection hidden="1"/>
    </xf>
    <xf numFmtId="0" fontId="31" fillId="0" borderId="14" xfId="0" applyFont="1" applyBorder="1" applyAlignment="1" applyProtection="1">
      <alignment vertical="center"/>
      <protection hidden="1"/>
    </xf>
    <xf numFmtId="0" fontId="31" fillId="0" borderId="13" xfId="0" applyFont="1" applyBorder="1" applyAlignment="1" applyProtection="1">
      <alignment vertical="center"/>
      <protection hidden="1"/>
    </xf>
    <xf numFmtId="0" fontId="24" fillId="0" borderId="8" xfId="0" applyFont="1" applyBorder="1" applyAlignment="1" applyProtection="1">
      <alignment horizontal="center" vertical="center"/>
      <protection hidden="1"/>
    </xf>
    <xf numFmtId="0" fontId="24" fillId="0" borderId="12" xfId="0" applyFont="1" applyBorder="1" applyAlignment="1" applyProtection="1">
      <alignment horizontal="center" vertical="center"/>
      <protection hidden="1"/>
    </xf>
    <xf numFmtId="181" fontId="29" fillId="0" borderId="5" xfId="0" applyNumberFormat="1" applyFont="1" applyBorder="1" applyAlignment="1" applyProtection="1">
      <alignment vertical="center" shrinkToFit="1"/>
      <protection hidden="1"/>
    </xf>
    <xf numFmtId="181" fontId="29" fillId="0" borderId="7" xfId="0" applyNumberFormat="1" applyFont="1" applyBorder="1" applyAlignment="1" applyProtection="1">
      <alignment vertical="center" shrinkToFit="1"/>
      <protection hidden="1"/>
    </xf>
    <xf numFmtId="181" fontId="29" fillId="0" borderId="6" xfId="0" applyNumberFormat="1" applyFont="1" applyBorder="1" applyAlignment="1" applyProtection="1">
      <alignment vertical="center" shrinkToFit="1"/>
      <protection hidden="1"/>
    </xf>
    <xf numFmtId="182" fontId="29" fillId="0" borderId="5" xfId="0" applyNumberFormat="1" applyFont="1" applyBorder="1" applyAlignment="1" applyProtection="1">
      <alignment vertical="center" shrinkToFit="1"/>
      <protection hidden="1"/>
    </xf>
    <xf numFmtId="182" fontId="29" fillId="0" borderId="7" xfId="0" applyNumberFormat="1" applyFont="1" applyBorder="1" applyAlignment="1" applyProtection="1">
      <alignment vertical="center" shrinkToFit="1"/>
      <protection hidden="1"/>
    </xf>
    <xf numFmtId="182" fontId="29" fillId="0" borderId="6" xfId="0" applyNumberFormat="1" applyFont="1" applyBorder="1" applyAlignment="1" applyProtection="1">
      <alignment vertical="center" shrinkToFit="1"/>
      <protection hidden="1"/>
    </xf>
    <xf numFmtId="179" fontId="29" fillId="0" borderId="5" xfId="0" applyNumberFormat="1" applyFont="1" applyBorder="1" applyAlignment="1" applyProtection="1">
      <alignment vertical="center" shrinkToFit="1"/>
      <protection hidden="1"/>
    </xf>
    <xf numFmtId="179" fontId="29" fillId="0" borderId="7" xfId="0" applyNumberFormat="1" applyFont="1" applyBorder="1" applyAlignment="1" applyProtection="1">
      <alignment vertical="center" shrinkToFit="1"/>
      <protection hidden="1"/>
    </xf>
    <xf numFmtId="179" fontId="29" fillId="0" borderId="6" xfId="0" applyNumberFormat="1" applyFont="1" applyBorder="1" applyAlignment="1" applyProtection="1">
      <alignment vertical="center" shrinkToFit="1"/>
      <protection hidden="1"/>
    </xf>
    <xf numFmtId="0" fontId="29" fillId="0" borderId="0" xfId="0" applyFont="1" applyAlignment="1" applyProtection="1">
      <alignment horizontal="left" vertical="top" wrapText="1"/>
      <protection hidden="1"/>
    </xf>
    <xf numFmtId="0" fontId="31" fillId="0" borderId="9" xfId="0" applyFont="1" applyBorder="1" applyAlignment="1" applyProtection="1">
      <alignment vertical="center"/>
      <protection hidden="1"/>
    </xf>
    <xf numFmtId="0" fontId="31" fillId="0" borderId="11" xfId="0" applyFont="1" applyBorder="1" applyAlignment="1" applyProtection="1">
      <alignment vertical="center"/>
      <protection hidden="1"/>
    </xf>
    <xf numFmtId="0" fontId="31" fillId="0" borderId="10" xfId="0" applyFont="1" applyBorder="1" applyAlignment="1" applyProtection="1">
      <alignment vertical="center"/>
      <protection hidden="1"/>
    </xf>
    <xf numFmtId="180" fontId="29" fillId="0" borderId="5" xfId="0" applyNumberFormat="1" applyFont="1" applyBorder="1" applyAlignment="1" applyProtection="1">
      <alignment vertical="center" shrinkToFit="1"/>
      <protection hidden="1"/>
    </xf>
    <xf numFmtId="180" fontId="29" fillId="0" borderId="7" xfId="0" applyNumberFormat="1" applyFont="1" applyBorder="1" applyAlignment="1" applyProtection="1">
      <alignment vertical="center" shrinkToFit="1"/>
      <protection hidden="1"/>
    </xf>
    <xf numFmtId="180" fontId="29" fillId="0" borderId="6" xfId="0" applyNumberFormat="1" applyFont="1" applyBorder="1" applyAlignment="1" applyProtection="1">
      <alignment vertical="center" shrinkToFit="1"/>
      <protection hidden="1"/>
    </xf>
    <xf numFmtId="0" fontId="27" fillId="0" borderId="0" xfId="0" applyFont="1" applyAlignment="1" applyProtection="1">
      <alignment horizontal="center" vertical="center"/>
      <protection hidden="1"/>
    </xf>
    <xf numFmtId="0" fontId="26" fillId="0" borderId="0" xfId="0" applyFont="1" applyAlignment="1" applyProtection="1">
      <alignment vertical="center" wrapText="1"/>
      <protection hidden="1"/>
    </xf>
    <xf numFmtId="0" fontId="24" fillId="0" borderId="14" xfId="0" applyFont="1" applyBorder="1" applyAlignment="1" applyProtection="1">
      <alignment vertical="center" shrinkToFit="1"/>
      <protection hidden="1"/>
    </xf>
    <xf numFmtId="0" fontId="24" fillId="0" borderId="0" xfId="0" applyFont="1" applyAlignment="1" applyProtection="1">
      <alignment vertical="center" shrinkToFit="1"/>
      <protection hidden="1"/>
    </xf>
    <xf numFmtId="3" fontId="24" fillId="0" borderId="7" xfId="0" applyNumberFormat="1" applyFont="1" applyBorder="1" applyAlignment="1" applyProtection="1">
      <alignment vertical="center"/>
      <protection hidden="1"/>
    </xf>
    <xf numFmtId="0" fontId="24" fillId="0" borderId="7" xfId="0" applyFont="1" applyBorder="1" applyAlignment="1" applyProtection="1">
      <alignment vertical="center"/>
      <protection hidden="1"/>
    </xf>
    <xf numFmtId="0" fontId="26"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24"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53" fillId="0" borderId="0" xfId="0" applyFont="1" applyAlignment="1" applyProtection="1">
      <alignment vertical="center"/>
      <protection hidden="1"/>
    </xf>
    <xf numFmtId="0" fontId="30" fillId="0" borderId="14" xfId="0" applyFont="1" applyBorder="1" applyAlignment="1" applyProtection="1">
      <alignment horizontal="center" vertical="center"/>
      <protection hidden="1"/>
    </xf>
    <xf numFmtId="0" fontId="31" fillId="0" borderId="0" xfId="0" applyFont="1" applyAlignment="1" applyProtection="1">
      <alignment vertical="center" wrapText="1"/>
      <protection hidden="1"/>
    </xf>
    <xf numFmtId="0" fontId="31" fillId="0" borderId="14" xfId="0" applyFont="1" applyBorder="1" applyAlignment="1" applyProtection="1">
      <alignment vertical="center" wrapText="1"/>
      <protection hidden="1"/>
    </xf>
    <xf numFmtId="0" fontId="25" fillId="0" borderId="0" xfId="0" applyFont="1" applyAlignment="1" applyProtection="1">
      <alignment horizontal="right" vertical="center"/>
      <protection hidden="1"/>
    </xf>
    <xf numFmtId="0" fontId="63" fillId="0" borderId="0" xfId="0" applyFont="1" applyAlignment="1" applyProtection="1">
      <alignment horizontal="center" vertical="center"/>
      <protection hidden="1"/>
    </xf>
    <xf numFmtId="0" fontId="63" fillId="0" borderId="0" xfId="0" applyFont="1" applyAlignment="1" applyProtection="1">
      <alignment horizontal="left" vertical="center"/>
      <protection hidden="1"/>
    </xf>
    <xf numFmtId="186" fontId="24" fillId="0" borderId="14" xfId="0" applyNumberFormat="1" applyFont="1" applyBorder="1" applyAlignment="1" applyProtection="1">
      <alignment horizontal="right" vertical="center"/>
      <protection hidden="1"/>
    </xf>
    <xf numFmtId="0" fontId="24" fillId="0" borderId="14" xfId="0" applyFont="1" applyBorder="1" applyAlignment="1" applyProtection="1">
      <alignment horizontal="right" vertical="center"/>
      <protection hidden="1"/>
    </xf>
    <xf numFmtId="0" fontId="24" fillId="0" borderId="7" xfId="0" applyFont="1" applyBorder="1" applyAlignment="1" applyProtection="1">
      <alignment horizontal="left" vertical="center" shrinkToFit="1"/>
      <protection hidden="1"/>
    </xf>
    <xf numFmtId="0" fontId="29" fillId="0" borderId="11" xfId="0" applyFont="1" applyBorder="1" applyAlignment="1" applyProtection="1">
      <alignment horizontal="left" vertical="top" wrapText="1"/>
      <protection hidden="1"/>
    </xf>
    <xf numFmtId="0" fontId="29" fillId="0" borderId="10" xfId="0" applyFont="1" applyBorder="1" applyAlignment="1" applyProtection="1">
      <alignment horizontal="left" vertical="top" wrapText="1"/>
      <protection hidden="1"/>
    </xf>
    <xf numFmtId="0" fontId="31" fillId="0" borderId="7" xfId="0" applyFont="1" applyBorder="1" applyAlignment="1" applyProtection="1">
      <alignment vertical="center" wrapText="1"/>
      <protection hidden="1"/>
    </xf>
    <xf numFmtId="0" fontId="31" fillId="0" borderId="6" xfId="0" applyFont="1" applyBorder="1" applyAlignment="1" applyProtection="1">
      <alignment vertical="center" wrapText="1"/>
      <protection hidden="1"/>
    </xf>
    <xf numFmtId="0" fontId="30" fillId="0" borderId="5" xfId="0" applyFont="1" applyBorder="1" applyAlignment="1" applyProtection="1">
      <alignment vertical="center" shrinkToFit="1"/>
      <protection hidden="1"/>
    </xf>
    <xf numFmtId="0" fontId="30" fillId="0" borderId="7" xfId="0" applyFont="1" applyBorder="1" applyAlignment="1" applyProtection="1">
      <alignment vertical="center" shrinkToFit="1"/>
      <protection hidden="1"/>
    </xf>
    <xf numFmtId="0" fontId="30" fillId="0" borderId="6" xfId="0" applyFont="1" applyBorder="1" applyAlignment="1" applyProtection="1">
      <alignment vertical="center" shrinkToFit="1"/>
      <protection hidden="1"/>
    </xf>
    <xf numFmtId="3" fontId="24" fillId="0" borderId="1" xfId="0" applyNumberFormat="1" applyFont="1" applyBorder="1" applyAlignment="1" applyProtection="1">
      <alignment vertical="center"/>
      <protection hidden="1"/>
    </xf>
    <xf numFmtId="0" fontId="24" fillId="0" borderId="5" xfId="0" applyFont="1" applyBorder="1" applyAlignment="1" applyProtection="1">
      <alignment horizontal="center" vertical="center"/>
      <protection hidden="1"/>
    </xf>
    <xf numFmtId="0" fontId="0" fillId="0" borderId="7" xfId="0" applyBorder="1" applyAlignment="1">
      <alignment horizontal="center" vertical="center"/>
    </xf>
    <xf numFmtId="0" fontId="0" fillId="0" borderId="6" xfId="0" applyBorder="1" applyAlignment="1">
      <alignment horizontal="center" vertical="center"/>
    </xf>
    <xf numFmtId="185" fontId="24" fillId="0" borderId="5" xfId="0" applyNumberFormat="1" applyFont="1" applyBorder="1" applyAlignment="1" applyProtection="1">
      <alignment vertical="center" shrinkToFit="1"/>
      <protection hidden="1"/>
    </xf>
    <xf numFmtId="185" fontId="24" fillId="0" borderId="7" xfId="0" applyNumberFormat="1" applyFont="1" applyBorder="1" applyAlignment="1" applyProtection="1">
      <alignment vertical="center" shrinkToFit="1"/>
      <protection hidden="1"/>
    </xf>
    <xf numFmtId="0" fontId="24" fillId="0" borderId="7" xfId="0" applyFont="1" applyBorder="1" applyAlignment="1" applyProtection="1">
      <alignment horizontal="center" vertical="center"/>
      <protection hidden="1"/>
    </xf>
    <xf numFmtId="0" fontId="24" fillId="0" borderId="6" xfId="0" applyFont="1" applyBorder="1" applyAlignment="1" applyProtection="1">
      <alignment horizontal="center" vertical="center"/>
      <protection hidden="1"/>
    </xf>
    <xf numFmtId="0" fontId="24" fillId="0" borderId="3" xfId="0" applyFont="1" applyBorder="1" applyAlignment="1" applyProtection="1">
      <alignment horizontal="center" vertical="center"/>
      <protection hidden="1"/>
    </xf>
    <xf numFmtId="0" fontId="24" fillId="0" borderId="2" xfId="0" applyFont="1" applyBorder="1" applyAlignment="1" applyProtection="1">
      <alignment horizontal="center" vertical="center"/>
      <protection hidden="1"/>
    </xf>
    <xf numFmtId="0" fontId="30" fillId="0" borderId="9" xfId="0" applyFont="1" applyBorder="1" applyAlignment="1" applyProtection="1">
      <alignment horizontal="left" vertical="center" wrapText="1"/>
      <protection hidden="1"/>
    </xf>
    <xf numFmtId="0" fontId="30" fillId="0" borderId="11" xfId="0" applyFont="1" applyBorder="1" applyAlignment="1" applyProtection="1">
      <alignment horizontal="left" vertical="center" wrapText="1"/>
      <protection hidden="1"/>
    </xf>
    <xf numFmtId="0" fontId="30" fillId="0" borderId="10" xfId="0" applyFont="1" applyBorder="1" applyAlignment="1" applyProtection="1">
      <alignment horizontal="left" vertical="center" wrapText="1"/>
      <protection hidden="1"/>
    </xf>
    <xf numFmtId="0" fontId="30" fillId="0" borderId="8" xfId="0" applyFont="1" applyBorder="1" applyAlignment="1" applyProtection="1">
      <alignment horizontal="left" vertical="center" wrapText="1"/>
      <protection hidden="1"/>
    </xf>
    <xf numFmtId="0" fontId="30" fillId="0" borderId="0" xfId="0" applyFont="1" applyAlignment="1" applyProtection="1">
      <alignment horizontal="left" vertical="center" wrapText="1"/>
      <protection hidden="1"/>
    </xf>
    <xf numFmtId="0" fontId="30" fillId="0" borderId="32" xfId="0" applyFont="1" applyBorder="1" applyAlignment="1" applyProtection="1">
      <alignment horizontal="left" vertical="center" wrapText="1"/>
      <protection hidden="1"/>
    </xf>
    <xf numFmtId="0" fontId="30" fillId="0" borderId="12" xfId="0" applyFont="1" applyBorder="1" applyAlignment="1" applyProtection="1">
      <alignment horizontal="left" vertical="center" wrapText="1"/>
      <protection hidden="1"/>
    </xf>
    <xf numFmtId="0" fontId="30" fillId="0" borderId="14" xfId="0" applyFont="1" applyBorder="1" applyAlignment="1" applyProtection="1">
      <alignment horizontal="left" vertical="center" wrapText="1"/>
      <protection hidden="1"/>
    </xf>
    <xf numFmtId="0" fontId="30" fillId="0" borderId="13" xfId="0" applyFont="1" applyBorder="1" applyAlignment="1" applyProtection="1">
      <alignment horizontal="left" vertical="center" wrapText="1"/>
      <protection hidden="1"/>
    </xf>
    <xf numFmtId="3" fontId="31" fillId="0" borderId="2" xfId="0" applyNumberFormat="1" applyFont="1" applyBorder="1" applyAlignment="1" applyProtection="1">
      <alignment horizontal="center" vertical="center" wrapText="1"/>
      <protection hidden="1"/>
    </xf>
    <xf numFmtId="3" fontId="31" fillId="0" borderId="1" xfId="0" applyNumberFormat="1" applyFont="1" applyBorder="1" applyAlignment="1" applyProtection="1">
      <alignment horizontal="center" vertical="center" wrapText="1"/>
      <protection hidden="1"/>
    </xf>
    <xf numFmtId="179" fontId="24" fillId="0" borderId="5" xfId="0" applyNumberFormat="1" applyFont="1" applyBorder="1" applyAlignment="1" applyProtection="1">
      <alignment horizontal="center" vertical="center" shrinkToFit="1"/>
      <protection hidden="1"/>
    </xf>
    <xf numFmtId="179" fontId="24" fillId="0" borderId="7" xfId="0" applyNumberFormat="1" applyFont="1" applyBorder="1" applyAlignment="1" applyProtection="1">
      <alignment horizontal="center" vertical="center" shrinkToFit="1"/>
      <protection hidden="1"/>
    </xf>
    <xf numFmtId="179" fontId="24" fillId="0" borderId="6" xfId="0" applyNumberFormat="1" applyFont="1" applyBorder="1" applyAlignment="1" applyProtection="1">
      <alignment horizontal="center" vertical="center" shrinkToFit="1"/>
      <protection hidden="1"/>
    </xf>
    <xf numFmtId="0" fontId="24" fillId="0" borderId="5" xfId="0" applyFont="1" applyBorder="1" applyAlignment="1" applyProtection="1">
      <alignment vertical="center"/>
      <protection hidden="1"/>
    </xf>
    <xf numFmtId="0" fontId="0" fillId="0" borderId="7" xfId="0" applyBorder="1" applyAlignment="1">
      <alignment vertical="center"/>
    </xf>
    <xf numFmtId="0" fontId="0" fillId="0" borderId="6" xfId="0" applyBorder="1" applyAlignment="1">
      <alignment vertical="center"/>
    </xf>
    <xf numFmtId="0" fontId="30" fillId="0" borderId="7" xfId="0" applyFont="1" applyBorder="1" applyAlignment="1" applyProtection="1">
      <alignment vertical="center" wrapText="1"/>
      <protection hidden="1"/>
    </xf>
    <xf numFmtId="0" fontId="30" fillId="0" borderId="6" xfId="0" applyFont="1" applyBorder="1" applyAlignment="1" applyProtection="1">
      <alignment vertical="center" wrapText="1"/>
      <protection hidden="1"/>
    </xf>
    <xf numFmtId="0" fontId="29" fillId="0" borderId="5" xfId="0" applyFont="1" applyBorder="1" applyAlignment="1" applyProtection="1">
      <alignment horizontal="center" vertical="center" wrapText="1"/>
      <protection hidden="1"/>
    </xf>
    <xf numFmtId="0" fontId="29" fillId="0" borderId="7" xfId="0" applyFont="1" applyBorder="1" applyAlignment="1" applyProtection="1">
      <alignment horizontal="center" vertical="center" wrapText="1"/>
      <protection hidden="1"/>
    </xf>
    <xf numFmtId="0" fontId="29" fillId="0" borderId="6" xfId="0" applyFont="1" applyBorder="1" applyAlignment="1" applyProtection="1">
      <alignment horizontal="center" vertical="center" wrapText="1"/>
      <protection hidden="1"/>
    </xf>
    <xf numFmtId="0" fontId="31" fillId="0" borderId="9" xfId="0" applyFont="1" applyBorder="1" applyAlignment="1" applyProtection="1">
      <alignment horizontal="center" vertical="center" wrapText="1"/>
      <protection hidden="1"/>
    </xf>
    <xf numFmtId="0" fontId="31" fillId="0" borderId="11" xfId="0" applyFont="1" applyBorder="1" applyAlignment="1" applyProtection="1">
      <alignment horizontal="center" vertical="center" wrapText="1"/>
      <protection hidden="1"/>
    </xf>
    <xf numFmtId="0" fontId="31" fillId="0" borderId="10" xfId="0" applyFont="1" applyBorder="1" applyAlignment="1" applyProtection="1">
      <alignment horizontal="center" vertical="center" wrapText="1"/>
      <protection hidden="1"/>
    </xf>
    <xf numFmtId="0" fontId="31" fillId="0" borderId="12" xfId="0" applyFont="1" applyBorder="1" applyAlignment="1" applyProtection="1">
      <alignment horizontal="center" vertical="center" wrapText="1"/>
      <protection hidden="1"/>
    </xf>
    <xf numFmtId="0" fontId="31" fillId="0" borderId="14" xfId="0" applyFont="1" applyBorder="1" applyAlignment="1" applyProtection="1">
      <alignment horizontal="center" vertical="center" wrapText="1"/>
      <protection hidden="1"/>
    </xf>
    <xf numFmtId="0" fontId="31" fillId="0" borderId="13" xfId="0" applyFont="1" applyBorder="1" applyAlignment="1" applyProtection="1">
      <alignment horizontal="center" vertical="center" wrapText="1"/>
      <protection hidden="1"/>
    </xf>
    <xf numFmtId="0" fontId="30" fillId="0" borderId="5" xfId="0" applyFont="1" applyBorder="1" applyAlignment="1" applyProtection="1">
      <alignment horizontal="center" vertical="center" wrapText="1"/>
      <protection hidden="1"/>
    </xf>
    <xf numFmtId="0" fontId="30" fillId="0" borderId="7"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0" fontId="30" fillId="0" borderId="97" xfId="0" applyFont="1" applyBorder="1" applyAlignment="1" applyProtection="1">
      <alignment horizontal="left" vertical="center" wrapText="1"/>
      <protection hidden="1"/>
    </xf>
    <xf numFmtId="0" fontId="30" fillId="0" borderId="98" xfId="0" applyFont="1" applyBorder="1" applyAlignment="1" applyProtection="1">
      <alignment horizontal="left" vertical="center" wrapText="1"/>
      <protection hidden="1"/>
    </xf>
    <xf numFmtId="0" fontId="30" fillId="0" borderId="99" xfId="0" applyFont="1" applyBorder="1" applyAlignment="1" applyProtection="1">
      <alignment horizontal="left" vertical="center" wrapText="1"/>
      <protection hidden="1"/>
    </xf>
    <xf numFmtId="0" fontId="24" fillId="0" borderId="9" xfId="0" applyFont="1" applyBorder="1" applyAlignment="1" applyProtection="1">
      <alignment horizontal="center" vertical="center"/>
      <protection hidden="1"/>
    </xf>
    <xf numFmtId="0" fontId="24" fillId="0" borderId="11" xfId="0" applyFont="1" applyBorder="1" applyAlignment="1" applyProtection="1">
      <alignment horizontal="center" vertical="center"/>
      <protection hidden="1"/>
    </xf>
    <xf numFmtId="0" fontId="24" fillId="0" borderId="10" xfId="0" applyFont="1" applyBorder="1" applyAlignment="1" applyProtection="1">
      <alignment horizontal="center" vertical="center"/>
      <protection hidden="1"/>
    </xf>
    <xf numFmtId="0" fontId="24" fillId="0" borderId="32" xfId="0" applyFont="1" applyBorder="1" applyAlignment="1" applyProtection="1">
      <alignment horizontal="center" vertical="center"/>
      <protection hidden="1"/>
    </xf>
    <xf numFmtId="0" fontId="24" fillId="0" borderId="14" xfId="0" applyFont="1" applyBorder="1" applyAlignment="1" applyProtection="1">
      <alignment horizontal="center" vertical="center"/>
      <protection hidden="1"/>
    </xf>
    <xf numFmtId="0" fontId="24" fillId="0" borderId="13" xfId="0" applyFont="1" applyBorder="1" applyAlignment="1" applyProtection="1">
      <alignment horizontal="center" vertical="center"/>
      <protection hidden="1"/>
    </xf>
    <xf numFmtId="0" fontId="30" fillId="0" borderId="1" xfId="0" applyFont="1" applyBorder="1" applyAlignment="1" applyProtection="1">
      <alignment horizontal="left" vertical="top" wrapText="1"/>
      <protection hidden="1"/>
    </xf>
    <xf numFmtId="0" fontId="30" fillId="0" borderId="9" xfId="0" applyFont="1" applyBorder="1" applyAlignment="1" applyProtection="1">
      <alignment horizontal="left" vertical="top" wrapText="1"/>
      <protection hidden="1"/>
    </xf>
    <xf numFmtId="0" fontId="30" fillId="0" borderId="11" xfId="0" applyFont="1" applyBorder="1" applyAlignment="1" applyProtection="1">
      <alignment horizontal="left" vertical="top" wrapText="1"/>
      <protection hidden="1"/>
    </xf>
    <xf numFmtId="0" fontId="30" fillId="0" borderId="10" xfId="0" applyFont="1" applyBorder="1" applyAlignment="1" applyProtection="1">
      <alignment horizontal="left" vertical="top" wrapText="1"/>
      <protection hidden="1"/>
    </xf>
    <xf numFmtId="0" fontId="30" fillId="0" borderId="8"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30" fillId="0" borderId="32" xfId="0" applyFont="1" applyBorder="1" applyAlignment="1" applyProtection="1">
      <alignment horizontal="left" vertical="top" wrapText="1"/>
      <protection hidden="1"/>
    </xf>
    <xf numFmtId="0" fontId="30" fillId="0" borderId="12" xfId="0" applyFont="1" applyBorder="1" applyAlignment="1" applyProtection="1">
      <alignment horizontal="left" vertical="top" wrapText="1"/>
      <protection hidden="1"/>
    </xf>
    <xf numFmtId="0" fontId="30" fillId="0" borderId="14" xfId="0" applyFont="1" applyBorder="1" applyAlignment="1" applyProtection="1">
      <alignment horizontal="left" vertical="top" wrapText="1"/>
      <protection hidden="1"/>
    </xf>
    <xf numFmtId="0" fontId="30" fillId="0" borderId="13" xfId="0" applyFont="1" applyBorder="1" applyAlignment="1" applyProtection="1">
      <alignment horizontal="left" vertical="top" wrapText="1"/>
      <protection hidden="1"/>
    </xf>
    <xf numFmtId="0" fontId="29" fillId="0" borderId="5" xfId="0" applyFont="1" applyBorder="1" applyAlignment="1" applyProtection="1">
      <alignment vertical="center" wrapText="1"/>
      <protection hidden="1"/>
    </xf>
    <xf numFmtId="0" fontId="29" fillId="0" borderId="7" xfId="0" applyFont="1" applyBorder="1" applyAlignment="1" applyProtection="1">
      <alignment vertical="center" wrapText="1"/>
      <protection hidden="1"/>
    </xf>
    <xf numFmtId="0" fontId="29" fillId="0" borderId="6" xfId="0" applyFont="1" applyBorder="1" applyAlignment="1" applyProtection="1">
      <alignment vertical="center" wrapText="1"/>
      <protection hidden="1"/>
    </xf>
    <xf numFmtId="0" fontId="86" fillId="0" borderId="1"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6" xfId="0" applyFont="1" applyBorder="1" applyAlignment="1" applyProtection="1">
      <alignment horizontal="center" vertical="center" wrapText="1"/>
      <protection hidden="1"/>
    </xf>
    <xf numFmtId="0" fontId="30" fillId="0" borderId="11" xfId="0" applyFont="1" applyBorder="1" applyAlignment="1" applyProtection="1">
      <alignment horizontal="center" vertical="center" wrapText="1"/>
      <protection hidden="1"/>
    </xf>
    <xf numFmtId="0" fontId="30" fillId="0" borderId="10" xfId="0" applyFont="1" applyBorder="1" applyAlignment="1" applyProtection="1">
      <alignment horizontal="center" vertical="center" wrapText="1"/>
      <protection hidden="1"/>
    </xf>
    <xf numFmtId="0" fontId="30" fillId="0" borderId="0" xfId="0" applyFont="1" applyAlignment="1" applyProtection="1">
      <alignment horizontal="center" vertical="center" wrapText="1"/>
      <protection hidden="1"/>
    </xf>
    <xf numFmtId="0" fontId="30" fillId="0" borderId="32" xfId="0" applyFont="1" applyBorder="1" applyAlignment="1" applyProtection="1">
      <alignment horizontal="center" vertical="center" wrapText="1"/>
      <protection hidden="1"/>
    </xf>
    <xf numFmtId="0" fontId="77" fillId="0" borderId="6" xfId="0" applyFont="1" applyBorder="1" applyAlignment="1" applyProtection="1">
      <alignment vertical="center" wrapText="1"/>
      <protection hidden="1"/>
    </xf>
    <xf numFmtId="0" fontId="77" fillId="0" borderId="1" xfId="0" applyFont="1" applyBorder="1" applyAlignment="1" applyProtection="1">
      <alignment vertical="center" wrapText="1"/>
      <protection hidden="1"/>
    </xf>
    <xf numFmtId="176" fontId="30" fillId="0" borderId="5" xfId="0" applyNumberFormat="1" applyFont="1" applyBorder="1" applyAlignment="1" applyProtection="1">
      <alignment vertical="center"/>
      <protection hidden="1"/>
    </xf>
    <xf numFmtId="176" fontId="30" fillId="0" borderId="7" xfId="0" applyNumberFormat="1" applyFont="1" applyBorder="1" applyAlignment="1" applyProtection="1">
      <alignment vertical="center"/>
      <protection hidden="1"/>
    </xf>
    <xf numFmtId="176" fontId="30" fillId="0" borderId="6" xfId="0" applyNumberFormat="1" applyFont="1" applyBorder="1" applyAlignment="1" applyProtection="1">
      <alignment vertical="center"/>
      <protection hidden="1"/>
    </xf>
    <xf numFmtId="0" fontId="29" fillId="0" borderId="47" xfId="0" applyFont="1" applyBorder="1" applyAlignment="1" applyProtection="1">
      <alignment horizontal="center" vertical="center"/>
      <protection hidden="1"/>
    </xf>
    <xf numFmtId="0" fontId="45" fillId="2" borderId="26" xfId="4" applyFont="1" applyFill="1" applyBorder="1" applyAlignment="1" applyProtection="1">
      <alignment vertical="center" shrinkToFit="1"/>
      <protection hidden="1"/>
    </xf>
    <xf numFmtId="0" fontId="45" fillId="2" borderId="27" xfId="4" applyFont="1" applyFill="1" applyBorder="1" applyAlignment="1" applyProtection="1">
      <alignment vertical="center" shrinkToFit="1"/>
      <protection hidden="1"/>
    </xf>
    <xf numFmtId="0" fontId="45" fillId="2" borderId="28" xfId="4" applyFont="1" applyFill="1" applyBorder="1" applyAlignment="1" applyProtection="1">
      <alignment vertical="center" shrinkToFit="1"/>
      <protection hidden="1"/>
    </xf>
    <xf numFmtId="0" fontId="24" fillId="15" borderId="28" xfId="0" applyFont="1" applyFill="1" applyBorder="1" applyAlignment="1" applyProtection="1">
      <alignment vertical="center" shrinkToFit="1"/>
      <protection hidden="1"/>
    </xf>
    <xf numFmtId="10" fontId="55" fillId="0" borderId="1" xfId="0" applyNumberFormat="1" applyFont="1" applyBorder="1" applyAlignment="1" applyProtection="1">
      <alignment vertical="center"/>
      <protection hidden="1"/>
    </xf>
    <xf numFmtId="0" fontId="29" fillId="0" borderId="52" xfId="0" quotePrefix="1" applyFont="1" applyBorder="1" applyAlignment="1" applyProtection="1">
      <alignment horizontal="center" vertical="center"/>
      <protection hidden="1"/>
    </xf>
    <xf numFmtId="0" fontId="29" fillId="0" borderId="45" xfId="0" applyFont="1" applyBorder="1" applyAlignment="1" applyProtection="1">
      <alignment horizontal="center" vertical="center"/>
      <protection hidden="1"/>
    </xf>
    <xf numFmtId="0" fontId="30" fillId="0" borderId="47" xfId="0" applyFont="1" applyBorder="1" applyAlignment="1" applyProtection="1">
      <alignment horizontal="center" vertical="center"/>
      <protection hidden="1"/>
    </xf>
    <xf numFmtId="0" fontId="30" fillId="0" borderId="1" xfId="0" applyFont="1" applyBorder="1" applyAlignment="1" applyProtection="1">
      <alignment horizontal="center" vertical="center"/>
      <protection hidden="1"/>
    </xf>
    <xf numFmtId="0" fontId="63" fillId="15" borderId="26" xfId="0" applyFont="1" applyFill="1" applyBorder="1" applyAlignment="1" applyProtection="1">
      <alignment horizontal="center" vertical="center" wrapText="1" shrinkToFit="1"/>
      <protection hidden="1"/>
    </xf>
    <xf numFmtId="0" fontId="63" fillId="15" borderId="27" xfId="0" applyFont="1" applyFill="1" applyBorder="1" applyAlignment="1" applyProtection="1">
      <alignment horizontal="center" vertical="center" wrapText="1" shrinkToFit="1"/>
      <protection hidden="1"/>
    </xf>
    <xf numFmtId="0" fontId="63" fillId="15" borderId="28" xfId="0" applyFont="1" applyFill="1" applyBorder="1" applyAlignment="1" applyProtection="1">
      <alignment horizontal="center" vertical="center" wrapText="1" shrinkToFit="1"/>
      <protection hidden="1"/>
    </xf>
    <xf numFmtId="0" fontId="30" fillId="15" borderId="26" xfId="0" applyFont="1" applyFill="1" applyBorder="1" applyAlignment="1" applyProtection="1">
      <alignment horizontal="left" vertical="center" shrinkToFit="1"/>
      <protection hidden="1"/>
    </xf>
    <xf numFmtId="0" fontId="30" fillId="15" borderId="27" xfId="0" applyFont="1" applyFill="1" applyBorder="1" applyAlignment="1" applyProtection="1">
      <alignment horizontal="left" vertical="center" shrinkToFit="1"/>
      <protection hidden="1"/>
    </xf>
    <xf numFmtId="0" fontId="30" fillId="15" borderId="28" xfId="0" applyFont="1" applyFill="1" applyBorder="1" applyAlignment="1" applyProtection="1">
      <alignment horizontal="left" vertical="center" shrinkToFit="1"/>
      <protection hidden="1"/>
    </xf>
    <xf numFmtId="190" fontId="55" fillId="0" borderId="2" xfId="0" applyNumberFormat="1" applyFont="1" applyBorder="1" applyAlignment="1" applyProtection="1">
      <alignment vertical="center"/>
      <protection hidden="1"/>
    </xf>
    <xf numFmtId="176" fontId="30" fillId="0" borderId="5" xfId="0" applyNumberFormat="1" applyFont="1" applyBorder="1" applyAlignment="1" applyProtection="1">
      <alignment vertical="center" shrinkToFit="1"/>
      <protection hidden="1"/>
    </xf>
    <xf numFmtId="0" fontId="24" fillId="0" borderId="7" xfId="0" applyFont="1" applyBorder="1" applyAlignment="1" applyProtection="1">
      <alignment vertical="center" shrinkToFit="1"/>
      <protection hidden="1"/>
    </xf>
    <xf numFmtId="0" fontId="24" fillId="0" borderId="6" xfId="0" applyFont="1" applyBorder="1" applyAlignment="1" applyProtection="1">
      <alignment vertical="center" shrinkToFit="1"/>
      <protection hidden="1"/>
    </xf>
    <xf numFmtId="0" fontId="63" fillId="0" borderId="6" xfId="0" applyFont="1" applyBorder="1" applyAlignment="1" applyProtection="1">
      <alignment vertical="center" wrapText="1"/>
      <protection hidden="1"/>
    </xf>
    <xf numFmtId="0" fontId="63" fillId="0" borderId="1" xfId="0" applyFont="1" applyBorder="1" applyAlignment="1" applyProtection="1">
      <alignment vertical="center" wrapText="1"/>
      <protection hidden="1"/>
    </xf>
    <xf numFmtId="0" fontId="29" fillId="0" borderId="5" xfId="0" applyFont="1" applyBorder="1" applyAlignment="1" applyProtection="1">
      <alignment vertical="center" shrinkToFit="1"/>
      <protection hidden="1"/>
    </xf>
    <xf numFmtId="0" fontId="29" fillId="0" borderId="7" xfId="0" applyFont="1" applyBorder="1" applyAlignment="1" applyProtection="1">
      <alignment vertical="center" shrinkToFit="1"/>
      <protection hidden="1"/>
    </xf>
    <xf numFmtId="0" fontId="29" fillId="0" borderId="6" xfId="0" applyFont="1" applyBorder="1" applyAlignment="1" applyProtection="1">
      <alignment vertical="center" shrinkToFit="1"/>
      <protection hidden="1"/>
    </xf>
    <xf numFmtId="0" fontId="45" fillId="2" borderId="21" xfId="4" applyFont="1" applyFill="1" applyBorder="1" applyAlignment="1" applyProtection="1">
      <alignment vertical="center" shrinkToFit="1"/>
      <protection hidden="1"/>
    </xf>
    <xf numFmtId="0" fontId="45" fillId="2" borderId="0" xfId="4" applyFont="1" applyFill="1" applyAlignment="1" applyProtection="1">
      <alignment vertical="center" shrinkToFit="1"/>
      <protection hidden="1"/>
    </xf>
    <xf numFmtId="0" fontId="30" fillId="0" borderId="51" xfId="0" applyFont="1" applyBorder="1" applyAlignment="1" applyProtection="1">
      <alignment vertical="center" wrapText="1"/>
      <protection hidden="1"/>
    </xf>
    <xf numFmtId="0" fontId="30" fillId="0" borderId="45" xfId="0" applyFont="1" applyBorder="1" applyAlignment="1" applyProtection="1">
      <alignment horizontal="center" vertical="center"/>
      <protection hidden="1"/>
    </xf>
    <xf numFmtId="0" fontId="30" fillId="0" borderId="46" xfId="0" applyFont="1" applyBorder="1" applyAlignment="1" applyProtection="1">
      <alignment horizontal="center" vertical="center"/>
      <protection hidden="1"/>
    </xf>
    <xf numFmtId="176" fontId="30" fillId="0" borderId="42" xfId="0" applyNumberFormat="1" applyFont="1" applyBorder="1" applyAlignment="1" applyProtection="1">
      <alignment vertical="center"/>
      <protection hidden="1"/>
    </xf>
    <xf numFmtId="0" fontId="24" fillId="0" borderId="43" xfId="0" applyFont="1" applyBorder="1" applyAlignment="1" applyProtection="1">
      <alignment vertical="center"/>
      <protection hidden="1"/>
    </xf>
    <xf numFmtId="0" fontId="24" fillId="0" borderId="44" xfId="0" applyFont="1" applyBorder="1" applyAlignment="1" applyProtection="1">
      <alignment vertical="center"/>
      <protection hidden="1"/>
    </xf>
    <xf numFmtId="0" fontId="24" fillId="0" borderId="6" xfId="0" applyFont="1" applyBorder="1" applyAlignment="1" applyProtection="1">
      <alignment vertical="center"/>
      <protection hidden="1"/>
    </xf>
    <xf numFmtId="0" fontId="24" fillId="13" borderId="54" xfId="0" applyFont="1" applyFill="1" applyBorder="1" applyAlignment="1" applyProtection="1">
      <alignment vertical="center" wrapText="1"/>
      <protection locked="0"/>
    </xf>
    <xf numFmtId="0" fontId="24" fillId="13" borderId="54" xfId="0" applyFont="1" applyFill="1" applyBorder="1" applyAlignment="1" applyProtection="1">
      <alignment vertical="center" wrapText="1"/>
      <protection hidden="1"/>
    </xf>
    <xf numFmtId="0" fontId="29" fillId="15" borderId="26" xfId="0" applyFont="1" applyFill="1" applyBorder="1" applyAlignment="1" applyProtection="1">
      <alignment horizontal="right" vertical="center" shrinkToFit="1"/>
      <protection hidden="1"/>
    </xf>
    <xf numFmtId="0" fontId="29" fillId="15" borderId="27" xfId="0" applyFont="1" applyFill="1" applyBorder="1" applyAlignment="1" applyProtection="1">
      <alignment horizontal="right" vertical="center" shrinkToFit="1"/>
      <protection hidden="1"/>
    </xf>
    <xf numFmtId="0" fontId="29" fillId="15" borderId="28" xfId="0" applyFont="1" applyFill="1" applyBorder="1" applyAlignment="1" applyProtection="1">
      <alignment horizontal="right" vertical="center" shrinkToFit="1"/>
      <protection hidden="1"/>
    </xf>
    <xf numFmtId="0" fontId="55" fillId="0" borderId="41" xfId="0" applyFont="1" applyBorder="1" applyAlignment="1" applyProtection="1">
      <alignment vertical="center"/>
      <protection hidden="1"/>
    </xf>
    <xf numFmtId="0" fontId="24" fillId="0" borderId="53" xfId="0" applyFont="1" applyBorder="1" applyAlignment="1" applyProtection="1">
      <alignment vertical="center" shrinkToFit="1"/>
      <protection locked="0"/>
    </xf>
    <xf numFmtId="0" fontId="24" fillId="0" borderId="7" xfId="0" applyFont="1" applyBorder="1" applyAlignment="1" applyProtection="1">
      <alignment vertical="center" shrinkToFit="1"/>
      <protection locked="0"/>
    </xf>
    <xf numFmtId="0" fontId="24" fillId="0" borderId="48" xfId="0" applyFont="1" applyBorder="1" applyAlignment="1" applyProtection="1">
      <alignment vertical="center" shrinkToFit="1"/>
      <protection locked="0"/>
    </xf>
    <xf numFmtId="0" fontId="29" fillId="0" borderId="54" xfId="0" applyFont="1" applyBorder="1" applyAlignment="1" applyProtection="1">
      <alignment horizontal="center" vertical="center"/>
      <protection hidden="1"/>
    </xf>
    <xf numFmtId="0" fontId="55" fillId="0" borderId="36" xfId="0" applyFont="1" applyBorder="1" applyAlignment="1" applyProtection="1">
      <alignment vertical="center" wrapText="1" shrinkToFit="1"/>
      <protection hidden="1"/>
    </xf>
    <xf numFmtId="0" fontId="55" fillId="0" borderId="30" xfId="0" applyFont="1" applyBorder="1" applyAlignment="1" applyProtection="1">
      <alignment vertical="center" wrapText="1" shrinkToFit="1"/>
      <protection hidden="1"/>
    </xf>
    <xf numFmtId="0" fontId="55" fillId="0" borderId="31" xfId="0" applyFont="1" applyBorder="1" applyAlignment="1" applyProtection="1">
      <alignment vertical="center" wrapText="1" shrinkToFit="1"/>
      <protection hidden="1"/>
    </xf>
    <xf numFmtId="0" fontId="24" fillId="0" borderId="52" xfId="0" applyFont="1" applyBorder="1" applyAlignment="1" applyProtection="1">
      <alignment vertical="center" wrapText="1"/>
      <protection locked="0"/>
    </xf>
    <xf numFmtId="0" fontId="24" fillId="0" borderId="52" xfId="0" applyFont="1" applyBorder="1" applyAlignment="1" applyProtection="1">
      <alignment vertical="center" wrapText="1"/>
      <protection hidden="1"/>
    </xf>
    <xf numFmtId="0" fontId="65" fillId="0" borderId="0" xfId="0" applyFont="1" applyAlignment="1" applyProtection="1">
      <alignment horizontal="center" vertical="center"/>
      <protection hidden="1"/>
    </xf>
    <xf numFmtId="0" fontId="48" fillId="2" borderId="26" xfId="4" applyFont="1" applyFill="1" applyBorder="1" applyAlignment="1" applyProtection="1">
      <alignment vertical="center" wrapText="1" shrinkToFit="1"/>
      <protection hidden="1"/>
    </xf>
    <xf numFmtId="0" fontId="48" fillId="2" borderId="27" xfId="4" applyFont="1" applyFill="1" applyBorder="1" applyAlignment="1" applyProtection="1">
      <alignment vertical="center" shrinkToFit="1"/>
      <protection hidden="1"/>
    </xf>
    <xf numFmtId="0" fontId="48" fillId="2" borderId="28" xfId="4" applyFont="1" applyFill="1" applyBorder="1" applyAlignment="1" applyProtection="1">
      <alignment vertical="center" shrinkToFit="1"/>
      <protection hidden="1"/>
    </xf>
    <xf numFmtId="0" fontId="24" fillId="15" borderId="26" xfId="0" applyFont="1" applyFill="1" applyBorder="1" applyAlignment="1" applyProtection="1">
      <alignment horizontal="left" vertical="center" shrinkToFit="1"/>
      <protection hidden="1"/>
    </xf>
    <xf numFmtId="0" fontId="24" fillId="15" borderId="27" xfId="0" applyFont="1" applyFill="1" applyBorder="1" applyAlignment="1" applyProtection="1">
      <alignment horizontal="left" vertical="center" shrinkToFit="1"/>
      <protection hidden="1"/>
    </xf>
    <xf numFmtId="0" fontId="55" fillId="2" borderId="26" xfId="0" applyFont="1" applyFill="1" applyBorder="1" applyAlignment="1" applyProtection="1">
      <alignment horizontal="center" vertical="center" wrapText="1" shrinkToFit="1"/>
      <protection hidden="1"/>
    </xf>
    <xf numFmtId="0" fontId="55" fillId="2" borderId="28" xfId="0" applyFont="1" applyFill="1" applyBorder="1" applyAlignment="1" applyProtection="1">
      <alignment horizontal="center" vertical="center" shrinkToFit="1"/>
      <protection hidden="1"/>
    </xf>
    <xf numFmtId="0" fontId="55" fillId="0" borderId="9" xfId="0" applyFont="1" applyBorder="1" applyAlignment="1" applyProtection="1">
      <alignment vertical="center" wrapText="1"/>
      <protection hidden="1"/>
    </xf>
    <xf numFmtId="0" fontId="55" fillId="0" borderId="11" xfId="0" applyFont="1" applyBorder="1" applyAlignment="1" applyProtection="1">
      <alignment vertical="center" wrapText="1"/>
      <protection hidden="1"/>
    </xf>
    <xf numFmtId="0" fontId="30" fillId="0" borderId="11" xfId="0" applyFont="1" applyBorder="1" applyAlignment="1" applyProtection="1">
      <alignment horizontal="right" vertical="center" wrapText="1"/>
      <protection hidden="1"/>
    </xf>
    <xf numFmtId="0" fontId="30" fillId="0" borderId="101" xfId="0" applyFont="1" applyBorder="1" applyAlignment="1" applyProtection="1">
      <alignment horizontal="right" vertical="center" wrapText="1"/>
      <protection hidden="1"/>
    </xf>
    <xf numFmtId="0" fontId="24" fillId="0" borderId="102" xfId="0" applyFont="1" applyBorder="1" applyAlignment="1" applyProtection="1">
      <alignment vertical="center" wrapText="1"/>
      <protection locked="0"/>
    </xf>
    <xf numFmtId="0" fontId="24" fillId="13" borderId="102" xfId="0" applyFont="1" applyFill="1" applyBorder="1" applyAlignment="1" applyProtection="1">
      <alignment vertical="center" wrapText="1"/>
      <protection hidden="1"/>
    </xf>
    <xf numFmtId="56" fontId="29" fillId="0" borderId="100" xfId="0" quotePrefix="1" applyNumberFormat="1" applyFont="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0" fontId="24" fillId="0" borderId="53" xfId="0" applyFont="1" applyBorder="1" applyAlignment="1" applyProtection="1">
      <alignment vertical="center" wrapText="1"/>
      <protection hidden="1"/>
    </xf>
    <xf numFmtId="0" fontId="0" fillId="0" borderId="7" xfId="0" applyBorder="1" applyAlignment="1" applyProtection="1">
      <alignment vertical="center" wrapText="1"/>
      <protection hidden="1"/>
    </xf>
    <xf numFmtId="0" fontId="0" fillId="0" borderId="48" xfId="0" applyBorder="1" applyAlignment="1" applyProtection="1">
      <alignment vertical="center" wrapText="1"/>
      <protection hidden="1"/>
    </xf>
    <xf numFmtId="0" fontId="63" fillId="0" borderId="49" xfId="0" applyFont="1" applyBorder="1" applyAlignment="1" applyProtection="1">
      <alignment vertical="center" wrapText="1"/>
      <protection hidden="1"/>
    </xf>
    <xf numFmtId="0" fontId="29" fillId="0" borderId="53" xfId="0" quotePrefix="1" applyFont="1"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55" fillId="0" borderId="54" xfId="0" applyFont="1" applyBorder="1" applyAlignment="1" applyProtection="1">
      <alignment vertical="center" wrapText="1"/>
      <protection hidden="1"/>
    </xf>
    <xf numFmtId="0" fontId="45" fillId="0" borderId="51" xfId="4" applyFont="1" applyBorder="1" applyAlignment="1" applyProtection="1">
      <alignment horizontal="center" vertical="center"/>
      <protection hidden="1"/>
    </xf>
    <xf numFmtId="0" fontId="24" fillId="0" borderId="51" xfId="0" applyFont="1" applyBorder="1" applyAlignment="1" applyProtection="1">
      <alignment vertical="center"/>
      <protection hidden="1"/>
    </xf>
    <xf numFmtId="0" fontId="29" fillId="0" borderId="55" xfId="0" applyFont="1"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24" fillId="0" borderId="55" xfId="0" applyFont="1" applyBorder="1" applyAlignment="1" applyProtection="1">
      <alignment vertical="center" wrapText="1"/>
      <protection locked="0"/>
    </xf>
    <xf numFmtId="0" fontId="24" fillId="13" borderId="33" xfId="0" applyFont="1" applyFill="1" applyBorder="1" applyAlignment="1" applyProtection="1">
      <alignment vertical="center" wrapText="1"/>
      <protection hidden="1"/>
    </xf>
    <xf numFmtId="0" fontId="0" fillId="0" borderId="34" xfId="0" applyBorder="1" applyAlignment="1" applyProtection="1">
      <alignment vertical="center" wrapText="1"/>
      <protection hidden="1"/>
    </xf>
    <xf numFmtId="0" fontId="0" fillId="0" borderId="50" xfId="0" applyBorder="1" applyAlignment="1" applyProtection="1">
      <alignment vertical="center" wrapText="1"/>
      <protection hidden="1"/>
    </xf>
    <xf numFmtId="0" fontId="55" fillId="0" borderId="52" xfId="0" applyFont="1" applyBorder="1" applyAlignment="1" applyProtection="1">
      <alignment vertical="center" wrapText="1" shrinkToFit="1"/>
      <protection hidden="1"/>
    </xf>
    <xf numFmtId="0" fontId="31" fillId="22" borderId="23" xfId="0" applyFont="1" applyFill="1" applyBorder="1" applyAlignment="1" applyProtection="1">
      <alignment vertical="center"/>
      <protection hidden="1"/>
    </xf>
    <xf numFmtId="0" fontId="31" fillId="22" borderId="24" xfId="0" applyFont="1" applyFill="1" applyBorder="1" applyAlignment="1" applyProtection="1">
      <alignment vertical="center"/>
      <protection hidden="1"/>
    </xf>
    <xf numFmtId="0" fontId="31" fillId="22" borderId="25" xfId="0" applyFont="1" applyFill="1" applyBorder="1" applyAlignment="1" applyProtection="1">
      <alignment vertical="center"/>
      <protection hidden="1"/>
    </xf>
    <xf numFmtId="0" fontId="31" fillId="22" borderId="26" xfId="0" applyFont="1" applyFill="1" applyBorder="1" applyAlignment="1" applyProtection="1">
      <alignment vertical="center"/>
      <protection hidden="1"/>
    </xf>
    <xf numFmtId="0" fontId="31" fillId="22" borderId="27" xfId="0" applyFont="1" applyFill="1" applyBorder="1" applyAlignment="1" applyProtection="1">
      <alignment vertical="center"/>
      <protection hidden="1"/>
    </xf>
    <xf numFmtId="0" fontId="31" fillId="22" borderId="28" xfId="0" applyFont="1" applyFill="1" applyBorder="1" applyAlignment="1" applyProtection="1">
      <alignment vertical="center"/>
      <protection hidden="1"/>
    </xf>
    <xf numFmtId="0" fontId="24" fillId="0" borderId="54" xfId="0" applyFont="1" applyBorder="1" applyAlignment="1" applyProtection="1">
      <alignment vertical="center"/>
      <protection locked="0"/>
    </xf>
    <xf numFmtId="0" fontId="0" fillId="0" borderId="54" xfId="0" applyBorder="1" applyAlignment="1" applyProtection="1">
      <alignment vertical="center"/>
      <protection locked="0"/>
    </xf>
    <xf numFmtId="0" fontId="24" fillId="23" borderId="53" xfId="0" applyFont="1" applyFill="1" applyBorder="1" applyAlignment="1" applyProtection="1">
      <alignment vertical="center"/>
      <protection hidden="1"/>
    </xf>
    <xf numFmtId="0" fontId="0" fillId="23" borderId="7" xfId="0" applyFill="1" applyBorder="1" applyAlignment="1" applyProtection="1">
      <alignment vertical="center"/>
      <protection hidden="1"/>
    </xf>
    <xf numFmtId="0" fontId="0" fillId="23" borderId="48" xfId="0" applyFill="1" applyBorder="1" applyAlignment="1" applyProtection="1">
      <alignment vertical="center"/>
      <protection hidden="1"/>
    </xf>
    <xf numFmtId="56" fontId="29" fillId="0" borderId="54" xfId="0" quotePrefix="1" applyNumberFormat="1" applyFont="1" applyBorder="1" applyAlignment="1" applyProtection="1">
      <alignment horizontal="center" vertical="center"/>
      <protection hidden="1"/>
    </xf>
    <xf numFmtId="0" fontId="24" fillId="15" borderId="26" xfId="0" applyFont="1" applyFill="1" applyBorder="1" applyAlignment="1" applyProtection="1">
      <alignment horizontal="center" vertical="center" shrinkToFit="1"/>
      <protection hidden="1"/>
    </xf>
    <xf numFmtId="0" fontId="24" fillId="15" borderId="27" xfId="0" applyFont="1" applyFill="1" applyBorder="1" applyAlignment="1" applyProtection="1">
      <alignment horizontal="center" vertical="center" shrinkToFit="1"/>
      <protection hidden="1"/>
    </xf>
    <xf numFmtId="0" fontId="24" fillId="15" borderId="28" xfId="0" applyFont="1" applyFill="1" applyBorder="1" applyAlignment="1" applyProtection="1">
      <alignment horizontal="center" vertical="center" shrinkToFit="1"/>
      <protection hidden="1"/>
    </xf>
    <xf numFmtId="0" fontId="24" fillId="0" borderId="5" xfId="0" applyFont="1" applyBorder="1" applyAlignment="1">
      <alignment horizontal="center" vertical="center"/>
    </xf>
    <xf numFmtId="0" fontId="24" fillId="0" borderId="7" xfId="0" applyFont="1" applyBorder="1" applyAlignment="1">
      <alignment horizontal="center" vertical="center"/>
    </xf>
    <xf numFmtId="0" fontId="24" fillId="0" borderId="6" xfId="0" applyFont="1" applyBorder="1" applyAlignment="1">
      <alignment horizontal="center" vertical="center"/>
    </xf>
    <xf numFmtId="185" fontId="55" fillId="0" borderId="12" xfId="0" applyNumberFormat="1" applyFont="1" applyBorder="1" applyAlignment="1" applyProtection="1">
      <alignment vertical="center"/>
      <protection hidden="1"/>
    </xf>
    <xf numFmtId="185" fontId="55" fillId="0" borderId="14" xfId="0" applyNumberFormat="1" applyFont="1" applyBorder="1" applyAlignment="1" applyProtection="1">
      <alignment vertical="center"/>
      <protection hidden="1"/>
    </xf>
    <xf numFmtId="185" fontId="55" fillId="0" borderId="13" xfId="0" applyNumberFormat="1" applyFont="1" applyBorder="1" applyAlignment="1" applyProtection="1">
      <alignment vertical="center"/>
      <protection hidden="1"/>
    </xf>
    <xf numFmtId="185" fontId="55" fillId="0" borderId="2" xfId="0" applyNumberFormat="1" applyFont="1" applyBorder="1" applyAlignment="1" applyProtection="1">
      <alignment vertical="center"/>
      <protection hidden="1"/>
    </xf>
    <xf numFmtId="0" fontId="24" fillId="0" borderId="54" xfId="0" applyFont="1" applyBorder="1" applyAlignment="1" applyProtection="1">
      <alignment vertical="center"/>
      <protection hidden="1"/>
    </xf>
    <xf numFmtId="0" fontId="0" fillId="0" borderId="54" xfId="0" applyBorder="1" applyAlignment="1" applyProtection="1">
      <alignment vertical="center"/>
      <protection hidden="1"/>
    </xf>
    <xf numFmtId="10" fontId="55" fillId="0" borderId="12" xfId="0" applyNumberFormat="1" applyFont="1" applyBorder="1" applyAlignment="1" applyProtection="1">
      <alignment vertical="center"/>
      <protection hidden="1"/>
    </xf>
    <xf numFmtId="10" fontId="55" fillId="0" borderId="14" xfId="0" applyNumberFormat="1" applyFont="1" applyBorder="1" applyAlignment="1" applyProtection="1">
      <alignment vertical="center"/>
      <protection hidden="1"/>
    </xf>
    <xf numFmtId="10" fontId="55" fillId="0" borderId="13" xfId="0" applyNumberFormat="1" applyFont="1" applyBorder="1" applyAlignment="1" applyProtection="1">
      <alignment vertical="center"/>
      <protection hidden="1"/>
    </xf>
    <xf numFmtId="3" fontId="55" fillId="0" borderId="76" xfId="0" applyNumberFormat="1" applyFont="1" applyBorder="1" applyAlignment="1" applyProtection="1">
      <alignment vertical="center"/>
      <protection hidden="1"/>
    </xf>
    <xf numFmtId="3" fontId="55" fillId="0" borderId="77" xfId="0" applyNumberFormat="1" applyFont="1" applyBorder="1" applyAlignment="1" applyProtection="1">
      <alignment vertical="center"/>
      <protection hidden="1"/>
    </xf>
    <xf numFmtId="3" fontId="55" fillId="0" borderId="78" xfId="0" applyNumberFormat="1" applyFont="1" applyBorder="1" applyAlignment="1" applyProtection="1">
      <alignment vertical="center"/>
      <protection hidden="1"/>
    </xf>
    <xf numFmtId="0" fontId="45" fillId="22" borderId="51" xfId="4" applyFont="1" applyFill="1" applyBorder="1" applyAlignment="1" applyProtection="1">
      <alignment horizontal="left" vertical="center"/>
      <protection hidden="1"/>
    </xf>
    <xf numFmtId="0" fontId="24" fillId="22" borderId="51" xfId="0" applyFont="1" applyFill="1" applyBorder="1" applyAlignment="1" applyProtection="1">
      <alignment horizontal="left" vertical="center"/>
      <protection hidden="1"/>
    </xf>
    <xf numFmtId="3" fontId="55" fillId="0" borderId="79" xfId="0" applyNumberFormat="1" applyFont="1" applyBorder="1" applyAlignment="1" applyProtection="1">
      <alignment vertical="center"/>
      <protection hidden="1"/>
    </xf>
    <xf numFmtId="3" fontId="55" fillId="0" borderId="80" xfId="0" applyNumberFormat="1" applyFont="1" applyBorder="1" applyAlignment="1" applyProtection="1">
      <alignment vertical="center"/>
      <protection hidden="1"/>
    </xf>
    <xf numFmtId="3" fontId="55" fillId="0" borderId="81" xfId="0" applyNumberFormat="1" applyFont="1" applyBorder="1" applyAlignment="1" applyProtection="1">
      <alignment vertical="center"/>
      <protection hidden="1"/>
    </xf>
    <xf numFmtId="3" fontId="55" fillId="0" borderId="82" xfId="0" applyNumberFormat="1" applyFont="1" applyBorder="1" applyAlignment="1" applyProtection="1">
      <alignment vertical="center"/>
      <protection hidden="1"/>
    </xf>
    <xf numFmtId="0" fontId="48" fillId="24" borderId="26" xfId="4" applyFont="1" applyFill="1" applyBorder="1" applyAlignment="1" applyProtection="1">
      <alignment vertical="center" wrapText="1" shrinkToFit="1"/>
      <protection hidden="1"/>
    </xf>
    <xf numFmtId="0" fontId="48" fillId="24" borderId="27" xfId="4" applyFont="1" applyFill="1" applyBorder="1" applyAlignment="1" applyProtection="1">
      <alignment vertical="center" wrapText="1" shrinkToFit="1"/>
      <protection hidden="1"/>
    </xf>
    <xf numFmtId="0" fontId="48" fillId="24" borderId="28" xfId="4" applyFont="1" applyFill="1" applyBorder="1" applyAlignment="1" applyProtection="1">
      <alignment vertical="center" wrapText="1" shrinkToFit="1"/>
      <protection hidden="1"/>
    </xf>
    <xf numFmtId="0" fontId="45" fillId="22" borderId="51" xfId="4" applyFont="1" applyFill="1" applyBorder="1" applyAlignment="1" applyProtection="1">
      <alignment horizontal="left" vertical="center" shrinkToFit="1"/>
      <protection hidden="1"/>
    </xf>
    <xf numFmtId="0" fontId="85" fillId="0" borderId="0" xfId="4" applyFont="1" applyAlignment="1" applyProtection="1">
      <alignment horizontal="center" vertical="center"/>
      <protection hidden="1"/>
    </xf>
    <xf numFmtId="0" fontId="30" fillId="0" borderId="0" xfId="0" applyFont="1" applyAlignment="1" applyProtection="1">
      <alignment vertical="center"/>
      <protection hidden="1"/>
    </xf>
    <xf numFmtId="0" fontId="45" fillId="22" borderId="26" xfId="4" applyFont="1" applyFill="1" applyBorder="1" applyAlignment="1" applyProtection="1">
      <alignment vertical="center" shrinkToFit="1"/>
      <protection hidden="1"/>
    </xf>
    <xf numFmtId="0" fontId="45" fillId="22" borderId="27" xfId="4" applyFont="1" applyFill="1" applyBorder="1" applyAlignment="1" applyProtection="1">
      <alignment vertical="center" shrinkToFit="1"/>
      <protection hidden="1"/>
    </xf>
    <xf numFmtId="0" fontId="24" fillId="15" borderId="26" xfId="0" applyFont="1" applyFill="1" applyBorder="1" applyAlignment="1" applyProtection="1">
      <alignment horizontal="right" vertical="center" shrinkToFit="1"/>
      <protection hidden="1"/>
    </xf>
    <xf numFmtId="0" fontId="24" fillId="15" borderId="27" xfId="0" applyFont="1" applyFill="1" applyBorder="1" applyAlignment="1" applyProtection="1">
      <alignment horizontal="right" vertical="center" shrinkToFit="1"/>
      <protection hidden="1"/>
    </xf>
    <xf numFmtId="0" fontId="24" fillId="15" borderId="28" xfId="0" applyFont="1" applyFill="1" applyBorder="1" applyAlignment="1" applyProtection="1">
      <alignment horizontal="right" vertical="center" shrinkToFit="1"/>
      <protection hidden="1"/>
    </xf>
    <xf numFmtId="0" fontId="45" fillId="22" borderId="21" xfId="4" applyFont="1" applyFill="1" applyBorder="1" applyAlignment="1" applyProtection="1">
      <alignment vertical="center" shrinkToFit="1"/>
      <protection hidden="1"/>
    </xf>
    <xf numFmtId="0" fontId="45" fillId="22" borderId="0" xfId="4" applyFont="1" applyFill="1" applyAlignment="1" applyProtection="1">
      <alignment vertical="center" shrinkToFit="1"/>
      <protection hidden="1"/>
    </xf>
    <xf numFmtId="0" fontId="44" fillId="12" borderId="0" xfId="4" applyFont="1" applyFill="1" applyAlignment="1" applyProtection="1">
      <alignment horizontal="center" vertical="center"/>
      <protection hidden="1"/>
    </xf>
    <xf numFmtId="0" fontId="28" fillId="0" borderId="0" xfId="0" applyFont="1" applyAlignment="1" applyProtection="1">
      <alignment vertical="center"/>
      <protection hidden="1"/>
    </xf>
    <xf numFmtId="0" fontId="55" fillId="0" borderId="31" xfId="0" applyFont="1" applyBorder="1" applyAlignment="1" applyProtection="1">
      <alignment vertical="center" wrapText="1"/>
      <protection hidden="1"/>
    </xf>
    <xf numFmtId="0" fontId="55" fillId="0" borderId="52" xfId="0" applyFont="1" applyBorder="1" applyAlignment="1" applyProtection="1">
      <alignment vertical="center" wrapText="1"/>
      <protection hidden="1"/>
    </xf>
    <xf numFmtId="0" fontId="30" fillId="0" borderId="24" xfId="0" applyFont="1" applyBorder="1" applyAlignment="1" applyProtection="1">
      <alignment vertical="center"/>
      <protection locked="0" hidden="1"/>
    </xf>
    <xf numFmtId="0" fontId="24" fillId="0" borderId="54" xfId="0" applyFont="1" applyBorder="1" applyAlignment="1" applyProtection="1">
      <alignment vertical="center" shrinkToFit="1"/>
      <protection locked="0"/>
    </xf>
    <xf numFmtId="0" fontId="29" fillId="0" borderId="55" xfId="0" quotePrefix="1" applyFont="1" applyBorder="1" applyAlignment="1" applyProtection="1">
      <alignment horizontal="center" vertical="center"/>
      <protection hidden="1"/>
    </xf>
    <xf numFmtId="0" fontId="55" fillId="0" borderId="50" xfId="0" applyFont="1" applyBorder="1" applyAlignment="1" applyProtection="1">
      <alignment vertical="center"/>
      <protection hidden="1"/>
    </xf>
    <xf numFmtId="0" fontId="0" fillId="0" borderId="55" xfId="0" applyBorder="1" applyAlignment="1" applyProtection="1">
      <alignment vertical="center"/>
      <protection hidden="1"/>
    </xf>
    <xf numFmtId="0" fontId="24" fillId="0" borderId="55" xfId="0" applyFont="1" applyBorder="1" applyAlignment="1" applyProtection="1">
      <alignment vertical="center"/>
      <protection locked="0"/>
    </xf>
    <xf numFmtId="0" fontId="0" fillId="0" borderId="55" xfId="0" applyBorder="1" applyAlignment="1" applyProtection="1">
      <alignment vertical="center"/>
      <protection locked="0"/>
    </xf>
    <xf numFmtId="0" fontId="24" fillId="0" borderId="55" xfId="0" applyFont="1" applyBorder="1" applyAlignment="1" applyProtection="1">
      <alignment vertical="center" wrapText="1"/>
      <protection hidden="1"/>
    </xf>
    <xf numFmtId="0" fontId="6" fillId="0" borderId="1" xfId="0" applyFont="1" applyBorder="1" applyAlignment="1" applyProtection="1">
      <alignment vertical="center"/>
      <protection hidden="1"/>
    </xf>
    <xf numFmtId="0" fontId="0" fillId="0" borderId="1" xfId="0" applyBorder="1" applyAlignment="1" applyProtection="1">
      <alignment horizontal="center" vertical="center"/>
      <protection hidden="1"/>
    </xf>
    <xf numFmtId="0" fontId="29" fillId="0" borderId="52" xfId="0" applyFont="1" applyBorder="1" applyAlignment="1" applyProtection="1">
      <alignment vertical="center" wrapText="1"/>
      <protection locked="0"/>
    </xf>
    <xf numFmtId="0" fontId="30" fillId="0" borderId="30" xfId="0" applyFont="1" applyBorder="1" applyAlignment="1" applyProtection="1">
      <alignment horizontal="left" vertical="center"/>
      <protection hidden="1"/>
    </xf>
    <xf numFmtId="0" fontId="30" fillId="0" borderId="31" xfId="0" applyFont="1" applyBorder="1" applyAlignment="1" applyProtection="1">
      <alignment horizontal="left" vertical="center"/>
      <protection hidden="1"/>
    </xf>
    <xf numFmtId="0" fontId="29" fillId="15" borderId="52" xfId="0" applyFont="1" applyFill="1" applyBorder="1" applyAlignment="1" applyProtection="1">
      <alignment horizontal="center" vertical="center" wrapText="1"/>
      <protection hidden="1"/>
    </xf>
    <xf numFmtId="0" fontId="23" fillId="0" borderId="1" xfId="0" applyFont="1" applyBorder="1" applyAlignment="1" applyProtection="1">
      <alignment vertical="center"/>
      <protection hidden="1"/>
    </xf>
    <xf numFmtId="0" fontId="63" fillId="0" borderId="1" xfId="0" applyFont="1" applyBorder="1" applyAlignment="1" applyProtection="1">
      <alignment horizontal="left" vertical="top" wrapText="1"/>
      <protection hidden="1"/>
    </xf>
    <xf numFmtId="0" fontId="24" fillId="15" borderId="24" xfId="0" applyFont="1" applyFill="1" applyBorder="1" applyAlignment="1" applyProtection="1">
      <alignment vertical="center" shrinkToFit="1"/>
      <protection hidden="1"/>
    </xf>
    <xf numFmtId="0" fontId="22" fillId="0" borderId="5" xfId="0" applyFont="1" applyBorder="1" applyAlignment="1" applyProtection="1">
      <alignment vertical="top" wrapText="1"/>
      <protection hidden="1"/>
    </xf>
    <xf numFmtId="0" fontId="22" fillId="0" borderId="7" xfId="0" applyFont="1" applyBorder="1" applyAlignment="1" applyProtection="1">
      <alignment vertical="top" wrapText="1"/>
      <protection hidden="1"/>
    </xf>
    <xf numFmtId="0" fontId="22" fillId="0" borderId="6" xfId="0" applyFont="1" applyBorder="1" applyAlignment="1" applyProtection="1">
      <alignment vertical="top" wrapText="1"/>
      <protection hidden="1"/>
    </xf>
    <xf numFmtId="0" fontId="37" fillId="0" borderId="1" xfId="0" applyFont="1" applyBorder="1" applyAlignment="1" applyProtection="1">
      <alignment horizontal="center" vertical="center" wrapText="1"/>
      <protection hidden="1"/>
    </xf>
    <xf numFmtId="0" fontId="55" fillId="24" borderId="26" xfId="0" applyFont="1" applyFill="1" applyBorder="1" applyAlignment="1" applyProtection="1">
      <alignment horizontal="center" vertical="center" wrapText="1" shrinkToFit="1"/>
      <protection hidden="1"/>
    </xf>
    <xf numFmtId="0" fontId="55" fillId="24" borderId="28" xfId="0" applyFont="1" applyFill="1" applyBorder="1" applyAlignment="1" applyProtection="1">
      <alignment horizontal="center" vertical="center" shrinkToFit="1"/>
      <protection hidden="1"/>
    </xf>
    <xf numFmtId="0" fontId="24" fillId="15" borderId="28" xfId="0" applyFont="1" applyFill="1" applyBorder="1" applyAlignment="1" applyProtection="1">
      <alignment horizontal="left" vertical="center" shrinkToFit="1"/>
      <protection hidden="1"/>
    </xf>
    <xf numFmtId="10" fontId="55" fillId="0" borderId="2" xfId="0" applyNumberFormat="1" applyFont="1" applyBorder="1" applyAlignment="1" applyProtection="1">
      <alignment vertical="center"/>
      <protection hidden="1"/>
    </xf>
    <xf numFmtId="176" fontId="30" fillId="0" borderId="79" xfId="0" applyNumberFormat="1" applyFont="1" applyBorder="1" applyAlignment="1" applyProtection="1">
      <alignment vertical="center"/>
      <protection hidden="1"/>
    </xf>
    <xf numFmtId="0" fontId="24" fillId="0" borderId="80" xfId="0" applyFont="1" applyBorder="1" applyAlignment="1" applyProtection="1">
      <alignment vertical="center"/>
      <protection hidden="1"/>
    </xf>
    <xf numFmtId="0" fontId="24" fillId="0" borderId="81" xfId="0" applyFont="1" applyBorder="1" applyAlignment="1" applyProtection="1">
      <alignment vertical="center"/>
      <protection hidden="1"/>
    </xf>
    <xf numFmtId="0" fontId="45" fillId="22" borderId="18" xfId="4" applyFont="1" applyFill="1" applyBorder="1" applyAlignment="1" applyProtection="1">
      <alignment vertical="center" shrinkToFit="1"/>
      <protection hidden="1"/>
    </xf>
    <xf numFmtId="0" fontId="45" fillId="22" borderId="19" xfId="4" applyFont="1" applyFill="1" applyBorder="1" applyAlignment="1" applyProtection="1">
      <alignment vertical="center" shrinkToFit="1"/>
      <protection hidden="1"/>
    </xf>
    <xf numFmtId="0" fontId="30" fillId="0" borderId="0" xfId="0" applyFont="1" applyAlignment="1" applyProtection="1">
      <alignment horizontal="right" vertical="center"/>
      <protection hidden="1"/>
    </xf>
    <xf numFmtId="0" fontId="30" fillId="0" borderId="22" xfId="0" applyFont="1" applyBorder="1" applyAlignment="1" applyProtection="1">
      <alignment horizontal="right" vertical="center"/>
      <protection hidden="1"/>
    </xf>
    <xf numFmtId="0" fontId="45" fillId="22" borderId="28" xfId="4" applyFont="1" applyFill="1" applyBorder="1" applyAlignment="1" applyProtection="1">
      <alignment vertical="center" shrinkToFit="1"/>
      <protection hidden="1"/>
    </xf>
    <xf numFmtId="0" fontId="79" fillId="0" borderId="0" xfId="4" applyFont="1" applyAlignment="1" applyProtection="1">
      <alignment horizontal="left" vertical="center" wrapText="1"/>
      <protection hidden="1"/>
    </xf>
    <xf numFmtId="0" fontId="55" fillId="0" borderId="5" xfId="0" applyFont="1" applyBorder="1" applyAlignment="1" applyProtection="1">
      <alignment horizontal="left" vertical="center" wrapText="1"/>
      <protection hidden="1"/>
    </xf>
    <xf numFmtId="0" fontId="55" fillId="0" borderId="7" xfId="0" applyFont="1" applyBorder="1" applyAlignment="1" applyProtection="1">
      <alignment horizontal="left" vertical="center" wrapText="1"/>
      <protection hidden="1"/>
    </xf>
    <xf numFmtId="0" fontId="24" fillId="0" borderId="96" xfId="0" applyFont="1" applyBorder="1" applyAlignment="1" applyProtection="1">
      <alignment vertical="center" wrapText="1"/>
      <protection locked="0"/>
    </xf>
    <xf numFmtId="0" fontId="24" fillId="0" borderId="0" xfId="0" applyFont="1" applyAlignment="1" applyProtection="1">
      <alignment vertical="center" wrapText="1"/>
      <protection hidden="1"/>
    </xf>
    <xf numFmtId="0" fontId="24" fillId="15" borderId="0" xfId="0" applyFont="1" applyFill="1" applyAlignment="1" applyProtection="1">
      <alignment horizontal="center" vertical="center" shrinkToFit="1"/>
      <protection hidden="1"/>
    </xf>
    <xf numFmtId="0" fontId="29" fillId="0" borderId="52" xfId="0" applyFont="1" applyBorder="1" applyAlignment="1" applyProtection="1">
      <alignment horizontal="center" vertical="center"/>
      <protection hidden="1"/>
    </xf>
    <xf numFmtId="0" fontId="24" fillId="0" borderId="53"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48" xfId="0" applyBorder="1" applyAlignment="1" applyProtection="1">
      <alignment vertical="center"/>
      <protection locked="0"/>
    </xf>
    <xf numFmtId="0" fontId="24" fillId="23" borderId="54" xfId="0" applyFont="1" applyFill="1" applyBorder="1" applyAlignment="1" applyProtection="1">
      <alignment vertical="center" wrapText="1"/>
      <protection hidden="1"/>
    </xf>
    <xf numFmtId="185" fontId="24" fillId="0" borderId="5" xfId="0" applyNumberFormat="1" applyFont="1" applyBorder="1" applyAlignment="1" applyProtection="1">
      <alignment vertical="center"/>
      <protection hidden="1"/>
    </xf>
    <xf numFmtId="185" fontId="24" fillId="0" borderId="7" xfId="0" applyNumberFormat="1" applyFont="1" applyBorder="1" applyAlignment="1" applyProtection="1">
      <alignment vertical="center"/>
      <protection hidden="1"/>
    </xf>
    <xf numFmtId="0" fontId="0" fillId="0" borderId="1" xfId="0" applyBorder="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31" fillId="22" borderId="18" xfId="0" applyFont="1" applyFill="1" applyBorder="1" applyAlignment="1" applyProtection="1">
      <alignment vertical="center"/>
      <protection hidden="1"/>
    </xf>
    <xf numFmtId="0" fontId="31" fillId="22" borderId="19" xfId="0" applyFont="1" applyFill="1" applyBorder="1" applyAlignment="1" applyProtection="1">
      <alignment vertical="center"/>
      <protection hidden="1"/>
    </xf>
    <xf numFmtId="0" fontId="31" fillId="22" borderId="20" xfId="0" applyFont="1" applyFill="1" applyBorder="1" applyAlignment="1" applyProtection="1">
      <alignment vertical="center"/>
      <protection hidden="1"/>
    </xf>
    <xf numFmtId="0" fontId="55" fillId="0" borderId="48" xfId="0" applyFont="1" applyBorder="1" applyAlignment="1" applyProtection="1">
      <alignment vertical="center" wrapText="1" shrinkToFit="1"/>
      <protection hidden="1"/>
    </xf>
    <xf numFmtId="0" fontId="55" fillId="0" borderId="54" xfId="0" applyFont="1" applyBorder="1" applyAlignment="1" applyProtection="1">
      <alignment vertical="center" wrapText="1" shrinkToFit="1"/>
      <protection hidden="1"/>
    </xf>
    <xf numFmtId="0" fontId="30" fillId="0" borderId="7" xfId="0" applyFont="1" applyBorder="1" applyAlignment="1" applyProtection="1">
      <alignment horizontal="left" vertical="center"/>
      <protection hidden="1"/>
    </xf>
    <xf numFmtId="0" fontId="30" fillId="0" borderId="48" xfId="0" applyFont="1" applyBorder="1" applyAlignment="1" applyProtection="1">
      <alignment horizontal="left" vertical="center"/>
      <protection hidden="1"/>
    </xf>
    <xf numFmtId="0" fontId="29" fillId="15" borderId="54" xfId="0" applyFont="1" applyFill="1" applyBorder="1" applyAlignment="1" applyProtection="1">
      <alignment horizontal="center" vertical="center" wrapText="1"/>
      <protection hidden="1"/>
    </xf>
    <xf numFmtId="3" fontId="55" fillId="0" borderId="2" xfId="0" applyNumberFormat="1" applyFont="1" applyBorder="1" applyAlignment="1" applyProtection="1">
      <alignment vertical="center"/>
      <protection hidden="1"/>
    </xf>
    <xf numFmtId="3" fontId="29" fillId="0" borderId="1" xfId="0" applyNumberFormat="1" applyFont="1" applyBorder="1" applyAlignment="1" applyProtection="1">
      <alignment vertical="center"/>
      <protection hidden="1"/>
    </xf>
    <xf numFmtId="0" fontId="31" fillId="0" borderId="8" xfId="0" applyFont="1" applyBorder="1"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32" xfId="0" applyFont="1" applyBorder="1" applyAlignment="1" applyProtection="1">
      <alignment horizontal="center" vertical="center" wrapText="1"/>
      <protection hidden="1"/>
    </xf>
    <xf numFmtId="0" fontId="30" fillId="0" borderId="9" xfId="0" applyFont="1" applyBorder="1" applyAlignment="1" applyProtection="1">
      <alignment horizontal="center" vertical="center" wrapText="1"/>
      <protection hidden="1"/>
    </xf>
    <xf numFmtId="0" fontId="30" fillId="0" borderId="8" xfId="0" applyFont="1" applyBorder="1" applyAlignment="1" applyProtection="1">
      <alignment horizontal="center" vertical="center" wrapText="1"/>
      <protection hidden="1"/>
    </xf>
    <xf numFmtId="0" fontId="30" fillId="0" borderId="12" xfId="0" applyFont="1" applyBorder="1" applyAlignment="1" applyProtection="1">
      <alignment horizontal="center" vertical="center" wrapText="1"/>
      <protection hidden="1"/>
    </xf>
    <xf numFmtId="0" fontId="30" fillId="0" borderId="14" xfId="0" applyFont="1" applyBorder="1" applyAlignment="1" applyProtection="1">
      <alignment horizontal="center" vertical="center" wrapText="1"/>
      <protection hidden="1"/>
    </xf>
    <xf numFmtId="0" fontId="30" fillId="0" borderId="13" xfId="0" applyFont="1" applyBorder="1" applyAlignment="1" applyProtection="1">
      <alignment horizontal="center" vertical="center" wrapText="1"/>
      <protection hidden="1"/>
    </xf>
    <xf numFmtId="182" fontId="29" fillId="0" borderId="5" xfId="0" applyNumberFormat="1" applyFont="1" applyBorder="1" applyAlignment="1" applyProtection="1">
      <alignment vertical="center"/>
      <protection hidden="1"/>
    </xf>
    <xf numFmtId="182" fontId="29" fillId="0" borderId="7" xfId="0" applyNumberFormat="1" applyFont="1" applyBorder="1" applyAlignment="1" applyProtection="1">
      <alignment vertical="center"/>
      <protection hidden="1"/>
    </xf>
    <xf numFmtId="182" fontId="29" fillId="0" borderId="6" xfId="0" applyNumberFormat="1" applyFont="1" applyBorder="1" applyAlignment="1" applyProtection="1">
      <alignment vertical="center"/>
      <protection hidden="1"/>
    </xf>
    <xf numFmtId="179" fontId="29" fillId="0" borderId="5" xfId="0" applyNumberFormat="1" applyFont="1" applyBorder="1" applyAlignment="1" applyProtection="1">
      <alignment vertical="center"/>
      <protection hidden="1"/>
    </xf>
    <xf numFmtId="179" fontId="29" fillId="0" borderId="7" xfId="0" applyNumberFormat="1" applyFont="1" applyBorder="1" applyAlignment="1" applyProtection="1">
      <alignment vertical="center"/>
      <protection hidden="1"/>
    </xf>
    <xf numFmtId="179" fontId="29" fillId="0" borderId="6" xfId="0" applyNumberFormat="1" applyFont="1" applyBorder="1" applyAlignment="1" applyProtection="1">
      <alignment vertical="center"/>
      <protection hidden="1"/>
    </xf>
    <xf numFmtId="0" fontId="30" fillId="0" borderId="83" xfId="0" applyFont="1" applyBorder="1" applyAlignment="1" applyProtection="1">
      <alignment horizontal="center" vertical="center" wrapText="1"/>
      <protection hidden="1"/>
    </xf>
    <xf numFmtId="0" fontId="30" fillId="0" borderId="84" xfId="0" applyFont="1" applyBorder="1" applyAlignment="1" applyProtection="1">
      <alignment horizontal="center" vertical="center" wrapText="1"/>
      <protection hidden="1"/>
    </xf>
    <xf numFmtId="0" fontId="30" fillId="0" borderId="85" xfId="0" applyFont="1" applyBorder="1" applyAlignment="1" applyProtection="1">
      <alignment horizontal="center" vertical="center" wrapText="1"/>
      <protection hidden="1"/>
    </xf>
    <xf numFmtId="0" fontId="30" fillId="0" borderId="86" xfId="0" applyFont="1" applyBorder="1" applyAlignment="1" applyProtection="1">
      <alignment horizontal="center" vertical="center" wrapText="1"/>
      <protection hidden="1"/>
    </xf>
    <xf numFmtId="0" fontId="30" fillId="0" borderId="87" xfId="0" applyFont="1" applyBorder="1" applyAlignment="1" applyProtection="1">
      <alignment horizontal="center" vertical="center" wrapText="1"/>
      <protection hidden="1"/>
    </xf>
    <xf numFmtId="0" fontId="30" fillId="0" borderId="88" xfId="0" applyFont="1" applyBorder="1" applyAlignment="1" applyProtection="1">
      <alignment horizontal="center" vertical="center" wrapText="1"/>
      <protection hidden="1"/>
    </xf>
    <xf numFmtId="0" fontId="30" fillId="0" borderId="89" xfId="0" applyFont="1" applyBorder="1" applyAlignment="1" applyProtection="1">
      <alignment horizontal="center" vertical="center" wrapText="1"/>
      <protection hidden="1"/>
    </xf>
    <xf numFmtId="0" fontId="30" fillId="0" borderId="90" xfId="0" applyFont="1" applyBorder="1" applyAlignment="1" applyProtection="1">
      <alignment horizontal="center" vertical="center" wrapText="1"/>
      <protection hidden="1"/>
    </xf>
    <xf numFmtId="0" fontId="30" fillId="0" borderId="91" xfId="0" applyFont="1" applyBorder="1" applyAlignment="1" applyProtection="1">
      <alignment horizontal="center" vertical="center" wrapText="1"/>
      <protection hidden="1"/>
    </xf>
    <xf numFmtId="179" fontId="24" fillId="0" borderId="5" xfId="0" applyNumberFormat="1" applyFont="1" applyBorder="1" applyAlignment="1" applyProtection="1">
      <alignment horizontal="center" vertical="center"/>
      <protection hidden="1"/>
    </xf>
    <xf numFmtId="179" fontId="24" fillId="0" borderId="7" xfId="0" applyNumberFormat="1" applyFont="1" applyBorder="1" applyAlignment="1" applyProtection="1">
      <alignment horizontal="center" vertical="center"/>
      <protection hidden="1"/>
    </xf>
    <xf numFmtId="179" fontId="24" fillId="0" borderId="6" xfId="0" applyNumberFormat="1" applyFont="1" applyBorder="1" applyAlignment="1" applyProtection="1">
      <alignment horizontal="center" vertical="center"/>
      <protection hidden="1"/>
    </xf>
    <xf numFmtId="181" fontId="29" fillId="0" borderId="5" xfId="0" applyNumberFormat="1" applyFont="1" applyBorder="1" applyAlignment="1" applyProtection="1">
      <alignment vertical="center"/>
      <protection hidden="1"/>
    </xf>
    <xf numFmtId="181" fontId="29" fillId="0" borderId="7" xfId="0" applyNumberFormat="1" applyFont="1" applyBorder="1" applyAlignment="1" applyProtection="1">
      <alignment vertical="center"/>
      <protection hidden="1"/>
    </xf>
    <xf numFmtId="181" fontId="29" fillId="0" borderId="6" xfId="0" applyNumberFormat="1" applyFont="1" applyBorder="1" applyAlignment="1" applyProtection="1">
      <alignment vertical="center"/>
      <protection hidden="1"/>
    </xf>
    <xf numFmtId="0" fontId="24" fillId="0" borderId="11" xfId="0" applyFont="1" applyBorder="1" applyAlignment="1" applyProtection="1">
      <alignment vertical="center" wrapText="1"/>
      <protection hidden="1"/>
    </xf>
    <xf numFmtId="0" fontId="0" fillId="0" borderId="11" xfId="0" applyBorder="1" applyAlignment="1">
      <alignment vertical="center" wrapText="1"/>
    </xf>
    <xf numFmtId="0" fontId="24" fillId="0" borderId="4" xfId="0" applyFont="1" applyBorder="1" applyAlignment="1" applyProtection="1">
      <alignment horizontal="center" vertical="center"/>
      <protection hidden="1"/>
    </xf>
    <xf numFmtId="0" fontId="61" fillId="0" borderId="0" xfId="0" applyFont="1" applyAlignment="1" applyProtection="1">
      <alignment horizontal="justify" vertical="center"/>
      <protection hidden="1"/>
    </xf>
    <xf numFmtId="0" fontId="23" fillId="0" borderId="0" xfId="0" applyFont="1" applyAlignment="1" applyProtection="1">
      <alignment vertical="center"/>
      <protection hidden="1"/>
    </xf>
    <xf numFmtId="0" fontId="26" fillId="0" borderId="0" xfId="0" applyFont="1" applyAlignment="1" applyProtection="1">
      <alignment horizontal="left" vertical="center" wrapText="1" indent="2"/>
      <protection hidden="1"/>
    </xf>
    <xf numFmtId="0" fontId="0" fillId="0" borderId="0" xfId="0" applyAlignment="1" applyProtection="1">
      <alignment horizontal="left" vertical="center" indent="2"/>
      <protection hidden="1"/>
    </xf>
    <xf numFmtId="0" fontId="63" fillId="0" borderId="0" xfId="0" applyFont="1" applyAlignment="1" applyProtection="1">
      <alignment horizontal="left" vertical="center" shrinkToFit="1"/>
      <protection hidden="1"/>
    </xf>
    <xf numFmtId="56" fontId="30" fillId="0" borderId="26" xfId="0" quotePrefix="1" applyNumberFormat="1" applyFont="1" applyBorder="1" applyAlignment="1" applyProtection="1">
      <alignment horizontal="left" vertical="center"/>
      <protection hidden="1"/>
    </xf>
    <xf numFmtId="56" fontId="30" fillId="0" borderId="27" xfId="0" quotePrefix="1" applyNumberFormat="1" applyFont="1" applyBorder="1" applyAlignment="1" applyProtection="1">
      <alignment horizontal="left" vertical="center"/>
      <protection hidden="1"/>
    </xf>
    <xf numFmtId="0" fontId="30" fillId="0" borderId="21" xfId="0" applyFont="1" applyBorder="1" applyAlignment="1" applyProtection="1">
      <alignment horizontal="left" vertical="center"/>
      <protection hidden="1"/>
    </xf>
    <xf numFmtId="0" fontId="30" fillId="0" borderId="0" xfId="0" applyFont="1" applyAlignment="1" applyProtection="1">
      <alignment horizontal="left" vertical="center"/>
      <protection hidden="1"/>
    </xf>
    <xf numFmtId="0" fontId="30" fillId="0" borderId="19" xfId="0" applyFont="1" applyBorder="1" applyAlignment="1" applyProtection="1">
      <alignment vertical="center"/>
      <protection locked="0" hidden="1"/>
    </xf>
    <xf numFmtId="0" fontId="63" fillId="0" borderId="48" xfId="0" applyFont="1" applyBorder="1" applyAlignment="1" applyProtection="1">
      <alignment vertical="center" wrapText="1"/>
      <protection hidden="1"/>
    </xf>
    <xf numFmtId="0" fontId="63" fillId="0" borderId="54" xfId="0" applyFont="1" applyBorder="1" applyAlignment="1" applyProtection="1">
      <alignment vertical="center" wrapText="1"/>
      <protection hidden="1"/>
    </xf>
    <xf numFmtId="0" fontId="79" fillId="0" borderId="48" xfId="0" applyFont="1" applyBorder="1" applyAlignment="1" applyProtection="1">
      <alignment vertical="center" wrapText="1"/>
      <protection hidden="1"/>
    </xf>
    <xf numFmtId="0" fontId="79" fillId="0" borderId="54" xfId="0" applyFont="1" applyBorder="1" applyAlignment="1" applyProtection="1">
      <alignment vertical="center" wrapText="1"/>
      <protection hidden="1"/>
    </xf>
    <xf numFmtId="0" fontId="29" fillId="0" borderId="14" xfId="0" applyFont="1" applyBorder="1" applyAlignment="1" applyProtection="1">
      <alignment horizontal="center" vertical="center"/>
      <protection hidden="1"/>
    </xf>
    <xf numFmtId="0" fontId="0" fillId="2" borderId="5" xfId="0" applyFill="1" applyBorder="1" applyAlignment="1" applyProtection="1">
      <alignment horizontal="right" vertical="center"/>
      <protection locked="0"/>
    </xf>
    <xf numFmtId="0" fontId="0" fillId="2" borderId="7" xfId="0" applyFill="1" applyBorder="1" applyAlignment="1" applyProtection="1">
      <alignment horizontal="right" vertical="center"/>
      <protection locked="0"/>
    </xf>
    <xf numFmtId="0" fontId="0" fillId="2" borderId="6" xfId="0" applyFill="1" applyBorder="1" applyAlignment="1" applyProtection="1">
      <alignment horizontal="right" vertical="center"/>
      <protection locked="0"/>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2" borderId="5" xfId="0"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6" xfId="0" applyFill="1" applyBorder="1" applyAlignment="1" applyProtection="1">
      <alignment vertical="center"/>
      <protection locked="0"/>
    </xf>
    <xf numFmtId="0" fontId="0" fillId="2" borderId="1" xfId="0" applyFill="1" applyBorder="1" applyAlignment="1" applyProtection="1">
      <alignment vertical="center"/>
      <protection locked="0"/>
    </xf>
    <xf numFmtId="0" fontId="0" fillId="0" borderId="1" xfId="0" applyBorder="1" applyAlignment="1" applyProtection="1">
      <alignment vertical="center"/>
      <protection locked="0"/>
    </xf>
    <xf numFmtId="0" fontId="2" fillId="3" borderId="1" xfId="0" applyFont="1" applyFill="1" applyBorder="1" applyAlignment="1" applyProtection="1">
      <alignment vertical="center"/>
      <protection locked="0"/>
    </xf>
    <xf numFmtId="0" fontId="2" fillId="2" borderId="5" xfId="0" applyFont="1" applyFill="1" applyBorder="1" applyAlignment="1" applyProtection="1">
      <alignment vertical="center"/>
      <protection locked="0"/>
    </xf>
    <xf numFmtId="0" fontId="2" fillId="2" borderId="7" xfId="0" applyFont="1" applyFill="1" applyBorder="1" applyAlignment="1" applyProtection="1">
      <alignment vertical="center"/>
      <protection locked="0"/>
    </xf>
    <xf numFmtId="0" fontId="2" fillId="3" borderId="6" xfId="0" applyFont="1" applyFill="1" applyBorder="1" applyAlignment="1" applyProtection="1">
      <alignment vertical="center"/>
      <protection locked="0"/>
    </xf>
    <xf numFmtId="185" fontId="2" fillId="3" borderId="1" xfId="0" applyNumberFormat="1" applyFont="1" applyFill="1" applyBorder="1" applyAlignment="1" applyProtection="1">
      <alignment vertical="center"/>
      <protection locked="0"/>
    </xf>
    <xf numFmtId="185" fontId="0" fillId="0" borderId="1" xfId="0" applyNumberFormat="1" applyBorder="1" applyAlignment="1" applyProtection="1">
      <alignment vertical="center"/>
      <protection locked="0"/>
    </xf>
    <xf numFmtId="185" fontId="0" fillId="2" borderId="5" xfId="0" applyNumberFormat="1" applyFill="1" applyBorder="1" applyAlignment="1" applyProtection="1">
      <alignment horizontal="center" vertical="center"/>
      <protection locked="0"/>
    </xf>
    <xf numFmtId="185" fontId="0" fillId="2" borderId="6" xfId="0" applyNumberFormat="1" applyFill="1" applyBorder="1" applyAlignment="1" applyProtection="1">
      <alignment horizontal="center" vertical="center"/>
      <protection locked="0"/>
    </xf>
    <xf numFmtId="49" fontId="0" fillId="3" borderId="1" xfId="0" applyNumberFormat="1" applyFill="1" applyBorder="1" applyAlignment="1" applyProtection="1">
      <alignment vertical="center" shrinkToFit="1"/>
      <protection locked="0"/>
    </xf>
    <xf numFmtId="0" fontId="2" fillId="2" borderId="12" xfId="0" applyFont="1" applyFill="1" applyBorder="1" applyAlignment="1" applyProtection="1">
      <alignment vertical="center"/>
      <protection locked="0"/>
    </xf>
    <xf numFmtId="0" fontId="2" fillId="2" borderId="14" xfId="0" applyFont="1" applyFill="1" applyBorder="1" applyAlignment="1" applyProtection="1">
      <alignment vertical="center"/>
      <protection locked="0"/>
    </xf>
    <xf numFmtId="0" fontId="2" fillId="3" borderId="5" xfId="0" applyFont="1" applyFill="1" applyBorder="1" applyAlignment="1" applyProtection="1">
      <alignment vertical="center"/>
      <protection locked="0"/>
    </xf>
    <xf numFmtId="0" fontId="2" fillId="3" borderId="7" xfId="0" applyFont="1"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1"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22" fillId="14" borderId="9" xfId="0" applyFont="1" applyFill="1" applyBorder="1" applyAlignment="1" applyProtection="1">
      <alignment horizontal="left" vertical="center"/>
      <protection hidden="1"/>
    </xf>
    <xf numFmtId="0" fontId="22" fillId="14" borderId="11" xfId="0" applyFont="1" applyFill="1" applyBorder="1" applyAlignment="1" applyProtection="1">
      <alignment horizontal="left" vertical="center"/>
      <protection hidden="1"/>
    </xf>
    <xf numFmtId="0" fontId="22" fillId="14" borderId="10" xfId="0" applyFont="1" applyFill="1" applyBorder="1" applyAlignment="1" applyProtection="1">
      <alignment horizontal="left" vertical="center"/>
      <protection hidden="1"/>
    </xf>
    <xf numFmtId="0" fontId="32" fillId="14" borderId="18" xfId="0" applyFont="1" applyFill="1" applyBorder="1" applyAlignment="1" applyProtection="1">
      <alignment vertical="top" wrapText="1"/>
      <protection hidden="1"/>
    </xf>
    <xf numFmtId="0" fontId="32" fillId="14" borderId="19" xfId="0" applyFont="1" applyFill="1" applyBorder="1" applyAlignment="1" applyProtection="1">
      <alignment vertical="top" wrapText="1"/>
      <protection hidden="1"/>
    </xf>
    <xf numFmtId="0" fontId="32" fillId="14" borderId="20" xfId="0" applyFont="1" applyFill="1" applyBorder="1" applyAlignment="1" applyProtection="1">
      <alignment vertical="top" wrapText="1"/>
      <protection hidden="1"/>
    </xf>
    <xf numFmtId="0" fontId="32" fillId="14" borderId="21" xfId="0" applyFont="1" applyFill="1" applyBorder="1" applyAlignment="1" applyProtection="1">
      <alignment vertical="top" wrapText="1"/>
      <protection hidden="1"/>
    </xf>
    <xf numFmtId="0" fontId="32" fillId="14" borderId="0" xfId="0" applyFont="1" applyFill="1" applyAlignment="1" applyProtection="1">
      <alignment vertical="top" wrapText="1"/>
      <protection hidden="1"/>
    </xf>
    <xf numFmtId="0" fontId="32" fillId="14" borderId="22" xfId="0" applyFont="1" applyFill="1" applyBorder="1" applyAlignment="1" applyProtection="1">
      <alignment vertical="top" wrapText="1"/>
      <protection hidden="1"/>
    </xf>
    <xf numFmtId="0" fontId="32" fillId="14" borderId="23" xfId="0" applyFont="1" applyFill="1" applyBorder="1" applyAlignment="1" applyProtection="1">
      <alignment vertical="top" wrapText="1"/>
      <protection hidden="1"/>
    </xf>
    <xf numFmtId="0" fontId="32" fillId="14" borderId="24" xfId="0" applyFont="1" applyFill="1" applyBorder="1" applyAlignment="1" applyProtection="1">
      <alignment vertical="top" wrapText="1"/>
      <protection hidden="1"/>
    </xf>
    <xf numFmtId="0" fontId="32" fillId="14" borderId="25" xfId="0" applyFont="1" applyFill="1" applyBorder="1" applyAlignment="1" applyProtection="1">
      <alignment vertical="top" wrapText="1"/>
      <protection hidden="1"/>
    </xf>
    <xf numFmtId="0" fontId="57" fillId="0" borderId="9" xfId="0" applyFont="1" applyBorder="1" applyAlignment="1" applyProtection="1">
      <alignment vertical="top" wrapText="1"/>
      <protection hidden="1"/>
    </xf>
    <xf numFmtId="0" fontId="57" fillId="0" borderId="11" xfId="0" applyFont="1" applyBorder="1" applyAlignment="1" applyProtection="1">
      <alignment vertical="top" wrapText="1"/>
      <protection hidden="1"/>
    </xf>
    <xf numFmtId="0" fontId="57" fillId="0" borderId="10" xfId="0" applyFont="1" applyBorder="1" applyAlignment="1" applyProtection="1">
      <alignment vertical="top" wrapText="1"/>
      <protection hidden="1"/>
    </xf>
    <xf numFmtId="0" fontId="57" fillId="0" borderId="8" xfId="0" applyFont="1" applyBorder="1" applyAlignment="1" applyProtection="1">
      <alignment vertical="top" wrapText="1"/>
      <protection hidden="1"/>
    </xf>
    <xf numFmtId="0" fontId="57" fillId="0" borderId="0" xfId="0" applyFont="1" applyAlignment="1" applyProtection="1">
      <alignment vertical="top" wrapText="1"/>
      <protection hidden="1"/>
    </xf>
    <xf numFmtId="0" fontId="57" fillId="0" borderId="32" xfId="0" applyFont="1" applyBorder="1" applyAlignment="1" applyProtection="1">
      <alignment vertical="top" wrapText="1"/>
      <protection hidden="1"/>
    </xf>
    <xf numFmtId="0" fontId="57" fillId="0" borderId="12" xfId="0" applyFont="1" applyBorder="1" applyAlignment="1" applyProtection="1">
      <alignment vertical="top" wrapText="1"/>
      <protection hidden="1"/>
    </xf>
    <xf numFmtId="0" fontId="57" fillId="0" borderId="14" xfId="0" applyFont="1" applyBorder="1" applyAlignment="1" applyProtection="1">
      <alignment vertical="top" wrapText="1"/>
      <protection hidden="1"/>
    </xf>
    <xf numFmtId="0" fontId="57" fillId="0" borderId="13" xfId="0" applyFont="1" applyBorder="1" applyAlignment="1" applyProtection="1">
      <alignment vertical="top" wrapText="1"/>
      <protection hidden="1"/>
    </xf>
    <xf numFmtId="0" fontId="0" fillId="16" borderId="1" xfId="0" applyFill="1" applyBorder="1" applyAlignment="1" applyProtection="1">
      <alignment horizontal="center" vertical="center"/>
      <protection hidden="1"/>
    </xf>
    <xf numFmtId="0" fontId="22" fillId="16" borderId="1" xfId="0"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0" fillId="3" borderId="37" xfId="0" applyFill="1" applyBorder="1" applyAlignment="1" applyProtection="1">
      <alignment vertical="center" shrinkToFit="1"/>
      <protection locked="0"/>
    </xf>
    <xf numFmtId="0" fontId="0" fillId="3" borderId="38" xfId="0" applyFill="1" applyBorder="1" applyAlignment="1" applyProtection="1">
      <alignment vertical="center" shrinkToFit="1"/>
      <protection locked="0"/>
    </xf>
    <xf numFmtId="0" fontId="0" fillId="2" borderId="37" xfId="0" applyFill="1" applyBorder="1" applyAlignment="1" applyProtection="1">
      <alignment vertical="center" shrinkToFit="1"/>
      <protection locked="0" hidden="1"/>
    </xf>
    <xf numFmtId="0" fontId="0" fillId="2" borderId="38" xfId="0" applyFill="1" applyBorder="1" applyAlignment="1" applyProtection="1">
      <alignment vertical="center" shrinkToFit="1"/>
      <protection locked="0" hidden="1"/>
    </xf>
    <xf numFmtId="0" fontId="0" fillId="2" borderId="39" xfId="0" applyFill="1" applyBorder="1" applyAlignment="1" applyProtection="1">
      <alignment vertical="center" shrinkToFit="1"/>
      <protection locked="0" hidden="1"/>
    </xf>
    <xf numFmtId="0" fontId="37" fillId="16" borderId="5" xfId="0" applyFont="1" applyFill="1" applyBorder="1" applyAlignment="1" applyProtection="1">
      <alignment horizontal="center" vertical="center" wrapText="1"/>
      <protection hidden="1"/>
    </xf>
    <xf numFmtId="0" fontId="4" fillId="16" borderId="6" xfId="0" applyFont="1" applyFill="1" applyBorder="1" applyAlignment="1" applyProtection="1">
      <alignment horizontal="center" vertical="center" wrapText="1"/>
      <protection hidden="1"/>
    </xf>
    <xf numFmtId="185" fontId="0" fillId="14" borderId="5" xfId="0" applyNumberFormat="1" applyFill="1" applyBorder="1" applyAlignment="1" applyProtection="1">
      <alignment horizontal="center" vertical="center"/>
      <protection hidden="1"/>
    </xf>
    <xf numFmtId="185" fontId="0" fillId="14" borderId="6" xfId="0" applyNumberFormat="1" applyFill="1" applyBorder="1" applyAlignment="1" applyProtection="1">
      <alignment horizontal="center" vertical="center"/>
      <protection hidden="1"/>
    </xf>
    <xf numFmtId="0" fontId="0" fillId="16" borderId="5" xfId="0" applyFill="1" applyBorder="1" applyAlignment="1" applyProtection="1">
      <alignment horizontal="center" vertical="center" wrapText="1" shrinkToFit="1"/>
      <protection hidden="1"/>
    </xf>
    <xf numFmtId="0" fontId="0" fillId="16" borderId="7" xfId="0" applyFill="1" applyBorder="1" applyAlignment="1" applyProtection="1">
      <alignment horizontal="center" vertical="center" wrapText="1" shrinkToFit="1"/>
      <protection hidden="1"/>
    </xf>
    <xf numFmtId="0" fontId="0" fillId="16" borderId="6" xfId="0" applyFill="1" applyBorder="1" applyAlignment="1" applyProtection="1">
      <alignment horizontal="center" vertical="center" wrapText="1" shrinkToFit="1"/>
      <protection hidden="1"/>
    </xf>
    <xf numFmtId="0" fontId="5" fillId="3" borderId="7" xfId="0" applyFont="1" applyFill="1" applyBorder="1" applyAlignment="1" applyProtection="1">
      <alignment vertical="center"/>
      <protection locked="0"/>
    </xf>
    <xf numFmtId="0" fontId="5" fillId="3" borderId="6" xfId="0" applyFont="1" applyFill="1" applyBorder="1" applyAlignment="1" applyProtection="1">
      <alignment vertical="center"/>
      <protection locked="0"/>
    </xf>
    <xf numFmtId="0" fontId="0" fillId="16" borderId="1" xfId="0" applyFill="1" applyBorder="1" applyAlignment="1" applyProtection="1">
      <alignment horizontal="center" vertical="center" wrapText="1"/>
      <protection hidden="1"/>
    </xf>
    <xf numFmtId="0" fontId="58" fillId="0" borderId="92" xfId="0" applyFont="1" applyBorder="1" applyAlignment="1" applyProtection="1">
      <alignment horizontal="center" vertical="center"/>
      <protection hidden="1"/>
    </xf>
    <xf numFmtId="0" fontId="58" fillId="0" borderId="93" xfId="0" applyFont="1" applyBorder="1" applyAlignment="1" applyProtection="1">
      <alignment horizontal="center" vertical="center"/>
      <protection hidden="1"/>
    </xf>
    <xf numFmtId="0" fontId="58" fillId="0" borderId="94" xfId="0" applyFont="1" applyBorder="1" applyAlignment="1" applyProtection="1">
      <alignment horizontal="center" vertical="center"/>
      <protection hidden="1"/>
    </xf>
    <xf numFmtId="0" fontId="21" fillId="2" borderId="92" xfId="0" applyFont="1" applyFill="1" applyBorder="1" applyAlignment="1" applyProtection="1">
      <alignment horizontal="center" vertical="center"/>
      <protection locked="0"/>
    </xf>
    <xf numFmtId="0" fontId="21" fillId="2" borderId="93" xfId="0" applyFont="1" applyFill="1" applyBorder="1" applyAlignment="1" applyProtection="1">
      <alignment horizontal="center" vertical="center"/>
      <protection locked="0"/>
    </xf>
    <xf numFmtId="0" fontId="21" fillId="2" borderId="94" xfId="0" applyFont="1" applyFill="1" applyBorder="1" applyAlignment="1" applyProtection="1">
      <alignment horizontal="center" vertical="center"/>
      <protection locked="0"/>
    </xf>
    <xf numFmtId="0" fontId="22" fillId="0" borderId="63" xfId="0" applyFont="1" applyBorder="1" applyAlignment="1" applyProtection="1">
      <alignment vertical="center" wrapText="1"/>
      <protection hidden="1"/>
    </xf>
    <xf numFmtId="0" fontId="7" fillId="0" borderId="64" xfId="0" applyFont="1" applyBorder="1" applyAlignment="1" applyProtection="1">
      <alignment vertical="center" wrapText="1"/>
      <protection hidden="1"/>
    </xf>
    <xf numFmtId="0" fontId="7" fillId="0" borderId="65" xfId="0" applyFont="1" applyBorder="1" applyAlignment="1" applyProtection="1">
      <alignment vertical="center" wrapText="1"/>
      <protection hidden="1"/>
    </xf>
    <xf numFmtId="0" fontId="22" fillId="0" borderId="69" xfId="0" applyFont="1" applyBorder="1" applyAlignment="1" applyProtection="1">
      <alignment vertical="center" wrapText="1"/>
      <protection hidden="1"/>
    </xf>
    <xf numFmtId="0" fontId="7" fillId="0" borderId="70" xfId="0" applyFont="1" applyBorder="1" applyAlignment="1" applyProtection="1">
      <alignment vertical="center" wrapText="1"/>
      <protection hidden="1"/>
    </xf>
    <xf numFmtId="0" fontId="7" fillId="0" borderId="71" xfId="0" applyFont="1" applyBorder="1" applyAlignment="1" applyProtection="1">
      <alignment vertical="center" wrapText="1"/>
      <protection hidden="1"/>
    </xf>
    <xf numFmtId="0" fontId="29" fillId="14" borderId="5" xfId="0" applyFont="1" applyFill="1" applyBorder="1" applyAlignment="1" applyProtection="1">
      <alignment vertical="center"/>
      <protection hidden="1"/>
    </xf>
    <xf numFmtId="0" fontId="0" fillId="14" borderId="6" xfId="0" applyFill="1" applyBorder="1" applyAlignment="1" applyProtection="1">
      <alignment vertical="center"/>
      <protection hidden="1"/>
    </xf>
    <xf numFmtId="182" fontId="29" fillId="14" borderId="5" xfId="0" applyNumberFormat="1" applyFont="1" applyFill="1" applyBorder="1" applyAlignment="1" applyProtection="1">
      <alignment vertical="center"/>
      <protection hidden="1"/>
    </xf>
    <xf numFmtId="182" fontId="29" fillId="14" borderId="7" xfId="0" applyNumberFormat="1" applyFont="1" applyFill="1" applyBorder="1" applyAlignment="1" applyProtection="1">
      <alignment vertical="center"/>
      <protection hidden="1"/>
    </xf>
    <xf numFmtId="182" fontId="29" fillId="14" borderId="6" xfId="0" applyNumberFormat="1" applyFont="1" applyFill="1" applyBorder="1" applyAlignment="1" applyProtection="1">
      <alignment vertical="center"/>
      <protection hidden="1"/>
    </xf>
    <xf numFmtId="185" fontId="0" fillId="14" borderId="1" xfId="0" applyNumberFormat="1" applyFill="1" applyBorder="1" applyAlignment="1">
      <alignment vertical="center"/>
    </xf>
    <xf numFmtId="49" fontId="0" fillId="3" borderId="1" xfId="0" applyNumberFormat="1" applyFill="1" applyBorder="1" applyAlignment="1" applyProtection="1">
      <alignment horizontal="right" vertical="center"/>
      <protection locked="0"/>
    </xf>
    <xf numFmtId="0" fontId="30" fillId="0" borderId="1" xfId="0" applyFont="1" applyBorder="1" applyAlignment="1">
      <alignment horizontal="center" vertical="center" wrapText="1"/>
    </xf>
    <xf numFmtId="3" fontId="30"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6" xfId="0" applyFont="1" applyBorder="1" applyAlignment="1">
      <alignment horizontal="center" vertical="center" wrapText="1"/>
    </xf>
    <xf numFmtId="0" fontId="31" fillId="0" borderId="1" xfId="0" applyFont="1" applyBorder="1" applyAlignment="1">
      <alignment horizontal="center" vertical="center" wrapText="1"/>
    </xf>
    <xf numFmtId="0" fontId="30" fillId="0" borderId="83" xfId="0" applyFont="1" applyBorder="1" applyAlignment="1">
      <alignment horizontal="center" vertical="center" wrapText="1"/>
    </xf>
    <xf numFmtId="0" fontId="30" fillId="0" borderId="84" xfId="0" applyFont="1" applyBorder="1" applyAlignment="1">
      <alignment horizontal="center" vertical="center" wrapText="1"/>
    </xf>
    <xf numFmtId="0" fontId="30" fillId="0" borderId="85" xfId="0" applyFont="1" applyBorder="1" applyAlignment="1">
      <alignment horizontal="center" vertical="center" wrapText="1"/>
    </xf>
    <xf numFmtId="0" fontId="30" fillId="0" borderId="86" xfId="0" applyFont="1" applyBorder="1" applyAlignment="1">
      <alignment horizontal="center" vertical="center" wrapText="1"/>
    </xf>
    <xf numFmtId="0" fontId="30" fillId="0" borderId="87" xfId="0" applyFont="1" applyBorder="1" applyAlignment="1">
      <alignment horizontal="center" vertical="center" wrapText="1"/>
    </xf>
    <xf numFmtId="0" fontId="30" fillId="0" borderId="88" xfId="0" applyFont="1" applyBorder="1" applyAlignment="1">
      <alignment horizontal="center" vertical="center" wrapText="1"/>
    </xf>
    <xf numFmtId="0" fontId="30" fillId="0" borderId="89"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91" xfId="0" applyFont="1" applyBorder="1" applyAlignment="1">
      <alignment horizontal="center" vertical="center" wrapText="1"/>
    </xf>
    <xf numFmtId="3" fontId="24" fillId="0" borderId="1" xfId="0" applyNumberFormat="1" applyFont="1" applyBorder="1" applyAlignment="1">
      <alignment horizontal="center" vertical="center" wrapText="1"/>
    </xf>
    <xf numFmtId="0" fontId="4" fillId="16" borderId="1" xfId="0" applyFont="1" applyFill="1" applyBorder="1" applyAlignment="1" applyProtection="1">
      <alignment horizontal="center" vertical="center" wrapText="1"/>
      <protection hidden="1"/>
    </xf>
    <xf numFmtId="0" fontId="0" fillId="14" borderId="1" xfId="0" applyFill="1" applyBorder="1" applyAlignment="1" applyProtection="1">
      <alignment horizontal="center" vertical="center"/>
      <protection hidden="1"/>
    </xf>
    <xf numFmtId="0" fontId="87" fillId="16" borderId="5" xfId="0" applyFont="1" applyFill="1" applyBorder="1" applyAlignment="1" applyProtection="1">
      <alignment horizontal="center" vertical="center" wrapText="1"/>
      <protection hidden="1"/>
    </xf>
    <xf numFmtId="0" fontId="87" fillId="16" borderId="7" xfId="0" applyFont="1" applyFill="1" applyBorder="1" applyAlignment="1" applyProtection="1">
      <alignment horizontal="center" vertical="center" wrapText="1"/>
      <protection hidden="1"/>
    </xf>
    <xf numFmtId="0" fontId="87" fillId="16" borderId="6" xfId="0" applyFont="1" applyFill="1" applyBorder="1" applyAlignment="1" applyProtection="1">
      <alignment horizontal="center" vertical="center" wrapText="1"/>
      <protection hidden="1"/>
    </xf>
    <xf numFmtId="0" fontId="0" fillId="14" borderId="5" xfId="0" applyFill="1" applyBorder="1" applyAlignment="1" applyProtection="1">
      <alignment horizontal="right" vertical="center"/>
      <protection hidden="1"/>
    </xf>
    <xf numFmtId="0" fontId="0" fillId="14" borderId="7" xfId="0" applyFill="1" applyBorder="1" applyAlignment="1" applyProtection="1">
      <alignment horizontal="right" vertical="center"/>
      <protection hidden="1"/>
    </xf>
    <xf numFmtId="0" fontId="0" fillId="14" borderId="6" xfId="0" applyFill="1" applyBorder="1" applyAlignment="1" applyProtection="1">
      <alignment horizontal="right" vertical="center"/>
      <protection hidden="1"/>
    </xf>
    <xf numFmtId="0" fontId="2" fillId="14" borderId="5" xfId="0" applyFont="1" applyFill="1" applyBorder="1" applyAlignment="1" applyProtection="1">
      <alignment horizontal="center" vertical="center"/>
      <protection hidden="1"/>
    </xf>
    <xf numFmtId="0" fontId="2" fillId="14" borderId="7" xfId="0" applyFont="1" applyFill="1" applyBorder="1" applyAlignment="1" applyProtection="1">
      <alignment horizontal="center" vertical="center"/>
      <protection hidden="1"/>
    </xf>
    <xf numFmtId="0" fontId="37" fillId="0" borderId="60" xfId="0" quotePrefix="1" applyFont="1" applyBorder="1" applyAlignment="1" applyProtection="1">
      <alignment vertical="center" wrapText="1"/>
      <protection hidden="1"/>
    </xf>
    <xf numFmtId="0" fontId="4" fillId="0" borderId="61" xfId="0" applyFont="1" applyBorder="1" applyAlignment="1" applyProtection="1">
      <alignment vertical="center" wrapText="1"/>
      <protection hidden="1"/>
    </xf>
    <xf numFmtId="0" fontId="4" fillId="0" borderId="62" xfId="0" applyFont="1" applyBorder="1" applyAlignment="1" applyProtection="1">
      <alignment vertical="center" wrapText="1"/>
      <protection hidden="1"/>
    </xf>
    <xf numFmtId="0" fontId="0" fillId="3" borderId="63" xfId="0" quotePrefix="1" applyFill="1"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0" fillId="0" borderId="65" xfId="0" applyBorder="1" applyAlignment="1" applyProtection="1">
      <alignment horizontal="left" vertical="center"/>
      <protection locked="0"/>
    </xf>
    <xf numFmtId="0" fontId="0" fillId="0" borderId="5" xfId="0" applyBorder="1" applyAlignment="1" applyProtection="1">
      <alignment vertical="center"/>
      <protection hidden="1"/>
    </xf>
    <xf numFmtId="0" fontId="0" fillId="0" borderId="7" xfId="0" applyBorder="1" applyAlignment="1" applyProtection="1">
      <alignment vertical="center"/>
      <protection hidden="1"/>
    </xf>
    <xf numFmtId="0" fontId="0" fillId="0" borderId="6" xfId="0" applyBorder="1" applyAlignment="1" applyProtection="1">
      <alignment vertical="center"/>
      <protection hidden="1"/>
    </xf>
    <xf numFmtId="0" fontId="22" fillId="2" borderId="1" xfId="0" applyFont="1" applyFill="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2" fillId="0" borderId="14" xfId="0" applyFont="1" applyBorder="1" applyAlignment="1" applyProtection="1">
      <alignment vertical="center" wrapText="1"/>
      <protection hidden="1"/>
    </xf>
    <xf numFmtId="0" fontId="5" fillId="0" borderId="14" xfId="0" applyFont="1" applyBorder="1" applyAlignment="1">
      <alignment vertical="center"/>
    </xf>
    <xf numFmtId="182" fontId="0" fillId="14" borderId="7" xfId="0" applyNumberFormat="1" applyFill="1" applyBorder="1" applyAlignment="1" applyProtection="1">
      <alignment vertical="center"/>
      <protection hidden="1"/>
    </xf>
    <xf numFmtId="182" fontId="0" fillId="14" borderId="6" xfId="0" applyNumberFormat="1" applyFill="1" applyBorder="1" applyAlignment="1" applyProtection="1">
      <alignment vertical="center"/>
      <protection hidden="1"/>
    </xf>
    <xf numFmtId="0" fontId="0" fillId="0" borderId="1" xfId="0" applyBorder="1" applyAlignment="1" applyProtection="1">
      <alignment vertical="center"/>
      <protection hidden="1"/>
    </xf>
    <xf numFmtId="0" fontId="37" fillId="16" borderId="5" xfId="0" quotePrefix="1" applyFont="1" applyFill="1" applyBorder="1" applyAlignment="1" applyProtection="1">
      <alignment horizontal="left" vertical="center" wrapText="1"/>
      <protection hidden="1"/>
    </xf>
    <xf numFmtId="0" fontId="37" fillId="16" borderId="7" xfId="0" quotePrefix="1" applyFont="1" applyFill="1" applyBorder="1" applyAlignment="1" applyProtection="1">
      <alignment horizontal="left" vertical="center" wrapText="1"/>
      <protection hidden="1"/>
    </xf>
    <xf numFmtId="0" fontId="37" fillId="16" borderId="6" xfId="0" quotePrefix="1" applyFont="1" applyFill="1" applyBorder="1" applyAlignment="1" applyProtection="1">
      <alignment horizontal="left" vertical="center" wrapText="1"/>
      <protection hidden="1"/>
    </xf>
    <xf numFmtId="0" fontId="37" fillId="2" borderId="5" xfId="0" quotePrefix="1" applyFont="1" applyFill="1" applyBorder="1" applyAlignment="1" applyProtection="1">
      <alignment horizontal="left" vertical="center" wrapText="1"/>
      <protection locked="0"/>
    </xf>
    <xf numFmtId="0" fontId="37" fillId="2" borderId="7" xfId="0" quotePrefix="1" applyFont="1" applyFill="1" applyBorder="1" applyAlignment="1" applyProtection="1">
      <alignment horizontal="left" vertical="center" wrapText="1"/>
      <protection locked="0"/>
    </xf>
    <xf numFmtId="0" fontId="37" fillId="2" borderId="6" xfId="0" quotePrefix="1"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22" fillId="0" borderId="66" xfId="0" applyFont="1" applyBorder="1" applyAlignment="1" applyProtection="1">
      <alignment vertical="center" wrapText="1"/>
      <protection hidden="1"/>
    </xf>
    <xf numFmtId="0" fontId="7" fillId="0" borderId="67" xfId="0" applyFont="1" applyBorder="1" applyAlignment="1" applyProtection="1">
      <alignment vertical="center" wrapText="1"/>
      <protection hidden="1"/>
    </xf>
    <xf numFmtId="0" fontId="7" fillId="0" borderId="68" xfId="0" applyFont="1" applyBorder="1" applyAlignment="1" applyProtection="1">
      <alignment vertical="center" wrapText="1"/>
      <protection hidden="1"/>
    </xf>
    <xf numFmtId="0" fontId="0" fillId="3" borderId="66" xfId="0" quotePrefix="1" applyFill="1" applyBorder="1" applyAlignment="1" applyProtection="1">
      <alignment horizontal="left" vertical="center"/>
      <protection locked="0"/>
    </xf>
    <xf numFmtId="0" fontId="0" fillId="0" borderId="67" xfId="0" applyBorder="1" applyAlignment="1" applyProtection="1">
      <alignment horizontal="left" vertical="center"/>
      <protection locked="0"/>
    </xf>
    <xf numFmtId="0" fontId="0" fillId="0" borderId="68" xfId="0" applyBorder="1" applyAlignment="1" applyProtection="1">
      <alignment horizontal="left" vertical="center"/>
      <protection locked="0"/>
    </xf>
    <xf numFmtId="181" fontId="29" fillId="14" borderId="5" xfId="0" applyNumberFormat="1" applyFont="1" applyFill="1" applyBorder="1" applyAlignment="1" applyProtection="1">
      <alignment vertical="center"/>
      <protection hidden="1"/>
    </xf>
    <xf numFmtId="181" fontId="29" fillId="14" borderId="7" xfId="0" applyNumberFormat="1" applyFont="1" applyFill="1" applyBorder="1" applyAlignment="1" applyProtection="1">
      <alignment vertical="center"/>
      <protection hidden="1"/>
    </xf>
    <xf numFmtId="181" fontId="29" fillId="14" borderId="6" xfId="0" applyNumberFormat="1" applyFont="1" applyFill="1" applyBorder="1" applyAlignment="1" applyProtection="1">
      <alignment vertical="center"/>
      <protection hidden="1"/>
    </xf>
    <xf numFmtId="180" fontId="29" fillId="14" borderId="5" xfId="0" applyNumberFormat="1" applyFont="1" applyFill="1" applyBorder="1" applyAlignment="1" applyProtection="1">
      <alignment vertical="center"/>
      <protection hidden="1"/>
    </xf>
    <xf numFmtId="180" fontId="29" fillId="14" borderId="7" xfId="0" applyNumberFormat="1" applyFont="1" applyFill="1" applyBorder="1" applyAlignment="1" applyProtection="1">
      <alignment vertical="center"/>
      <protection hidden="1"/>
    </xf>
    <xf numFmtId="180" fontId="29" fillId="14" borderId="6" xfId="0" applyNumberFormat="1" applyFont="1" applyFill="1" applyBorder="1" applyAlignment="1" applyProtection="1">
      <alignment vertical="center"/>
      <protection hidden="1"/>
    </xf>
    <xf numFmtId="0" fontId="22" fillId="3" borderId="5" xfId="0" applyFont="1" applyFill="1" applyBorder="1" applyAlignment="1" applyProtection="1">
      <alignment horizontal="left" vertical="top" wrapText="1"/>
      <protection locked="0"/>
    </xf>
    <xf numFmtId="0" fontId="7" fillId="0" borderId="7"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54" fillId="14" borderId="1" xfId="0" applyFont="1" applyFill="1" applyBorder="1" applyAlignment="1" applyProtection="1">
      <alignment vertical="center"/>
      <protection hidden="1"/>
    </xf>
    <xf numFmtId="0" fontId="22" fillId="0" borderId="14" xfId="0" applyFont="1" applyBorder="1" applyAlignment="1" applyProtection="1">
      <alignment horizontal="center" vertical="center"/>
      <protection hidden="1"/>
    </xf>
    <xf numFmtId="0" fontId="7" fillId="0" borderId="14" xfId="0" applyFont="1" applyBorder="1" applyAlignment="1" applyProtection="1">
      <alignment horizontal="center" vertical="center"/>
      <protection hidden="1"/>
    </xf>
    <xf numFmtId="179" fontId="29" fillId="14" borderId="5" xfId="0" applyNumberFormat="1" applyFont="1" applyFill="1" applyBorder="1" applyAlignment="1" applyProtection="1">
      <alignment vertical="center"/>
      <protection hidden="1"/>
    </xf>
    <xf numFmtId="179" fontId="29" fillId="14" borderId="7" xfId="0" applyNumberFormat="1" applyFont="1" applyFill="1" applyBorder="1" applyAlignment="1" applyProtection="1">
      <alignment vertical="center"/>
      <protection hidden="1"/>
    </xf>
    <xf numFmtId="179" fontId="29" fillId="14" borderId="6" xfId="0" applyNumberFormat="1" applyFont="1" applyFill="1" applyBorder="1" applyAlignment="1" applyProtection="1">
      <alignment vertical="center"/>
      <protection hidden="1"/>
    </xf>
    <xf numFmtId="0" fontId="0" fillId="0" borderId="3" xfId="0" applyBorder="1" applyAlignment="1" applyProtection="1">
      <alignment vertical="center"/>
      <protection hidden="1"/>
    </xf>
    <xf numFmtId="0" fontId="22" fillId="3" borderId="9" xfId="0" applyFont="1" applyFill="1" applyBorder="1" applyAlignment="1" applyProtection="1">
      <alignment horizontal="left" vertical="top" wrapText="1"/>
      <protection locked="0"/>
    </xf>
    <xf numFmtId="0" fontId="22" fillId="3" borderId="11" xfId="0" applyFont="1" applyFill="1" applyBorder="1" applyAlignment="1" applyProtection="1">
      <alignment horizontal="left" vertical="top" wrapText="1"/>
      <protection locked="0"/>
    </xf>
    <xf numFmtId="0" fontId="22" fillId="3" borderId="10" xfId="0" applyFont="1" applyFill="1" applyBorder="1" applyAlignment="1" applyProtection="1">
      <alignment horizontal="left" vertical="top" wrapText="1"/>
      <protection locked="0"/>
    </xf>
    <xf numFmtId="0" fontId="22" fillId="3" borderId="8" xfId="0" applyFont="1" applyFill="1" applyBorder="1" applyAlignment="1" applyProtection="1">
      <alignment horizontal="left" vertical="top" wrapText="1"/>
      <protection locked="0"/>
    </xf>
    <xf numFmtId="0" fontId="22" fillId="3" borderId="0" xfId="0" applyFont="1" applyFill="1" applyAlignment="1" applyProtection="1">
      <alignment horizontal="left" vertical="top" wrapText="1"/>
      <protection locked="0"/>
    </xf>
    <xf numFmtId="0" fontId="22" fillId="3" borderId="32" xfId="0" applyFont="1" applyFill="1" applyBorder="1" applyAlignment="1" applyProtection="1">
      <alignment horizontal="left" vertical="top" wrapText="1"/>
      <protection locked="0"/>
    </xf>
    <xf numFmtId="0" fontId="22" fillId="3" borderId="12" xfId="0" applyFont="1" applyFill="1" applyBorder="1" applyAlignment="1" applyProtection="1">
      <alignment horizontal="left" vertical="top" wrapText="1"/>
      <protection locked="0"/>
    </xf>
    <xf numFmtId="0" fontId="22" fillId="3" borderId="14" xfId="0" applyFont="1" applyFill="1" applyBorder="1" applyAlignment="1" applyProtection="1">
      <alignment horizontal="left" vertical="top" wrapText="1"/>
      <protection locked="0"/>
    </xf>
    <xf numFmtId="0" fontId="22" fillId="3" borderId="13" xfId="0" applyFont="1" applyFill="1" applyBorder="1" applyAlignment="1" applyProtection="1">
      <alignment horizontal="left" vertical="top" wrapText="1"/>
      <protection locked="0"/>
    </xf>
    <xf numFmtId="0" fontId="0" fillId="0" borderId="6" xfId="0" applyBorder="1" applyAlignment="1" applyProtection="1">
      <alignment vertical="center"/>
      <protection locked="0"/>
    </xf>
    <xf numFmtId="0" fontId="37" fillId="16" borderId="60" xfId="0" quotePrefix="1" applyFont="1" applyFill="1" applyBorder="1" applyAlignment="1" applyProtection="1">
      <alignment vertical="center" wrapText="1"/>
      <protection hidden="1"/>
    </xf>
    <xf numFmtId="0" fontId="4" fillId="16" borderId="61" xfId="0" applyFont="1" applyFill="1" applyBorder="1" applyAlignment="1" applyProtection="1">
      <alignment vertical="center" wrapText="1"/>
      <protection hidden="1"/>
    </xf>
    <xf numFmtId="0" fontId="4" fillId="16" borderId="62" xfId="0" applyFont="1" applyFill="1" applyBorder="1" applyAlignment="1" applyProtection="1">
      <alignment vertical="center" wrapText="1"/>
      <protection hidden="1"/>
    </xf>
    <xf numFmtId="191" fontId="54" fillId="14" borderId="5" xfId="0" applyNumberFormat="1" applyFont="1" applyFill="1" applyBorder="1" applyAlignment="1" applyProtection="1">
      <alignment horizontal="left" vertical="center"/>
      <protection hidden="1"/>
    </xf>
    <xf numFmtId="191" fontId="54" fillId="14" borderId="7" xfId="0" applyNumberFormat="1" applyFont="1" applyFill="1" applyBorder="1" applyAlignment="1" applyProtection="1">
      <alignment horizontal="left" vertical="center"/>
      <protection hidden="1"/>
    </xf>
    <xf numFmtId="191" fontId="54" fillId="14" borderId="6" xfId="0" applyNumberFormat="1" applyFont="1" applyFill="1" applyBorder="1" applyAlignment="1" applyProtection="1">
      <alignment horizontal="left" vertical="center"/>
      <protection hidden="1"/>
    </xf>
    <xf numFmtId="0" fontId="0" fillId="0" borderId="5" xfId="0" quotePrefix="1" applyBorder="1" applyAlignment="1" applyProtection="1">
      <alignment vertical="center"/>
      <protection hidden="1"/>
    </xf>
    <xf numFmtId="0" fontId="0" fillId="0" borderId="8" xfId="0" applyBorder="1" applyAlignment="1" applyProtection="1">
      <alignment vertical="center" wrapText="1"/>
      <protection hidden="1"/>
    </xf>
    <xf numFmtId="0" fontId="0" fillId="0" borderId="0" xfId="0" applyAlignment="1" applyProtection="1">
      <alignment vertical="center" wrapText="1"/>
      <protection hidden="1"/>
    </xf>
    <xf numFmtId="179" fontId="0" fillId="14" borderId="7" xfId="0" applyNumberFormat="1" applyFill="1" applyBorder="1" applyAlignment="1" applyProtection="1">
      <alignment vertical="center"/>
      <protection hidden="1"/>
    </xf>
    <xf numFmtId="179" fontId="0" fillId="14" borderId="6" xfId="0" applyNumberFormat="1" applyFill="1" applyBorder="1" applyAlignment="1" applyProtection="1">
      <alignment vertical="center"/>
      <protection hidden="1"/>
    </xf>
    <xf numFmtId="0" fontId="0" fillId="0" borderId="5" xfId="0" applyBorder="1" applyAlignment="1" applyProtection="1">
      <alignment vertical="center" wrapText="1"/>
      <protection hidden="1"/>
    </xf>
    <xf numFmtId="0" fontId="19" fillId="0" borderId="0" xfId="5" applyBorder="1" applyAlignment="1" applyProtection="1">
      <alignment vertical="center" wrapText="1"/>
      <protection hidden="1"/>
    </xf>
    <xf numFmtId="0" fontId="72" fillId="0" borderId="0" xfId="0" applyFont="1" applyAlignment="1">
      <alignment vertical="center"/>
    </xf>
    <xf numFmtId="0" fontId="0" fillId="4" borderId="5" xfId="0" applyFill="1" applyBorder="1" applyAlignment="1" applyProtection="1">
      <alignment horizontal="left" vertical="center"/>
      <protection hidden="1"/>
    </xf>
    <xf numFmtId="0" fontId="0" fillId="4" borderId="7" xfId="0" applyFill="1" applyBorder="1" applyAlignment="1" applyProtection="1">
      <alignment horizontal="left" vertical="center"/>
      <protection hidden="1"/>
    </xf>
    <xf numFmtId="0" fontId="7" fillId="14" borderId="12" xfId="0" applyFont="1" applyFill="1" applyBorder="1" applyAlignment="1" applyProtection="1">
      <alignment horizontal="left" vertical="top" wrapText="1"/>
      <protection hidden="1"/>
    </xf>
    <xf numFmtId="0" fontId="7" fillId="14" borderId="14" xfId="0" applyFont="1" applyFill="1" applyBorder="1" applyAlignment="1" applyProtection="1">
      <alignment horizontal="left" vertical="top" wrapText="1"/>
      <protection hidden="1"/>
    </xf>
    <xf numFmtId="0" fontId="7" fillId="14" borderId="13" xfId="0" applyFont="1" applyFill="1" applyBorder="1" applyAlignment="1" applyProtection="1">
      <alignment horizontal="left" vertical="top" wrapText="1"/>
      <protection hidden="1"/>
    </xf>
    <xf numFmtId="0" fontId="54" fillId="14" borderId="5" xfId="0" applyFont="1" applyFill="1" applyBorder="1" applyAlignment="1" applyProtection="1">
      <alignment horizontal="left" vertical="center"/>
      <protection hidden="1"/>
    </xf>
    <xf numFmtId="0" fontId="54" fillId="14" borderId="7" xfId="0" applyFont="1" applyFill="1" applyBorder="1" applyAlignment="1" applyProtection="1">
      <alignment horizontal="left" vertical="center"/>
      <protection hidden="1"/>
    </xf>
    <xf numFmtId="0" fontId="54" fillId="14" borderId="6" xfId="0" applyFont="1" applyFill="1" applyBorder="1" applyAlignment="1" applyProtection="1">
      <alignment horizontal="left" vertical="center"/>
      <protection hidden="1"/>
    </xf>
    <xf numFmtId="0" fontId="2" fillId="2"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49" fillId="3" borderId="5" xfId="0" applyFont="1" applyFill="1" applyBorder="1" applyAlignment="1" applyProtection="1">
      <alignment horizontal="left" vertical="top" wrapText="1"/>
      <protection locked="0"/>
    </xf>
    <xf numFmtId="0" fontId="4" fillId="0" borderId="7"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0" fillId="14" borderId="1" xfId="0" applyFill="1" applyBorder="1" applyAlignment="1" applyProtection="1">
      <alignment vertical="center"/>
      <protection hidden="1"/>
    </xf>
    <xf numFmtId="185" fontId="2" fillId="14" borderId="1" xfId="0" applyNumberFormat="1" applyFont="1" applyFill="1" applyBorder="1" applyAlignment="1" applyProtection="1">
      <alignment vertical="center"/>
      <protection hidden="1"/>
    </xf>
    <xf numFmtId="0" fontId="0" fillId="14" borderId="9" xfId="0" applyFill="1" applyBorder="1" applyAlignment="1" applyProtection="1">
      <alignment horizontal="center" vertical="center"/>
      <protection hidden="1"/>
    </xf>
    <xf numFmtId="0" fontId="0" fillId="14" borderId="11" xfId="0" applyFill="1" applyBorder="1" applyAlignment="1" applyProtection="1">
      <alignment horizontal="center" vertical="center"/>
      <protection hidden="1"/>
    </xf>
    <xf numFmtId="0" fontId="0" fillId="14" borderId="10" xfId="0" applyFill="1" applyBorder="1" applyAlignment="1" applyProtection="1">
      <alignment horizontal="center" vertical="center"/>
      <protection hidden="1"/>
    </xf>
    <xf numFmtId="0" fontId="0" fillId="3" borderId="1" xfId="0" applyFill="1" applyBorder="1" applyAlignment="1" applyProtection="1">
      <alignment vertical="center"/>
      <protection locked="0"/>
    </xf>
    <xf numFmtId="0" fontId="0" fillId="3" borderId="1" xfId="0" quotePrefix="1" applyFill="1" applyBorder="1" applyAlignment="1" applyProtection="1">
      <alignment vertical="center"/>
      <protection locked="0"/>
    </xf>
    <xf numFmtId="0" fontId="0" fillId="3" borderId="5" xfId="0" applyFill="1" applyBorder="1" applyAlignment="1" applyProtection="1">
      <alignment vertical="center"/>
      <protection locked="0"/>
    </xf>
    <xf numFmtId="0" fontId="0" fillId="3" borderId="7" xfId="0" applyFill="1" applyBorder="1" applyAlignment="1" applyProtection="1">
      <alignment vertical="center"/>
      <protection locked="0"/>
    </xf>
    <xf numFmtId="0" fontId="0" fillId="3" borderId="6" xfId="0" applyFill="1" applyBorder="1" applyAlignment="1" applyProtection="1">
      <alignment vertical="center"/>
      <protection locked="0"/>
    </xf>
    <xf numFmtId="0" fontId="0" fillId="3" borderId="69" xfId="0" quotePrefix="1" applyFill="1"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0" fontId="37" fillId="0" borderId="37" xfId="0" applyFont="1" applyBorder="1" applyAlignment="1" applyProtection="1">
      <alignment vertical="center" wrapText="1"/>
      <protection hidden="1"/>
    </xf>
    <xf numFmtId="0" fontId="4" fillId="0" borderId="38" xfId="0" applyFont="1" applyBorder="1" applyAlignment="1" applyProtection="1">
      <alignment vertical="center" wrapText="1"/>
      <protection hidden="1"/>
    </xf>
    <xf numFmtId="0" fontId="4" fillId="0" borderId="39" xfId="0" applyFont="1" applyBorder="1" applyAlignment="1" applyProtection="1">
      <alignment vertical="center" wrapText="1"/>
      <protection hidden="1"/>
    </xf>
    <xf numFmtId="0" fontId="0" fillId="0" borderId="56" xfId="0" applyBorder="1" applyAlignment="1" applyProtection="1">
      <alignment vertical="center" wrapText="1"/>
      <protection hidden="1"/>
    </xf>
    <xf numFmtId="0" fontId="0" fillId="0" borderId="57" xfId="0" applyBorder="1" applyAlignment="1" applyProtection="1">
      <alignment vertical="center" wrapText="1"/>
      <protection hidden="1"/>
    </xf>
    <xf numFmtId="0" fontId="0" fillId="0" borderId="58" xfId="0" applyBorder="1" applyAlignment="1" applyProtection="1">
      <alignment vertical="center" wrapText="1"/>
      <protection hidden="1"/>
    </xf>
    <xf numFmtId="0" fontId="0" fillId="3" borderId="59" xfId="0" applyFill="1" applyBorder="1" applyAlignment="1" applyProtection="1">
      <alignment vertical="center" shrinkToFit="1"/>
      <protection locked="0"/>
    </xf>
    <xf numFmtId="0" fontId="0" fillId="0" borderId="59" xfId="0" applyBorder="1" applyAlignment="1" applyProtection="1">
      <alignment vertical="center" shrinkToFit="1"/>
      <protection locked="0"/>
    </xf>
    <xf numFmtId="0" fontId="0" fillId="0" borderId="60" xfId="0" applyBorder="1" applyAlignment="1" applyProtection="1">
      <alignment vertical="center" wrapText="1"/>
      <protection hidden="1"/>
    </xf>
    <xf numFmtId="0" fontId="0" fillId="0" borderId="61" xfId="0" applyBorder="1" applyAlignment="1" applyProtection="1">
      <alignment vertical="center" wrapText="1"/>
      <protection hidden="1"/>
    </xf>
    <xf numFmtId="0" fontId="0" fillId="0" borderId="62" xfId="0" applyBorder="1" applyAlignment="1" applyProtection="1">
      <alignment vertical="center" wrapText="1"/>
      <protection hidden="1"/>
    </xf>
    <xf numFmtId="0" fontId="0" fillId="3" borderId="60" xfId="0" quotePrefix="1" applyFill="1" applyBorder="1" applyAlignment="1" applyProtection="1">
      <alignment horizontal="left" vertical="center" shrinkToFit="1"/>
      <protection locked="0"/>
    </xf>
    <xf numFmtId="0" fontId="0" fillId="0" borderId="61" xfId="0" applyBorder="1" applyAlignment="1" applyProtection="1">
      <alignment horizontal="left" vertical="center" shrinkToFit="1"/>
      <protection locked="0"/>
    </xf>
    <xf numFmtId="0" fontId="0" fillId="0" borderId="62" xfId="0" applyBorder="1" applyAlignment="1" applyProtection="1">
      <alignment horizontal="left" vertical="center" shrinkToFit="1"/>
      <protection locked="0"/>
    </xf>
    <xf numFmtId="0" fontId="0" fillId="3" borderId="5" xfId="0" quotePrefix="1" applyFill="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6" xfId="0" applyBorder="1" applyAlignment="1" applyProtection="1">
      <alignment horizontal="left" vertical="center"/>
      <protection locked="0"/>
    </xf>
    <xf numFmtId="185" fontId="0" fillId="2" borderId="5" xfId="0" applyNumberFormat="1" applyFill="1" applyBorder="1" applyAlignment="1" applyProtection="1">
      <alignment vertical="center"/>
      <protection locked="0"/>
    </xf>
    <xf numFmtId="0" fontId="23" fillId="0" borderId="1"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2" fillId="3" borderId="1" xfId="0" applyFont="1"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25" borderId="5" xfId="0" applyFill="1" applyBorder="1" applyAlignment="1" applyProtection="1">
      <alignment horizontal="center" vertical="center" wrapText="1"/>
      <protection locked="0" hidden="1"/>
    </xf>
    <xf numFmtId="0" fontId="0" fillId="25" borderId="7" xfId="0" applyFill="1" applyBorder="1" applyAlignment="1" applyProtection="1">
      <alignment horizontal="center" vertical="center" wrapText="1"/>
      <protection locked="0"/>
    </xf>
    <xf numFmtId="0" fontId="0" fillId="25" borderId="6" xfId="0" applyFill="1" applyBorder="1" applyAlignment="1" applyProtection="1">
      <alignment horizontal="center" vertical="center" wrapText="1"/>
      <protection locked="0"/>
    </xf>
    <xf numFmtId="0" fontId="0" fillId="0" borderId="0" xfId="0" applyAlignment="1" applyProtection="1">
      <alignment vertical="center"/>
      <protection hidden="1"/>
    </xf>
    <xf numFmtId="0" fontId="0" fillId="16" borderId="2" xfId="0" applyFill="1" applyBorder="1" applyAlignment="1" applyProtection="1">
      <alignment vertical="center"/>
      <protection locked="0"/>
    </xf>
    <xf numFmtId="181" fontId="0" fillId="14" borderId="7" xfId="0" applyNumberFormat="1" applyFill="1" applyBorder="1" applyAlignment="1" applyProtection="1">
      <alignment vertical="center"/>
      <protection hidden="1"/>
    </xf>
    <xf numFmtId="181" fontId="0" fillId="14" borderId="6" xfId="0" applyNumberFormat="1" applyFill="1" applyBorder="1" applyAlignment="1" applyProtection="1">
      <alignment vertical="center"/>
      <protection hidden="1"/>
    </xf>
    <xf numFmtId="180" fontId="0" fillId="14" borderId="7" xfId="0" applyNumberFormat="1" applyFill="1" applyBorder="1" applyAlignment="1" applyProtection="1">
      <alignment vertical="center"/>
      <protection hidden="1"/>
    </xf>
    <xf numFmtId="0" fontId="0" fillId="0" borderId="1" xfId="0" applyBorder="1" applyAlignment="1" applyProtection="1">
      <alignment vertical="center" wrapText="1"/>
      <protection hidden="1"/>
    </xf>
    <xf numFmtId="0" fontId="0" fillId="2" borderId="5" xfId="0" applyFill="1" applyBorder="1" applyAlignment="1" applyProtection="1">
      <alignment vertical="center"/>
      <protection locked="0" hidden="1"/>
    </xf>
    <xf numFmtId="0" fontId="0" fillId="0" borderId="7" xfId="0" applyBorder="1" applyAlignment="1" applyProtection="1">
      <alignment vertical="center"/>
      <protection locked="0" hidden="1"/>
    </xf>
    <xf numFmtId="0" fontId="0" fillId="0" borderId="6" xfId="0" applyBorder="1" applyAlignment="1" applyProtection="1">
      <alignment vertical="center"/>
      <protection locked="0" hidden="1"/>
    </xf>
    <xf numFmtId="0" fontId="0" fillId="4" borderId="5" xfId="0" applyFill="1" applyBorder="1" applyAlignment="1" applyProtection="1">
      <alignment vertical="center"/>
      <protection hidden="1"/>
    </xf>
    <xf numFmtId="185" fontId="0" fillId="14" borderId="5" xfId="0" applyNumberFormat="1" applyFill="1" applyBorder="1" applyAlignment="1" applyProtection="1">
      <alignment vertical="center"/>
      <protection hidden="1"/>
    </xf>
    <xf numFmtId="185" fontId="0" fillId="14" borderId="7" xfId="0" applyNumberFormat="1" applyFill="1" applyBorder="1" applyAlignment="1" applyProtection="1">
      <alignment vertical="center"/>
      <protection hidden="1"/>
    </xf>
    <xf numFmtId="185" fontId="0" fillId="14" borderId="6" xfId="0" applyNumberFormat="1" applyFill="1" applyBorder="1" applyAlignment="1" applyProtection="1">
      <alignment vertical="center"/>
      <protection hidden="1"/>
    </xf>
    <xf numFmtId="0" fontId="0" fillId="2" borderId="5"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2" fillId="21" borderId="1" xfId="0" applyFont="1" applyFill="1" applyBorder="1" applyAlignment="1" applyProtection="1">
      <alignment horizontal="left" vertical="center" wrapText="1"/>
      <protection hidden="1"/>
    </xf>
    <xf numFmtId="0" fontId="0" fillId="21" borderId="1" xfId="0" applyFill="1" applyBorder="1" applyAlignment="1" applyProtection="1">
      <alignment horizontal="left" vertical="center" wrapText="1"/>
      <protection hidden="1"/>
    </xf>
    <xf numFmtId="185" fontId="2" fillId="21" borderId="1" xfId="0" applyNumberFormat="1" applyFont="1" applyFill="1" applyBorder="1" applyAlignment="1" applyProtection="1">
      <alignment horizontal="right" vertical="center"/>
      <protection hidden="1"/>
    </xf>
    <xf numFmtId="185" fontId="0" fillId="21" borderId="1" xfId="0" applyNumberFormat="1" applyFill="1" applyBorder="1" applyAlignment="1" applyProtection="1">
      <alignment horizontal="right" vertical="center"/>
      <protection hidden="1"/>
    </xf>
    <xf numFmtId="185" fontId="2" fillId="3" borderId="1" xfId="0" applyNumberFormat="1" applyFont="1" applyFill="1" applyBorder="1" applyAlignment="1" applyProtection="1">
      <alignment horizontal="right" vertical="center"/>
      <protection locked="0"/>
    </xf>
    <xf numFmtId="185" fontId="0" fillId="0" borderId="1" xfId="0" applyNumberFormat="1" applyBorder="1" applyAlignment="1" applyProtection="1">
      <alignment horizontal="right" vertical="center"/>
      <protection locked="0"/>
    </xf>
    <xf numFmtId="0" fontId="80" fillId="14" borderId="5" xfId="0" applyFont="1" applyFill="1" applyBorder="1" applyAlignment="1" applyProtection="1">
      <alignment vertical="center"/>
      <protection hidden="1"/>
    </xf>
    <xf numFmtId="0" fontId="80" fillId="14" borderId="7" xfId="0" applyFont="1" applyFill="1" applyBorder="1" applyAlignment="1" applyProtection="1">
      <alignment vertical="center"/>
      <protection hidden="1"/>
    </xf>
    <xf numFmtId="0" fontId="80" fillId="14" borderId="6" xfId="0" applyFont="1" applyFill="1" applyBorder="1" applyAlignment="1" applyProtection="1">
      <alignment vertical="center"/>
      <protection hidden="1"/>
    </xf>
    <xf numFmtId="0" fontId="83" fillId="0" borderId="8" xfId="0" applyFont="1" applyBorder="1" applyAlignment="1" applyProtection="1">
      <alignment vertical="center" wrapText="1"/>
      <protection hidden="1"/>
    </xf>
    <xf numFmtId="0" fontId="0" fillId="0" borderId="0" xfId="0" applyAlignment="1">
      <alignment vertical="center" wrapText="1"/>
    </xf>
    <xf numFmtId="179" fontId="0" fillId="14" borderId="5" xfId="0" applyNumberFormat="1" applyFill="1" applyBorder="1" applyAlignment="1" applyProtection="1">
      <alignment vertical="center"/>
      <protection hidden="1"/>
    </xf>
    <xf numFmtId="0" fontId="0" fillId="14" borderId="7" xfId="0" applyFill="1" applyBorder="1" applyAlignment="1" applyProtection="1">
      <alignment vertical="center"/>
      <protection hidden="1"/>
    </xf>
    <xf numFmtId="0" fontId="0" fillId="14" borderId="5" xfId="0" applyFill="1" applyBorder="1" applyAlignment="1" applyProtection="1">
      <alignment vertical="center"/>
      <protection hidden="1"/>
    </xf>
    <xf numFmtId="0" fontId="23" fillId="16" borderId="5" xfId="0" applyFont="1" applyFill="1" applyBorder="1" applyAlignment="1" applyProtection="1">
      <alignment horizontal="center" vertical="center" wrapText="1"/>
      <protection hidden="1"/>
    </xf>
    <xf numFmtId="0" fontId="6" fillId="16" borderId="7"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0" fillId="21" borderId="1" xfId="0" applyFill="1" applyBorder="1" applyAlignment="1" applyProtection="1">
      <alignment horizontal="center" vertical="center"/>
      <protection hidden="1"/>
    </xf>
    <xf numFmtId="0" fontId="6" fillId="16" borderId="1" xfId="0" applyFont="1" applyFill="1" applyBorder="1" applyAlignment="1" applyProtection="1">
      <alignment horizontal="center" vertical="center" wrapText="1"/>
      <protection hidden="1"/>
    </xf>
    <xf numFmtId="0" fontId="5" fillId="14" borderId="7" xfId="0" applyFont="1" applyFill="1" applyBorder="1" applyAlignment="1" applyProtection="1">
      <alignment horizontal="center" vertical="center"/>
      <protection hidden="1"/>
    </xf>
    <xf numFmtId="0" fontId="5" fillId="14" borderId="6" xfId="0" applyFont="1" applyFill="1" applyBorder="1" applyAlignment="1" applyProtection="1">
      <alignment horizontal="center" vertical="center"/>
      <protection hidden="1"/>
    </xf>
    <xf numFmtId="0" fontId="38" fillId="0" borderId="1" xfId="0" applyFont="1" applyBorder="1" applyAlignment="1" applyProtection="1">
      <alignment horizontal="center" vertical="center" wrapText="1"/>
      <protection hidden="1"/>
    </xf>
    <xf numFmtId="0" fontId="81" fillId="0" borderId="0" xfId="0" applyFont="1" applyAlignment="1" applyProtection="1">
      <alignment vertical="center"/>
      <protection hidden="1"/>
    </xf>
    <xf numFmtId="0" fontId="82" fillId="0" borderId="0" xfId="0" applyFont="1" applyAlignment="1" applyProtection="1">
      <alignment vertical="center"/>
      <protection hidden="1"/>
    </xf>
    <xf numFmtId="0" fontId="0" fillId="16" borderId="5" xfId="0" applyFill="1" applyBorder="1" applyAlignment="1" applyProtection="1">
      <alignment vertical="center"/>
      <protection locked="0"/>
    </xf>
    <xf numFmtId="0" fontId="0" fillId="16" borderId="7" xfId="0" applyFill="1" applyBorder="1" applyAlignment="1" applyProtection="1">
      <alignment vertical="center"/>
      <protection locked="0"/>
    </xf>
    <xf numFmtId="0" fontId="0" fillId="16" borderId="6" xfId="0" applyFill="1" applyBorder="1" applyAlignment="1" applyProtection="1">
      <alignment vertical="center"/>
      <protection locked="0"/>
    </xf>
    <xf numFmtId="0" fontId="2" fillId="14" borderId="1" xfId="0" applyFont="1" applyFill="1" applyBorder="1" applyAlignment="1" applyProtection="1">
      <alignment vertical="center"/>
      <protection hidden="1"/>
    </xf>
    <xf numFmtId="0" fontId="38" fillId="16" borderId="1" xfId="0" applyFont="1" applyFill="1" applyBorder="1" applyAlignment="1" applyProtection="1">
      <alignment horizontal="center" vertical="center" wrapText="1"/>
      <protection hidden="1"/>
    </xf>
    <xf numFmtId="0" fontId="23" fillId="0" borderId="5" xfId="0" applyFont="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37" fillId="0" borderId="5"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0" fillId="0" borderId="5"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22" fillId="0" borderId="5"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shrinkToFit="1"/>
      <protection hidden="1"/>
    </xf>
    <xf numFmtId="0" fontId="0" fillId="0" borderId="7" xfId="0" applyBorder="1" applyAlignment="1" applyProtection="1">
      <alignment horizontal="center" vertical="center" wrapText="1" shrinkToFit="1"/>
      <protection hidden="1"/>
    </xf>
    <xf numFmtId="0" fontId="0" fillId="0" borderId="6" xfId="0" applyBorder="1" applyAlignment="1" applyProtection="1">
      <alignment horizontal="center" vertical="center" wrapText="1" shrinkToFit="1"/>
      <protection hidden="1"/>
    </xf>
    <xf numFmtId="185" fontId="0" fillId="3" borderId="1" xfId="0" applyNumberFormat="1" applyFill="1" applyBorder="1" applyAlignment="1" applyProtection="1">
      <alignment vertical="center"/>
      <protection locked="0"/>
    </xf>
    <xf numFmtId="186" fontId="0" fillId="3" borderId="1" xfId="0" quotePrefix="1" applyNumberFormat="1" applyFill="1" applyBorder="1" applyAlignment="1" applyProtection="1">
      <alignment vertical="center"/>
      <protection locked="0"/>
    </xf>
    <xf numFmtId="186" fontId="0" fillId="0" borderId="1" xfId="0" applyNumberFormat="1" applyBorder="1" applyAlignment="1" applyProtection="1">
      <alignment vertical="center"/>
      <protection locked="0"/>
    </xf>
    <xf numFmtId="0" fontId="0" fillId="3" borderId="1" xfId="0" applyFill="1" applyBorder="1" applyAlignment="1" applyProtection="1">
      <alignment horizontal="left" vertical="center" shrinkToFit="1"/>
      <protection locked="0"/>
    </xf>
    <xf numFmtId="0" fontId="0" fillId="3" borderId="9" xfId="0" applyFill="1" applyBorder="1" applyAlignment="1" applyProtection="1">
      <alignment horizontal="center" vertical="center"/>
      <protection locked="0"/>
    </xf>
    <xf numFmtId="0" fontId="0" fillId="3" borderId="11"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22" fillId="0" borderId="5"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49" fontId="0" fillId="3" borderId="5" xfId="0" applyNumberFormat="1" applyFill="1" applyBorder="1" applyAlignment="1" applyProtection="1">
      <alignment horizontal="center" vertical="center"/>
      <protection locked="0" hidden="1"/>
    </xf>
    <xf numFmtId="49" fontId="0" fillId="3" borderId="7" xfId="0" applyNumberFormat="1" applyFill="1" applyBorder="1" applyAlignment="1" applyProtection="1">
      <alignment horizontal="center" vertical="center"/>
      <protection locked="0" hidden="1"/>
    </xf>
    <xf numFmtId="0" fontId="10" fillId="2" borderId="5" xfId="0" applyFont="1" applyFill="1" applyBorder="1" applyAlignment="1" applyProtection="1">
      <alignment horizontal="left" vertical="center"/>
      <protection locked="0"/>
    </xf>
    <xf numFmtId="0" fontId="10" fillId="2" borderId="6" xfId="0" applyFont="1" applyFill="1" applyBorder="1" applyAlignment="1" applyProtection="1">
      <alignment horizontal="left" vertical="center"/>
      <protection locked="0"/>
    </xf>
    <xf numFmtId="0" fontId="10" fillId="0" borderId="11" xfId="0" applyFont="1" applyBorder="1" applyAlignment="1">
      <alignment vertical="center" wrapText="1"/>
    </xf>
    <xf numFmtId="0" fontId="0" fillId="0" borderId="11" xfId="0" applyBorder="1" applyAlignment="1">
      <alignment vertical="center"/>
    </xf>
    <xf numFmtId="0" fontId="11" fillId="5" borderId="5" xfId="0" applyFont="1" applyFill="1" applyBorder="1" applyAlignment="1">
      <alignment horizontal="center" vertical="center"/>
    </xf>
    <xf numFmtId="0" fontId="10" fillId="0" borderId="5" xfId="0" applyFont="1" applyBorder="1" applyAlignment="1">
      <alignment horizontal="left" vertical="center"/>
    </xf>
    <xf numFmtId="0" fontId="0" fillId="0" borderId="6" xfId="0" applyBorder="1" applyAlignment="1">
      <alignment horizontal="left" vertical="center"/>
    </xf>
    <xf numFmtId="0" fontId="0" fillId="2" borderId="6" xfId="0" applyFill="1" applyBorder="1" applyAlignment="1" applyProtection="1">
      <alignment horizontal="left" vertical="center"/>
      <protection locked="0"/>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176" fontId="0" fillId="14" borderId="5" xfId="0" applyNumberFormat="1" applyFill="1" applyBorder="1" applyAlignment="1">
      <alignment vertical="center"/>
    </xf>
    <xf numFmtId="0" fontId="0" fillId="14" borderId="6" xfId="0" applyFill="1" applyBorder="1" applyAlignment="1">
      <alignment vertical="center"/>
    </xf>
    <xf numFmtId="0" fontId="9" fillId="0" borderId="73" xfId="0" applyFont="1" applyBorder="1" applyAlignment="1">
      <alignment vertical="center" wrapText="1"/>
    </xf>
    <xf numFmtId="0" fontId="0" fillId="0" borderId="74" xfId="0" applyBorder="1" applyAlignment="1">
      <alignment vertical="center" wrapText="1"/>
    </xf>
    <xf numFmtId="0" fontId="58" fillId="0" borderId="0" xfId="0" applyFont="1" applyAlignment="1">
      <alignment horizontal="left" vertical="center" wrapText="1"/>
    </xf>
    <xf numFmtId="0" fontId="59" fillId="0" borderId="0" xfId="0" applyFont="1" applyAlignment="1">
      <alignment horizontal="left" vertical="center" wrapText="1"/>
    </xf>
    <xf numFmtId="0" fontId="0" fillId="0" borderId="1" xfId="0" applyBorder="1" applyAlignment="1">
      <alignment horizontal="center" vertical="center"/>
    </xf>
    <xf numFmtId="0" fontId="23" fillId="14"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5" xfId="0" applyBorder="1" applyAlignment="1">
      <alignment horizontal="center" vertical="center"/>
    </xf>
    <xf numFmtId="0" fontId="0" fillId="3" borderId="1" xfId="0" applyFill="1" applyBorder="1" applyAlignment="1" applyProtection="1">
      <alignment vertical="center" shrinkToFit="1"/>
      <protection locked="0"/>
    </xf>
    <xf numFmtId="10" fontId="5" fillId="14" borderId="1" xfId="0" applyNumberFormat="1" applyFont="1" applyFill="1" applyBorder="1" applyAlignment="1">
      <alignment vertical="center"/>
    </xf>
    <xf numFmtId="177" fontId="5" fillId="14" borderId="1" xfId="0" applyNumberFormat="1" applyFont="1" applyFill="1" applyBorder="1" applyAlignment="1">
      <alignment vertical="center"/>
    </xf>
    <xf numFmtId="0" fontId="32" fillId="0" borderId="11" xfId="0" applyFont="1" applyBorder="1" applyAlignment="1" applyProtection="1">
      <alignment vertical="center" wrapText="1"/>
      <protection hidden="1"/>
    </xf>
    <xf numFmtId="0" fontId="32" fillId="0" borderId="0" xfId="0" applyFont="1" applyAlignment="1" applyProtection="1">
      <alignment vertical="center" wrapText="1"/>
      <protection hidden="1"/>
    </xf>
    <xf numFmtId="177" fontId="5" fillId="3" borderId="1" xfId="0" applyNumberFormat="1" applyFont="1" applyFill="1" applyBorder="1" applyAlignment="1" applyProtection="1">
      <alignment vertical="center"/>
      <protection locked="0"/>
    </xf>
    <xf numFmtId="0" fontId="35" fillId="0" borderId="1" xfId="0" applyFont="1" applyBorder="1" applyAlignment="1">
      <alignment horizontal="center" vertical="center"/>
    </xf>
    <xf numFmtId="0" fontId="0" fillId="14" borderId="1" xfId="0" applyFill="1" applyBorder="1" applyAlignment="1">
      <alignment vertical="center" shrinkToFit="1"/>
    </xf>
    <xf numFmtId="176" fontId="5" fillId="14" borderId="5" xfId="0" applyNumberFormat="1" applyFont="1" applyFill="1" applyBorder="1" applyAlignment="1">
      <alignment vertical="center"/>
    </xf>
    <xf numFmtId="176" fontId="5" fillId="14" borderId="7" xfId="0" applyNumberFormat="1" applyFont="1" applyFill="1" applyBorder="1" applyAlignment="1">
      <alignment vertical="center"/>
    </xf>
    <xf numFmtId="176" fontId="5" fillId="14" borderId="6" xfId="0" applyNumberFormat="1" applyFont="1" applyFill="1" applyBorder="1" applyAlignment="1">
      <alignment vertical="center"/>
    </xf>
    <xf numFmtId="177" fontId="56" fillId="0" borderId="1" xfId="0" applyNumberFormat="1" applyFont="1" applyBorder="1" applyAlignment="1">
      <alignment vertical="center"/>
    </xf>
    <xf numFmtId="0" fontId="0" fillId="0" borderId="1" xfId="0" applyBorder="1" applyAlignment="1">
      <alignment horizontal="center" vertical="center" wrapText="1"/>
    </xf>
    <xf numFmtId="177" fontId="5" fillId="14" borderId="5" xfId="0" applyNumberFormat="1" applyFont="1" applyFill="1" applyBorder="1" applyAlignment="1">
      <alignment vertical="center"/>
    </xf>
    <xf numFmtId="177" fontId="5" fillId="14" borderId="7" xfId="0" applyNumberFormat="1" applyFont="1" applyFill="1" applyBorder="1" applyAlignment="1">
      <alignment vertical="center"/>
    </xf>
    <xf numFmtId="177" fontId="5" fillId="14" borderId="6" xfId="0" applyNumberFormat="1" applyFont="1" applyFill="1" applyBorder="1" applyAlignment="1">
      <alignment vertical="center"/>
    </xf>
    <xf numFmtId="176" fontId="0" fillId="0" borderId="1" xfId="0" applyNumberFormat="1" applyBorder="1" applyAlignment="1">
      <alignment vertical="center"/>
    </xf>
    <xf numFmtId="177" fontId="6" fillId="0" borderId="1" xfId="0" applyNumberFormat="1" applyFont="1" applyBorder="1" applyAlignment="1">
      <alignment vertical="center"/>
    </xf>
    <xf numFmtId="0" fontId="0" fillId="0" borderId="0" xfId="0" applyAlignment="1">
      <alignment horizontal="center" vertical="center"/>
    </xf>
    <xf numFmtId="0" fontId="37" fillId="14"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60" fillId="2" borderId="1" xfId="0" applyFont="1" applyFill="1" applyBorder="1" applyAlignment="1" applyProtection="1">
      <alignment horizontal="center" vertical="center" wrapText="1"/>
      <protection locked="0"/>
    </xf>
    <xf numFmtId="177" fontId="5" fillId="3" borderId="5" xfId="0" applyNumberFormat="1" applyFont="1" applyFill="1" applyBorder="1" applyAlignment="1" applyProtection="1">
      <alignment vertical="center"/>
      <protection locked="0"/>
    </xf>
    <xf numFmtId="177" fontId="5" fillId="3" borderId="7" xfId="0" applyNumberFormat="1" applyFont="1" applyFill="1" applyBorder="1" applyAlignment="1" applyProtection="1">
      <alignment vertical="center"/>
      <protection locked="0"/>
    </xf>
    <xf numFmtId="177" fontId="5" fillId="3" borderId="6" xfId="0" applyNumberFormat="1" applyFont="1" applyFill="1" applyBorder="1" applyAlignment="1" applyProtection="1">
      <alignment vertical="center"/>
      <protection locked="0"/>
    </xf>
    <xf numFmtId="0" fontId="0" fillId="0" borderId="1" xfId="0" applyBorder="1" applyAlignment="1">
      <alignment vertical="center"/>
    </xf>
    <xf numFmtId="177" fontId="0" fillId="0" borderId="1" xfId="0" applyNumberFormat="1" applyBorder="1" applyAlignment="1">
      <alignment vertical="center"/>
    </xf>
    <xf numFmtId="0" fontId="23" fillId="3" borderId="5" xfId="0" applyFont="1" applyFill="1" applyBorder="1" applyAlignment="1" applyProtection="1">
      <alignment vertical="top" wrapText="1"/>
      <protection locked="0"/>
    </xf>
    <xf numFmtId="0" fontId="6" fillId="3" borderId="7" xfId="0" applyFont="1" applyFill="1" applyBorder="1" applyAlignment="1" applyProtection="1">
      <alignment vertical="top" wrapText="1"/>
      <protection locked="0"/>
    </xf>
    <xf numFmtId="0" fontId="6" fillId="3" borderId="6" xfId="0" applyFont="1" applyFill="1" applyBorder="1" applyAlignment="1" applyProtection="1">
      <alignment vertical="top" wrapText="1"/>
      <protection locked="0"/>
    </xf>
    <xf numFmtId="0" fontId="0" fillId="0" borderId="14" xfId="0" applyBorder="1" applyAlignment="1">
      <alignment vertical="center"/>
    </xf>
    <xf numFmtId="0" fontId="0" fillId="0" borderId="13" xfId="0" applyBorder="1" applyAlignment="1">
      <alignment vertical="center"/>
    </xf>
    <xf numFmtId="177" fontId="2" fillId="0" borderId="0" xfId="0" applyNumberFormat="1" applyFont="1" applyAlignment="1">
      <alignment horizontal="center" vertical="center"/>
    </xf>
    <xf numFmtId="177" fontId="23" fillId="0" borderId="1" xfId="0" applyNumberFormat="1" applyFont="1" applyBorder="1" applyAlignment="1">
      <alignment vertical="center"/>
    </xf>
    <xf numFmtId="0" fontId="37" fillId="14" borderId="1" xfId="0" applyFont="1" applyFill="1" applyBorder="1" applyAlignment="1">
      <alignment horizontal="left" vertical="top" wrapText="1"/>
    </xf>
    <xf numFmtId="177" fontId="5" fillId="14" borderId="1" xfId="0" applyNumberFormat="1" applyFont="1" applyFill="1" applyBorder="1" applyAlignment="1">
      <alignment horizontal="center" vertical="center"/>
    </xf>
    <xf numFmtId="0" fontId="0" fillId="14" borderId="1" xfId="0" applyFill="1" applyBorder="1" applyAlignment="1">
      <alignment horizontal="center" vertical="center"/>
    </xf>
    <xf numFmtId="10" fontId="5" fillId="14" borderId="5" xfId="0" applyNumberFormat="1" applyFont="1" applyFill="1" applyBorder="1" applyAlignment="1">
      <alignment vertical="center"/>
    </xf>
    <xf numFmtId="10" fontId="5" fillId="14" borderId="7" xfId="0" applyNumberFormat="1" applyFont="1" applyFill="1" applyBorder="1" applyAlignment="1">
      <alignment vertical="center"/>
    </xf>
    <xf numFmtId="10" fontId="5" fillId="14" borderId="6" xfId="0" applyNumberFormat="1" applyFont="1" applyFill="1" applyBorder="1" applyAlignment="1">
      <alignment vertical="center"/>
    </xf>
    <xf numFmtId="176" fontId="0" fillId="14" borderId="1" xfId="0" applyNumberFormat="1" applyFill="1" applyBorder="1" applyAlignment="1">
      <alignment vertical="center"/>
    </xf>
    <xf numFmtId="176" fontId="7" fillId="14" borderId="1" xfId="0" applyNumberFormat="1" applyFont="1" applyFill="1" applyBorder="1" applyAlignment="1">
      <alignment vertical="center"/>
    </xf>
    <xf numFmtId="0" fontId="24" fillId="0" borderId="5"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6" xfId="0" applyFont="1" applyBorder="1" applyAlignment="1" applyProtection="1">
      <alignment horizontal="center" vertical="center"/>
      <protection locked="0"/>
    </xf>
    <xf numFmtId="0" fontId="0" fillId="2" borderId="0" xfId="0" applyFill="1" applyAlignment="1">
      <alignment horizontal="center" vertical="center"/>
    </xf>
    <xf numFmtId="0" fontId="7" fillId="18" borderId="5" xfId="0" applyFont="1" applyFill="1" applyBorder="1" applyAlignment="1" applyProtection="1">
      <alignment horizontal="left" vertical="center" wrapText="1"/>
      <protection hidden="1"/>
    </xf>
    <xf numFmtId="0" fontId="7" fillId="18" borderId="7" xfId="0" applyFont="1" applyFill="1" applyBorder="1" applyAlignment="1" applyProtection="1">
      <alignment horizontal="left" vertical="center" wrapText="1"/>
      <protection hidden="1"/>
    </xf>
    <xf numFmtId="0" fontId="7" fillId="18" borderId="6" xfId="0" applyFont="1" applyFill="1" applyBorder="1" applyAlignment="1" applyProtection="1">
      <alignment horizontal="left" vertical="center" wrapText="1"/>
      <protection hidden="1"/>
    </xf>
    <xf numFmtId="0" fontId="7" fillId="18" borderId="12" xfId="0" applyFont="1" applyFill="1" applyBorder="1" applyAlignment="1" applyProtection="1">
      <alignment horizontal="left" vertical="center" wrapText="1"/>
      <protection hidden="1"/>
    </xf>
    <xf numFmtId="0" fontId="7" fillId="18" borderId="14" xfId="0" applyFont="1" applyFill="1" applyBorder="1" applyAlignment="1" applyProtection="1">
      <alignment horizontal="left" vertical="center" wrapText="1"/>
      <protection hidden="1"/>
    </xf>
    <xf numFmtId="0" fontId="7" fillId="18" borderId="13" xfId="0" applyFont="1" applyFill="1" applyBorder="1" applyAlignment="1" applyProtection="1">
      <alignment horizontal="left" vertical="center" wrapText="1"/>
      <protection hidden="1"/>
    </xf>
    <xf numFmtId="0" fontId="0" fillId="0" borderId="11" xfId="0" applyBorder="1" applyAlignment="1">
      <alignment horizontal="left" vertical="center" wrapText="1"/>
    </xf>
    <xf numFmtId="0" fontId="0" fillId="0" borderId="0" xfId="0" applyAlignment="1">
      <alignment horizontal="left" vertical="center" wrapText="1"/>
    </xf>
  </cellXfs>
  <cellStyles count="6">
    <cellStyle name="パーセント" xfId="2" builtinId="5"/>
    <cellStyle name="ハイパーリンク" xfId="5" builtinId="8"/>
    <cellStyle name="桁区切り" xfId="1" builtinId="6"/>
    <cellStyle name="標準" xfId="0" builtinId="0"/>
    <cellStyle name="標準 2" xfId="4" xr:uid="{00000000-0005-0000-0000-000004000000}"/>
    <cellStyle name="標準_Sheet4" xfId="3" xr:uid="{00000000-0005-0000-0000-000005000000}"/>
  </cellStyles>
  <dxfs count="4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6500"/>
      </font>
      <fill>
        <patternFill>
          <bgColor rgb="FFFFEB9C"/>
        </patternFill>
      </fill>
    </dxf>
    <dxf>
      <fill>
        <patternFill>
          <bgColor theme="1"/>
        </patternFill>
      </fill>
    </dxf>
    <dxf>
      <fill>
        <patternFill>
          <bgColor theme="1"/>
        </patternFill>
      </fill>
    </dxf>
    <dxf>
      <font>
        <b/>
        <i val="0"/>
        <color rgb="FFFF0000"/>
      </font>
    </dxf>
    <dxf>
      <font>
        <color rgb="FF0070C0"/>
      </font>
      <fill>
        <patternFill patternType="none">
          <bgColor auto="1"/>
        </patternFill>
      </fill>
    </dxf>
    <dxf>
      <numFmt numFmtId="194" formatCode="#,##0.00_ "/>
    </dxf>
    <dxf>
      <numFmt numFmtId="14" formatCode="0.00%"/>
    </dxf>
    <dxf>
      <fill>
        <patternFill>
          <bgColor theme="0" tint="-0.34998626667073579"/>
        </patternFill>
      </fill>
    </dxf>
    <dxf>
      <fill>
        <patternFill>
          <bgColor theme="1" tint="0.34998626667073579"/>
        </patternFill>
      </fill>
    </dxf>
    <dxf>
      <numFmt numFmtId="194" formatCode="#,##0.00_ "/>
    </dxf>
    <dxf>
      <fill>
        <patternFill>
          <bgColor theme="1" tint="0.34998626667073579"/>
        </patternFill>
      </fill>
    </dxf>
    <dxf>
      <fill>
        <patternFill>
          <bgColor theme="1" tint="0.34998626667073579"/>
        </patternFill>
      </fill>
    </dxf>
    <dxf>
      <fill>
        <patternFill>
          <bgColor theme="0" tint="-0.34998626667073579"/>
        </patternFill>
      </fill>
    </dxf>
    <dxf>
      <font>
        <b/>
        <i val="0"/>
        <color rgb="FFFF0000"/>
      </font>
    </dxf>
    <dxf>
      <font>
        <color rgb="FF0070C0"/>
      </font>
      <fill>
        <patternFill patternType="none">
          <bgColor auto="1"/>
        </patternFill>
      </fill>
    </dxf>
    <dxf>
      <font>
        <color rgb="FFFF0000"/>
      </font>
    </dxf>
    <dxf>
      <font>
        <color rgb="FFFF0000"/>
      </font>
    </dxf>
    <dxf>
      <fill>
        <patternFill>
          <bgColor theme="0" tint="-0.34998626667073579"/>
        </patternFill>
      </fill>
    </dxf>
    <dxf>
      <numFmt numFmtId="194" formatCode="#,##0.00_ "/>
    </dxf>
    <dxf>
      <numFmt numFmtId="194" formatCode="#,##0.00_ "/>
    </dxf>
    <dxf>
      <numFmt numFmtId="194" formatCode="#,##0.00_ "/>
    </dxf>
    <dxf>
      <numFmt numFmtId="194" formatCode="#,##0.00_ "/>
    </dxf>
    <dxf>
      <numFmt numFmtId="194" formatCode="#,##0.00_ "/>
    </dxf>
    <dxf>
      <fill>
        <patternFill>
          <bgColor theme="1"/>
        </patternFill>
      </fill>
    </dxf>
    <dxf>
      <fill>
        <patternFill>
          <bgColor theme="1"/>
        </patternFill>
      </fill>
    </dxf>
    <dxf>
      <fill>
        <patternFill>
          <bgColor theme="1"/>
        </patternFill>
      </fill>
    </dxf>
    <dxf>
      <numFmt numFmtId="194" formatCode="#,##0.00_ "/>
    </dxf>
    <dxf>
      <numFmt numFmtId="194" formatCode="#,##0.00_ "/>
    </dxf>
    <dxf>
      <numFmt numFmtId="194" formatCode="#,##0.00_ "/>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E49933"/>
      <color rgb="FFF59933"/>
      <color rgb="FFFF9933"/>
      <color rgb="FFFF9966"/>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25</xdr:col>
      <xdr:colOff>95250</xdr:colOff>
      <xdr:row>96</xdr:row>
      <xdr:rowOff>171450</xdr:rowOff>
    </xdr:from>
    <xdr:to>
      <xdr:col>26</xdr:col>
      <xdr:colOff>95250</xdr:colOff>
      <xdr:row>97</xdr:row>
      <xdr:rowOff>190500</xdr:rowOff>
    </xdr:to>
    <xdr:sp macro="" textlink="">
      <xdr:nvSpPr>
        <xdr:cNvPr id="6" name="右矢印 5">
          <a:extLst>
            <a:ext uri="{FF2B5EF4-FFF2-40B4-BE49-F238E27FC236}">
              <a16:creationId xmlns:a16="http://schemas.microsoft.com/office/drawing/2014/main" id="{00000000-0008-0000-0000-000006000000}"/>
            </a:ext>
          </a:extLst>
        </xdr:cNvPr>
        <xdr:cNvSpPr/>
      </xdr:nvSpPr>
      <xdr:spPr>
        <a:xfrm>
          <a:off x="4457700" y="15316200"/>
          <a:ext cx="171450" cy="257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95250</xdr:colOff>
      <xdr:row>96</xdr:row>
      <xdr:rowOff>171450</xdr:rowOff>
    </xdr:from>
    <xdr:to>
      <xdr:col>60</xdr:col>
      <xdr:colOff>95250</xdr:colOff>
      <xdr:row>97</xdr:row>
      <xdr:rowOff>190500</xdr:rowOff>
    </xdr:to>
    <xdr:sp macro="" textlink="">
      <xdr:nvSpPr>
        <xdr:cNvPr id="4" name="右矢印 3">
          <a:extLst>
            <a:ext uri="{FF2B5EF4-FFF2-40B4-BE49-F238E27FC236}">
              <a16:creationId xmlns:a16="http://schemas.microsoft.com/office/drawing/2014/main" id="{00000000-0008-0000-0000-000004000000}"/>
            </a:ext>
          </a:extLst>
        </xdr:cNvPr>
        <xdr:cNvSpPr/>
      </xdr:nvSpPr>
      <xdr:spPr>
        <a:xfrm>
          <a:off x="4457700" y="20345400"/>
          <a:ext cx="171450"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95250</xdr:colOff>
      <xdr:row>77</xdr:row>
      <xdr:rowOff>171450</xdr:rowOff>
    </xdr:from>
    <xdr:to>
      <xdr:col>26</xdr:col>
      <xdr:colOff>95250</xdr:colOff>
      <xdr:row>78</xdr:row>
      <xdr:rowOff>190500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4457700" y="20802600"/>
          <a:ext cx="171450"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stat.go.jp/classifications/terms/1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T432"/>
  <sheetViews>
    <sheetView showGridLines="0" view="pageBreakPreview" zoomScale="85" zoomScaleNormal="100" zoomScaleSheetLayoutView="85" workbookViewId="0">
      <selection activeCell="AK8" sqref="AK8"/>
    </sheetView>
  </sheetViews>
  <sheetFormatPr defaultColWidth="9" defaultRowHeight="18.75" x14ac:dyDescent="0.15"/>
  <cols>
    <col min="1" max="1" width="2.25" style="71" customWidth="1"/>
    <col min="2" max="2" width="2.625" style="71" customWidth="1"/>
    <col min="3" max="3" width="2.875" style="71" customWidth="1"/>
    <col min="4" max="4" width="3.75" style="71" customWidth="1"/>
    <col min="5" max="5" width="2.75" style="71" customWidth="1"/>
    <col min="6" max="6" width="2.375" style="71" customWidth="1"/>
    <col min="7" max="15" width="2.25" style="71" customWidth="1"/>
    <col min="16" max="16" width="3" style="71" customWidth="1"/>
    <col min="17" max="17" width="2.375" style="71" customWidth="1"/>
    <col min="18" max="31" width="2.25" style="71" customWidth="1"/>
    <col min="32" max="32" width="2.625" style="71" customWidth="1"/>
    <col min="33" max="42" width="2.25" style="71" customWidth="1"/>
    <col min="43" max="43" width="2.25" style="70" customWidth="1"/>
    <col min="44" max="44" width="9" style="70"/>
    <col min="45" max="45" width="11.875" style="70" bestFit="1" customWidth="1"/>
    <col min="46" max="46" width="14.375" style="70" customWidth="1"/>
    <col min="47" max="16384" width="9" style="70"/>
  </cols>
  <sheetData>
    <row r="1" spans="1:46" ht="8.25" customHeight="1" x14ac:dyDescent="0.15">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9"/>
    </row>
    <row r="2" spans="1:46" x14ac:dyDescent="0.15">
      <c r="A2" s="268"/>
      <c r="B2" s="270" t="s">
        <v>0</v>
      </c>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9"/>
      <c r="AT2" s="193" t="s">
        <v>1</v>
      </c>
    </row>
    <row r="3" spans="1:46" ht="35.25" customHeight="1" x14ac:dyDescent="0.15">
      <c r="A3" s="740" t="str">
        <f>IF(入力①申請書項目!R33="変更申請","変更申請の場合は【印刷（変更）】シートから印刷してください","")</f>
        <v/>
      </c>
      <c r="B3" s="740"/>
      <c r="C3" s="740"/>
      <c r="D3" s="740"/>
      <c r="E3" s="740"/>
      <c r="F3" s="740"/>
      <c r="G3" s="740"/>
      <c r="H3" s="740"/>
      <c r="I3" s="740"/>
      <c r="J3" s="740"/>
      <c r="K3" s="740"/>
      <c r="L3" s="740"/>
      <c r="M3" s="740"/>
      <c r="N3" s="740"/>
      <c r="O3" s="740"/>
      <c r="P3" s="740"/>
      <c r="Q3" s="740"/>
      <c r="R3" s="740"/>
      <c r="S3" s="740"/>
      <c r="T3" s="740"/>
      <c r="U3" s="740"/>
      <c r="V3" s="740"/>
      <c r="W3" s="740"/>
      <c r="X3" s="740"/>
      <c r="Y3" s="740"/>
      <c r="Z3" s="740"/>
      <c r="AA3" s="740"/>
      <c r="AB3" s="740"/>
      <c r="AC3" s="740"/>
      <c r="AD3" s="740"/>
      <c r="AE3" s="740"/>
      <c r="AF3" s="740"/>
      <c r="AG3" s="740"/>
      <c r="AH3" s="740"/>
      <c r="AI3" s="740"/>
      <c r="AJ3" s="740"/>
      <c r="AK3" s="740"/>
      <c r="AL3" s="740"/>
      <c r="AM3" s="740"/>
      <c r="AN3" s="740"/>
      <c r="AO3" s="740"/>
      <c r="AP3" s="740"/>
      <c r="AQ3" s="740"/>
      <c r="AT3" s="199" t="str">
        <f>"'【印刷（新規）】'!$A$1:$AQ$"&amp;AT4</f>
        <v>'【印刷（新規）】'!$A$1:$AQ$332</v>
      </c>
    </row>
    <row r="4" spans="1:46" ht="21" x14ac:dyDescent="0.15">
      <c r="A4" s="588" t="s">
        <v>2</v>
      </c>
      <c r="B4" s="588"/>
      <c r="C4" s="588"/>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T4" s="199">
        <f>332+(45*SUM(AT343:AT388))+IF(AT343=1,2,0)</f>
        <v>332</v>
      </c>
    </row>
    <row r="5" spans="1:46" ht="37.5" customHeight="1" x14ac:dyDescent="0.15">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9"/>
    </row>
    <row r="6" spans="1:46" x14ac:dyDescent="0.15">
      <c r="A6" s="268"/>
      <c r="B6" s="268"/>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9"/>
      <c r="AC6" s="603">
        <f>入力①申請書項目!R37</f>
        <v>2025</v>
      </c>
      <c r="AD6" s="603"/>
      <c r="AE6" s="603"/>
      <c r="AF6" s="603"/>
      <c r="AG6" s="598" t="s">
        <v>3</v>
      </c>
      <c r="AH6" s="599"/>
      <c r="AI6" s="598">
        <f>入力①申請書項目!R38</f>
        <v>6</v>
      </c>
      <c r="AJ6" s="599"/>
      <c r="AK6" s="598" t="s">
        <v>4</v>
      </c>
      <c r="AL6" s="599"/>
      <c r="AM6" s="598">
        <f>入力①申請書項目!R39</f>
        <v>10</v>
      </c>
      <c r="AN6" s="599"/>
      <c r="AO6" s="598" t="s">
        <v>5</v>
      </c>
      <c r="AP6" s="599"/>
      <c r="AQ6" s="269"/>
    </row>
    <row r="7" spans="1:46" ht="22.5" customHeight="1" x14ac:dyDescent="0.15">
      <c r="A7" s="271"/>
      <c r="B7" s="271"/>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row>
    <row r="8" spans="1:46" ht="24.75" customHeight="1" x14ac:dyDescent="0.15">
      <c r="A8" s="268"/>
      <c r="B8" s="271"/>
      <c r="C8" s="268"/>
      <c r="D8" s="268"/>
      <c r="E8" s="268"/>
      <c r="F8" s="268"/>
      <c r="G8" s="268"/>
      <c r="H8" s="268"/>
      <c r="I8" s="268"/>
      <c r="J8" s="268"/>
      <c r="K8" s="268"/>
      <c r="L8" s="268"/>
      <c r="M8" s="268"/>
      <c r="N8" s="272"/>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row>
    <row r="9" spans="1:46" x14ac:dyDescent="0.15">
      <c r="A9" s="273"/>
      <c r="B9" s="274"/>
      <c r="C9" s="269"/>
      <c r="D9" s="269"/>
      <c r="E9" s="269"/>
      <c r="F9" s="269"/>
      <c r="G9" s="269"/>
      <c r="H9" s="269"/>
      <c r="I9" s="268"/>
      <c r="J9" s="268"/>
      <c r="K9" s="268"/>
      <c r="L9" s="268"/>
      <c r="M9" s="268"/>
      <c r="N9" s="272" t="s">
        <v>6</v>
      </c>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9"/>
    </row>
    <row r="10" spans="1:46" s="71" customFormat="1" x14ac:dyDescent="0.15">
      <c r="A10" s="268"/>
      <c r="B10" s="269"/>
      <c r="C10" s="269"/>
      <c r="D10" s="269"/>
      <c r="E10" s="269"/>
      <c r="F10" s="269"/>
      <c r="G10" s="269"/>
      <c r="H10" s="269"/>
      <c r="I10" s="268"/>
      <c r="J10" s="268"/>
      <c r="K10" s="268"/>
      <c r="L10" s="275"/>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9"/>
    </row>
    <row r="11" spans="1:46" s="71" customFormat="1" ht="33" customHeight="1" x14ac:dyDescent="0.15">
      <c r="A11" s="268"/>
      <c r="B11" s="269"/>
      <c r="C11" s="269"/>
      <c r="D11" s="269"/>
      <c r="E11" s="269"/>
      <c r="F11" s="269"/>
      <c r="G11" s="269"/>
      <c r="H11" s="269"/>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9"/>
    </row>
    <row r="12" spans="1:46" s="71" customFormat="1" ht="17.25" x14ac:dyDescent="0.15">
      <c r="A12" s="268"/>
      <c r="B12" s="268"/>
      <c r="C12" s="268"/>
      <c r="D12" s="268"/>
      <c r="E12" s="268"/>
      <c r="F12" s="268"/>
      <c r="G12" s="268"/>
      <c r="H12" s="268"/>
      <c r="I12" s="268"/>
      <c r="J12" s="268"/>
      <c r="K12" s="268"/>
      <c r="L12" s="268"/>
      <c r="M12" s="268"/>
      <c r="N12" s="268"/>
      <c r="O12" s="268"/>
      <c r="P12" s="276" t="s">
        <v>7</v>
      </c>
      <c r="Q12" s="270"/>
      <c r="R12" s="270"/>
      <c r="S12" s="270"/>
      <c r="T12" s="270"/>
      <c r="U12" s="270"/>
      <c r="V12" s="270"/>
      <c r="W12" s="594" t="str">
        <f>入力①申請書項目!R46</f>
        <v>○○県○○市○○町○○○○○○</v>
      </c>
      <c r="X12" s="595"/>
      <c r="Y12" s="595"/>
      <c r="Z12" s="595"/>
      <c r="AA12" s="595"/>
      <c r="AB12" s="595"/>
      <c r="AC12" s="595"/>
      <c r="AD12" s="595"/>
      <c r="AE12" s="595"/>
      <c r="AF12" s="595"/>
      <c r="AG12" s="595"/>
      <c r="AH12" s="595"/>
      <c r="AI12" s="595"/>
      <c r="AJ12" s="595"/>
      <c r="AK12" s="595"/>
      <c r="AL12" s="595"/>
      <c r="AM12" s="595"/>
      <c r="AN12" s="595"/>
      <c r="AO12" s="595"/>
      <c r="AP12" s="595"/>
      <c r="AQ12" s="595"/>
    </row>
    <row r="13" spans="1:46" s="71" customFormat="1" x14ac:dyDescent="0.15">
      <c r="A13" s="268"/>
      <c r="B13" s="268"/>
      <c r="C13" s="268"/>
      <c r="D13" s="268"/>
      <c r="E13" s="268"/>
      <c r="F13" s="268"/>
      <c r="G13" s="268"/>
      <c r="H13" s="268"/>
      <c r="I13" s="268"/>
      <c r="J13" s="268"/>
      <c r="K13" s="268"/>
      <c r="L13" s="268"/>
      <c r="M13" s="268"/>
      <c r="N13" s="268"/>
      <c r="O13" s="268"/>
      <c r="P13" s="276" t="s">
        <v>8</v>
      </c>
      <c r="Q13" s="270"/>
      <c r="R13" s="270"/>
      <c r="S13" s="270"/>
      <c r="T13" s="270"/>
      <c r="U13" s="270"/>
      <c r="V13" s="270"/>
      <c r="W13" s="594" t="str">
        <f>IF(入力①申請書項目!R42=0,"",入力①申請書項目!R42)</f>
        <v>株式会社●●●●</v>
      </c>
      <c r="X13" s="595"/>
      <c r="Y13" s="595"/>
      <c r="Z13" s="595"/>
      <c r="AA13" s="595"/>
      <c r="AB13" s="595"/>
      <c r="AC13" s="595"/>
      <c r="AD13" s="595"/>
      <c r="AE13" s="595"/>
      <c r="AF13" s="595"/>
      <c r="AG13" s="595"/>
      <c r="AH13" s="595"/>
      <c r="AI13" s="595"/>
      <c r="AJ13" s="595"/>
      <c r="AK13" s="595"/>
      <c r="AL13" s="595"/>
      <c r="AM13" s="595"/>
      <c r="AN13" s="595"/>
      <c r="AO13" s="595"/>
      <c r="AP13" s="595"/>
      <c r="AQ13" s="269"/>
    </row>
    <row r="14" spans="1:46" s="71" customFormat="1" x14ac:dyDescent="0.15">
      <c r="A14" s="268"/>
      <c r="B14" s="268"/>
      <c r="C14" s="268"/>
      <c r="D14" s="268"/>
      <c r="E14" s="268"/>
      <c r="F14" s="268"/>
      <c r="G14" s="268"/>
      <c r="H14" s="268"/>
      <c r="I14" s="268"/>
      <c r="J14" s="268"/>
      <c r="K14" s="268"/>
      <c r="L14" s="268"/>
      <c r="M14" s="268"/>
      <c r="N14" s="268"/>
      <c r="O14" s="268"/>
      <c r="P14" s="276" t="s">
        <v>9</v>
      </c>
      <c r="Q14" s="270"/>
      <c r="R14" s="270"/>
      <c r="S14" s="270"/>
      <c r="T14" s="270"/>
      <c r="U14" s="270"/>
      <c r="V14" s="270"/>
      <c r="W14" s="270" t="str">
        <f>入力①申請書項目!R43&amp;"　　"&amp;入力①申請書項目!R44</f>
        <v>代表取締役　　経産　太郎</v>
      </c>
      <c r="X14" s="270"/>
      <c r="Y14" s="270"/>
      <c r="Z14" s="270"/>
      <c r="AA14" s="270"/>
      <c r="AB14" s="270"/>
      <c r="AC14" s="270"/>
      <c r="AD14" s="270"/>
      <c r="AE14" s="270"/>
      <c r="AF14" s="270"/>
      <c r="AG14" s="270"/>
      <c r="AH14" s="270"/>
      <c r="AI14" s="270"/>
      <c r="AJ14" s="270"/>
      <c r="AK14" s="268"/>
      <c r="AL14" s="270"/>
      <c r="AM14" s="268"/>
      <c r="AN14" s="268"/>
      <c r="AO14" s="270"/>
      <c r="AP14" s="268"/>
      <c r="AQ14" s="269"/>
    </row>
    <row r="15" spans="1:46" ht="13.5" customHeight="1" x14ac:dyDescent="0.15">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9"/>
    </row>
    <row r="16" spans="1:46" ht="14.25" customHeight="1" x14ac:dyDescent="0.15">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9"/>
    </row>
    <row r="17" spans="1:45" x14ac:dyDescent="0.15">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9"/>
    </row>
    <row r="18" spans="1:45" ht="1.5" customHeight="1" x14ac:dyDescent="0.15">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9"/>
    </row>
    <row r="19" spans="1:45" s="71" customFormat="1" x14ac:dyDescent="0.15">
      <c r="A19" s="268"/>
      <c r="B19" s="589" t="s">
        <v>10</v>
      </c>
      <c r="C19" s="589"/>
      <c r="D19" s="589"/>
      <c r="E19" s="589"/>
      <c r="F19" s="589"/>
      <c r="G19" s="589"/>
      <c r="H19" s="589"/>
      <c r="I19" s="589"/>
      <c r="J19" s="589"/>
      <c r="K19" s="589"/>
      <c r="L19" s="589"/>
      <c r="M19" s="589"/>
      <c r="N19" s="589"/>
      <c r="O19" s="589"/>
      <c r="P19" s="589"/>
      <c r="Q19" s="589"/>
      <c r="R19" s="589"/>
      <c r="S19" s="589"/>
      <c r="T19" s="589"/>
      <c r="U19" s="589"/>
      <c r="V19" s="589"/>
      <c r="W19" s="589"/>
      <c r="X19" s="589"/>
      <c r="Y19" s="589"/>
      <c r="Z19" s="589"/>
      <c r="AA19" s="589"/>
      <c r="AB19" s="589"/>
      <c r="AC19" s="589"/>
      <c r="AD19" s="589"/>
      <c r="AE19" s="589"/>
      <c r="AF19" s="589"/>
      <c r="AG19" s="589"/>
      <c r="AH19" s="589"/>
      <c r="AI19" s="589"/>
      <c r="AJ19" s="589"/>
      <c r="AK19" s="589"/>
      <c r="AL19" s="589"/>
      <c r="AM19" s="589"/>
      <c r="AN19" s="589"/>
      <c r="AO19" s="589"/>
      <c r="AP19" s="473"/>
      <c r="AQ19" s="269"/>
    </row>
    <row r="20" spans="1:45" ht="39.75" customHeight="1" x14ac:dyDescent="0.15">
      <c r="A20" s="269"/>
      <c r="B20" s="589"/>
      <c r="C20" s="589"/>
      <c r="D20" s="589"/>
      <c r="E20" s="589"/>
      <c r="F20" s="589"/>
      <c r="G20" s="589"/>
      <c r="H20" s="589"/>
      <c r="I20" s="589"/>
      <c r="J20" s="589"/>
      <c r="K20" s="589"/>
      <c r="L20" s="589"/>
      <c r="M20" s="589"/>
      <c r="N20" s="589"/>
      <c r="O20" s="589"/>
      <c r="P20" s="589"/>
      <c r="Q20" s="589"/>
      <c r="R20" s="589"/>
      <c r="S20" s="589"/>
      <c r="T20" s="589"/>
      <c r="U20" s="589"/>
      <c r="V20" s="589"/>
      <c r="W20" s="589"/>
      <c r="X20" s="589"/>
      <c r="Y20" s="589"/>
      <c r="Z20" s="589"/>
      <c r="AA20" s="589"/>
      <c r="AB20" s="589"/>
      <c r="AC20" s="589"/>
      <c r="AD20" s="589"/>
      <c r="AE20" s="589"/>
      <c r="AF20" s="589"/>
      <c r="AG20" s="589"/>
      <c r="AH20" s="589"/>
      <c r="AI20" s="589"/>
      <c r="AJ20" s="589"/>
      <c r="AK20" s="589"/>
      <c r="AL20" s="589"/>
      <c r="AM20" s="589"/>
      <c r="AN20" s="589"/>
      <c r="AO20" s="589"/>
      <c r="AP20" s="473"/>
      <c r="AQ20" s="269"/>
    </row>
    <row r="21" spans="1:45" ht="28.5" customHeight="1" x14ac:dyDescent="0.15">
      <c r="A21" s="269"/>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68"/>
      <c r="AQ21" s="269"/>
    </row>
    <row r="22" spans="1:45" ht="9.9499999999999993" customHeight="1" x14ac:dyDescent="0.15">
      <c r="A22" s="269"/>
      <c r="B22" s="278"/>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269"/>
      <c r="AS22" s="194"/>
    </row>
    <row r="23" spans="1:45" ht="9.9499999999999993" customHeight="1" x14ac:dyDescent="0.15">
      <c r="A23" s="269"/>
      <c r="B23" s="278"/>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269"/>
      <c r="AS23" s="195"/>
    </row>
    <row r="24" spans="1:45" ht="9.9499999999999993" customHeight="1" x14ac:dyDescent="0.15">
      <c r="A24" s="269"/>
      <c r="B24" s="278"/>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269"/>
      <c r="AS24" s="194"/>
    </row>
    <row r="25" spans="1:45" ht="9.9499999999999993" customHeight="1" x14ac:dyDescent="0.15">
      <c r="A25" s="269"/>
      <c r="B25" s="278"/>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269"/>
      <c r="AS25" s="194"/>
    </row>
    <row r="26" spans="1:45" ht="11.25" customHeight="1" x14ac:dyDescent="0.15">
      <c r="A26" s="269"/>
      <c r="B26" s="278"/>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269"/>
      <c r="AS26" s="194"/>
    </row>
    <row r="27" spans="1:45" ht="19.5" customHeight="1" x14ac:dyDescent="0.15">
      <c r="A27" s="269"/>
      <c r="B27" s="279"/>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269"/>
      <c r="AS27" s="194"/>
    </row>
    <row r="28" spans="1:45" ht="9.9499999999999993" customHeight="1" x14ac:dyDescent="0.15">
      <c r="A28" s="269"/>
      <c r="B28" s="278"/>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269"/>
      <c r="AS28" s="194"/>
    </row>
    <row r="29" spans="1:45" ht="9.9499999999999993" customHeight="1" x14ac:dyDescent="0.15">
      <c r="A29" s="269"/>
      <c r="B29" s="278"/>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269"/>
      <c r="AS29" s="194"/>
    </row>
    <row r="30" spans="1:45" ht="9.75" customHeight="1" x14ac:dyDescent="0.15">
      <c r="A30" s="269"/>
      <c r="B30" s="278"/>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269"/>
      <c r="AS30" s="194"/>
    </row>
    <row r="31" spans="1:45" ht="9.9499999999999993" customHeight="1" x14ac:dyDescent="0.15">
      <c r="A31" s="269"/>
      <c r="B31" s="278"/>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269"/>
      <c r="AS31" s="194"/>
    </row>
    <row r="32" spans="1:45" ht="10.5" customHeight="1" x14ac:dyDescent="0.15">
      <c r="A32" s="269"/>
      <c r="B32" s="278"/>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269"/>
      <c r="AS32" s="194"/>
    </row>
    <row r="33" spans="1:45" ht="9.9499999999999993" customHeight="1" x14ac:dyDescent="0.15">
      <c r="A33" s="269"/>
      <c r="B33" s="278"/>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269"/>
      <c r="AS33" s="194"/>
    </row>
    <row r="34" spans="1:45" ht="9.9499999999999993" customHeight="1" x14ac:dyDescent="0.15">
      <c r="A34" s="269"/>
      <c r="B34" s="278"/>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269"/>
      <c r="AS34" s="194"/>
    </row>
    <row r="35" spans="1:45" ht="9.9499999999999993" customHeight="1" x14ac:dyDescent="0.15">
      <c r="A35" s="269"/>
      <c r="B35" s="278"/>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269"/>
      <c r="AS35" s="194"/>
    </row>
    <row r="36" spans="1:45" ht="9.9499999999999993" customHeight="1" x14ac:dyDescent="0.15">
      <c r="A36" s="269"/>
      <c r="B36" s="278"/>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269"/>
      <c r="AS36" s="194"/>
    </row>
    <row r="37" spans="1:45" ht="9.9499999999999993" customHeight="1" x14ac:dyDescent="0.15">
      <c r="A37" s="269"/>
      <c r="B37" s="278"/>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269"/>
      <c r="AS37" s="194"/>
    </row>
    <row r="38" spans="1:45" ht="9.9499999999999993" customHeight="1" x14ac:dyDescent="0.15">
      <c r="A38" s="269"/>
      <c r="B38" s="278"/>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269"/>
      <c r="AS38" s="194"/>
    </row>
    <row r="39" spans="1:45" ht="9.9499999999999993" customHeight="1" x14ac:dyDescent="0.15">
      <c r="A39" s="269"/>
      <c r="B39" s="278"/>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269"/>
      <c r="AS39" s="194"/>
    </row>
    <row r="40" spans="1:45" ht="18" customHeight="1" x14ac:dyDescent="0.15">
      <c r="A40" s="269"/>
      <c r="B40" s="279"/>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269"/>
      <c r="AS40" s="194"/>
    </row>
    <row r="41" spans="1:45" ht="9.9499999999999993" customHeight="1" x14ac:dyDescent="0.15">
      <c r="A41" s="269"/>
      <c r="B41" s="278"/>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269"/>
      <c r="AS41" s="194"/>
    </row>
    <row r="42" spans="1:45" ht="20.25" customHeight="1" x14ac:dyDescent="0.15">
      <c r="A42" s="269"/>
      <c r="B42" s="279"/>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269"/>
      <c r="AS42" s="194"/>
    </row>
    <row r="43" spans="1:45" ht="9.9499999999999993" customHeight="1" x14ac:dyDescent="0.15">
      <c r="A43" s="269"/>
      <c r="B43" s="278"/>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69"/>
      <c r="AS43" s="194"/>
    </row>
    <row r="44" spans="1:45" ht="9.9499999999999993" customHeight="1" x14ac:dyDescent="0.15">
      <c r="A44" s="269"/>
      <c r="B44" s="278"/>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269"/>
      <c r="AS44" s="194"/>
    </row>
    <row r="45" spans="1:45" ht="9.9499999999999993" customHeight="1" x14ac:dyDescent="0.15">
      <c r="A45" s="269"/>
      <c r="B45" s="278"/>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269"/>
      <c r="AS45" s="194"/>
    </row>
    <row r="46" spans="1:45" ht="9.9499999999999993" customHeight="1" x14ac:dyDescent="0.15">
      <c r="A46" s="269"/>
      <c r="B46" s="278"/>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269"/>
      <c r="AS46" s="194"/>
    </row>
    <row r="47" spans="1:45" ht="9.9499999999999993" customHeight="1" x14ac:dyDescent="0.15">
      <c r="A47" s="269"/>
      <c r="B47" s="278"/>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69"/>
      <c r="AS47" s="194"/>
    </row>
    <row r="48" spans="1:45" ht="18.75" customHeight="1" x14ac:dyDescent="0.15">
      <c r="A48" s="269"/>
      <c r="B48" s="279"/>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69"/>
      <c r="AS48" s="194"/>
    </row>
    <row r="49" spans="1:45" ht="18.75" customHeight="1" x14ac:dyDescent="0.15">
      <c r="A49" s="269"/>
      <c r="B49" s="279"/>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269"/>
      <c r="AS49" s="194"/>
    </row>
    <row r="50" spans="1:45" ht="9.9499999999999993" customHeight="1" x14ac:dyDescent="0.15">
      <c r="A50" s="269"/>
      <c r="B50" s="278"/>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269"/>
      <c r="AS50" s="194"/>
    </row>
    <row r="51" spans="1:45" ht="9.9499999999999993" customHeight="1" x14ac:dyDescent="0.15">
      <c r="A51" s="269"/>
      <c r="B51" s="278"/>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269"/>
      <c r="AS51" s="194"/>
    </row>
    <row r="52" spans="1:45" ht="9.9499999999999993" customHeight="1" x14ac:dyDescent="0.15">
      <c r="A52" s="269"/>
      <c r="B52" s="278"/>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269"/>
      <c r="AS52" s="194"/>
    </row>
    <row r="53" spans="1:45" ht="9.9499999999999993" customHeight="1" x14ac:dyDescent="0.15">
      <c r="A53" s="269"/>
      <c r="B53" s="278"/>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269"/>
      <c r="AS53" s="194"/>
    </row>
    <row r="54" spans="1:45" ht="9.9499999999999993" customHeight="1" x14ac:dyDescent="0.15">
      <c r="A54" s="269"/>
      <c r="B54" s="278"/>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269"/>
      <c r="AS54" s="194"/>
    </row>
    <row r="55" spans="1:45" ht="9.9499999999999993" customHeight="1" x14ac:dyDescent="0.15">
      <c r="A55" s="269"/>
      <c r="B55" s="278"/>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269"/>
      <c r="AS55" s="194"/>
    </row>
    <row r="56" spans="1:45" ht="9.9499999999999993" customHeight="1" x14ac:dyDescent="0.15">
      <c r="A56" s="269"/>
      <c r="B56" s="278"/>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269"/>
      <c r="AS56" s="194"/>
    </row>
    <row r="57" spans="1:45" ht="9.9499999999999993" customHeight="1" x14ac:dyDescent="0.15">
      <c r="A57" s="269"/>
      <c r="B57" s="278"/>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269"/>
      <c r="AS57" s="194"/>
    </row>
    <row r="58" spans="1:45" ht="9.9499999999999993" customHeight="1" x14ac:dyDescent="0.15">
      <c r="A58" s="269"/>
      <c r="B58" s="278"/>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269"/>
      <c r="AS58" s="194"/>
    </row>
    <row r="59" spans="1:45" ht="9.9499999999999993" customHeight="1" x14ac:dyDescent="0.15">
      <c r="A59" s="269"/>
      <c r="B59" s="278"/>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269"/>
      <c r="AS59" s="194"/>
    </row>
    <row r="60" spans="1:45" ht="9.9499999999999993" customHeight="1" x14ac:dyDescent="0.15">
      <c r="A60" s="269"/>
      <c r="B60" s="278"/>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269"/>
      <c r="AS60" s="194"/>
    </row>
    <row r="61" spans="1:45" ht="9.9499999999999993" customHeight="1" x14ac:dyDescent="0.15">
      <c r="A61" s="269"/>
      <c r="B61" s="278"/>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269"/>
      <c r="AS61" s="194"/>
    </row>
    <row r="62" spans="1:45" ht="9.9499999999999993" customHeight="1" x14ac:dyDescent="0.15">
      <c r="A62" s="269"/>
      <c r="B62" s="278"/>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269"/>
      <c r="AS62" s="194"/>
    </row>
    <row r="63" spans="1:45" ht="9.9499999999999993" customHeight="1" x14ac:dyDescent="0.15">
      <c r="A63" s="269"/>
      <c r="B63" s="278"/>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269"/>
      <c r="AS63" s="194"/>
    </row>
    <row r="64" spans="1:45" ht="9.9499999999999993" customHeight="1" x14ac:dyDescent="0.15">
      <c r="A64" s="269"/>
      <c r="B64" s="278"/>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269"/>
      <c r="AS64" s="194"/>
    </row>
    <row r="65" spans="1:45" ht="9.9499999999999993" customHeight="1" x14ac:dyDescent="0.15">
      <c r="A65" s="269"/>
      <c r="B65" s="278"/>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269"/>
      <c r="AS65" s="194"/>
    </row>
    <row r="66" spans="1:45" ht="9.9499999999999993" customHeight="1" x14ac:dyDescent="0.15">
      <c r="A66" s="269"/>
      <c r="B66" s="278"/>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269"/>
      <c r="AS66" s="194"/>
    </row>
    <row r="67" spans="1:45" ht="3.75" customHeight="1" x14ac:dyDescent="0.15">
      <c r="A67" s="269"/>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68"/>
      <c r="AQ67" s="269"/>
    </row>
    <row r="68" spans="1:45" s="71" customFormat="1" x14ac:dyDescent="0.15">
      <c r="A68" s="268"/>
      <c r="B68" s="268" t="s">
        <v>11</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9"/>
    </row>
    <row r="69" spans="1:45" s="71" customFormat="1" x14ac:dyDescent="0.15">
      <c r="A69" s="268"/>
      <c r="B69" s="268" t="s">
        <v>12</v>
      </c>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9"/>
    </row>
    <row r="70" spans="1:45" x14ac:dyDescent="0.15">
      <c r="A70" s="268"/>
      <c r="B70" s="268" t="s">
        <v>13</v>
      </c>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9"/>
    </row>
    <row r="71" spans="1:45" s="71" customFormat="1" ht="10.5" customHeight="1" x14ac:dyDescent="0.15">
      <c r="A71" s="268"/>
      <c r="B71" s="268"/>
      <c r="C71" s="604" t="s">
        <v>14</v>
      </c>
      <c r="D71" s="604"/>
      <c r="E71" s="604"/>
      <c r="F71" s="604"/>
      <c r="G71" s="604"/>
      <c r="H71" s="604"/>
      <c r="I71" s="604"/>
      <c r="J71" s="604"/>
      <c r="K71" s="268"/>
      <c r="L71" s="268"/>
      <c r="M71" s="268"/>
      <c r="N71" s="268"/>
      <c r="O71" s="605" t="str">
        <f>入力①申請書項目!AL42</f>
        <v>カブシキガイシャマルマルマルマル</v>
      </c>
      <c r="P71" s="605"/>
      <c r="Q71" s="605"/>
      <c r="R71" s="605"/>
      <c r="S71" s="605"/>
      <c r="T71" s="605"/>
      <c r="U71" s="605"/>
      <c r="V71" s="605"/>
      <c r="W71" s="605"/>
      <c r="X71" s="605"/>
      <c r="Y71" s="605"/>
      <c r="Z71" s="605"/>
      <c r="AA71" s="605"/>
      <c r="AB71" s="605"/>
      <c r="AC71" s="605"/>
      <c r="AD71" s="605"/>
      <c r="AE71" s="605"/>
      <c r="AF71" s="605"/>
      <c r="AG71" s="605"/>
      <c r="AH71" s="268"/>
      <c r="AI71" s="268"/>
      <c r="AJ71" s="268"/>
      <c r="AK71" s="268"/>
      <c r="AL71" s="268"/>
      <c r="AM71" s="268"/>
      <c r="AN71" s="268"/>
      <c r="AO71" s="268"/>
      <c r="AP71" s="268"/>
      <c r="AQ71" s="269"/>
    </row>
    <row r="72" spans="1:45" s="71" customFormat="1" x14ac:dyDescent="0.15">
      <c r="A72" s="268"/>
      <c r="B72" s="268"/>
      <c r="C72" s="268" t="s">
        <v>15</v>
      </c>
      <c r="D72" s="268"/>
      <c r="E72" s="268"/>
      <c r="F72" s="268"/>
      <c r="G72" s="268"/>
      <c r="H72" s="268"/>
      <c r="I72" s="268"/>
      <c r="J72" s="268"/>
      <c r="K72" s="268"/>
      <c r="L72" s="268"/>
      <c r="M72" s="268"/>
      <c r="N72" s="268"/>
      <c r="O72" s="590" t="str">
        <f>W13</f>
        <v>株式会社●●●●</v>
      </c>
      <c r="P72" s="590"/>
      <c r="Q72" s="590"/>
      <c r="R72" s="590"/>
      <c r="S72" s="590"/>
      <c r="T72" s="590"/>
      <c r="U72" s="590"/>
      <c r="V72" s="590"/>
      <c r="W72" s="590"/>
      <c r="X72" s="590"/>
      <c r="Y72" s="590"/>
      <c r="Z72" s="590"/>
      <c r="AA72" s="590"/>
      <c r="AB72" s="590"/>
      <c r="AC72" s="268"/>
      <c r="AD72" s="268"/>
      <c r="AE72" s="268"/>
      <c r="AF72" s="268"/>
      <c r="AG72" s="268"/>
      <c r="AH72" s="268"/>
      <c r="AI72" s="268"/>
      <c r="AJ72" s="268"/>
      <c r="AK72" s="268"/>
      <c r="AL72" s="268"/>
      <c r="AM72" s="268"/>
      <c r="AN72" s="268"/>
      <c r="AO72" s="268"/>
      <c r="AP72" s="268"/>
      <c r="AQ72" s="269"/>
    </row>
    <row r="73" spans="1:45" s="71" customFormat="1" x14ac:dyDescent="0.15">
      <c r="A73" s="268"/>
      <c r="B73" s="268"/>
      <c r="C73" s="280" t="s">
        <v>16</v>
      </c>
      <c r="D73" s="268"/>
      <c r="E73" s="268"/>
      <c r="F73" s="268"/>
      <c r="G73" s="268"/>
      <c r="H73" s="268"/>
      <c r="I73" s="268"/>
      <c r="J73" s="268"/>
      <c r="K73" s="268"/>
      <c r="L73" s="268"/>
      <c r="M73" s="268"/>
      <c r="N73" s="268"/>
      <c r="O73" s="608" t="str">
        <f>W14</f>
        <v>代表取締役　　経産　太郎</v>
      </c>
      <c r="P73" s="608"/>
      <c r="Q73" s="608"/>
      <c r="R73" s="608"/>
      <c r="S73" s="608"/>
      <c r="T73" s="608"/>
      <c r="U73" s="608"/>
      <c r="V73" s="608"/>
      <c r="W73" s="608"/>
      <c r="X73" s="608"/>
      <c r="Y73" s="608"/>
      <c r="Z73" s="608"/>
      <c r="AA73" s="608"/>
      <c r="AB73" s="608"/>
      <c r="AC73" s="268"/>
      <c r="AD73" s="268"/>
      <c r="AE73" s="268"/>
      <c r="AF73" s="268"/>
      <c r="AG73" s="268"/>
      <c r="AH73" s="268"/>
      <c r="AI73" s="268"/>
      <c r="AJ73" s="268"/>
      <c r="AK73" s="268"/>
      <c r="AL73" s="268"/>
      <c r="AM73" s="268"/>
      <c r="AN73" s="268"/>
      <c r="AO73" s="268"/>
      <c r="AP73" s="268"/>
      <c r="AQ73" s="269"/>
    </row>
    <row r="74" spans="1:45" s="71" customFormat="1" x14ac:dyDescent="0.15">
      <c r="A74" s="268"/>
      <c r="B74" s="268"/>
      <c r="C74" s="268" t="s">
        <v>17</v>
      </c>
      <c r="D74" s="268"/>
      <c r="E74" s="268"/>
      <c r="F74" s="268"/>
      <c r="G74" s="268"/>
      <c r="H74" s="268"/>
      <c r="I74" s="268"/>
      <c r="J74" s="268"/>
      <c r="K74" s="268"/>
      <c r="L74" s="268"/>
      <c r="M74" s="268"/>
      <c r="N74" s="268"/>
      <c r="O74" s="592">
        <f>IF(入力①申請書項目!R52=0,"",入力①申請書項目!R52)</f>
        <v>10000</v>
      </c>
      <c r="P74" s="592"/>
      <c r="Q74" s="592"/>
      <c r="R74" s="592"/>
      <c r="S74" s="592"/>
      <c r="T74" s="592"/>
      <c r="U74" s="268"/>
      <c r="V74" s="268" t="s">
        <v>18</v>
      </c>
      <c r="W74" s="268"/>
      <c r="X74" s="268"/>
      <c r="Y74" s="268"/>
      <c r="Z74" s="268"/>
      <c r="AA74" s="268"/>
      <c r="AB74" s="268"/>
      <c r="AC74" s="268"/>
      <c r="AD74" s="268"/>
      <c r="AE74" s="268"/>
      <c r="AF74" s="268"/>
      <c r="AG74" s="268"/>
      <c r="AH74" s="268"/>
      <c r="AI74" s="268"/>
      <c r="AJ74" s="268"/>
      <c r="AK74" s="268"/>
      <c r="AL74" s="268"/>
      <c r="AM74" s="268"/>
      <c r="AN74" s="268"/>
      <c r="AO74" s="268"/>
      <c r="AP74" s="268"/>
      <c r="AQ74" s="269"/>
    </row>
    <row r="75" spans="1:45" s="71" customFormat="1" x14ac:dyDescent="0.15">
      <c r="A75" s="268"/>
      <c r="B75" s="268"/>
      <c r="C75" s="268" t="s">
        <v>19</v>
      </c>
      <c r="D75" s="268"/>
      <c r="E75" s="268"/>
      <c r="F75" s="268"/>
      <c r="G75" s="268"/>
      <c r="H75" s="268"/>
      <c r="I75" s="268"/>
      <c r="J75" s="268"/>
      <c r="K75" s="268"/>
      <c r="L75" s="268"/>
      <c r="M75" s="268"/>
      <c r="N75" s="268"/>
      <c r="O75" s="593">
        <f>入力①申請書項目!R55</f>
        <v>21</v>
      </c>
      <c r="P75" s="593"/>
      <c r="Q75" s="593"/>
      <c r="R75" s="593"/>
      <c r="S75" s="593"/>
      <c r="T75" s="593"/>
      <c r="U75" s="268"/>
      <c r="V75" s="268" t="s">
        <v>20</v>
      </c>
      <c r="W75" s="268"/>
      <c r="X75" s="268"/>
      <c r="Y75" s="268"/>
      <c r="Z75" s="268"/>
      <c r="AA75" s="268"/>
      <c r="AB75" s="268"/>
      <c r="AC75" s="268"/>
      <c r="AD75" s="268"/>
      <c r="AE75" s="268"/>
      <c r="AF75" s="268"/>
      <c r="AG75" s="268"/>
      <c r="AH75" s="268"/>
      <c r="AI75" s="268"/>
      <c r="AJ75" s="268"/>
      <c r="AK75" s="268"/>
      <c r="AL75" s="268"/>
      <c r="AM75" s="268"/>
      <c r="AN75" s="268"/>
      <c r="AO75" s="268"/>
      <c r="AP75" s="268"/>
      <c r="AQ75" s="269"/>
    </row>
    <row r="76" spans="1:45" s="71" customFormat="1" x14ac:dyDescent="0.15">
      <c r="A76" s="268"/>
      <c r="B76" s="268"/>
      <c r="C76" s="268" t="s">
        <v>21</v>
      </c>
      <c r="D76" s="268"/>
      <c r="E76" s="268"/>
      <c r="F76" s="268"/>
      <c r="G76" s="606">
        <f>IF(入力①申請書項目!R56=0,"",入力①申請書項目!R56)</f>
        <v>1234567890123</v>
      </c>
      <c r="H76" s="606"/>
      <c r="I76" s="606"/>
      <c r="J76" s="606"/>
      <c r="K76" s="606"/>
      <c r="L76" s="606"/>
      <c r="M76" s="606"/>
      <c r="N76" s="606"/>
      <c r="O76" s="606"/>
      <c r="P76" s="281"/>
      <c r="Q76" s="281"/>
      <c r="R76" s="281"/>
      <c r="S76" s="281"/>
      <c r="T76" s="281" t="s">
        <v>22</v>
      </c>
      <c r="U76" s="263"/>
      <c r="V76" s="263"/>
      <c r="W76" s="263"/>
      <c r="X76" s="268"/>
      <c r="Y76" s="607">
        <f>IF(入力①申請書項目!AL43=0,"",入力①申請書項目!AL43)</f>
        <v>1970</v>
      </c>
      <c r="Z76" s="607"/>
      <c r="AA76" s="607"/>
      <c r="AB76" s="282" t="s">
        <v>3</v>
      </c>
      <c r="AC76" s="607">
        <f>IF(入力①申請書項目!AQ43=0,"",入力①申請書項目!AQ43)</f>
        <v>4</v>
      </c>
      <c r="AD76" s="607"/>
      <c r="AE76" s="282" t="s">
        <v>4</v>
      </c>
      <c r="AF76" s="607">
        <f>IF(入力①申請書項目!AT43=0,"",入力①申請書項目!AT43)</f>
        <v>1</v>
      </c>
      <c r="AG76" s="607"/>
      <c r="AH76" s="282" t="s">
        <v>5</v>
      </c>
      <c r="AI76" s="268"/>
      <c r="AJ76" s="268"/>
      <c r="AK76" s="268"/>
      <c r="AL76" s="268"/>
      <c r="AM76" s="268"/>
      <c r="AN76" s="268"/>
      <c r="AO76" s="268"/>
      <c r="AP76" s="268"/>
      <c r="AQ76" s="269"/>
    </row>
    <row r="77" spans="1:45" ht="12.75" customHeight="1" x14ac:dyDescent="0.15">
      <c r="A77" s="269"/>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9"/>
    </row>
    <row r="78" spans="1:45" s="71" customFormat="1" x14ac:dyDescent="0.15">
      <c r="A78" s="268"/>
      <c r="B78" s="268" t="s">
        <v>23</v>
      </c>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9"/>
    </row>
    <row r="79" spans="1:45" ht="3.75" customHeight="1" x14ac:dyDescent="0.15">
      <c r="A79" s="269"/>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68"/>
      <c r="AQ79" s="269"/>
    </row>
    <row r="80" spans="1:45" s="71" customFormat="1" ht="15" customHeight="1" x14ac:dyDescent="0.15">
      <c r="A80" s="268"/>
      <c r="B80" s="268"/>
      <c r="C80" s="596" t="s">
        <v>24</v>
      </c>
      <c r="D80" s="596"/>
      <c r="E80" s="596"/>
      <c r="F80" s="596"/>
      <c r="G80" s="268"/>
      <c r="H80" s="268"/>
      <c r="I80" s="597" t="s">
        <v>25</v>
      </c>
      <c r="J80" s="601" t="str">
        <f>IF(入力①申請書項目!R74&lt;1000,"0"&amp;LEFT(入力①申請書項目!R74,1),LEFT(入力①申請書項目!R74,2))&amp;" "&amp;入力①申請書項目!R71&amp;"　[ "&amp;IF(入力①申請書項目!R74&lt;1000,"0"&amp;入力①申請書項目!R74,入力①申請書項目!R74)&amp;" "&amp;入力①申請書項目!R73&amp;"  ]"&amp;IF(入力①申請書項目!AG74="",""," ,"&amp;CHAR(10)&amp;LEFT(入力①申請書項目!AG74,2)&amp;" "&amp;入力①申請書項目!AG71&amp;"　[ "&amp;入力①申請書項目!AG74&amp;" "&amp;入力①申請書項目!AG73&amp;"  ]")&amp;IF(入力①申請書項目!AV74="",""," ,"&amp;CHAR(10)&amp;LEFT(入力①申請書項目!AV74,2)&amp;" "&amp;入力①申請書項目!AV71&amp;"　[ "&amp;入力①申請書項目!AV74&amp;" "&amp;入力①申請書項目!AV73&amp;"  ]")</f>
        <v>24 金属製品製造業　[ 2499 他に分類されない金属製品製造業  ]</v>
      </c>
      <c r="K80" s="601"/>
      <c r="L80" s="601"/>
      <c r="M80" s="601"/>
      <c r="N80" s="601"/>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597" t="s">
        <v>26</v>
      </c>
      <c r="AQ80" s="268"/>
    </row>
    <row r="81" spans="1:46" s="71" customFormat="1" ht="15" customHeight="1" x14ac:dyDescent="0.15">
      <c r="A81" s="268"/>
      <c r="B81" s="268"/>
      <c r="C81" s="596"/>
      <c r="D81" s="596"/>
      <c r="E81" s="596"/>
      <c r="F81" s="596"/>
      <c r="G81" s="268"/>
      <c r="H81" s="268"/>
      <c r="I81" s="597"/>
      <c r="J81" s="601"/>
      <c r="K81" s="601"/>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597"/>
      <c r="AQ81" s="268"/>
    </row>
    <row r="82" spans="1:46" s="71" customFormat="1" ht="15" customHeight="1" x14ac:dyDescent="0.15">
      <c r="A82" s="268"/>
      <c r="B82" s="268"/>
      <c r="C82" s="596"/>
      <c r="D82" s="596"/>
      <c r="E82" s="596"/>
      <c r="F82" s="596"/>
      <c r="G82" s="280"/>
      <c r="H82" s="280"/>
      <c r="I82" s="597"/>
      <c r="J82" s="602"/>
      <c r="K82" s="602"/>
      <c r="L82" s="602"/>
      <c r="M82" s="602"/>
      <c r="N82" s="602"/>
      <c r="O82" s="602"/>
      <c r="P82" s="602"/>
      <c r="Q82" s="602"/>
      <c r="R82" s="602"/>
      <c r="S82" s="602"/>
      <c r="T82" s="602"/>
      <c r="U82" s="602"/>
      <c r="V82" s="602"/>
      <c r="W82" s="602"/>
      <c r="X82" s="602"/>
      <c r="Y82" s="602"/>
      <c r="Z82" s="602"/>
      <c r="AA82" s="602"/>
      <c r="AB82" s="602"/>
      <c r="AC82" s="602"/>
      <c r="AD82" s="602"/>
      <c r="AE82" s="602"/>
      <c r="AF82" s="602"/>
      <c r="AG82" s="602"/>
      <c r="AH82" s="602"/>
      <c r="AI82" s="602"/>
      <c r="AJ82" s="602"/>
      <c r="AK82" s="602"/>
      <c r="AL82" s="602"/>
      <c r="AM82" s="602"/>
      <c r="AN82" s="602"/>
      <c r="AO82" s="602"/>
      <c r="AP82" s="597"/>
      <c r="AQ82" s="268"/>
    </row>
    <row r="83" spans="1:46" s="71" customFormat="1" ht="6" customHeight="1" x14ac:dyDescent="0.15">
      <c r="A83" s="268"/>
      <c r="B83" s="268"/>
      <c r="C83" s="269"/>
      <c r="D83" s="280"/>
      <c r="E83" s="280"/>
      <c r="F83" s="268"/>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c r="AN83" s="280"/>
      <c r="AO83" s="280"/>
      <c r="AP83" s="280"/>
      <c r="AQ83" s="269"/>
    </row>
    <row r="84" spans="1:46" s="71" customFormat="1" x14ac:dyDescent="0.15">
      <c r="A84" s="268"/>
      <c r="B84" s="268"/>
      <c r="C84" s="268" t="s">
        <v>27</v>
      </c>
      <c r="D84" s="268"/>
      <c r="E84" s="268"/>
      <c r="F84" s="268"/>
      <c r="G84" s="268"/>
      <c r="H84" s="268"/>
      <c r="I84" s="268" t="s">
        <v>28</v>
      </c>
      <c r="J84" s="590" t="str">
        <f>入力①申請書項目!R75</f>
        <v>製造業の指針</v>
      </c>
      <c r="K84" s="590"/>
      <c r="L84" s="590"/>
      <c r="M84" s="590"/>
      <c r="N84" s="590"/>
      <c r="O84" s="590"/>
      <c r="P84" s="590"/>
      <c r="Q84" s="590"/>
      <c r="R84" s="590"/>
      <c r="S84" s="590"/>
      <c r="T84" s="590"/>
      <c r="U84" s="590"/>
      <c r="V84" s="268" t="s">
        <v>29</v>
      </c>
      <c r="W84" s="268"/>
      <c r="X84" s="268"/>
      <c r="Y84" s="268"/>
      <c r="Z84" s="268"/>
      <c r="AA84" s="268"/>
      <c r="AB84" s="268"/>
      <c r="AC84" s="268"/>
      <c r="AD84" s="268"/>
      <c r="AE84" s="268"/>
      <c r="AF84" s="268"/>
      <c r="AG84" s="268"/>
      <c r="AH84" s="268"/>
      <c r="AI84" s="268"/>
      <c r="AJ84" s="268"/>
      <c r="AK84" s="268"/>
      <c r="AL84" s="268"/>
      <c r="AM84" s="268"/>
      <c r="AN84" s="268"/>
      <c r="AO84" s="268"/>
      <c r="AP84" s="268"/>
      <c r="AQ84" s="269"/>
    </row>
    <row r="85" spans="1:46" ht="14.25" customHeight="1" x14ac:dyDescent="0.15">
      <c r="A85" s="269"/>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9"/>
    </row>
    <row r="86" spans="1:46" s="71" customFormat="1" x14ac:dyDescent="0.15">
      <c r="A86" s="268"/>
      <c r="B86" s="268" t="s">
        <v>30</v>
      </c>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9"/>
    </row>
    <row r="87" spans="1:46" s="71" customFormat="1" x14ac:dyDescent="0.15">
      <c r="A87" s="268"/>
      <c r="B87" s="268"/>
      <c r="C87" s="268"/>
      <c r="D87" s="268"/>
      <c r="E87" s="591">
        <f>入力①申請書項目!R85</f>
        <v>2025</v>
      </c>
      <c r="F87" s="591"/>
      <c r="G87" s="268" t="s">
        <v>3</v>
      </c>
      <c r="H87" s="473">
        <f>入力①申請書項目!R86</f>
        <v>6</v>
      </c>
      <c r="I87" s="473"/>
      <c r="J87" s="268" t="s">
        <v>4</v>
      </c>
      <c r="K87" s="268"/>
      <c r="L87" s="268" t="s">
        <v>31</v>
      </c>
      <c r="M87" s="268"/>
      <c r="N87" s="268"/>
      <c r="O87" s="268"/>
      <c r="P87" s="591">
        <f>入力①申請書項目!DA85</f>
        <v>2028</v>
      </c>
      <c r="Q87" s="591"/>
      <c r="R87" s="268" t="s">
        <v>3</v>
      </c>
      <c r="S87" s="473">
        <f>入力①申請書項目!DB85</f>
        <v>5</v>
      </c>
      <c r="T87" s="473"/>
      <c r="U87" s="268" t="s">
        <v>4</v>
      </c>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9"/>
    </row>
    <row r="88" spans="1:46" ht="10.5" customHeight="1" x14ac:dyDescent="0.15">
      <c r="A88" s="269"/>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9"/>
    </row>
    <row r="89" spans="1:46" ht="5.25" customHeight="1" x14ac:dyDescent="0.15">
      <c r="A89" s="269"/>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9"/>
    </row>
    <row r="90" spans="1:46" s="71" customFormat="1" x14ac:dyDescent="0.15">
      <c r="A90" s="268"/>
      <c r="B90" s="268" t="s">
        <v>32</v>
      </c>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9"/>
    </row>
    <row r="91" spans="1:46" s="71" customFormat="1" ht="84" customHeight="1" x14ac:dyDescent="0.15">
      <c r="A91" s="268"/>
      <c r="B91" s="268"/>
      <c r="C91" s="348" t="s">
        <v>33</v>
      </c>
      <c r="D91" s="582" t="s">
        <v>34</v>
      </c>
      <c r="E91" s="583"/>
      <c r="F91" s="583"/>
      <c r="G91" s="583"/>
      <c r="H91" s="583"/>
      <c r="I91" s="583"/>
      <c r="J91" s="584"/>
      <c r="K91" s="609" t="str">
        <f>入力①申請書項目!R94</f>
        <v>この文は削除しご記載ください。
（セル内での改行→Alt＋Enter）
欄が不足する場合は、別紙に記載してください。</v>
      </c>
      <c r="L91" s="609"/>
      <c r="M91" s="609"/>
      <c r="N91" s="609"/>
      <c r="O91" s="609"/>
      <c r="P91" s="609"/>
      <c r="Q91" s="609"/>
      <c r="R91" s="609"/>
      <c r="S91" s="609"/>
      <c r="T91" s="609"/>
      <c r="U91" s="609"/>
      <c r="V91" s="609"/>
      <c r="W91" s="609"/>
      <c r="X91" s="609"/>
      <c r="Y91" s="609"/>
      <c r="Z91" s="609"/>
      <c r="AA91" s="609"/>
      <c r="AB91" s="609"/>
      <c r="AC91" s="609"/>
      <c r="AD91" s="609"/>
      <c r="AE91" s="609"/>
      <c r="AF91" s="609"/>
      <c r="AG91" s="609"/>
      <c r="AH91" s="609"/>
      <c r="AI91" s="609"/>
      <c r="AJ91" s="609"/>
      <c r="AK91" s="609"/>
      <c r="AL91" s="609"/>
      <c r="AM91" s="609"/>
      <c r="AN91" s="609"/>
      <c r="AO91" s="609"/>
      <c r="AP91" s="610"/>
      <c r="AQ91" s="269"/>
    </row>
    <row r="92" spans="1:46" s="71" customFormat="1" ht="151.5" customHeight="1" x14ac:dyDescent="0.15">
      <c r="A92" s="268"/>
      <c r="B92" s="268"/>
      <c r="C92" s="352" t="s">
        <v>35</v>
      </c>
      <c r="D92" s="510" t="s">
        <v>36</v>
      </c>
      <c r="E92" s="611"/>
      <c r="F92" s="611"/>
      <c r="G92" s="611"/>
      <c r="H92" s="611"/>
      <c r="I92" s="611"/>
      <c r="J92" s="612"/>
      <c r="K92" s="562" t="str">
        <f>入力①申請書項目!R95</f>
        <v xml:space="preserve">この文は削除しご記載ください。
（セル内での改行→Alt＋Enter）
欄が不足する場合は、別紙に記載してください。
</v>
      </c>
      <c r="L92" s="562"/>
      <c r="M92" s="562"/>
      <c r="N92" s="562"/>
      <c r="O92" s="562"/>
      <c r="P92" s="562"/>
      <c r="Q92" s="562"/>
      <c r="R92" s="562"/>
      <c r="S92" s="562"/>
      <c r="T92" s="562"/>
      <c r="U92" s="562"/>
      <c r="V92" s="562"/>
      <c r="W92" s="562"/>
      <c r="X92" s="562"/>
      <c r="Y92" s="562"/>
      <c r="Z92" s="562"/>
      <c r="AA92" s="562"/>
      <c r="AB92" s="562"/>
      <c r="AC92" s="562"/>
      <c r="AD92" s="562"/>
      <c r="AE92" s="562"/>
      <c r="AF92" s="562"/>
      <c r="AG92" s="562"/>
      <c r="AH92" s="562"/>
      <c r="AI92" s="562"/>
      <c r="AJ92" s="562"/>
      <c r="AK92" s="562"/>
      <c r="AL92" s="562"/>
      <c r="AM92" s="562"/>
      <c r="AN92" s="562"/>
      <c r="AO92" s="562"/>
      <c r="AP92" s="563"/>
      <c r="AQ92" s="269"/>
    </row>
    <row r="93" spans="1:46" s="71" customFormat="1" x14ac:dyDescent="0.15">
      <c r="A93" s="268"/>
      <c r="B93" s="268"/>
      <c r="C93" s="570" t="s">
        <v>37</v>
      </c>
      <c r="D93" s="564" t="s">
        <v>38</v>
      </c>
      <c r="E93" s="565"/>
      <c r="F93" s="565"/>
      <c r="G93" s="565"/>
      <c r="H93" s="565"/>
      <c r="I93" s="565"/>
      <c r="J93" s="566"/>
      <c r="K93" s="268"/>
      <c r="L93" s="23" t="s">
        <v>39</v>
      </c>
      <c r="M93" s="268"/>
      <c r="N93" s="268"/>
      <c r="O93" s="268"/>
      <c r="P93" s="268"/>
      <c r="Q93" s="268"/>
      <c r="R93" s="268"/>
      <c r="S93" s="268"/>
      <c r="T93" s="268"/>
      <c r="U93" s="268"/>
      <c r="V93" s="268"/>
      <c r="W93" s="268"/>
      <c r="X93" s="268"/>
      <c r="Y93" s="268"/>
      <c r="Z93" s="268"/>
      <c r="AA93" s="268"/>
      <c r="AB93" s="23"/>
      <c r="AC93" s="268"/>
      <c r="AD93" s="268"/>
      <c r="AE93" s="268"/>
      <c r="AF93" s="268"/>
      <c r="AG93" s="268"/>
      <c r="AH93" s="268"/>
      <c r="AI93" s="268"/>
      <c r="AJ93" s="268"/>
      <c r="AK93" s="268"/>
      <c r="AL93" s="268"/>
      <c r="AM93" s="268"/>
      <c r="AN93" s="268"/>
      <c r="AO93" s="268"/>
      <c r="AP93" s="284"/>
      <c r="AQ93" s="269"/>
      <c r="AT93" s="70"/>
    </row>
    <row r="94" spans="1:46" s="71" customFormat="1" ht="17.100000000000001" customHeight="1" x14ac:dyDescent="0.15">
      <c r="A94" s="268"/>
      <c r="B94" s="268"/>
      <c r="C94" s="570"/>
      <c r="D94" s="564"/>
      <c r="E94" s="565"/>
      <c r="F94" s="565"/>
      <c r="G94" s="565"/>
      <c r="H94" s="565"/>
      <c r="I94" s="565"/>
      <c r="J94" s="566"/>
      <c r="K94" s="268"/>
      <c r="L94" s="23"/>
      <c r="M94" s="268"/>
      <c r="N94" s="268"/>
      <c r="O94" s="268"/>
      <c r="P94" s="600" t="s">
        <v>40</v>
      </c>
      <c r="Q94" s="600"/>
      <c r="R94" s="600"/>
      <c r="S94" s="600"/>
      <c r="T94" s="600"/>
      <c r="U94" s="268"/>
      <c r="V94" s="268"/>
      <c r="W94" s="268"/>
      <c r="X94" s="268"/>
      <c r="Y94" s="268"/>
      <c r="Z94" s="268"/>
      <c r="AA94" s="268"/>
      <c r="AB94" s="23"/>
      <c r="AC94" s="268"/>
      <c r="AD94" s="268"/>
      <c r="AE94" s="268"/>
      <c r="AF94" s="600" t="s">
        <v>41</v>
      </c>
      <c r="AG94" s="600"/>
      <c r="AH94" s="600"/>
      <c r="AI94" s="600"/>
      <c r="AJ94" s="600"/>
      <c r="AK94" s="600"/>
      <c r="AL94" s="268"/>
      <c r="AM94" s="268"/>
      <c r="AN94" s="268"/>
      <c r="AO94" s="268"/>
      <c r="AP94" s="284"/>
      <c r="AQ94" s="269"/>
      <c r="AT94" s="70"/>
    </row>
    <row r="95" spans="1:46" s="71" customFormat="1" ht="13.5" customHeight="1" x14ac:dyDescent="0.15">
      <c r="A95" s="268"/>
      <c r="B95" s="268"/>
      <c r="C95" s="570"/>
      <c r="D95" s="564"/>
      <c r="E95" s="565"/>
      <c r="F95" s="565"/>
      <c r="G95" s="565"/>
      <c r="H95" s="565"/>
      <c r="I95" s="565"/>
      <c r="J95" s="566"/>
      <c r="K95" s="268"/>
      <c r="L95" s="419" t="str">
        <f>入力②ﾛｶﾍﾞﾝ!A34</f>
        <v>指標</v>
      </c>
      <c r="M95" s="420"/>
      <c r="N95" s="420"/>
      <c r="O95" s="420"/>
      <c r="P95" s="420"/>
      <c r="Q95" s="420"/>
      <c r="R95" s="420"/>
      <c r="S95" s="421"/>
      <c r="T95" s="419" t="str">
        <f>入力②ﾛｶﾍﾞﾝ!B34</f>
        <v>算出結果</v>
      </c>
      <c r="U95" s="420"/>
      <c r="V95" s="420"/>
      <c r="W95" s="421"/>
      <c r="X95" s="285" t="str">
        <f>入力②ﾛｶﾍﾞﾝ!C34</f>
        <v>評点</v>
      </c>
      <c r="Y95" s="286"/>
      <c r="Z95" s="268"/>
      <c r="AA95" s="268"/>
      <c r="AB95" s="419" t="str">
        <f>入力②ﾛｶﾍﾞﾝ!A46</f>
        <v>指標</v>
      </c>
      <c r="AC95" s="420"/>
      <c r="AD95" s="420"/>
      <c r="AE95" s="420"/>
      <c r="AF95" s="420"/>
      <c r="AG95" s="420"/>
      <c r="AH95" s="420"/>
      <c r="AI95" s="421"/>
      <c r="AJ95" s="419" t="str">
        <f>入力②ﾛｶﾍﾞﾝ!B46</f>
        <v>算出結果</v>
      </c>
      <c r="AK95" s="420"/>
      <c r="AL95" s="420"/>
      <c r="AM95" s="421"/>
      <c r="AN95" s="285" t="str">
        <f>入力②ﾛｶﾍﾞﾝ!C46</f>
        <v>評点</v>
      </c>
      <c r="AO95" s="286"/>
      <c r="AP95" s="284"/>
      <c r="AQ95" s="269"/>
    </row>
    <row r="96" spans="1:46" s="71" customFormat="1" ht="13.5" customHeight="1" x14ac:dyDescent="0.15">
      <c r="A96" s="268"/>
      <c r="B96" s="268"/>
      <c r="C96" s="570"/>
      <c r="D96" s="564"/>
      <c r="E96" s="565"/>
      <c r="F96" s="565"/>
      <c r="G96" s="565"/>
      <c r="H96" s="565"/>
      <c r="I96" s="565"/>
      <c r="J96" s="566"/>
      <c r="K96" s="268"/>
      <c r="L96" s="285" t="str">
        <f>入力②ﾛｶﾍﾞﾝ!A35</f>
        <v>①売上高増加率</v>
      </c>
      <c r="M96" s="287"/>
      <c r="N96" s="287"/>
      <c r="O96" s="287"/>
      <c r="P96" s="287"/>
      <c r="Q96" s="287"/>
      <c r="R96" s="287"/>
      <c r="S96" s="286"/>
      <c r="T96" s="578">
        <f>入力②ﾛｶﾍﾞﾝ!B35</f>
        <v>5.2631578947368363E-2</v>
      </c>
      <c r="U96" s="579"/>
      <c r="V96" s="579"/>
      <c r="W96" s="580"/>
      <c r="X96" s="419">
        <f>入力②ﾛｶﾍﾞﾝ!C35</f>
        <v>4</v>
      </c>
      <c r="Y96" s="421"/>
      <c r="Z96" s="268"/>
      <c r="AA96" s="268"/>
      <c r="AB96" s="285" t="str">
        <f>入力②ﾛｶﾍﾞﾝ!A47</f>
        <v>①売上高増加率</v>
      </c>
      <c r="AC96" s="287"/>
      <c r="AD96" s="287"/>
      <c r="AE96" s="287"/>
      <c r="AF96" s="287"/>
      <c r="AG96" s="287"/>
      <c r="AH96" s="287"/>
      <c r="AI96" s="286"/>
      <c r="AJ96" s="578">
        <f>入力②ﾛｶﾍﾞﾝ!B47</f>
        <v>1.9230769230769162E-2</v>
      </c>
      <c r="AK96" s="579"/>
      <c r="AL96" s="579"/>
      <c r="AM96" s="580"/>
      <c r="AN96" s="419">
        <f>入力②ﾛｶﾍﾞﾝ!C47</f>
        <v>3</v>
      </c>
      <c r="AO96" s="421"/>
      <c r="AP96" s="284"/>
      <c r="AQ96" s="269"/>
    </row>
    <row r="97" spans="1:43" s="71" customFormat="1" ht="13.5" customHeight="1" x14ac:dyDescent="0.15">
      <c r="A97" s="268"/>
      <c r="B97" s="268"/>
      <c r="C97" s="570"/>
      <c r="D97" s="564"/>
      <c r="E97" s="565"/>
      <c r="F97" s="565"/>
      <c r="G97" s="565"/>
      <c r="H97" s="565"/>
      <c r="I97" s="565"/>
      <c r="J97" s="566"/>
      <c r="K97" s="268"/>
      <c r="L97" s="285" t="str">
        <f>入力②ﾛｶﾍﾞﾝ!A36</f>
        <v>②営業利益率</v>
      </c>
      <c r="M97" s="287"/>
      <c r="N97" s="287"/>
      <c r="O97" s="287"/>
      <c r="P97" s="287"/>
      <c r="Q97" s="287"/>
      <c r="R97" s="287"/>
      <c r="S97" s="286"/>
      <c r="T97" s="578">
        <f>入力②ﾛｶﾍﾞﾝ!B36</f>
        <v>0.1</v>
      </c>
      <c r="U97" s="579"/>
      <c r="V97" s="579"/>
      <c r="W97" s="580"/>
      <c r="X97" s="419">
        <f>入力②ﾛｶﾍﾞﾝ!C36</f>
        <v>5</v>
      </c>
      <c r="Y97" s="421"/>
      <c r="Z97" s="268"/>
      <c r="AA97" s="268"/>
      <c r="AB97" s="285" t="str">
        <f>入力②ﾛｶﾍﾞﾝ!A48</f>
        <v>②営業利益率</v>
      </c>
      <c r="AC97" s="287"/>
      <c r="AD97" s="287"/>
      <c r="AE97" s="287"/>
      <c r="AF97" s="287"/>
      <c r="AG97" s="287"/>
      <c r="AH97" s="287"/>
      <c r="AI97" s="286"/>
      <c r="AJ97" s="578">
        <f>入力②ﾛｶﾍﾞﾝ!B48</f>
        <v>0.14150943396226415</v>
      </c>
      <c r="AK97" s="579"/>
      <c r="AL97" s="579"/>
      <c r="AM97" s="580"/>
      <c r="AN97" s="419">
        <f>入力②ﾛｶﾍﾞﾝ!C48</f>
        <v>5</v>
      </c>
      <c r="AO97" s="421"/>
      <c r="AP97" s="284"/>
      <c r="AQ97" s="269"/>
    </row>
    <row r="98" spans="1:43" s="71" customFormat="1" ht="13.5" customHeight="1" x14ac:dyDescent="0.15">
      <c r="A98" s="268"/>
      <c r="B98" s="268"/>
      <c r="C98" s="570"/>
      <c r="D98" s="564"/>
      <c r="E98" s="565"/>
      <c r="F98" s="565"/>
      <c r="G98" s="565"/>
      <c r="H98" s="565"/>
      <c r="I98" s="565"/>
      <c r="J98" s="566"/>
      <c r="K98" s="268"/>
      <c r="L98" s="285" t="str">
        <f>入力②ﾛｶﾍﾞﾝ!A37</f>
        <v>③労働生産性</v>
      </c>
      <c r="M98" s="287"/>
      <c r="N98" s="287"/>
      <c r="O98" s="287"/>
      <c r="P98" s="287"/>
      <c r="Q98" s="287"/>
      <c r="R98" s="287"/>
      <c r="S98" s="286"/>
      <c r="T98" s="585">
        <f>入力②ﾛｶﾍﾞﾝ!B37</f>
        <v>4761.9047619047615</v>
      </c>
      <c r="U98" s="586"/>
      <c r="V98" s="586"/>
      <c r="W98" s="587"/>
      <c r="X98" s="419">
        <f>入力②ﾛｶﾍﾞﾝ!C37</f>
        <v>5</v>
      </c>
      <c r="Y98" s="421"/>
      <c r="Z98" s="268"/>
      <c r="AA98" s="268"/>
      <c r="AB98" s="285" t="str">
        <f>入力②ﾛｶﾍﾞﾝ!A49</f>
        <v>③労働生産性</v>
      </c>
      <c r="AC98" s="287"/>
      <c r="AD98" s="287"/>
      <c r="AE98" s="287"/>
      <c r="AF98" s="287"/>
      <c r="AG98" s="287"/>
      <c r="AH98" s="287"/>
      <c r="AI98" s="286"/>
      <c r="AJ98" s="585">
        <f>入力②ﾛｶﾍﾞﾝ!B49</f>
        <v>6521.739130434783</v>
      </c>
      <c r="AK98" s="586"/>
      <c r="AL98" s="586"/>
      <c r="AM98" s="587"/>
      <c r="AN98" s="419">
        <f>入力②ﾛｶﾍﾞﾝ!C49</f>
        <v>5</v>
      </c>
      <c r="AO98" s="421"/>
      <c r="AP98" s="284"/>
      <c r="AQ98" s="269"/>
    </row>
    <row r="99" spans="1:43" s="71" customFormat="1" ht="13.5" customHeight="1" x14ac:dyDescent="0.15">
      <c r="A99" s="268"/>
      <c r="B99" s="268"/>
      <c r="C99" s="570"/>
      <c r="D99" s="564"/>
      <c r="E99" s="565"/>
      <c r="F99" s="565"/>
      <c r="G99" s="565"/>
      <c r="H99" s="565"/>
      <c r="I99" s="565"/>
      <c r="J99" s="566"/>
      <c r="K99" s="268"/>
      <c r="L99" s="288" t="str">
        <f>入力②ﾛｶﾍﾞﾝ!A38</f>
        <v>④EBITDA有利子負債倍率</v>
      </c>
      <c r="M99" s="287"/>
      <c r="N99" s="287"/>
      <c r="O99" s="287"/>
      <c r="P99" s="287"/>
      <c r="Q99" s="287"/>
      <c r="R99" s="287"/>
      <c r="S99" s="286"/>
      <c r="T99" s="572">
        <f>入力②ﾛｶﾍﾞﾝ!B38</f>
        <v>0.61825666666666668</v>
      </c>
      <c r="U99" s="573"/>
      <c r="V99" s="573"/>
      <c r="W99" s="574"/>
      <c r="X99" s="419">
        <f>入力②ﾛｶﾍﾞﾝ!C38</f>
        <v>4</v>
      </c>
      <c r="Y99" s="421"/>
      <c r="Z99" s="268"/>
      <c r="AA99" s="268"/>
      <c r="AB99" s="288" t="str">
        <f>入力②ﾛｶﾍﾞﾝ!A50</f>
        <v>④EBITDA有利子負債倍率</v>
      </c>
      <c r="AC99" s="287"/>
      <c r="AD99" s="287"/>
      <c r="AE99" s="287"/>
      <c r="AF99" s="287"/>
      <c r="AG99" s="287"/>
      <c r="AH99" s="287"/>
      <c r="AI99" s="286"/>
      <c r="AJ99" s="572">
        <f>入力②ﾛｶﾍﾞﾝ!B50</f>
        <v>-0.61538461538461542</v>
      </c>
      <c r="AK99" s="573"/>
      <c r="AL99" s="573"/>
      <c r="AM99" s="574"/>
      <c r="AN99" s="419">
        <f>入力②ﾛｶﾍﾞﾝ!C50</f>
        <v>5</v>
      </c>
      <c r="AO99" s="421"/>
      <c r="AP99" s="284"/>
      <c r="AQ99" s="269"/>
    </row>
    <row r="100" spans="1:43" s="71" customFormat="1" ht="13.5" customHeight="1" x14ac:dyDescent="0.15">
      <c r="A100" s="268"/>
      <c r="B100" s="268"/>
      <c r="C100" s="570"/>
      <c r="D100" s="564"/>
      <c r="E100" s="565"/>
      <c r="F100" s="565"/>
      <c r="G100" s="565"/>
      <c r="H100" s="565"/>
      <c r="I100" s="565"/>
      <c r="J100" s="566"/>
      <c r="K100" s="268"/>
      <c r="L100" s="285" t="str">
        <f>入力②ﾛｶﾍﾞﾝ!A39</f>
        <v>⑤営業運転資本回転期間</v>
      </c>
      <c r="M100" s="287"/>
      <c r="N100" s="287"/>
      <c r="O100" s="287"/>
      <c r="P100" s="287"/>
      <c r="Q100" s="287"/>
      <c r="R100" s="287"/>
      <c r="S100" s="286"/>
      <c r="T100" s="575">
        <f>入力②ﾛｶﾍﾞﾝ!B39</f>
        <v>6.5346600000000006</v>
      </c>
      <c r="U100" s="576"/>
      <c r="V100" s="576"/>
      <c r="W100" s="577"/>
      <c r="X100" s="419">
        <f>入力②ﾛｶﾍﾞﾝ!C39</f>
        <v>1</v>
      </c>
      <c r="Y100" s="421"/>
      <c r="Z100" s="268"/>
      <c r="AA100" s="268"/>
      <c r="AB100" s="285" t="str">
        <f>入力②ﾛｶﾍﾞﾝ!A51</f>
        <v>⑤営業運転資本回転期間</v>
      </c>
      <c r="AC100" s="287"/>
      <c r="AD100" s="287"/>
      <c r="AE100" s="287"/>
      <c r="AF100" s="287"/>
      <c r="AG100" s="287"/>
      <c r="AH100" s="287"/>
      <c r="AI100" s="286"/>
      <c r="AJ100" s="575">
        <f>入力②ﾛｶﾍﾞﾝ!B51</f>
        <v>6.7924528301886795</v>
      </c>
      <c r="AK100" s="576"/>
      <c r="AL100" s="576"/>
      <c r="AM100" s="577"/>
      <c r="AN100" s="419">
        <f>入力②ﾛｶﾍﾞﾝ!C51</f>
        <v>1</v>
      </c>
      <c r="AO100" s="421"/>
      <c r="AP100" s="284"/>
      <c r="AQ100" s="269"/>
    </row>
    <row r="101" spans="1:43" s="71" customFormat="1" ht="13.5" customHeight="1" x14ac:dyDescent="0.15">
      <c r="A101" s="268"/>
      <c r="B101" s="268"/>
      <c r="C101" s="570"/>
      <c r="D101" s="564"/>
      <c r="E101" s="565"/>
      <c r="F101" s="565"/>
      <c r="G101" s="565"/>
      <c r="H101" s="565"/>
      <c r="I101" s="565"/>
      <c r="J101" s="566"/>
      <c r="K101" s="268"/>
      <c r="L101" s="285" t="str">
        <f>入力②ﾛｶﾍﾞﾝ!A40</f>
        <v>⑥自己資本比率</v>
      </c>
      <c r="M101" s="287"/>
      <c r="N101" s="287"/>
      <c r="O101" s="287"/>
      <c r="P101" s="287"/>
      <c r="Q101" s="287"/>
      <c r="R101" s="287"/>
      <c r="S101" s="286"/>
      <c r="T101" s="578">
        <f>入力②ﾛｶﾍﾞﾝ!B40</f>
        <v>0.35363399685415198</v>
      </c>
      <c r="U101" s="579"/>
      <c r="V101" s="579"/>
      <c r="W101" s="580"/>
      <c r="X101" s="419">
        <f>入力②ﾛｶﾍﾞﾝ!C40</f>
        <v>3</v>
      </c>
      <c r="Y101" s="421"/>
      <c r="Z101" s="268"/>
      <c r="AA101" s="268"/>
      <c r="AB101" s="285" t="str">
        <f>入力②ﾛｶﾍﾞﾝ!A52</f>
        <v>⑥自己資本比率</v>
      </c>
      <c r="AC101" s="287"/>
      <c r="AD101" s="287"/>
      <c r="AE101" s="287"/>
      <c r="AF101" s="287"/>
      <c r="AG101" s="287"/>
      <c r="AH101" s="287"/>
      <c r="AI101" s="286"/>
      <c r="AJ101" s="578">
        <f>入力②ﾛｶﾍﾞﾝ!B52</f>
        <v>0.5</v>
      </c>
      <c r="AK101" s="579"/>
      <c r="AL101" s="579"/>
      <c r="AM101" s="580"/>
      <c r="AN101" s="419">
        <f>入力②ﾛｶﾍﾞﾝ!C52</f>
        <v>4</v>
      </c>
      <c r="AO101" s="421"/>
      <c r="AP101" s="284"/>
      <c r="AQ101" s="269"/>
    </row>
    <row r="102" spans="1:43" s="71" customFormat="1" ht="6.75" customHeight="1" x14ac:dyDescent="0.15">
      <c r="A102" s="268"/>
      <c r="B102" s="268"/>
      <c r="C102" s="570"/>
      <c r="D102" s="564"/>
      <c r="E102" s="565"/>
      <c r="F102" s="565"/>
      <c r="G102" s="565"/>
      <c r="H102" s="565"/>
      <c r="I102" s="565"/>
      <c r="J102" s="566"/>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84"/>
      <c r="AQ102" s="269"/>
    </row>
    <row r="103" spans="1:43" s="71" customFormat="1" x14ac:dyDescent="0.15">
      <c r="A103" s="268"/>
      <c r="B103" s="268"/>
      <c r="C103" s="570"/>
      <c r="D103" s="564"/>
      <c r="E103" s="565"/>
      <c r="F103" s="565"/>
      <c r="G103" s="565"/>
      <c r="H103" s="565"/>
      <c r="I103" s="565"/>
      <c r="J103" s="566"/>
      <c r="K103" s="268"/>
      <c r="L103" s="581" t="str">
        <f>入力①申請書項目!R107</f>
        <v xml:space="preserve">この文は削除しご記載ください。
（セル内での改行→Alt＋Enter）
欄が不足する場合は、別紙に記載してください。
</v>
      </c>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581"/>
      <c r="AP103" s="284"/>
      <c r="AQ103" s="269"/>
    </row>
    <row r="104" spans="1:43" s="71" customFormat="1" ht="39.75" customHeight="1" x14ac:dyDescent="0.15">
      <c r="A104" s="268"/>
      <c r="B104" s="268"/>
      <c r="C104" s="570"/>
      <c r="D104" s="564"/>
      <c r="E104" s="565"/>
      <c r="F104" s="565"/>
      <c r="G104" s="565"/>
      <c r="H104" s="565"/>
      <c r="I104" s="565"/>
      <c r="J104" s="566"/>
      <c r="K104" s="268"/>
      <c r="L104" s="581"/>
      <c r="M104" s="581"/>
      <c r="N104" s="581"/>
      <c r="O104" s="581"/>
      <c r="P104" s="581"/>
      <c r="Q104" s="581"/>
      <c r="R104" s="581"/>
      <c r="S104" s="581"/>
      <c r="T104" s="581"/>
      <c r="U104" s="581"/>
      <c r="V104" s="581"/>
      <c r="W104" s="581"/>
      <c r="X104" s="581"/>
      <c r="Y104" s="581"/>
      <c r="Z104" s="581"/>
      <c r="AA104" s="581"/>
      <c r="AB104" s="581"/>
      <c r="AC104" s="581"/>
      <c r="AD104" s="581"/>
      <c r="AE104" s="581"/>
      <c r="AF104" s="581"/>
      <c r="AG104" s="581"/>
      <c r="AH104" s="581"/>
      <c r="AI104" s="581"/>
      <c r="AJ104" s="581"/>
      <c r="AK104" s="581"/>
      <c r="AL104" s="581"/>
      <c r="AM104" s="581"/>
      <c r="AN104" s="581"/>
      <c r="AO104" s="581"/>
      <c r="AP104" s="284"/>
      <c r="AQ104" s="269"/>
    </row>
    <row r="105" spans="1:43" s="71" customFormat="1" ht="39.75" customHeight="1" x14ac:dyDescent="0.15">
      <c r="A105" s="268"/>
      <c r="B105" s="268"/>
      <c r="C105" s="570"/>
      <c r="D105" s="564"/>
      <c r="E105" s="565"/>
      <c r="F105" s="565"/>
      <c r="G105" s="565"/>
      <c r="H105" s="565"/>
      <c r="I105" s="565"/>
      <c r="J105" s="566"/>
      <c r="K105" s="268"/>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1"/>
      <c r="AL105" s="581"/>
      <c r="AM105" s="581"/>
      <c r="AN105" s="581"/>
      <c r="AO105" s="581"/>
      <c r="AP105" s="284"/>
      <c r="AQ105" s="269"/>
    </row>
    <row r="106" spans="1:43" s="71" customFormat="1" ht="6.75" customHeight="1" x14ac:dyDescent="0.15">
      <c r="A106" s="268"/>
      <c r="B106" s="268"/>
      <c r="C106" s="571"/>
      <c r="D106" s="567"/>
      <c r="E106" s="568"/>
      <c r="F106" s="568"/>
      <c r="G106" s="568"/>
      <c r="H106" s="568"/>
      <c r="I106" s="568"/>
      <c r="J106" s="569"/>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c r="AL106" s="282"/>
      <c r="AM106" s="282"/>
      <c r="AN106" s="282"/>
      <c r="AO106" s="282"/>
      <c r="AP106" s="289"/>
      <c r="AQ106" s="269"/>
    </row>
    <row r="107" spans="1:43" ht="41.25" customHeight="1" x14ac:dyDescent="0.15">
      <c r="A107" s="269"/>
      <c r="B107" s="268"/>
      <c r="C107" s="292" t="s">
        <v>42</v>
      </c>
      <c r="D107" s="510" t="s">
        <v>43</v>
      </c>
      <c r="E107" s="511"/>
      <c r="F107" s="511"/>
      <c r="G107" s="511"/>
      <c r="H107" s="511"/>
      <c r="I107" s="511"/>
      <c r="J107" s="512"/>
      <c r="K107" s="513" t="str">
        <f>入力①申請書項目!R111</f>
        <v xml:space="preserve">この文は削除しご記載ください。
（セル内での改行→Alt＋Enter）
欄が不足する場合は、別紙に記載してください。
</v>
      </c>
      <c r="L107" s="514"/>
      <c r="M107" s="514"/>
      <c r="N107" s="514"/>
      <c r="O107" s="514"/>
      <c r="P107" s="514"/>
      <c r="Q107" s="514"/>
      <c r="R107" s="514"/>
      <c r="S107" s="514"/>
      <c r="T107" s="514"/>
      <c r="U107" s="514"/>
      <c r="V107" s="514"/>
      <c r="W107" s="514"/>
      <c r="X107" s="514"/>
      <c r="Y107" s="514"/>
      <c r="Z107" s="514"/>
      <c r="AA107" s="514"/>
      <c r="AB107" s="514"/>
      <c r="AC107" s="514"/>
      <c r="AD107" s="514"/>
      <c r="AE107" s="514"/>
      <c r="AF107" s="514"/>
      <c r="AG107" s="514"/>
      <c r="AH107" s="514"/>
      <c r="AI107" s="514"/>
      <c r="AJ107" s="514"/>
      <c r="AK107" s="514"/>
      <c r="AL107" s="514"/>
      <c r="AM107" s="514"/>
      <c r="AN107" s="514"/>
      <c r="AO107" s="514"/>
      <c r="AP107" s="515"/>
      <c r="AQ107" s="269"/>
    </row>
    <row r="108" spans="1:43" s="71" customFormat="1" x14ac:dyDescent="0.15">
      <c r="A108" s="268"/>
      <c r="B108" s="268" t="s">
        <v>44</v>
      </c>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9"/>
    </row>
    <row r="109" spans="1:43" s="71" customFormat="1" ht="21.75" customHeight="1" x14ac:dyDescent="0.15">
      <c r="A109" s="268"/>
      <c r="B109" s="268"/>
      <c r="C109" s="534" t="s">
        <v>45</v>
      </c>
      <c r="D109" s="535"/>
      <c r="E109" s="535"/>
      <c r="F109" s="535"/>
      <c r="G109" s="535"/>
      <c r="H109" s="535"/>
      <c r="I109" s="535"/>
      <c r="J109" s="535"/>
      <c r="K109" s="535"/>
      <c r="L109" s="436"/>
      <c r="M109" s="534" t="s">
        <v>46</v>
      </c>
      <c r="N109" s="535"/>
      <c r="O109" s="535"/>
      <c r="P109" s="535"/>
      <c r="Q109" s="535"/>
      <c r="R109" s="535"/>
      <c r="S109" s="535"/>
      <c r="T109" s="535"/>
      <c r="U109" s="535"/>
      <c r="V109" s="436"/>
      <c r="W109" s="534" t="s">
        <v>47</v>
      </c>
      <c r="X109" s="535"/>
      <c r="Y109" s="535"/>
      <c r="Z109" s="535"/>
      <c r="AA109" s="535"/>
      <c r="AB109" s="535"/>
      <c r="AC109" s="535"/>
      <c r="AD109" s="535"/>
      <c r="AE109" s="535"/>
      <c r="AF109" s="436"/>
      <c r="AG109" s="534" t="s">
        <v>48</v>
      </c>
      <c r="AH109" s="535"/>
      <c r="AI109" s="535"/>
      <c r="AJ109" s="535"/>
      <c r="AK109" s="535"/>
      <c r="AL109" s="535"/>
      <c r="AM109" s="535"/>
      <c r="AN109" s="535"/>
      <c r="AO109" s="535"/>
      <c r="AP109" s="436"/>
      <c r="AQ109" s="269"/>
    </row>
    <row r="110" spans="1:43" s="71" customFormat="1" ht="30" customHeight="1" x14ac:dyDescent="0.15">
      <c r="A110" s="268"/>
      <c r="B110" s="268"/>
      <c r="C110" s="617" t="str">
        <f>入力①申請書項目!R119</f>
        <v>労働生産性</v>
      </c>
      <c r="D110" s="622"/>
      <c r="E110" s="622"/>
      <c r="F110" s="622"/>
      <c r="G110" s="622"/>
      <c r="H110" s="622"/>
      <c r="I110" s="622"/>
      <c r="J110" s="622"/>
      <c r="K110" s="622"/>
      <c r="L110" s="623"/>
      <c r="M110" s="620">
        <f ca="1">入力①申請書項目!R121</f>
        <v>28571.428571428572</v>
      </c>
      <c r="N110" s="621"/>
      <c r="O110" s="621"/>
      <c r="P110" s="621"/>
      <c r="Q110" s="621"/>
      <c r="R110" s="621"/>
      <c r="S110" s="420" t="str">
        <f ca="1">"（"&amp;入力①申請書項目!R123&amp;"）"</f>
        <v>（千円／人）</v>
      </c>
      <c r="T110" s="420"/>
      <c r="U110" s="420"/>
      <c r="V110" s="421"/>
      <c r="W110" s="620">
        <f ca="1">入力①申請書項目!R122</f>
        <v>29086.956521739132</v>
      </c>
      <c r="X110" s="621"/>
      <c r="Y110" s="621"/>
      <c r="Z110" s="621"/>
      <c r="AA110" s="621"/>
      <c r="AB110" s="621"/>
      <c r="AC110" s="420" t="str">
        <f ca="1">S110</f>
        <v>（千円／人）</v>
      </c>
      <c r="AD110" s="420"/>
      <c r="AE110" s="420"/>
      <c r="AF110" s="421"/>
      <c r="AG110" s="637">
        <f ca="1">入力①申請書項目!R124</f>
        <v>1.7999999999999999E-2</v>
      </c>
      <c r="AH110" s="638"/>
      <c r="AI110" s="638"/>
      <c r="AJ110" s="638"/>
      <c r="AK110" s="638"/>
      <c r="AL110" s="638"/>
      <c r="AM110" s="638"/>
      <c r="AN110" s="638"/>
      <c r="AO110" s="638"/>
      <c r="AP110" s="639"/>
      <c r="AQ110" s="269"/>
    </row>
    <row r="111" spans="1:43" ht="15.75" customHeight="1" x14ac:dyDescent="0.15">
      <c r="A111" s="290" t="str">
        <f ca="1">入力①申請書項目!CZ2</f>
        <v xml:space="preserve">A6  B4 5  C </v>
      </c>
      <c r="B111" s="268"/>
      <c r="C111" s="268" t="s">
        <v>49</v>
      </c>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91"/>
      <c r="AQ111" s="269"/>
    </row>
    <row r="112" spans="1:43" ht="18.95" customHeight="1" x14ac:dyDescent="0.15">
      <c r="A112" s="269"/>
      <c r="B112" s="268" t="s">
        <v>50</v>
      </c>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9"/>
    </row>
    <row r="113" spans="1:43" s="71" customFormat="1" ht="15" customHeight="1" x14ac:dyDescent="0.15">
      <c r="A113" s="268"/>
      <c r="B113" s="268"/>
      <c r="C113" s="268" t="s">
        <v>51</v>
      </c>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92" t="s">
        <v>52</v>
      </c>
      <c r="AG113" s="268"/>
      <c r="AH113" s="268"/>
      <c r="AI113" s="268"/>
      <c r="AJ113" s="268"/>
      <c r="AK113" s="268"/>
      <c r="AL113" s="268"/>
      <c r="AM113" s="268"/>
      <c r="AN113" s="268"/>
      <c r="AO113" s="268"/>
      <c r="AP113" s="268"/>
      <c r="AQ113" s="269"/>
    </row>
    <row r="114" spans="1:43" s="71" customFormat="1" ht="15.95" customHeight="1" x14ac:dyDescent="0.15">
      <c r="A114" s="268"/>
      <c r="B114" s="268"/>
      <c r="C114" s="268" t="s">
        <v>53</v>
      </c>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92" t="s">
        <v>54</v>
      </c>
      <c r="AG114" s="268"/>
      <c r="AH114" s="268"/>
      <c r="AI114" s="268"/>
      <c r="AJ114" s="268"/>
      <c r="AK114" s="268"/>
      <c r="AL114" s="268"/>
      <c r="AM114" s="268"/>
      <c r="AN114" s="268"/>
      <c r="AO114" s="268"/>
      <c r="AP114" s="268"/>
      <c r="AQ114" s="269"/>
    </row>
    <row r="115" spans="1:43" s="71" customFormat="1" ht="15" customHeight="1" x14ac:dyDescent="0.15">
      <c r="A115" s="268"/>
      <c r="B115" s="268"/>
      <c r="C115" s="268" t="s">
        <v>55</v>
      </c>
      <c r="D115" s="293"/>
      <c r="E115" s="293"/>
      <c r="F115" s="293"/>
      <c r="G115" s="293"/>
      <c r="H115" s="293"/>
      <c r="I115" s="293"/>
      <c r="J115" s="293"/>
      <c r="K115" s="293"/>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93"/>
      <c r="AK115" s="293"/>
      <c r="AL115" s="293"/>
      <c r="AM115" s="293"/>
      <c r="AN115" s="293"/>
      <c r="AO115" s="293"/>
      <c r="AP115" s="293"/>
      <c r="AQ115" s="269"/>
    </row>
    <row r="116" spans="1:43" s="71" customFormat="1" ht="14.1" customHeight="1" x14ac:dyDescent="0.15">
      <c r="A116" s="268"/>
      <c r="B116" s="268"/>
      <c r="C116" s="624"/>
      <c r="D116" s="648" t="s">
        <v>56</v>
      </c>
      <c r="E116" s="649"/>
      <c r="F116" s="649"/>
      <c r="G116" s="649"/>
      <c r="H116" s="649"/>
      <c r="I116" s="650"/>
      <c r="J116" s="654" t="s">
        <v>57</v>
      </c>
      <c r="K116" s="655"/>
      <c r="L116" s="656"/>
      <c r="M116" s="552" t="s">
        <v>58</v>
      </c>
      <c r="N116" s="552"/>
      <c r="O116" s="552"/>
      <c r="P116" s="552"/>
      <c r="Q116" s="552"/>
      <c r="R116" s="552"/>
      <c r="S116" s="552"/>
      <c r="T116" s="552"/>
      <c r="U116" s="552"/>
      <c r="V116" s="552"/>
      <c r="W116" s="552"/>
      <c r="X116" s="552"/>
      <c r="Y116" s="552"/>
      <c r="Z116" s="552"/>
      <c r="AA116" s="552"/>
      <c r="AB116" s="552"/>
      <c r="AC116" s="552"/>
      <c r="AD116" s="552"/>
      <c r="AE116" s="552" t="s">
        <v>59</v>
      </c>
      <c r="AF116" s="552"/>
      <c r="AG116" s="552"/>
      <c r="AH116" s="552"/>
      <c r="AI116" s="552"/>
      <c r="AJ116" s="552"/>
      <c r="AK116" s="682" t="s">
        <v>60</v>
      </c>
      <c r="AL116" s="682"/>
      <c r="AM116" s="682"/>
      <c r="AN116" s="682"/>
      <c r="AO116" s="682"/>
      <c r="AP116" s="683"/>
      <c r="AQ116" s="269"/>
    </row>
    <row r="117" spans="1:43" s="71" customFormat="1" ht="21.95" customHeight="1" x14ac:dyDescent="0.15">
      <c r="A117" s="268"/>
      <c r="B117" s="268"/>
      <c r="C117" s="625"/>
      <c r="D117" s="651"/>
      <c r="E117" s="652"/>
      <c r="F117" s="652"/>
      <c r="G117" s="652"/>
      <c r="H117" s="652"/>
      <c r="I117" s="653"/>
      <c r="J117" s="654"/>
      <c r="K117" s="655"/>
      <c r="L117" s="656"/>
      <c r="M117" s="552"/>
      <c r="N117" s="552"/>
      <c r="O117" s="552"/>
      <c r="P117" s="552"/>
      <c r="Q117" s="552"/>
      <c r="R117" s="552"/>
      <c r="S117" s="552"/>
      <c r="T117" s="552"/>
      <c r="U117" s="552"/>
      <c r="V117" s="552"/>
      <c r="W117" s="552"/>
      <c r="X117" s="552"/>
      <c r="Y117" s="552"/>
      <c r="Z117" s="552"/>
      <c r="AA117" s="552"/>
      <c r="AB117" s="552"/>
      <c r="AC117" s="552"/>
      <c r="AD117" s="552"/>
      <c r="AE117" s="552"/>
      <c r="AF117" s="552"/>
      <c r="AG117" s="552"/>
      <c r="AH117" s="552"/>
      <c r="AI117" s="552"/>
      <c r="AJ117" s="552"/>
      <c r="AK117" s="684"/>
      <c r="AL117" s="684"/>
      <c r="AM117" s="684"/>
      <c r="AN117" s="684"/>
      <c r="AO117" s="684"/>
      <c r="AP117" s="685"/>
      <c r="AQ117" s="269"/>
    </row>
    <row r="118" spans="1:43" s="71" customFormat="1" ht="20.100000000000001" customHeight="1" x14ac:dyDescent="0.15">
      <c r="A118" s="268"/>
      <c r="B118" s="268"/>
      <c r="C118" s="348"/>
      <c r="D118" s="626" t="str">
        <f>IF(入力①申請書項目!F131="","",入力①申請書項目!F131)</f>
        <v/>
      </c>
      <c r="E118" s="627"/>
      <c r="F118" s="627"/>
      <c r="G118" s="627"/>
      <c r="H118" s="627"/>
      <c r="I118" s="628"/>
      <c r="J118" s="657"/>
      <c r="K118" s="658"/>
      <c r="L118" s="659"/>
      <c r="M118" s="666" t="str">
        <f>IF(入力①申請書項目!AE131="","",入力①申請書項目!AE131)</f>
        <v>この文は削除しご記載ください。
（セル内での改行→Alt＋Enter）
欄が不足する場合は、別紙に記載してください。</v>
      </c>
      <c r="N118" s="666"/>
      <c r="O118" s="666"/>
      <c r="P118" s="666"/>
      <c r="Q118" s="666"/>
      <c r="R118" s="666"/>
      <c r="S118" s="666"/>
      <c r="T118" s="666"/>
      <c r="U118" s="666"/>
      <c r="V118" s="666"/>
      <c r="W118" s="666"/>
      <c r="X118" s="666"/>
      <c r="Y118" s="666"/>
      <c r="Z118" s="666"/>
      <c r="AA118" s="666"/>
      <c r="AB118" s="666"/>
      <c r="AC118" s="666"/>
      <c r="AD118" s="666"/>
      <c r="AE118" s="667" t="str">
        <f>入力①申請書項目!AW131&amp;IF(入力①申請書項目!AW131="","","")</f>
        <v>2025年6月～2028年5月</v>
      </c>
      <c r="AF118" s="668"/>
      <c r="AG118" s="668"/>
      <c r="AH118" s="668"/>
      <c r="AI118" s="668"/>
      <c r="AJ118" s="669"/>
      <c r="AK118" s="660" t="str">
        <f>IF(入力①申請書項目!AT131=0,"",入力①申請書項目!AT131)</f>
        <v>－</v>
      </c>
      <c r="AL118" s="661"/>
      <c r="AM118" s="661"/>
      <c r="AN118" s="661"/>
      <c r="AO118" s="661"/>
      <c r="AP118" s="662"/>
      <c r="AQ118" s="269"/>
    </row>
    <row r="119" spans="1:43" s="71" customFormat="1" ht="20.100000000000001" customHeight="1" x14ac:dyDescent="0.15">
      <c r="A119" s="268"/>
      <c r="B119" s="268"/>
      <c r="C119" s="347" t="s">
        <v>61</v>
      </c>
      <c r="D119" s="629"/>
      <c r="E119" s="630"/>
      <c r="F119" s="630"/>
      <c r="G119" s="630"/>
      <c r="H119" s="630"/>
      <c r="I119" s="631"/>
      <c r="J119" s="657"/>
      <c r="K119" s="658"/>
      <c r="L119" s="659"/>
      <c r="M119" s="666"/>
      <c r="N119" s="666"/>
      <c r="O119" s="666"/>
      <c r="P119" s="666"/>
      <c r="Q119" s="666"/>
      <c r="R119" s="666"/>
      <c r="S119" s="666"/>
      <c r="T119" s="666"/>
      <c r="U119" s="666"/>
      <c r="V119" s="666"/>
      <c r="W119" s="666"/>
      <c r="X119" s="666"/>
      <c r="Y119" s="666"/>
      <c r="Z119" s="666"/>
      <c r="AA119" s="666"/>
      <c r="AB119" s="666"/>
      <c r="AC119" s="666"/>
      <c r="AD119" s="666"/>
      <c r="AE119" s="670"/>
      <c r="AF119" s="671"/>
      <c r="AG119" s="671"/>
      <c r="AH119" s="671"/>
      <c r="AI119" s="671"/>
      <c r="AJ119" s="672"/>
      <c r="AK119" s="570"/>
      <c r="AL119" s="596"/>
      <c r="AM119" s="596"/>
      <c r="AN119" s="596"/>
      <c r="AO119" s="596"/>
      <c r="AP119" s="663"/>
      <c r="AQ119" s="269"/>
    </row>
    <row r="120" spans="1:43" s="71" customFormat="1" ht="20.100000000000001" customHeight="1" x14ac:dyDescent="0.15">
      <c r="A120" s="268"/>
      <c r="B120" s="268"/>
      <c r="C120" s="344"/>
      <c r="D120" s="632"/>
      <c r="E120" s="633"/>
      <c r="F120" s="633"/>
      <c r="G120" s="633"/>
      <c r="H120" s="633"/>
      <c r="I120" s="634"/>
      <c r="J120" s="657"/>
      <c r="K120" s="658"/>
      <c r="L120" s="659"/>
      <c r="M120" s="666"/>
      <c r="N120" s="666"/>
      <c r="O120" s="666"/>
      <c r="P120" s="666"/>
      <c r="Q120" s="666"/>
      <c r="R120" s="666"/>
      <c r="S120" s="666"/>
      <c r="T120" s="666"/>
      <c r="U120" s="666"/>
      <c r="V120" s="666"/>
      <c r="W120" s="666"/>
      <c r="X120" s="666"/>
      <c r="Y120" s="666"/>
      <c r="Z120" s="666"/>
      <c r="AA120" s="666"/>
      <c r="AB120" s="666"/>
      <c r="AC120" s="666"/>
      <c r="AD120" s="666"/>
      <c r="AE120" s="673"/>
      <c r="AF120" s="674"/>
      <c r="AG120" s="674"/>
      <c r="AH120" s="674"/>
      <c r="AI120" s="674"/>
      <c r="AJ120" s="675"/>
      <c r="AK120" s="571"/>
      <c r="AL120" s="664"/>
      <c r="AM120" s="664"/>
      <c r="AN120" s="664"/>
      <c r="AO120" s="664"/>
      <c r="AP120" s="665"/>
      <c r="AQ120" s="269"/>
    </row>
    <row r="121" spans="1:43" s="71" customFormat="1" ht="20.100000000000001" customHeight="1" x14ac:dyDescent="0.15">
      <c r="A121" s="268"/>
      <c r="B121" s="268"/>
      <c r="C121" s="348"/>
      <c r="D121" s="626" t="str">
        <f>IF(入力①申請書項目!F132="","",入力①申請書項目!F132)</f>
        <v/>
      </c>
      <c r="E121" s="627"/>
      <c r="F121" s="627"/>
      <c r="G121" s="627"/>
      <c r="H121" s="627"/>
      <c r="I121" s="628"/>
      <c r="J121" s="657"/>
      <c r="K121" s="658"/>
      <c r="L121" s="659"/>
      <c r="M121" s="666" t="str">
        <f>IF(入力①申請書項目!AE132="","",入力①申請書項目!AE132)</f>
        <v/>
      </c>
      <c r="N121" s="666"/>
      <c r="O121" s="666"/>
      <c r="P121" s="666"/>
      <c r="Q121" s="666"/>
      <c r="R121" s="666"/>
      <c r="S121" s="666"/>
      <c r="T121" s="666"/>
      <c r="U121" s="666"/>
      <c r="V121" s="666"/>
      <c r="W121" s="666"/>
      <c r="X121" s="666"/>
      <c r="Y121" s="666"/>
      <c r="Z121" s="666"/>
      <c r="AA121" s="666"/>
      <c r="AB121" s="666"/>
      <c r="AC121" s="666"/>
      <c r="AD121" s="666"/>
      <c r="AE121" s="667" t="str">
        <f>IF(入力①申請書項目!AE132="","",入力①申請書項目!AW132)&amp;IF(入力①申請書項目!AW132="","","")</f>
        <v/>
      </c>
      <c r="AF121" s="668"/>
      <c r="AG121" s="668"/>
      <c r="AH121" s="668"/>
      <c r="AI121" s="668"/>
      <c r="AJ121" s="669"/>
      <c r="AK121" s="660" t="str">
        <f>IF(入力①申請書項目!AT132=0,"",入力①申請書項目!AT132)</f>
        <v/>
      </c>
      <c r="AL121" s="661"/>
      <c r="AM121" s="661"/>
      <c r="AN121" s="661"/>
      <c r="AO121" s="661"/>
      <c r="AP121" s="662"/>
      <c r="AQ121" s="269"/>
    </row>
    <row r="122" spans="1:43" s="71" customFormat="1" ht="20.100000000000001" customHeight="1" x14ac:dyDescent="0.15">
      <c r="A122" s="268"/>
      <c r="B122" s="268"/>
      <c r="C122" s="347" t="s">
        <v>62</v>
      </c>
      <c r="D122" s="629"/>
      <c r="E122" s="630"/>
      <c r="F122" s="630"/>
      <c r="G122" s="630"/>
      <c r="H122" s="630"/>
      <c r="I122" s="631"/>
      <c r="J122" s="657"/>
      <c r="K122" s="658"/>
      <c r="L122" s="659"/>
      <c r="M122" s="666"/>
      <c r="N122" s="666"/>
      <c r="O122" s="666"/>
      <c r="P122" s="666"/>
      <c r="Q122" s="666"/>
      <c r="R122" s="666"/>
      <c r="S122" s="666"/>
      <c r="T122" s="666"/>
      <c r="U122" s="666"/>
      <c r="V122" s="666"/>
      <c r="W122" s="666"/>
      <c r="X122" s="666"/>
      <c r="Y122" s="666"/>
      <c r="Z122" s="666"/>
      <c r="AA122" s="666"/>
      <c r="AB122" s="666"/>
      <c r="AC122" s="666"/>
      <c r="AD122" s="666"/>
      <c r="AE122" s="670"/>
      <c r="AF122" s="671"/>
      <c r="AG122" s="671"/>
      <c r="AH122" s="671"/>
      <c r="AI122" s="671"/>
      <c r="AJ122" s="672"/>
      <c r="AK122" s="570"/>
      <c r="AL122" s="596"/>
      <c r="AM122" s="596"/>
      <c r="AN122" s="596"/>
      <c r="AO122" s="596"/>
      <c r="AP122" s="663"/>
      <c r="AQ122" s="269"/>
    </row>
    <row r="123" spans="1:43" s="71" customFormat="1" ht="20.100000000000001" customHeight="1" x14ac:dyDescent="0.15">
      <c r="A123" s="268"/>
      <c r="B123" s="268"/>
      <c r="C123" s="344"/>
      <c r="D123" s="632"/>
      <c r="E123" s="633"/>
      <c r="F123" s="633"/>
      <c r="G123" s="633"/>
      <c r="H123" s="633"/>
      <c r="I123" s="634"/>
      <c r="J123" s="657"/>
      <c r="K123" s="658"/>
      <c r="L123" s="659"/>
      <c r="M123" s="666"/>
      <c r="N123" s="666"/>
      <c r="O123" s="666"/>
      <c r="P123" s="666"/>
      <c r="Q123" s="666"/>
      <c r="R123" s="666"/>
      <c r="S123" s="666"/>
      <c r="T123" s="666"/>
      <c r="U123" s="666"/>
      <c r="V123" s="666"/>
      <c r="W123" s="666"/>
      <c r="X123" s="666"/>
      <c r="Y123" s="666"/>
      <c r="Z123" s="666"/>
      <c r="AA123" s="666"/>
      <c r="AB123" s="666"/>
      <c r="AC123" s="666"/>
      <c r="AD123" s="666"/>
      <c r="AE123" s="673"/>
      <c r="AF123" s="674"/>
      <c r="AG123" s="674"/>
      <c r="AH123" s="674"/>
      <c r="AI123" s="674"/>
      <c r="AJ123" s="675"/>
      <c r="AK123" s="571"/>
      <c r="AL123" s="664"/>
      <c r="AM123" s="664"/>
      <c r="AN123" s="664"/>
      <c r="AO123" s="664"/>
      <c r="AP123" s="665"/>
      <c r="AQ123" s="269"/>
    </row>
    <row r="124" spans="1:43" s="71" customFormat="1" ht="20.100000000000001" customHeight="1" x14ac:dyDescent="0.15">
      <c r="A124" s="268"/>
      <c r="B124" s="268"/>
      <c r="C124" s="348"/>
      <c r="D124" s="626" t="str">
        <f>IF(入力①申請書項目!F133="","",入力①申請書項目!F133)</f>
        <v/>
      </c>
      <c r="E124" s="627"/>
      <c r="F124" s="627"/>
      <c r="G124" s="627"/>
      <c r="H124" s="627"/>
      <c r="I124" s="628"/>
      <c r="J124" s="657"/>
      <c r="K124" s="658"/>
      <c r="L124" s="659"/>
      <c r="M124" s="666" t="str">
        <f>IF(入力①申請書項目!AE133="","",入力①申請書項目!AE133)</f>
        <v/>
      </c>
      <c r="N124" s="666"/>
      <c r="O124" s="666"/>
      <c r="P124" s="666"/>
      <c r="Q124" s="666"/>
      <c r="R124" s="666"/>
      <c r="S124" s="666"/>
      <c r="T124" s="666"/>
      <c r="U124" s="666"/>
      <c r="V124" s="666"/>
      <c r="W124" s="666"/>
      <c r="X124" s="666"/>
      <c r="Y124" s="666"/>
      <c r="Z124" s="666"/>
      <c r="AA124" s="666"/>
      <c r="AB124" s="666"/>
      <c r="AC124" s="666"/>
      <c r="AD124" s="666"/>
      <c r="AE124" s="667" t="str">
        <f>IF(入力①申請書項目!AE133="","",入力①申請書項目!AW133)&amp;IF(入力①申請書項目!AW133="","","")</f>
        <v/>
      </c>
      <c r="AF124" s="668"/>
      <c r="AG124" s="668"/>
      <c r="AH124" s="668"/>
      <c r="AI124" s="668"/>
      <c r="AJ124" s="669"/>
      <c r="AK124" s="660" t="str">
        <f>IF(入力①申請書項目!AT133=0,"",入力①申請書項目!AT133)</f>
        <v/>
      </c>
      <c r="AL124" s="661"/>
      <c r="AM124" s="661"/>
      <c r="AN124" s="661"/>
      <c r="AO124" s="661"/>
      <c r="AP124" s="662"/>
      <c r="AQ124" s="269"/>
    </row>
    <row r="125" spans="1:43" s="71" customFormat="1" ht="20.100000000000001" customHeight="1" x14ac:dyDescent="0.15">
      <c r="A125" s="268"/>
      <c r="B125" s="268"/>
      <c r="C125" s="347" t="s">
        <v>63</v>
      </c>
      <c r="D125" s="629"/>
      <c r="E125" s="630"/>
      <c r="F125" s="630"/>
      <c r="G125" s="630"/>
      <c r="H125" s="630"/>
      <c r="I125" s="631"/>
      <c r="J125" s="657"/>
      <c r="K125" s="658"/>
      <c r="L125" s="659"/>
      <c r="M125" s="666"/>
      <c r="N125" s="666"/>
      <c r="O125" s="666"/>
      <c r="P125" s="666"/>
      <c r="Q125" s="666"/>
      <c r="R125" s="666"/>
      <c r="S125" s="666"/>
      <c r="T125" s="666"/>
      <c r="U125" s="666"/>
      <c r="V125" s="666"/>
      <c r="W125" s="666"/>
      <c r="X125" s="666"/>
      <c r="Y125" s="666"/>
      <c r="Z125" s="666"/>
      <c r="AA125" s="666"/>
      <c r="AB125" s="666"/>
      <c r="AC125" s="666"/>
      <c r="AD125" s="666"/>
      <c r="AE125" s="670"/>
      <c r="AF125" s="671"/>
      <c r="AG125" s="671"/>
      <c r="AH125" s="671"/>
      <c r="AI125" s="671"/>
      <c r="AJ125" s="672"/>
      <c r="AK125" s="570"/>
      <c r="AL125" s="596"/>
      <c r="AM125" s="596"/>
      <c r="AN125" s="596"/>
      <c r="AO125" s="596"/>
      <c r="AP125" s="663"/>
      <c r="AQ125" s="269"/>
    </row>
    <row r="126" spans="1:43" s="71" customFormat="1" ht="20.100000000000001" customHeight="1" x14ac:dyDescent="0.15">
      <c r="A126" s="268"/>
      <c r="B126" s="268"/>
      <c r="C126" s="344"/>
      <c r="D126" s="632"/>
      <c r="E126" s="633"/>
      <c r="F126" s="633"/>
      <c r="G126" s="633"/>
      <c r="H126" s="633"/>
      <c r="I126" s="634"/>
      <c r="J126" s="657"/>
      <c r="K126" s="658"/>
      <c r="L126" s="659"/>
      <c r="M126" s="666"/>
      <c r="N126" s="666"/>
      <c r="O126" s="666"/>
      <c r="P126" s="666"/>
      <c r="Q126" s="666"/>
      <c r="R126" s="666"/>
      <c r="S126" s="666"/>
      <c r="T126" s="666"/>
      <c r="U126" s="666"/>
      <c r="V126" s="666"/>
      <c r="W126" s="666"/>
      <c r="X126" s="666"/>
      <c r="Y126" s="666"/>
      <c r="Z126" s="666"/>
      <c r="AA126" s="666"/>
      <c r="AB126" s="666"/>
      <c r="AC126" s="666"/>
      <c r="AD126" s="666"/>
      <c r="AE126" s="673"/>
      <c r="AF126" s="674"/>
      <c r="AG126" s="674"/>
      <c r="AH126" s="674"/>
      <c r="AI126" s="674"/>
      <c r="AJ126" s="675"/>
      <c r="AK126" s="571"/>
      <c r="AL126" s="664"/>
      <c r="AM126" s="664"/>
      <c r="AN126" s="664"/>
      <c r="AO126" s="664"/>
      <c r="AP126" s="665"/>
      <c r="AQ126" s="269"/>
    </row>
    <row r="127" spans="1:43" s="71" customFormat="1" ht="20.100000000000001" customHeight="1" x14ac:dyDescent="0.15">
      <c r="A127" s="268"/>
      <c r="B127" s="268"/>
      <c r="C127" s="347"/>
      <c r="D127" s="626" t="str">
        <f>IF(入力①申請書項目!F134="","",入力①申請書項目!F134)</f>
        <v/>
      </c>
      <c r="E127" s="627"/>
      <c r="F127" s="627"/>
      <c r="G127" s="627"/>
      <c r="H127" s="627"/>
      <c r="I127" s="628"/>
      <c r="J127" s="657"/>
      <c r="K127" s="658"/>
      <c r="L127" s="659"/>
      <c r="M127" s="666" t="str">
        <f>IF(入力①申請書項目!AE134="","",入力①申請書項目!AE134)</f>
        <v/>
      </c>
      <c r="N127" s="666"/>
      <c r="O127" s="666"/>
      <c r="P127" s="666"/>
      <c r="Q127" s="666"/>
      <c r="R127" s="666"/>
      <c r="S127" s="666"/>
      <c r="T127" s="666"/>
      <c r="U127" s="666"/>
      <c r="V127" s="666"/>
      <c r="W127" s="666"/>
      <c r="X127" s="666"/>
      <c r="Y127" s="666"/>
      <c r="Z127" s="666"/>
      <c r="AA127" s="666"/>
      <c r="AB127" s="666"/>
      <c r="AC127" s="666"/>
      <c r="AD127" s="666"/>
      <c r="AE127" s="667" t="str">
        <f>IF(入力①申請書項目!AE134="","",入力①申請書項目!AW134)&amp;IF(入力①申請書項目!AW134="","","")</f>
        <v/>
      </c>
      <c r="AF127" s="668"/>
      <c r="AG127" s="668"/>
      <c r="AH127" s="668"/>
      <c r="AI127" s="668"/>
      <c r="AJ127" s="669"/>
      <c r="AK127" s="660" t="str">
        <f>IF(入力①申請書項目!AT134=0,"",入力①申請書項目!AT134)</f>
        <v/>
      </c>
      <c r="AL127" s="661"/>
      <c r="AM127" s="661"/>
      <c r="AN127" s="661"/>
      <c r="AO127" s="661"/>
      <c r="AP127" s="662"/>
      <c r="AQ127" s="269"/>
    </row>
    <row r="128" spans="1:43" s="71" customFormat="1" ht="20.100000000000001" customHeight="1" x14ac:dyDescent="0.15">
      <c r="A128" s="268"/>
      <c r="B128" s="268"/>
      <c r="C128" s="347" t="s">
        <v>64</v>
      </c>
      <c r="D128" s="629"/>
      <c r="E128" s="630"/>
      <c r="F128" s="630"/>
      <c r="G128" s="630"/>
      <c r="H128" s="630"/>
      <c r="I128" s="631"/>
      <c r="J128" s="657"/>
      <c r="K128" s="658"/>
      <c r="L128" s="659"/>
      <c r="M128" s="666"/>
      <c r="N128" s="666"/>
      <c r="O128" s="666"/>
      <c r="P128" s="666"/>
      <c r="Q128" s="666"/>
      <c r="R128" s="666"/>
      <c r="S128" s="666"/>
      <c r="T128" s="666"/>
      <c r="U128" s="666"/>
      <c r="V128" s="666"/>
      <c r="W128" s="666"/>
      <c r="X128" s="666"/>
      <c r="Y128" s="666"/>
      <c r="Z128" s="666"/>
      <c r="AA128" s="666"/>
      <c r="AB128" s="666"/>
      <c r="AC128" s="666"/>
      <c r="AD128" s="666"/>
      <c r="AE128" s="670"/>
      <c r="AF128" s="671"/>
      <c r="AG128" s="671"/>
      <c r="AH128" s="671"/>
      <c r="AI128" s="671"/>
      <c r="AJ128" s="672"/>
      <c r="AK128" s="570"/>
      <c r="AL128" s="596"/>
      <c r="AM128" s="596"/>
      <c r="AN128" s="596"/>
      <c r="AO128" s="596"/>
      <c r="AP128" s="663"/>
      <c r="AQ128" s="269"/>
    </row>
    <row r="129" spans="1:43" s="71" customFormat="1" ht="20.100000000000001" customHeight="1" x14ac:dyDescent="0.15">
      <c r="A129" s="268"/>
      <c r="B129" s="268"/>
      <c r="C129" s="347"/>
      <c r="D129" s="632"/>
      <c r="E129" s="633"/>
      <c r="F129" s="633"/>
      <c r="G129" s="633"/>
      <c r="H129" s="633"/>
      <c r="I129" s="634"/>
      <c r="J129" s="657"/>
      <c r="K129" s="658"/>
      <c r="L129" s="659"/>
      <c r="M129" s="666"/>
      <c r="N129" s="666"/>
      <c r="O129" s="666"/>
      <c r="P129" s="666"/>
      <c r="Q129" s="666"/>
      <c r="R129" s="666"/>
      <c r="S129" s="666"/>
      <c r="T129" s="666"/>
      <c r="U129" s="666"/>
      <c r="V129" s="666"/>
      <c r="W129" s="666"/>
      <c r="X129" s="666"/>
      <c r="Y129" s="666"/>
      <c r="Z129" s="666"/>
      <c r="AA129" s="666"/>
      <c r="AB129" s="666"/>
      <c r="AC129" s="666"/>
      <c r="AD129" s="666"/>
      <c r="AE129" s="673"/>
      <c r="AF129" s="674"/>
      <c r="AG129" s="674"/>
      <c r="AH129" s="674"/>
      <c r="AI129" s="674"/>
      <c r="AJ129" s="675"/>
      <c r="AK129" s="571"/>
      <c r="AL129" s="664"/>
      <c r="AM129" s="664"/>
      <c r="AN129" s="664"/>
      <c r="AO129" s="664"/>
      <c r="AP129" s="665"/>
      <c r="AQ129" s="269"/>
    </row>
    <row r="130" spans="1:43" s="71" customFormat="1" ht="20.100000000000001" customHeight="1" x14ac:dyDescent="0.15">
      <c r="A130" s="268"/>
      <c r="B130" s="268"/>
      <c r="C130" s="348"/>
      <c r="D130" s="626" t="str">
        <f>IF(入力①申請書項目!F135="","",入力①申請書項目!F135)</f>
        <v/>
      </c>
      <c r="E130" s="627"/>
      <c r="F130" s="627"/>
      <c r="G130" s="627"/>
      <c r="H130" s="627"/>
      <c r="I130" s="628"/>
      <c r="J130" s="657"/>
      <c r="K130" s="658"/>
      <c r="L130" s="659"/>
      <c r="M130" s="666" t="str">
        <f>IF(入力①申請書項目!AE135="","",入力①申請書項目!AE135)</f>
        <v/>
      </c>
      <c r="N130" s="666"/>
      <c r="O130" s="666"/>
      <c r="P130" s="666"/>
      <c r="Q130" s="666"/>
      <c r="R130" s="666"/>
      <c r="S130" s="666"/>
      <c r="T130" s="666"/>
      <c r="U130" s="666"/>
      <c r="V130" s="666"/>
      <c r="W130" s="666"/>
      <c r="X130" s="666"/>
      <c r="Y130" s="666"/>
      <c r="Z130" s="666"/>
      <c r="AA130" s="666"/>
      <c r="AB130" s="666"/>
      <c r="AC130" s="666"/>
      <c r="AD130" s="666"/>
      <c r="AE130" s="667" t="str">
        <f>IF(入力①申請書項目!AE135="","",入力①申請書項目!AW135)&amp;IF(入力①申請書項目!AW135="","","")</f>
        <v/>
      </c>
      <c r="AF130" s="668"/>
      <c r="AG130" s="668"/>
      <c r="AH130" s="668"/>
      <c r="AI130" s="668"/>
      <c r="AJ130" s="669"/>
      <c r="AK130" s="660" t="str">
        <f>IF(入力①申請書項目!AT135=0,"",入力①申請書項目!AT135)</f>
        <v/>
      </c>
      <c r="AL130" s="661"/>
      <c r="AM130" s="661"/>
      <c r="AN130" s="661"/>
      <c r="AO130" s="661"/>
      <c r="AP130" s="662"/>
      <c r="AQ130" s="269"/>
    </row>
    <row r="131" spans="1:43" s="71" customFormat="1" ht="20.100000000000001" customHeight="1" x14ac:dyDescent="0.15">
      <c r="A131" s="268"/>
      <c r="B131" s="268"/>
      <c r="C131" s="347" t="s">
        <v>65</v>
      </c>
      <c r="D131" s="629"/>
      <c r="E131" s="630"/>
      <c r="F131" s="630"/>
      <c r="G131" s="630"/>
      <c r="H131" s="630"/>
      <c r="I131" s="631"/>
      <c r="J131" s="657"/>
      <c r="K131" s="658"/>
      <c r="L131" s="659"/>
      <c r="M131" s="666"/>
      <c r="N131" s="666"/>
      <c r="O131" s="666"/>
      <c r="P131" s="666"/>
      <c r="Q131" s="666"/>
      <c r="R131" s="666"/>
      <c r="S131" s="666"/>
      <c r="T131" s="666"/>
      <c r="U131" s="666"/>
      <c r="V131" s="666"/>
      <c r="W131" s="666"/>
      <c r="X131" s="666"/>
      <c r="Y131" s="666"/>
      <c r="Z131" s="666"/>
      <c r="AA131" s="666"/>
      <c r="AB131" s="666"/>
      <c r="AC131" s="666"/>
      <c r="AD131" s="666"/>
      <c r="AE131" s="670"/>
      <c r="AF131" s="671"/>
      <c r="AG131" s="671"/>
      <c r="AH131" s="671"/>
      <c r="AI131" s="671"/>
      <c r="AJ131" s="672"/>
      <c r="AK131" s="570"/>
      <c r="AL131" s="596"/>
      <c r="AM131" s="596"/>
      <c r="AN131" s="596"/>
      <c r="AO131" s="596"/>
      <c r="AP131" s="663"/>
      <c r="AQ131" s="269"/>
    </row>
    <row r="132" spans="1:43" s="71" customFormat="1" ht="20.100000000000001" customHeight="1" x14ac:dyDescent="0.15">
      <c r="A132" s="268"/>
      <c r="B132" s="268"/>
      <c r="C132" s="344"/>
      <c r="D132" s="632"/>
      <c r="E132" s="633"/>
      <c r="F132" s="633"/>
      <c r="G132" s="633"/>
      <c r="H132" s="633"/>
      <c r="I132" s="634"/>
      <c r="J132" s="657"/>
      <c r="K132" s="658"/>
      <c r="L132" s="659"/>
      <c r="M132" s="666"/>
      <c r="N132" s="666"/>
      <c r="O132" s="666"/>
      <c r="P132" s="666"/>
      <c r="Q132" s="666"/>
      <c r="R132" s="666"/>
      <c r="S132" s="666"/>
      <c r="T132" s="666"/>
      <c r="U132" s="666"/>
      <c r="V132" s="666"/>
      <c r="W132" s="666"/>
      <c r="X132" s="666"/>
      <c r="Y132" s="666"/>
      <c r="Z132" s="666"/>
      <c r="AA132" s="666"/>
      <c r="AB132" s="666"/>
      <c r="AC132" s="666"/>
      <c r="AD132" s="666"/>
      <c r="AE132" s="673"/>
      <c r="AF132" s="674"/>
      <c r="AG132" s="674"/>
      <c r="AH132" s="674"/>
      <c r="AI132" s="674"/>
      <c r="AJ132" s="675"/>
      <c r="AK132" s="571"/>
      <c r="AL132" s="664"/>
      <c r="AM132" s="664"/>
      <c r="AN132" s="664"/>
      <c r="AO132" s="664"/>
      <c r="AP132" s="665"/>
      <c r="AQ132" s="269"/>
    </row>
    <row r="133" spans="1:43" s="71" customFormat="1" ht="20.100000000000001" customHeight="1" x14ac:dyDescent="0.15">
      <c r="A133" s="268"/>
      <c r="B133" s="268"/>
      <c r="C133" s="347"/>
      <c r="D133" s="626" t="str">
        <f>IF(入力①申請書項目!F136="","",入力①申請書項目!F136)</f>
        <v/>
      </c>
      <c r="E133" s="627"/>
      <c r="F133" s="627"/>
      <c r="G133" s="627"/>
      <c r="H133" s="627"/>
      <c r="I133" s="628"/>
      <c r="J133" s="657"/>
      <c r="K133" s="658"/>
      <c r="L133" s="659"/>
      <c r="M133" s="666" t="str">
        <f>IF(入力①申請書項目!AE136="","",入力①申請書項目!AE136)</f>
        <v/>
      </c>
      <c r="N133" s="666"/>
      <c r="O133" s="666"/>
      <c r="P133" s="666"/>
      <c r="Q133" s="666"/>
      <c r="R133" s="666"/>
      <c r="S133" s="666"/>
      <c r="T133" s="666"/>
      <c r="U133" s="666"/>
      <c r="V133" s="666"/>
      <c r="W133" s="666"/>
      <c r="X133" s="666"/>
      <c r="Y133" s="666"/>
      <c r="Z133" s="666"/>
      <c r="AA133" s="666"/>
      <c r="AB133" s="666"/>
      <c r="AC133" s="666"/>
      <c r="AD133" s="666"/>
      <c r="AE133" s="667" t="str">
        <f>IF(入力①申請書項目!AE136="","",入力①申請書項目!AW136)&amp;IF(入力①申請書項目!AW136="","","")</f>
        <v/>
      </c>
      <c r="AF133" s="668"/>
      <c r="AG133" s="668"/>
      <c r="AH133" s="668"/>
      <c r="AI133" s="668"/>
      <c r="AJ133" s="669"/>
      <c r="AK133" s="660" t="str">
        <f>IF(入力①申請書項目!AT136=0,"",入力①申請書項目!AT136)</f>
        <v/>
      </c>
      <c r="AL133" s="661"/>
      <c r="AM133" s="661"/>
      <c r="AN133" s="661"/>
      <c r="AO133" s="661"/>
      <c r="AP133" s="662"/>
      <c r="AQ133" s="269"/>
    </row>
    <row r="134" spans="1:43" s="71" customFormat="1" ht="20.100000000000001" customHeight="1" x14ac:dyDescent="0.15">
      <c r="A134" s="268"/>
      <c r="B134" s="268"/>
      <c r="C134" s="347" t="s">
        <v>66</v>
      </c>
      <c r="D134" s="629"/>
      <c r="E134" s="630"/>
      <c r="F134" s="630"/>
      <c r="G134" s="630"/>
      <c r="H134" s="630"/>
      <c r="I134" s="631"/>
      <c r="J134" s="657"/>
      <c r="K134" s="658"/>
      <c r="L134" s="659"/>
      <c r="M134" s="666"/>
      <c r="N134" s="666"/>
      <c r="O134" s="666"/>
      <c r="P134" s="666"/>
      <c r="Q134" s="666"/>
      <c r="R134" s="666"/>
      <c r="S134" s="666"/>
      <c r="T134" s="666"/>
      <c r="U134" s="666"/>
      <c r="V134" s="666"/>
      <c r="W134" s="666"/>
      <c r="X134" s="666"/>
      <c r="Y134" s="666"/>
      <c r="Z134" s="666"/>
      <c r="AA134" s="666"/>
      <c r="AB134" s="666"/>
      <c r="AC134" s="666"/>
      <c r="AD134" s="666"/>
      <c r="AE134" s="670"/>
      <c r="AF134" s="671"/>
      <c r="AG134" s="671"/>
      <c r="AH134" s="671"/>
      <c r="AI134" s="671"/>
      <c r="AJ134" s="672"/>
      <c r="AK134" s="570"/>
      <c r="AL134" s="596"/>
      <c r="AM134" s="596"/>
      <c r="AN134" s="596"/>
      <c r="AO134" s="596"/>
      <c r="AP134" s="663"/>
      <c r="AQ134" s="269"/>
    </row>
    <row r="135" spans="1:43" s="71" customFormat="1" ht="20.100000000000001" customHeight="1" x14ac:dyDescent="0.15">
      <c r="A135" s="268"/>
      <c r="B135" s="268"/>
      <c r="C135" s="344"/>
      <c r="D135" s="632"/>
      <c r="E135" s="633"/>
      <c r="F135" s="633"/>
      <c r="G135" s="633"/>
      <c r="H135" s="633"/>
      <c r="I135" s="634"/>
      <c r="J135" s="657"/>
      <c r="K135" s="658"/>
      <c r="L135" s="659"/>
      <c r="M135" s="666"/>
      <c r="N135" s="666"/>
      <c r="O135" s="666"/>
      <c r="P135" s="666"/>
      <c r="Q135" s="666"/>
      <c r="R135" s="666"/>
      <c r="S135" s="666"/>
      <c r="T135" s="666"/>
      <c r="U135" s="666"/>
      <c r="V135" s="666"/>
      <c r="W135" s="666"/>
      <c r="X135" s="666"/>
      <c r="Y135" s="666"/>
      <c r="Z135" s="666"/>
      <c r="AA135" s="666"/>
      <c r="AB135" s="666"/>
      <c r="AC135" s="666"/>
      <c r="AD135" s="666"/>
      <c r="AE135" s="673"/>
      <c r="AF135" s="674"/>
      <c r="AG135" s="674"/>
      <c r="AH135" s="674"/>
      <c r="AI135" s="674"/>
      <c r="AJ135" s="675"/>
      <c r="AK135" s="571"/>
      <c r="AL135" s="664"/>
      <c r="AM135" s="664"/>
      <c r="AN135" s="664"/>
      <c r="AO135" s="664"/>
      <c r="AP135" s="665"/>
      <c r="AQ135" s="269"/>
    </row>
    <row r="136" spans="1:43" ht="2.1" customHeight="1" x14ac:dyDescent="0.15">
      <c r="A136" s="269"/>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9"/>
    </row>
    <row r="137" spans="1:43" ht="17.45" customHeight="1" x14ac:dyDescent="0.15">
      <c r="A137" s="269"/>
      <c r="B137" s="268" t="s">
        <v>67</v>
      </c>
      <c r="C137" s="268" t="s">
        <v>68</v>
      </c>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9"/>
    </row>
    <row r="138" spans="1:43" ht="17.45" customHeight="1" x14ac:dyDescent="0.15">
      <c r="A138" s="269"/>
      <c r="B138" s="268"/>
      <c r="C138" s="268" t="s">
        <v>69</v>
      </c>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9"/>
    </row>
    <row r="139" spans="1:43" ht="19.5" customHeight="1" x14ac:dyDescent="0.15">
      <c r="A139" s="269"/>
      <c r="B139" s="268"/>
      <c r="C139" s="392" t="s">
        <v>70</v>
      </c>
      <c r="D139" s="392"/>
      <c r="E139" s="453" t="s">
        <v>71</v>
      </c>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t="s">
        <v>72</v>
      </c>
      <c r="AB139" s="453"/>
      <c r="AC139" s="453"/>
      <c r="AD139" s="453"/>
      <c r="AE139" s="453"/>
      <c r="AF139" s="453"/>
      <c r="AG139" s="453"/>
      <c r="AH139" s="453" t="s">
        <v>73</v>
      </c>
      <c r="AI139" s="453"/>
      <c r="AJ139" s="453"/>
      <c r="AK139" s="453"/>
      <c r="AL139" s="453"/>
      <c r="AM139" s="453"/>
      <c r="AN139" s="453"/>
      <c r="AO139" s="453"/>
      <c r="AP139" s="453"/>
      <c r="AQ139" s="269"/>
    </row>
    <row r="140" spans="1:43" ht="18" customHeight="1" x14ac:dyDescent="0.15">
      <c r="A140" s="269"/>
      <c r="B140" s="268"/>
      <c r="C140" s="552" t="str">
        <f>IF(入力①申請書項目!E146="","",入力①申請書項目!E146)</f>
        <v/>
      </c>
      <c r="D140" s="552"/>
      <c r="E140" s="551" t="str">
        <f>IF(入力①申請書項目!G146="","",入力①申請書項目!G146)</f>
        <v/>
      </c>
      <c r="F140" s="551"/>
      <c r="G140" s="551"/>
      <c r="H140" s="551"/>
      <c r="I140" s="551"/>
      <c r="J140" s="551"/>
      <c r="K140" s="551"/>
      <c r="L140" s="551"/>
      <c r="M140" s="551"/>
      <c r="N140" s="551"/>
      <c r="O140" s="551"/>
      <c r="P140" s="551"/>
      <c r="Q140" s="551"/>
      <c r="R140" s="551"/>
      <c r="S140" s="551"/>
      <c r="T140" s="551"/>
      <c r="U140" s="551"/>
      <c r="V140" s="551"/>
      <c r="W140" s="551"/>
      <c r="X140" s="551"/>
      <c r="Y140" s="551"/>
      <c r="Z140" s="551"/>
      <c r="AA140" s="613" t="str">
        <f>IF(入力①申請書項目!Z146="","",入力①申請書項目!Z146)</f>
        <v/>
      </c>
      <c r="AB140" s="614"/>
      <c r="AC140" s="614"/>
      <c r="AD140" s="614"/>
      <c r="AE140" s="614"/>
      <c r="AF140" s="614"/>
      <c r="AG140" s="615"/>
      <c r="AH140" s="616" t="str">
        <f>IF(入力①申請書項目!AJ146="","",入力①申請書項目!AJ146)</f>
        <v/>
      </c>
      <c r="AI140" s="616"/>
      <c r="AJ140" s="616"/>
      <c r="AK140" s="616"/>
      <c r="AL140" s="616"/>
      <c r="AM140" s="616"/>
      <c r="AN140" s="616"/>
      <c r="AO140" s="616"/>
      <c r="AP140" s="616"/>
      <c r="AQ140" s="269"/>
    </row>
    <row r="141" spans="1:43" ht="18" customHeight="1" x14ac:dyDescent="0.15">
      <c r="A141" s="269"/>
      <c r="B141" s="268"/>
      <c r="C141" s="552" t="str">
        <f>IF(入力①申請書項目!E147="","",入力①申請書項目!E147)</f>
        <v/>
      </c>
      <c r="D141" s="552"/>
      <c r="E141" s="551" t="str">
        <f>IF(入力①申請書項目!G147="","",入力①申請書項目!G147)</f>
        <v/>
      </c>
      <c r="F141" s="551"/>
      <c r="G141" s="551"/>
      <c r="H141" s="551"/>
      <c r="I141" s="551"/>
      <c r="J141" s="551"/>
      <c r="K141" s="551"/>
      <c r="L141" s="551"/>
      <c r="M141" s="551"/>
      <c r="N141" s="551"/>
      <c r="O141" s="551"/>
      <c r="P141" s="551"/>
      <c r="Q141" s="551"/>
      <c r="R141" s="551"/>
      <c r="S141" s="551"/>
      <c r="T141" s="551"/>
      <c r="U141" s="551"/>
      <c r="V141" s="551"/>
      <c r="W141" s="551"/>
      <c r="X141" s="551"/>
      <c r="Y141" s="551"/>
      <c r="Z141" s="551"/>
      <c r="AA141" s="554" t="str">
        <f>IF(入力①申請書項目!Z147="","",入力①申請書項目!Z147)</f>
        <v/>
      </c>
      <c r="AB141" s="554"/>
      <c r="AC141" s="554"/>
      <c r="AD141" s="554"/>
      <c r="AE141" s="554"/>
      <c r="AF141" s="554"/>
      <c r="AG141" s="554"/>
      <c r="AH141" s="616" t="str">
        <f>IF(入力①申請書項目!AJ147="","",入力①申請書項目!AJ147)</f>
        <v/>
      </c>
      <c r="AI141" s="616"/>
      <c r="AJ141" s="616"/>
      <c r="AK141" s="616"/>
      <c r="AL141" s="616"/>
      <c r="AM141" s="616"/>
      <c r="AN141" s="616"/>
      <c r="AO141" s="616"/>
      <c r="AP141" s="616"/>
      <c r="AQ141" s="269"/>
    </row>
    <row r="142" spans="1:43" ht="18" customHeight="1" x14ac:dyDescent="0.15">
      <c r="A142" s="269"/>
      <c r="B142" s="268"/>
      <c r="C142" s="552" t="str">
        <f>IF(入力①申請書項目!E148="","",入力①申請書項目!E148)</f>
        <v/>
      </c>
      <c r="D142" s="552"/>
      <c r="E142" s="551" t="str">
        <f>IF(入力①申請書項目!G148="","",入力①申請書項目!G148)</f>
        <v/>
      </c>
      <c r="F142" s="551"/>
      <c r="G142" s="551"/>
      <c r="H142" s="551"/>
      <c r="I142" s="551"/>
      <c r="J142" s="551"/>
      <c r="K142" s="551"/>
      <c r="L142" s="551"/>
      <c r="M142" s="551"/>
      <c r="N142" s="551"/>
      <c r="O142" s="551"/>
      <c r="P142" s="551"/>
      <c r="Q142" s="551"/>
      <c r="R142" s="551"/>
      <c r="S142" s="551"/>
      <c r="T142" s="551"/>
      <c r="U142" s="551"/>
      <c r="V142" s="551"/>
      <c r="W142" s="551"/>
      <c r="X142" s="551"/>
      <c r="Y142" s="551"/>
      <c r="Z142" s="551"/>
      <c r="AA142" s="554" t="str">
        <f>IF(入力①申請書項目!Z148="","",入力①申請書項目!Z148)</f>
        <v/>
      </c>
      <c r="AB142" s="554"/>
      <c r="AC142" s="554"/>
      <c r="AD142" s="554"/>
      <c r="AE142" s="554"/>
      <c r="AF142" s="554"/>
      <c r="AG142" s="554"/>
      <c r="AH142" s="616" t="str">
        <f>IF(入力①申請書項目!AJ148="","",入力①申請書項目!AJ148)</f>
        <v/>
      </c>
      <c r="AI142" s="616"/>
      <c r="AJ142" s="616"/>
      <c r="AK142" s="616"/>
      <c r="AL142" s="616"/>
      <c r="AM142" s="616"/>
      <c r="AN142" s="616"/>
      <c r="AO142" s="616"/>
      <c r="AP142" s="616"/>
      <c r="AQ142" s="269"/>
    </row>
    <row r="143" spans="1:43" ht="18" customHeight="1" x14ac:dyDescent="0.15">
      <c r="A143" s="269"/>
      <c r="B143" s="268"/>
      <c r="C143" s="552" t="str">
        <f>IF(入力①申請書項目!E149="","",入力①申請書項目!E149)</f>
        <v/>
      </c>
      <c r="D143" s="552"/>
      <c r="E143" s="551" t="str">
        <f>IF(入力①申請書項目!G149="","",入力①申請書項目!G149)</f>
        <v/>
      </c>
      <c r="F143" s="551"/>
      <c r="G143" s="551"/>
      <c r="H143" s="551"/>
      <c r="I143" s="551"/>
      <c r="J143" s="551"/>
      <c r="K143" s="551"/>
      <c r="L143" s="551"/>
      <c r="M143" s="551"/>
      <c r="N143" s="551"/>
      <c r="O143" s="551"/>
      <c r="P143" s="551"/>
      <c r="Q143" s="551"/>
      <c r="R143" s="551"/>
      <c r="S143" s="551"/>
      <c r="T143" s="551"/>
      <c r="U143" s="551"/>
      <c r="V143" s="551"/>
      <c r="W143" s="551"/>
      <c r="X143" s="551"/>
      <c r="Y143" s="551"/>
      <c r="Z143" s="551"/>
      <c r="AA143" s="554" t="str">
        <f>IF(入力①申請書項目!Z149="","",入力①申請書項目!Z149)</f>
        <v/>
      </c>
      <c r="AB143" s="554"/>
      <c r="AC143" s="554"/>
      <c r="AD143" s="554"/>
      <c r="AE143" s="554"/>
      <c r="AF143" s="554"/>
      <c r="AG143" s="554"/>
      <c r="AH143" s="616" t="str">
        <f>IF(入力①申請書項目!AJ149="","",入力①申請書項目!AJ149)</f>
        <v/>
      </c>
      <c r="AI143" s="616"/>
      <c r="AJ143" s="616"/>
      <c r="AK143" s="616"/>
      <c r="AL143" s="616"/>
      <c r="AM143" s="616"/>
      <c r="AN143" s="616"/>
      <c r="AO143" s="616"/>
      <c r="AP143" s="616"/>
      <c r="AQ143" s="269"/>
    </row>
    <row r="144" spans="1:43" ht="18" customHeight="1" x14ac:dyDescent="0.15">
      <c r="A144" s="269"/>
      <c r="B144" s="268"/>
      <c r="C144" s="552" t="str">
        <f>IF(入力①申請書項目!E150="","",入力①申請書項目!E150)</f>
        <v/>
      </c>
      <c r="D144" s="552"/>
      <c r="E144" s="551" t="str">
        <f>IF(入力①申請書項目!G150="","",入力①申請書項目!G150)</f>
        <v/>
      </c>
      <c r="F144" s="551"/>
      <c r="G144" s="551"/>
      <c r="H144" s="551"/>
      <c r="I144" s="551"/>
      <c r="J144" s="551"/>
      <c r="K144" s="551"/>
      <c r="L144" s="551"/>
      <c r="M144" s="551"/>
      <c r="N144" s="551"/>
      <c r="O144" s="551"/>
      <c r="P144" s="551"/>
      <c r="Q144" s="551"/>
      <c r="R144" s="551"/>
      <c r="S144" s="551"/>
      <c r="T144" s="551"/>
      <c r="U144" s="551"/>
      <c r="V144" s="551"/>
      <c r="W144" s="551"/>
      <c r="X144" s="551"/>
      <c r="Y144" s="551"/>
      <c r="Z144" s="551"/>
      <c r="AA144" s="554" t="str">
        <f>IF(入力①申請書項目!Z150="","",入力①申請書項目!Z150)</f>
        <v/>
      </c>
      <c r="AB144" s="554"/>
      <c r="AC144" s="554"/>
      <c r="AD144" s="554"/>
      <c r="AE144" s="554"/>
      <c r="AF144" s="554"/>
      <c r="AG144" s="554"/>
      <c r="AH144" s="616" t="str">
        <f>IF(入力①申請書項目!AJ150="","",入力①申請書項目!AJ150)</f>
        <v/>
      </c>
      <c r="AI144" s="616"/>
      <c r="AJ144" s="616"/>
      <c r="AK144" s="616"/>
      <c r="AL144" s="616"/>
      <c r="AM144" s="616"/>
      <c r="AN144" s="616"/>
      <c r="AO144" s="616"/>
      <c r="AP144" s="616"/>
      <c r="AQ144" s="269"/>
    </row>
    <row r="145" spans="1:43" ht="18" customHeight="1" x14ac:dyDescent="0.15">
      <c r="A145" s="269"/>
      <c r="B145" s="268"/>
      <c r="C145" s="552" t="str">
        <f>IF(入力①申請書項目!E151="","",入力①申請書項目!E151)</f>
        <v/>
      </c>
      <c r="D145" s="552"/>
      <c r="E145" s="551" t="str">
        <f>IF(入力①申請書項目!G151="","",入力①申請書項目!G151)</f>
        <v/>
      </c>
      <c r="F145" s="551"/>
      <c r="G145" s="551"/>
      <c r="H145" s="551"/>
      <c r="I145" s="551"/>
      <c r="J145" s="551"/>
      <c r="K145" s="551"/>
      <c r="L145" s="551"/>
      <c r="M145" s="551"/>
      <c r="N145" s="551"/>
      <c r="O145" s="551"/>
      <c r="P145" s="551"/>
      <c r="Q145" s="551"/>
      <c r="R145" s="551"/>
      <c r="S145" s="551"/>
      <c r="T145" s="551"/>
      <c r="U145" s="551"/>
      <c r="V145" s="551"/>
      <c r="W145" s="551"/>
      <c r="X145" s="551"/>
      <c r="Y145" s="551"/>
      <c r="Z145" s="551"/>
      <c r="AA145" s="554" t="str">
        <f>IF(入力①申請書項目!Z151="","",入力①申請書項目!Z151)</f>
        <v/>
      </c>
      <c r="AB145" s="554"/>
      <c r="AC145" s="554"/>
      <c r="AD145" s="554"/>
      <c r="AE145" s="554"/>
      <c r="AF145" s="554"/>
      <c r="AG145" s="554"/>
      <c r="AH145" s="616" t="str">
        <f>IF(入力①申請書項目!AJ151="","",入力①申請書項目!AJ151)</f>
        <v/>
      </c>
      <c r="AI145" s="616"/>
      <c r="AJ145" s="616"/>
      <c r="AK145" s="616"/>
      <c r="AL145" s="616"/>
      <c r="AM145" s="616"/>
      <c r="AN145" s="616"/>
      <c r="AO145" s="616"/>
      <c r="AP145" s="616"/>
      <c r="AQ145" s="269"/>
    </row>
    <row r="146" spans="1:43" ht="17.25" customHeight="1" x14ac:dyDescent="0.15">
      <c r="A146" s="268"/>
      <c r="B146" s="268"/>
      <c r="C146" s="23" t="s">
        <v>74</v>
      </c>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9"/>
    </row>
    <row r="147" spans="1:43" ht="15.6" customHeight="1" x14ac:dyDescent="0.15">
      <c r="A147" s="268"/>
      <c r="B147" s="268" t="s">
        <v>75</v>
      </c>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9"/>
    </row>
    <row r="148" spans="1:43" ht="24" customHeight="1" x14ac:dyDescent="0.15">
      <c r="A148" s="268"/>
      <c r="B148" s="268"/>
      <c r="C148" s="346"/>
      <c r="D148" s="345" t="s">
        <v>76</v>
      </c>
      <c r="E148" s="507" t="s">
        <v>77</v>
      </c>
      <c r="F148" s="508"/>
      <c r="G148" s="508"/>
      <c r="H148" s="509"/>
      <c r="I148" s="679" t="s">
        <v>78</v>
      </c>
      <c r="J148" s="679"/>
      <c r="K148" s="679"/>
      <c r="L148" s="453" t="s">
        <v>79</v>
      </c>
      <c r="M148" s="453"/>
      <c r="N148" s="453"/>
      <c r="O148" s="453"/>
      <c r="P148" s="453"/>
      <c r="Q148" s="453"/>
      <c r="R148" s="453"/>
      <c r="S148" s="453"/>
      <c r="T148" s="453"/>
      <c r="U148" s="453"/>
      <c r="V148" s="453"/>
      <c r="W148" s="453" t="s">
        <v>80</v>
      </c>
      <c r="X148" s="453"/>
      <c r="Y148" s="453"/>
      <c r="Z148" s="453"/>
      <c r="AA148" s="451" t="s">
        <v>81</v>
      </c>
      <c r="AB148" s="451"/>
      <c r="AC148" s="451"/>
      <c r="AD148" s="451" t="s">
        <v>82</v>
      </c>
      <c r="AE148" s="452"/>
      <c r="AF148" s="452"/>
      <c r="AG148" s="453" t="s">
        <v>83</v>
      </c>
      <c r="AH148" s="453"/>
      <c r="AI148" s="451" t="s">
        <v>84</v>
      </c>
      <c r="AJ148" s="452"/>
      <c r="AK148" s="452"/>
      <c r="AL148" s="392" t="s">
        <v>85</v>
      </c>
      <c r="AM148" s="392"/>
      <c r="AN148" s="392"/>
      <c r="AO148" s="392"/>
      <c r="AP148" s="392"/>
      <c r="AQ148" s="269"/>
    </row>
    <row r="149" spans="1:43" ht="20.100000000000001" customHeight="1" x14ac:dyDescent="0.15">
      <c r="A149" s="268"/>
      <c r="B149" s="268"/>
      <c r="C149" s="343">
        <v>1</v>
      </c>
      <c r="D149" s="343" t="str">
        <f>IF(入力①申請書項目!E161="","",入力①申請書項目!E161)</f>
        <v/>
      </c>
      <c r="E149" s="513" t="str">
        <f>IF(入力①申請書項目!G161="","",IF(入力①申請書項目!M161="",""&amp;入力①申請書項目!G161&amp;"."&amp;入力①申請書項目!J161,""&amp;入力①申請書項目!G161&amp;"."&amp;入力①申請書項目!J161&amp;"."&amp;入力①申請書項目!M161))</f>
        <v/>
      </c>
      <c r="F149" s="643"/>
      <c r="G149" s="643"/>
      <c r="H149" s="644"/>
      <c r="I149" s="556" t="str">
        <f>IF(入力①申請書項目!P161="","",VLOOKUP(入力①申請書項目!P161,PL①!$A$28:$B$36,2,FALSE))</f>
        <v/>
      </c>
      <c r="J149" s="557"/>
      <c r="K149" s="558"/>
      <c r="L149" s="391" t="str">
        <f>IF(入力①申請書項目!T161="","",入力①申請書項目!T161)</f>
        <v/>
      </c>
      <c r="M149" s="391"/>
      <c r="N149" s="391"/>
      <c r="O149" s="391"/>
      <c r="P149" s="391"/>
      <c r="Q149" s="391"/>
      <c r="R149" s="391"/>
      <c r="S149" s="391"/>
      <c r="T149" s="391"/>
      <c r="U149" s="391"/>
      <c r="V149" s="391"/>
      <c r="W149" s="393" t="str">
        <f>IF(入力①申請書項目!AD161="","",入力①申請書項目!AD161)&amp;IF(入力①申請書項目!AG161="","",入力①申請書項目!AG161)</f>
        <v/>
      </c>
      <c r="X149" s="393"/>
      <c r="Y149" s="393"/>
      <c r="Z149" s="393"/>
      <c r="AA149" s="393" t="str">
        <f>IF(入力①申請書項目!AJ161="","",入力①申請書項目!AJ161)</f>
        <v/>
      </c>
      <c r="AB149" s="393"/>
      <c r="AC149" s="393"/>
      <c r="AD149" s="394" t="str">
        <f>IF(入力①申請書項目!AN161="","",入力①申請書項目!AN161)</f>
        <v/>
      </c>
      <c r="AE149" s="394"/>
      <c r="AF149" s="394"/>
      <c r="AG149" s="443" t="str">
        <f>IF(入力①申請書項目!AQ161="","",入力①申請書項目!AQ161)</f>
        <v/>
      </c>
      <c r="AH149" s="443"/>
      <c r="AI149" s="394" t="str">
        <f>IF(入力①申請書項目!AS161=0,"",入力①申請書項目!AS161)</f>
        <v/>
      </c>
      <c r="AJ149" s="394"/>
      <c r="AK149" s="394"/>
      <c r="AL149" s="416" t="str">
        <f>IF(入力①申請書項目!AY161="","",入力①申請書項目!AY161)</f>
        <v/>
      </c>
      <c r="AM149" s="416"/>
      <c r="AN149" s="416"/>
      <c r="AO149" s="416"/>
      <c r="AP149" s="416"/>
      <c r="AQ149" s="269"/>
    </row>
    <row r="150" spans="1:43" ht="20.100000000000001" customHeight="1" x14ac:dyDescent="0.15">
      <c r="A150" s="268"/>
      <c r="B150" s="268"/>
      <c r="C150" s="343">
        <v>2</v>
      </c>
      <c r="D150" s="343" t="str">
        <f>IF(入力①申請書項目!E162="","",入力①申請書項目!E162)</f>
        <v/>
      </c>
      <c r="E150" s="513" t="str">
        <f>IF(入力①申請書項目!G162="","",IF(入力①申請書項目!M162="",""&amp;入力①申請書項目!G162&amp;"."&amp;入力①申請書項目!J162,""&amp;入力①申請書項目!G162&amp;"."&amp;入力①申請書項目!J162&amp;"."&amp;入力①申請書項目!M162))</f>
        <v/>
      </c>
      <c r="F150" s="643"/>
      <c r="G150" s="643"/>
      <c r="H150" s="644"/>
      <c r="I150" s="556" t="str">
        <f>IF(入力①申請書項目!P162="","",VLOOKUP(入力①申請書項目!P162,PL①!$A$28:$B$36,2,FALSE))</f>
        <v/>
      </c>
      <c r="J150" s="557"/>
      <c r="K150" s="558"/>
      <c r="L150" s="391" t="str">
        <f>IF(入力①申請書項目!T162="","",入力①申請書項目!T162)</f>
        <v/>
      </c>
      <c r="M150" s="391"/>
      <c r="N150" s="391"/>
      <c r="O150" s="391"/>
      <c r="P150" s="391"/>
      <c r="Q150" s="391"/>
      <c r="R150" s="391"/>
      <c r="S150" s="391"/>
      <c r="T150" s="391"/>
      <c r="U150" s="391"/>
      <c r="V150" s="391"/>
      <c r="W150" s="393" t="str">
        <f>IF(入力①申請書項目!AD162="","",入力①申請書項目!AD162)&amp;IF(入力①申請書項目!AG162="","",入力①申請書項目!AG162)</f>
        <v/>
      </c>
      <c r="X150" s="393"/>
      <c r="Y150" s="393"/>
      <c r="Z150" s="393"/>
      <c r="AA150" s="393" t="str">
        <f>IF(入力①申請書項目!AJ162="","",入力①申請書項目!AJ162)</f>
        <v/>
      </c>
      <c r="AB150" s="393"/>
      <c r="AC150" s="393"/>
      <c r="AD150" s="394" t="str">
        <f>IF(入力①申請書項目!AN162="","",入力①申請書項目!AN162)</f>
        <v/>
      </c>
      <c r="AE150" s="394"/>
      <c r="AF150" s="394"/>
      <c r="AG150" s="443" t="str">
        <f>IF(入力①申請書項目!AQ162="","",入力①申請書項目!AQ162)</f>
        <v/>
      </c>
      <c r="AH150" s="443"/>
      <c r="AI150" s="394" t="str">
        <f>IF(入力①申請書項目!AS162=0,"",入力①申請書項目!AS162)</f>
        <v/>
      </c>
      <c r="AJ150" s="394"/>
      <c r="AK150" s="394"/>
      <c r="AL150" s="416" t="str">
        <f>IF(入力①申請書項目!AY162="","",入力①申請書項目!AY162)</f>
        <v/>
      </c>
      <c r="AM150" s="416"/>
      <c r="AN150" s="416"/>
      <c r="AO150" s="416"/>
      <c r="AP150" s="416"/>
      <c r="AQ150" s="269"/>
    </row>
    <row r="151" spans="1:43" ht="20.100000000000001" customHeight="1" x14ac:dyDescent="0.15">
      <c r="A151" s="268"/>
      <c r="B151" s="268"/>
      <c r="C151" s="343">
        <v>3</v>
      </c>
      <c r="D151" s="343" t="str">
        <f>IF(入力①申請書項目!E163="","",入力①申請書項目!E163)</f>
        <v/>
      </c>
      <c r="E151" s="513" t="str">
        <f>IF(入力①申請書項目!G163="","",IF(入力①申請書項目!M163="",""&amp;入力①申請書項目!G163&amp;"."&amp;入力①申請書項目!J163,""&amp;入力①申請書項目!G163&amp;"."&amp;入力①申請書項目!J163&amp;"."&amp;入力①申請書項目!M163))</f>
        <v/>
      </c>
      <c r="F151" s="643"/>
      <c r="G151" s="643"/>
      <c r="H151" s="644"/>
      <c r="I151" s="556" t="str">
        <f>IF(入力①申請書項目!P163="","",VLOOKUP(入力①申請書項目!P163,PL①!$A$28:$B$36,2,FALSE))</f>
        <v/>
      </c>
      <c r="J151" s="557"/>
      <c r="K151" s="558"/>
      <c r="L151" s="391" t="str">
        <f>IF(入力①申請書項目!T163="","",入力①申請書項目!T163)</f>
        <v/>
      </c>
      <c r="M151" s="391"/>
      <c r="N151" s="391"/>
      <c r="O151" s="391"/>
      <c r="P151" s="391"/>
      <c r="Q151" s="391"/>
      <c r="R151" s="391"/>
      <c r="S151" s="391"/>
      <c r="T151" s="391"/>
      <c r="U151" s="391"/>
      <c r="V151" s="391"/>
      <c r="W151" s="393" t="str">
        <f>IF(入力①申請書項目!AD163="","",入力①申請書項目!AD163)&amp;IF(入力①申請書項目!AG163="","",入力①申請書項目!AG163)</f>
        <v/>
      </c>
      <c r="X151" s="393"/>
      <c r="Y151" s="393"/>
      <c r="Z151" s="393"/>
      <c r="AA151" s="393" t="str">
        <f>IF(入力①申請書項目!AJ163="","",入力①申請書項目!AJ163)</f>
        <v/>
      </c>
      <c r="AB151" s="393"/>
      <c r="AC151" s="393"/>
      <c r="AD151" s="394" t="str">
        <f>IF(入力①申請書項目!AN163="","",入力①申請書項目!AN163)</f>
        <v/>
      </c>
      <c r="AE151" s="394"/>
      <c r="AF151" s="394"/>
      <c r="AG151" s="443" t="str">
        <f>IF(入力①申請書項目!AQ163="","",入力①申請書項目!AQ163)</f>
        <v/>
      </c>
      <c r="AH151" s="443"/>
      <c r="AI151" s="394" t="str">
        <f>IF(入力①申請書項目!AS163=0,"",入力①申請書項目!AS163)</f>
        <v/>
      </c>
      <c r="AJ151" s="394"/>
      <c r="AK151" s="394"/>
      <c r="AL151" s="416" t="str">
        <f>IF(入力①申請書項目!AY163="","",入力①申請書項目!AY163)</f>
        <v/>
      </c>
      <c r="AM151" s="416"/>
      <c r="AN151" s="416"/>
      <c r="AO151" s="416"/>
      <c r="AP151" s="416"/>
      <c r="AQ151" s="269"/>
    </row>
    <row r="152" spans="1:43" ht="20.100000000000001" customHeight="1" x14ac:dyDescent="0.15">
      <c r="A152" s="268"/>
      <c r="B152" s="268"/>
      <c r="C152" s="343">
        <v>4</v>
      </c>
      <c r="D152" s="343" t="str">
        <f>IF(入力①申請書項目!E164="","",入力①申請書項目!E164)</f>
        <v/>
      </c>
      <c r="E152" s="513" t="str">
        <f>IF(入力①申請書項目!G164="","",IF(入力①申請書項目!M164="",""&amp;入力①申請書項目!G164&amp;"."&amp;入力①申請書項目!J164,""&amp;入力①申請書項目!G164&amp;"."&amp;入力①申請書項目!J164&amp;"."&amp;入力①申請書項目!M164))</f>
        <v/>
      </c>
      <c r="F152" s="643"/>
      <c r="G152" s="643"/>
      <c r="H152" s="644"/>
      <c r="I152" s="556" t="str">
        <f>IF(入力①申請書項目!P164="","",VLOOKUP(入力①申請書項目!P164,PL①!$A$28:$B$36,2,FALSE))</f>
        <v/>
      </c>
      <c r="J152" s="557"/>
      <c r="K152" s="558"/>
      <c r="L152" s="391" t="str">
        <f>IF(入力①申請書項目!T164="","",入力①申請書項目!T164)</f>
        <v/>
      </c>
      <c r="M152" s="391"/>
      <c r="N152" s="391"/>
      <c r="O152" s="391"/>
      <c r="P152" s="391"/>
      <c r="Q152" s="391"/>
      <c r="R152" s="391"/>
      <c r="S152" s="391"/>
      <c r="T152" s="391"/>
      <c r="U152" s="391"/>
      <c r="V152" s="391"/>
      <c r="W152" s="393" t="str">
        <f>IF(入力①申請書項目!AD164="","",入力①申請書項目!AD164)&amp;IF(入力①申請書項目!AG164="","",入力①申請書項目!AG164)</f>
        <v/>
      </c>
      <c r="X152" s="393"/>
      <c r="Y152" s="393"/>
      <c r="Z152" s="393"/>
      <c r="AA152" s="393" t="str">
        <f>IF(入力①申請書項目!AJ164="","",入力①申請書項目!AJ164)</f>
        <v/>
      </c>
      <c r="AB152" s="393"/>
      <c r="AC152" s="393"/>
      <c r="AD152" s="394" t="str">
        <f>IF(入力①申請書項目!AN164="","",入力①申請書項目!AN164)</f>
        <v/>
      </c>
      <c r="AE152" s="394"/>
      <c r="AF152" s="394"/>
      <c r="AG152" s="443" t="str">
        <f>IF(入力①申請書項目!AQ164="","",入力①申請書項目!AQ164)</f>
        <v/>
      </c>
      <c r="AH152" s="443"/>
      <c r="AI152" s="394" t="str">
        <f>IF(入力①申請書項目!AS164=0,"",入力①申請書項目!AS164)</f>
        <v/>
      </c>
      <c r="AJ152" s="394"/>
      <c r="AK152" s="394"/>
      <c r="AL152" s="416" t="str">
        <f>IF(入力①申請書項目!AY164="","",入力①申請書項目!AY164)</f>
        <v/>
      </c>
      <c r="AM152" s="416"/>
      <c r="AN152" s="416"/>
      <c r="AO152" s="416"/>
      <c r="AP152" s="416"/>
      <c r="AQ152" s="269"/>
    </row>
    <row r="153" spans="1:43" ht="20.100000000000001" customHeight="1" x14ac:dyDescent="0.15">
      <c r="A153" s="268"/>
      <c r="B153" s="268"/>
      <c r="C153" s="343">
        <v>5</v>
      </c>
      <c r="D153" s="343" t="str">
        <f>IF(入力①申請書項目!E165="","",入力①申請書項目!E165)</f>
        <v/>
      </c>
      <c r="E153" s="513" t="str">
        <f>IF(入力①申請書項目!G165="","",IF(入力①申請書項目!M165="",""&amp;入力①申請書項目!G165&amp;"."&amp;入力①申請書項目!J165,""&amp;入力①申請書項目!G165&amp;"."&amp;入力①申請書項目!J165&amp;"."&amp;入力①申請書項目!M165))</f>
        <v/>
      </c>
      <c r="F153" s="643"/>
      <c r="G153" s="643"/>
      <c r="H153" s="644"/>
      <c r="I153" s="556" t="str">
        <f>IF(入力①申請書項目!P165="","",VLOOKUP(入力①申請書項目!P165,PL①!$A$28:$B$36,2,FALSE))</f>
        <v/>
      </c>
      <c r="J153" s="557"/>
      <c r="K153" s="558"/>
      <c r="L153" s="391" t="str">
        <f>IF(入力①申請書項目!T165="","",入力①申請書項目!T165)</f>
        <v/>
      </c>
      <c r="M153" s="391"/>
      <c r="N153" s="391"/>
      <c r="O153" s="391"/>
      <c r="P153" s="391"/>
      <c r="Q153" s="391"/>
      <c r="R153" s="391"/>
      <c r="S153" s="391"/>
      <c r="T153" s="391"/>
      <c r="U153" s="391"/>
      <c r="V153" s="391"/>
      <c r="W153" s="393" t="str">
        <f>IF(入力①申請書項目!AD165="","",入力①申請書項目!AD165)&amp;IF(入力①申請書項目!AG165="","",入力①申請書項目!AG165)</f>
        <v/>
      </c>
      <c r="X153" s="393"/>
      <c r="Y153" s="393"/>
      <c r="Z153" s="393"/>
      <c r="AA153" s="393" t="str">
        <f>IF(入力①申請書項目!AJ165="","",入力①申請書項目!AJ165)</f>
        <v/>
      </c>
      <c r="AB153" s="393"/>
      <c r="AC153" s="393"/>
      <c r="AD153" s="394" t="str">
        <f>IF(入力①申請書項目!AN165="","",入力①申請書項目!AN165)</f>
        <v/>
      </c>
      <c r="AE153" s="394"/>
      <c r="AF153" s="394"/>
      <c r="AG153" s="443" t="str">
        <f>IF(入力①申請書項目!AQ165="","",入力①申請書項目!AQ165)</f>
        <v/>
      </c>
      <c r="AH153" s="443"/>
      <c r="AI153" s="394" t="str">
        <f>IF(入力①申請書項目!AS165=0,"",入力①申請書項目!AS165)</f>
        <v/>
      </c>
      <c r="AJ153" s="394"/>
      <c r="AK153" s="394"/>
      <c r="AL153" s="416" t="str">
        <f>IF(入力①申請書項目!AY165="","",入力①申請書項目!AY165)</f>
        <v/>
      </c>
      <c r="AM153" s="416"/>
      <c r="AN153" s="416"/>
      <c r="AO153" s="416"/>
      <c r="AP153" s="416"/>
      <c r="AQ153" s="269"/>
    </row>
    <row r="154" spans="1:43" ht="20.100000000000001" customHeight="1" x14ac:dyDescent="0.15">
      <c r="A154" s="268"/>
      <c r="B154" s="268"/>
      <c r="C154" s="343">
        <v>6</v>
      </c>
      <c r="D154" s="343" t="str">
        <f>IF(入力①申請書項目!E166="","",入力①申請書項目!E166)</f>
        <v/>
      </c>
      <c r="E154" s="513" t="str">
        <f>IF(入力①申請書項目!G166="","",IF(入力①申請書項目!M166="",""&amp;入力①申請書項目!G166&amp;"."&amp;入力①申請書項目!J166,""&amp;入力①申請書項目!G166&amp;"."&amp;入力①申請書項目!J166&amp;"."&amp;入力①申請書項目!M166))</f>
        <v/>
      </c>
      <c r="F154" s="643"/>
      <c r="G154" s="643"/>
      <c r="H154" s="644"/>
      <c r="I154" s="556" t="str">
        <f>IF(入力①申請書項目!P166="","",VLOOKUP(入力①申請書項目!P166,PL①!$A$28:$B$36,2,FALSE))</f>
        <v/>
      </c>
      <c r="J154" s="557"/>
      <c r="K154" s="558"/>
      <c r="L154" s="391" t="str">
        <f>IF(入力①申請書項目!T166="","",入力①申請書項目!T166)</f>
        <v/>
      </c>
      <c r="M154" s="391"/>
      <c r="N154" s="391"/>
      <c r="O154" s="391"/>
      <c r="P154" s="391"/>
      <c r="Q154" s="391"/>
      <c r="R154" s="391"/>
      <c r="S154" s="391"/>
      <c r="T154" s="391"/>
      <c r="U154" s="391"/>
      <c r="V154" s="391"/>
      <c r="W154" s="393" t="str">
        <f>IF(入力①申請書項目!AD166="","",入力①申請書項目!AD166)&amp;IF(入力①申請書項目!AG166="","",入力①申請書項目!AG166)</f>
        <v/>
      </c>
      <c r="X154" s="393"/>
      <c r="Y154" s="393"/>
      <c r="Z154" s="393"/>
      <c r="AA154" s="393" t="str">
        <f>IF(入力①申請書項目!AJ166="","",入力①申請書項目!AJ166)</f>
        <v/>
      </c>
      <c r="AB154" s="393"/>
      <c r="AC154" s="393"/>
      <c r="AD154" s="394" t="str">
        <f>IF(入力①申請書項目!AN166="","",入力①申請書項目!AN166)</f>
        <v/>
      </c>
      <c r="AE154" s="394"/>
      <c r="AF154" s="394"/>
      <c r="AG154" s="443" t="str">
        <f>IF(入力①申請書項目!AQ166="","",入力①申請書項目!AQ166)</f>
        <v/>
      </c>
      <c r="AH154" s="443"/>
      <c r="AI154" s="394" t="str">
        <f>IF(入力①申請書項目!AS166=0,"",入力①申請書項目!AS166)</f>
        <v/>
      </c>
      <c r="AJ154" s="394"/>
      <c r="AK154" s="394"/>
      <c r="AL154" s="416" t="str">
        <f>IF(入力①申請書項目!AY166="","",入力①申請書項目!AY166)</f>
        <v/>
      </c>
      <c r="AM154" s="416"/>
      <c r="AN154" s="416"/>
      <c r="AO154" s="416"/>
      <c r="AP154" s="416"/>
      <c r="AQ154" s="269"/>
    </row>
    <row r="155" spans="1:43" ht="20.100000000000001" customHeight="1" x14ac:dyDescent="0.15">
      <c r="A155" s="268"/>
      <c r="B155" s="268"/>
      <c r="C155" s="343">
        <v>7</v>
      </c>
      <c r="D155" s="343" t="str">
        <f>IF(入力①申請書項目!E167="","",入力①申請書項目!E167)</f>
        <v/>
      </c>
      <c r="E155" s="513" t="str">
        <f>IF(入力①申請書項目!G167="","",IF(入力①申請書項目!M167="",""&amp;入力①申請書項目!G167&amp;"."&amp;入力①申請書項目!J167,""&amp;入力①申請書項目!G167&amp;"."&amp;入力①申請書項目!J167&amp;"."&amp;入力①申請書項目!M167))</f>
        <v/>
      </c>
      <c r="F155" s="643"/>
      <c r="G155" s="643"/>
      <c r="H155" s="644"/>
      <c r="I155" s="556" t="str">
        <f>IF(入力①申請書項目!P167="","",VLOOKUP(入力①申請書項目!P167,PL①!$A$28:$B$36,2,FALSE))</f>
        <v/>
      </c>
      <c r="J155" s="557"/>
      <c r="K155" s="558"/>
      <c r="L155" s="391" t="str">
        <f>IF(入力①申請書項目!T167="","",入力①申請書項目!T167)</f>
        <v/>
      </c>
      <c r="M155" s="391"/>
      <c r="N155" s="391"/>
      <c r="O155" s="391"/>
      <c r="P155" s="391"/>
      <c r="Q155" s="391"/>
      <c r="R155" s="391"/>
      <c r="S155" s="391"/>
      <c r="T155" s="391"/>
      <c r="U155" s="391"/>
      <c r="V155" s="391"/>
      <c r="W155" s="393" t="str">
        <f>IF(入力①申請書項目!AD167="","",入力①申請書項目!AD167)&amp;IF(入力①申請書項目!AG167="","",入力①申請書項目!AG167)</f>
        <v/>
      </c>
      <c r="X155" s="393"/>
      <c r="Y155" s="393"/>
      <c r="Z155" s="393"/>
      <c r="AA155" s="393" t="str">
        <f>IF(入力①申請書項目!AJ167="","",入力①申請書項目!AJ167)</f>
        <v/>
      </c>
      <c r="AB155" s="393"/>
      <c r="AC155" s="393"/>
      <c r="AD155" s="394" t="str">
        <f>IF(入力①申請書項目!AN167="","",入力①申請書項目!AN167)</f>
        <v/>
      </c>
      <c r="AE155" s="394"/>
      <c r="AF155" s="394"/>
      <c r="AG155" s="443" t="str">
        <f>IF(入力①申請書項目!AQ167="","",入力①申請書項目!AQ167)</f>
        <v/>
      </c>
      <c r="AH155" s="443"/>
      <c r="AI155" s="394" t="str">
        <f>IF(入力①申請書項目!AS167=0,"",入力①申請書項目!AS167)</f>
        <v/>
      </c>
      <c r="AJ155" s="394"/>
      <c r="AK155" s="394"/>
      <c r="AL155" s="416" t="str">
        <f>IF(入力①申請書項目!AY167="","",入力①申請書項目!AY167)</f>
        <v/>
      </c>
      <c r="AM155" s="416"/>
      <c r="AN155" s="416"/>
      <c r="AO155" s="416"/>
      <c r="AP155" s="416"/>
      <c r="AQ155" s="269"/>
    </row>
    <row r="156" spans="1:43" ht="20.100000000000001" customHeight="1" x14ac:dyDescent="0.15">
      <c r="A156" s="268"/>
      <c r="B156" s="268"/>
      <c r="C156" s="343">
        <v>8</v>
      </c>
      <c r="D156" s="343" t="str">
        <f>IF(入力①申請書項目!E168="","",入力①申請書項目!E168)</f>
        <v/>
      </c>
      <c r="E156" s="513" t="str">
        <f>IF(入力①申請書項目!G168="","",IF(入力①申請書項目!M168="",""&amp;入力①申請書項目!G168&amp;"."&amp;入力①申請書項目!J168,""&amp;入力①申請書項目!G168&amp;"."&amp;入力①申請書項目!J168&amp;"."&amp;入力①申請書項目!M168))</f>
        <v/>
      </c>
      <c r="F156" s="643"/>
      <c r="G156" s="643"/>
      <c r="H156" s="644"/>
      <c r="I156" s="556" t="str">
        <f>IF(入力①申請書項目!P168="","",VLOOKUP(入力①申請書項目!P168,PL①!$A$28:$B$36,2,FALSE))</f>
        <v/>
      </c>
      <c r="J156" s="557"/>
      <c r="K156" s="558"/>
      <c r="L156" s="391" t="str">
        <f>IF(入力①申請書項目!T168="","",入力①申請書項目!T168)</f>
        <v/>
      </c>
      <c r="M156" s="391"/>
      <c r="N156" s="391"/>
      <c r="O156" s="391"/>
      <c r="P156" s="391"/>
      <c r="Q156" s="391"/>
      <c r="R156" s="391"/>
      <c r="S156" s="391"/>
      <c r="T156" s="391"/>
      <c r="U156" s="391"/>
      <c r="V156" s="391"/>
      <c r="W156" s="393" t="str">
        <f>IF(入力①申請書項目!AD168="","",入力①申請書項目!AD168)&amp;IF(入力①申請書項目!AG168="","",入力①申請書項目!AG168)</f>
        <v/>
      </c>
      <c r="X156" s="393"/>
      <c r="Y156" s="393"/>
      <c r="Z156" s="393"/>
      <c r="AA156" s="393" t="str">
        <f>IF(入力①申請書項目!AJ168="","",入力①申請書項目!AJ168)</f>
        <v/>
      </c>
      <c r="AB156" s="393"/>
      <c r="AC156" s="393"/>
      <c r="AD156" s="394" t="str">
        <f>IF(入力①申請書項目!AN168="","",入力①申請書項目!AN168)</f>
        <v/>
      </c>
      <c r="AE156" s="394"/>
      <c r="AF156" s="394"/>
      <c r="AG156" s="443" t="str">
        <f>IF(入力①申請書項目!AQ168="","",入力①申請書項目!AQ168)</f>
        <v/>
      </c>
      <c r="AH156" s="443"/>
      <c r="AI156" s="394" t="str">
        <f>IF(入力①申請書項目!AS168=0,"",入力①申請書項目!AS168)</f>
        <v/>
      </c>
      <c r="AJ156" s="394"/>
      <c r="AK156" s="394"/>
      <c r="AL156" s="416" t="str">
        <f>IF(入力①申請書項目!AY168="","",入力①申請書項目!AY168)</f>
        <v/>
      </c>
      <c r="AM156" s="416"/>
      <c r="AN156" s="416"/>
      <c r="AO156" s="416"/>
      <c r="AP156" s="416"/>
      <c r="AQ156" s="269"/>
    </row>
    <row r="157" spans="1:43" ht="20.100000000000001" customHeight="1" x14ac:dyDescent="0.15">
      <c r="A157" s="268"/>
      <c r="B157" s="268"/>
      <c r="C157" s="343">
        <v>9</v>
      </c>
      <c r="D157" s="343" t="str">
        <f>IF(入力①申請書項目!E169="","",入力①申請書項目!E169)</f>
        <v/>
      </c>
      <c r="E157" s="513" t="str">
        <f>IF(入力①申請書項目!G169="","",IF(入力①申請書項目!M169="",""&amp;入力①申請書項目!G169&amp;"."&amp;入力①申請書項目!J169,""&amp;入力①申請書項目!G169&amp;"."&amp;入力①申請書項目!J169&amp;"."&amp;入力①申請書項目!M169))</f>
        <v/>
      </c>
      <c r="F157" s="643"/>
      <c r="G157" s="643"/>
      <c r="H157" s="644"/>
      <c r="I157" s="556" t="str">
        <f>IF(入力①申請書項目!P169="","",VLOOKUP(入力①申請書項目!P169,PL①!$A$28:$B$36,2,FALSE))</f>
        <v/>
      </c>
      <c r="J157" s="557"/>
      <c r="K157" s="558"/>
      <c r="L157" s="391" t="str">
        <f>IF(入力①申請書項目!T169="","",入力①申請書項目!T169)</f>
        <v/>
      </c>
      <c r="M157" s="391"/>
      <c r="N157" s="391"/>
      <c r="O157" s="391"/>
      <c r="P157" s="391"/>
      <c r="Q157" s="391"/>
      <c r="R157" s="391"/>
      <c r="S157" s="391"/>
      <c r="T157" s="391"/>
      <c r="U157" s="391"/>
      <c r="V157" s="391"/>
      <c r="W157" s="393" t="str">
        <f>IF(入力①申請書項目!AD169="","",入力①申請書項目!AD169)&amp;IF(入力①申請書項目!AG169="","",入力①申請書項目!AG169)</f>
        <v/>
      </c>
      <c r="X157" s="393"/>
      <c r="Y157" s="393"/>
      <c r="Z157" s="393"/>
      <c r="AA157" s="393" t="str">
        <f>IF(入力①申請書項目!AJ169="","",入力①申請書項目!AJ169)</f>
        <v/>
      </c>
      <c r="AB157" s="393"/>
      <c r="AC157" s="393"/>
      <c r="AD157" s="394" t="str">
        <f>IF(入力①申請書項目!AN169="","",入力①申請書項目!AN169)</f>
        <v/>
      </c>
      <c r="AE157" s="394"/>
      <c r="AF157" s="394"/>
      <c r="AG157" s="443" t="str">
        <f>IF(入力①申請書項目!AQ169="","",入力①申請書項目!AQ169)</f>
        <v/>
      </c>
      <c r="AH157" s="443"/>
      <c r="AI157" s="394" t="str">
        <f>IF(入力①申請書項目!AS169=0,"",入力①申請書項目!AS169)</f>
        <v/>
      </c>
      <c r="AJ157" s="394"/>
      <c r="AK157" s="394"/>
      <c r="AL157" s="416" t="str">
        <f>IF(入力①申請書項目!AY169="","",入力①申請書項目!AY169)</f>
        <v/>
      </c>
      <c r="AM157" s="416"/>
      <c r="AN157" s="416"/>
      <c r="AO157" s="416"/>
      <c r="AP157" s="416"/>
      <c r="AQ157" s="269"/>
    </row>
    <row r="158" spans="1:43" ht="9" customHeight="1" x14ac:dyDescent="0.15">
      <c r="A158" s="268"/>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94"/>
      <c r="AK158" s="294"/>
      <c r="AL158" s="294"/>
      <c r="AM158" s="294"/>
      <c r="AN158" s="294"/>
      <c r="AO158" s="294"/>
      <c r="AP158" s="294"/>
      <c r="AQ158" s="269"/>
    </row>
    <row r="159" spans="1:43" ht="24" customHeight="1" x14ac:dyDescent="0.15">
      <c r="A159" s="268"/>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555"/>
      <c r="X159" s="555"/>
      <c r="Y159" s="555"/>
      <c r="Z159" s="555"/>
      <c r="AA159" s="645" t="s">
        <v>86</v>
      </c>
      <c r="AB159" s="646"/>
      <c r="AC159" s="647"/>
      <c r="AD159" s="516" t="s">
        <v>87</v>
      </c>
      <c r="AE159" s="680"/>
      <c r="AF159" s="681"/>
      <c r="AG159" s="507" t="s">
        <v>83</v>
      </c>
      <c r="AH159" s="509"/>
      <c r="AI159" s="645" t="s">
        <v>88</v>
      </c>
      <c r="AJ159" s="646"/>
      <c r="AK159" s="647"/>
      <c r="AL159" s="268"/>
      <c r="AM159" s="268"/>
      <c r="AN159" s="295"/>
      <c r="AO159" s="295"/>
      <c r="AP159" s="295"/>
      <c r="AQ159" s="269"/>
    </row>
    <row r="160" spans="1:43" ht="10.5" customHeight="1" x14ac:dyDescent="0.15">
      <c r="A160" s="268"/>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395" t="s">
        <v>89</v>
      </c>
      <c r="X160" s="396"/>
      <c r="Y160" s="396"/>
      <c r="Z160" s="397"/>
      <c r="AA160" s="404" t="s">
        <v>91</v>
      </c>
      <c r="AB160" s="405"/>
      <c r="AC160" s="406"/>
      <c r="AD160" s="407"/>
      <c r="AE160" s="408"/>
      <c r="AF160" s="409"/>
      <c r="AG160" s="393">
        <f ca="1">SUMIF(入力①申請書項目!$AJ$161:$AM$670,'【印刷（新規）】'!AA160,入力①申請書項目!$AQ$161:$AR$670)</f>
        <v>0</v>
      </c>
      <c r="AH160" s="393"/>
      <c r="AI160" s="394">
        <f>SUMIF(入力①申請書項目!$AJ$161:$AM$670,'【印刷（新規）】'!AA160,入力①申請書項目!$AS$161:$AV$670)</f>
        <v>0</v>
      </c>
      <c r="AJ160" s="394"/>
      <c r="AK160" s="394"/>
      <c r="AL160" s="268"/>
      <c r="AM160" s="268"/>
      <c r="AN160" s="295"/>
      <c r="AO160" s="295"/>
      <c r="AP160" s="295"/>
      <c r="AQ160" s="269"/>
    </row>
    <row r="161" spans="1:43" ht="12" customHeight="1" x14ac:dyDescent="0.15">
      <c r="A161" s="268"/>
      <c r="B161" s="268"/>
      <c r="C161" s="268"/>
      <c r="D161" s="296"/>
      <c r="E161" s="296"/>
      <c r="F161" s="268"/>
      <c r="G161" s="268"/>
      <c r="H161" s="268"/>
      <c r="I161" s="268"/>
      <c r="J161" s="268"/>
      <c r="K161" s="268"/>
      <c r="L161" s="268"/>
      <c r="M161" s="268"/>
      <c r="N161" s="268"/>
      <c r="O161" s="268"/>
      <c r="P161" s="268"/>
      <c r="Q161" s="268"/>
      <c r="R161" s="268"/>
      <c r="S161" s="268"/>
      <c r="T161" s="268"/>
      <c r="U161" s="297"/>
      <c r="V161" s="294"/>
      <c r="W161" s="398"/>
      <c r="X161" s="399"/>
      <c r="Y161" s="399"/>
      <c r="Z161" s="400"/>
      <c r="AA161" s="644" t="s">
        <v>92</v>
      </c>
      <c r="AB161" s="393"/>
      <c r="AC161" s="393"/>
      <c r="AD161" s="410"/>
      <c r="AE161" s="411"/>
      <c r="AF161" s="412"/>
      <c r="AG161" s="393">
        <f ca="1">SUMIF(入力①申請書項目!$AJ$161:$AM$670,'【印刷（新規）】'!AA161,入力①申請書項目!$AQ$161:$AR$670)</f>
        <v>0</v>
      </c>
      <c r="AH161" s="393"/>
      <c r="AI161" s="394">
        <f>SUMIF(入力①申請書項目!$AJ$161:$AM$670,'【印刷（新規）】'!AA161,入力①申請書項目!$AS$161:$AV$670)</f>
        <v>0</v>
      </c>
      <c r="AJ161" s="394"/>
      <c r="AK161" s="394"/>
      <c r="AL161" s="268"/>
      <c r="AM161" s="268"/>
      <c r="AN161" s="295"/>
      <c r="AO161" s="295"/>
      <c r="AP161" s="295"/>
      <c r="AQ161" s="269"/>
    </row>
    <row r="162" spans="1:43" ht="12" customHeight="1" x14ac:dyDescent="0.15">
      <c r="A162" s="268"/>
      <c r="B162" s="268"/>
      <c r="C162" s="296"/>
      <c r="D162" s="296"/>
      <c r="E162" s="296"/>
      <c r="F162" s="268"/>
      <c r="G162" s="268"/>
      <c r="H162" s="268"/>
      <c r="I162" s="268"/>
      <c r="J162" s="268"/>
      <c r="K162" s="268"/>
      <c r="L162" s="268"/>
      <c r="M162" s="268"/>
      <c r="N162" s="268"/>
      <c r="O162" s="268"/>
      <c r="P162" s="268"/>
      <c r="Q162" s="268"/>
      <c r="R162" s="268"/>
      <c r="S162" s="268"/>
      <c r="T162" s="268"/>
      <c r="U162" s="297"/>
      <c r="V162" s="294"/>
      <c r="W162" s="398"/>
      <c r="X162" s="399"/>
      <c r="Y162" s="399"/>
      <c r="Z162" s="400"/>
      <c r="AA162" s="644" t="s">
        <v>93</v>
      </c>
      <c r="AB162" s="393"/>
      <c r="AC162" s="393"/>
      <c r="AD162" s="410"/>
      <c r="AE162" s="411"/>
      <c r="AF162" s="412"/>
      <c r="AG162" s="393">
        <f ca="1">SUMIF(入力①申請書項目!$AJ$161:$AM$670,'【印刷（新規）】'!AA162,入力①申請書項目!$AQ$161:$AR$670)</f>
        <v>0</v>
      </c>
      <c r="AH162" s="393"/>
      <c r="AI162" s="394">
        <f>SUMIF(入力①申請書項目!$AJ$161:$AM$670,'【印刷（新規）】'!AA162,入力①申請書項目!$AS$161:$AV$670)</f>
        <v>0</v>
      </c>
      <c r="AJ162" s="394"/>
      <c r="AK162" s="394"/>
      <c r="AL162" s="268"/>
      <c r="AM162" s="268"/>
      <c r="AN162" s="295"/>
      <c r="AO162" s="295"/>
      <c r="AP162" s="295"/>
      <c r="AQ162" s="269"/>
    </row>
    <row r="163" spans="1:43" ht="12" customHeight="1" x14ac:dyDescent="0.15">
      <c r="A163" s="268"/>
      <c r="B163" s="268"/>
      <c r="C163" s="296"/>
      <c r="D163" s="296"/>
      <c r="E163" s="296"/>
      <c r="F163" s="268"/>
      <c r="G163" s="268"/>
      <c r="H163" s="268"/>
      <c r="I163" s="268"/>
      <c r="J163" s="268"/>
      <c r="K163" s="268"/>
      <c r="L163" s="268"/>
      <c r="M163" s="268"/>
      <c r="N163" s="268"/>
      <c r="O163" s="268"/>
      <c r="P163" s="268"/>
      <c r="Q163" s="268"/>
      <c r="R163" s="268"/>
      <c r="S163" s="268"/>
      <c r="T163" s="268"/>
      <c r="U163" s="297"/>
      <c r="V163" s="294"/>
      <c r="W163" s="398"/>
      <c r="X163" s="399"/>
      <c r="Y163" s="399"/>
      <c r="Z163" s="400"/>
      <c r="AA163" s="686" t="s">
        <v>94</v>
      </c>
      <c r="AB163" s="687"/>
      <c r="AC163" s="687"/>
      <c r="AD163" s="410"/>
      <c r="AE163" s="411"/>
      <c r="AF163" s="412"/>
      <c r="AG163" s="393">
        <f ca="1">SUMIF(入力①申請書項目!$AJ$161:$AM$670,'【印刷（新規）】'!AA163,入力①申請書項目!$AQ$161:$AR$670)</f>
        <v>0</v>
      </c>
      <c r="AH163" s="393"/>
      <c r="AI163" s="394">
        <f>SUMIF(入力①申請書項目!$AJ$161:$AM$670,'【印刷（新規）】'!AA163,入力①申請書項目!$AS$161:$AV$670)</f>
        <v>0</v>
      </c>
      <c r="AJ163" s="394"/>
      <c r="AK163" s="394"/>
      <c r="AL163" s="268"/>
      <c r="AM163" s="268"/>
      <c r="AN163" s="295"/>
      <c r="AO163" s="295"/>
      <c r="AP163" s="295"/>
      <c r="AQ163" s="269"/>
    </row>
    <row r="164" spans="1:43" ht="12" customHeight="1" x14ac:dyDescent="0.15">
      <c r="A164" s="268"/>
      <c r="B164" s="268"/>
      <c r="C164" s="296"/>
      <c r="D164" s="296"/>
      <c r="E164" s="296"/>
      <c r="F164" s="268"/>
      <c r="G164" s="268"/>
      <c r="H164" s="268"/>
      <c r="I164" s="268"/>
      <c r="J164" s="268"/>
      <c r="K164" s="268"/>
      <c r="L164" s="268"/>
      <c r="M164" s="268"/>
      <c r="N164" s="268"/>
      <c r="O164" s="268"/>
      <c r="P164" s="268"/>
      <c r="Q164" s="268"/>
      <c r="R164" s="268"/>
      <c r="S164" s="268"/>
      <c r="T164" s="268"/>
      <c r="U164" s="297"/>
      <c r="V164" s="294"/>
      <c r="W164" s="398"/>
      <c r="X164" s="399"/>
      <c r="Y164" s="399"/>
      <c r="Z164" s="400"/>
      <c r="AA164" s="711" t="s">
        <v>5342</v>
      </c>
      <c r="AB164" s="712"/>
      <c r="AC164" s="712"/>
      <c r="AD164" s="410"/>
      <c r="AE164" s="411"/>
      <c r="AF164" s="412"/>
      <c r="AG164" s="393">
        <f ca="1">SUMIF(入力①申請書項目!$AJ$161:$AM$670,'【印刷（新規）】'!AA164,入力①申請書項目!$AQ$161:$AR$670)+SUMIF(入力①申請書項目!$AJ$161:$AM$670,"建物付属設備",入力①申請書項目!$AQ$161:$AR$670)</f>
        <v>0</v>
      </c>
      <c r="AH164" s="393"/>
      <c r="AI164" s="394">
        <f>SUMIF(入力①申請書項目!$AJ$161:$AM$670,'【印刷（新規）】'!AA164,入力①申請書項目!$AS$161:$AV$670)+SUMIF(入力①申請書項目!$AJ$161:$AM$670,"建物付属設備",入力①申請書項目!$AS$161:$AV$670)</f>
        <v>0</v>
      </c>
      <c r="AJ164" s="394"/>
      <c r="AK164" s="394"/>
      <c r="AL164" s="268"/>
      <c r="AM164" s="268"/>
      <c r="AN164" s="295"/>
      <c r="AO164" s="295"/>
      <c r="AP164" s="295"/>
      <c r="AQ164" s="269"/>
    </row>
    <row r="165" spans="1:43" ht="12" customHeight="1" x14ac:dyDescent="0.15">
      <c r="A165" s="268"/>
      <c r="B165" s="268"/>
      <c r="C165" s="296"/>
      <c r="D165" s="296"/>
      <c r="E165" s="296"/>
      <c r="F165" s="268"/>
      <c r="G165" s="268"/>
      <c r="H165" s="268"/>
      <c r="I165" s="268"/>
      <c r="J165" s="268"/>
      <c r="K165" s="268"/>
      <c r="L165" s="268"/>
      <c r="M165" s="268"/>
      <c r="N165" s="268"/>
      <c r="O165" s="268"/>
      <c r="P165" s="268"/>
      <c r="Q165" s="268"/>
      <c r="R165" s="268"/>
      <c r="S165" s="268"/>
      <c r="T165" s="268"/>
      <c r="U165" s="297"/>
      <c r="V165" s="294"/>
      <c r="W165" s="401"/>
      <c r="X165" s="402"/>
      <c r="Y165" s="402"/>
      <c r="Z165" s="403"/>
      <c r="AA165" s="644" t="s">
        <v>90</v>
      </c>
      <c r="AB165" s="393"/>
      <c r="AC165" s="393"/>
      <c r="AD165" s="413"/>
      <c r="AE165" s="414"/>
      <c r="AF165" s="415"/>
      <c r="AG165" s="393">
        <v>0</v>
      </c>
      <c r="AH165" s="393"/>
      <c r="AI165" s="394">
        <v>0</v>
      </c>
      <c r="AJ165" s="394"/>
      <c r="AK165" s="394"/>
      <c r="AL165" s="268"/>
      <c r="AM165" s="268"/>
      <c r="AN165" s="295"/>
      <c r="AO165" s="295"/>
      <c r="AP165" s="295"/>
      <c r="AQ165" s="269"/>
    </row>
    <row r="166" spans="1:43" ht="13.5" customHeight="1" x14ac:dyDescent="0.15">
      <c r="A166" s="290" t="str">
        <f ca="1">入力①申請書項目!CZ2</f>
        <v xml:space="preserve">A6  B4 5  C </v>
      </c>
      <c r="B166" s="268"/>
      <c r="C166" s="268"/>
      <c r="D166" s="268"/>
      <c r="E166" s="268"/>
      <c r="F166" s="268"/>
      <c r="G166" s="268"/>
      <c r="H166" s="268"/>
      <c r="I166" s="268"/>
      <c r="J166" s="268"/>
      <c r="K166" s="268"/>
      <c r="L166" s="268"/>
      <c r="M166" s="268"/>
      <c r="N166" s="268"/>
      <c r="O166" s="268"/>
      <c r="P166" s="268"/>
      <c r="Q166" s="268"/>
      <c r="R166" s="268"/>
      <c r="S166" s="268"/>
      <c r="T166" s="268"/>
      <c r="U166" s="297"/>
      <c r="V166" s="294"/>
      <c r="W166" s="635" t="s">
        <v>96</v>
      </c>
      <c r="X166" s="635"/>
      <c r="Y166" s="635"/>
      <c r="Z166" s="635"/>
      <c r="AA166" s="636"/>
      <c r="AB166" s="636"/>
      <c r="AC166" s="636"/>
      <c r="AD166" s="636"/>
      <c r="AE166" s="636"/>
      <c r="AF166" s="636"/>
      <c r="AG166" s="393">
        <f ca="1">SUM(AG160:AH165)</f>
        <v>0</v>
      </c>
      <c r="AH166" s="393"/>
      <c r="AI166" s="394">
        <f>SUM(AI160:AK165)</f>
        <v>0</v>
      </c>
      <c r="AJ166" s="394"/>
      <c r="AK166" s="394"/>
      <c r="AL166" s="268"/>
      <c r="AM166" s="268"/>
      <c r="AN166" s="295"/>
      <c r="AO166" s="295"/>
      <c r="AP166" s="295"/>
      <c r="AQ166" s="269"/>
    </row>
    <row r="167" spans="1:43" ht="4.5" customHeight="1" x14ac:dyDescent="0.15">
      <c r="A167" s="268"/>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9"/>
    </row>
    <row r="168" spans="1:43" ht="11.45" customHeight="1" x14ac:dyDescent="0.15">
      <c r="A168" s="268"/>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9"/>
    </row>
    <row r="169" spans="1:43" ht="13.5" customHeight="1" x14ac:dyDescent="0.15">
      <c r="A169" s="268"/>
      <c r="B169" s="268" t="s">
        <v>97</v>
      </c>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9"/>
    </row>
    <row r="170" spans="1:43" ht="4.5" customHeight="1" x14ac:dyDescent="0.15">
      <c r="A170" s="268"/>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9"/>
    </row>
    <row r="171" spans="1:43" ht="20.25" customHeight="1" x14ac:dyDescent="0.15">
      <c r="A171" s="268"/>
      <c r="B171" s="283" t="s">
        <v>98</v>
      </c>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9"/>
      <c r="AA171" s="268"/>
      <c r="AB171" s="268"/>
      <c r="AC171" s="268"/>
      <c r="AD171" s="268"/>
      <c r="AE171" s="268"/>
      <c r="AF171" s="268"/>
      <c r="AG171" s="268"/>
      <c r="AH171" s="268"/>
      <c r="AI171" s="268"/>
      <c r="AJ171" s="268"/>
      <c r="AK171" s="268"/>
      <c r="AL171" s="268"/>
      <c r="AM171" s="268"/>
      <c r="AN171" s="268"/>
      <c r="AO171" s="268"/>
      <c r="AP171" s="268"/>
      <c r="AQ171" s="269"/>
    </row>
    <row r="172" spans="1:43" ht="15" customHeight="1" x14ac:dyDescent="0.15">
      <c r="A172" s="268"/>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9"/>
    </row>
    <row r="173" spans="1:43" ht="13.5" customHeight="1" x14ac:dyDescent="0.15">
      <c r="A173" s="268"/>
      <c r="B173" s="268" t="s">
        <v>99</v>
      </c>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9"/>
    </row>
    <row r="174" spans="1:43" ht="4.5" customHeight="1" x14ac:dyDescent="0.15">
      <c r="A174" s="268"/>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9"/>
    </row>
    <row r="175" spans="1:43" ht="13.5" customHeight="1" x14ac:dyDescent="0.15">
      <c r="A175" s="268"/>
      <c r="B175" s="268" t="s">
        <v>100</v>
      </c>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9"/>
    </row>
    <row r="176" spans="1:43" ht="25.5" customHeight="1" x14ac:dyDescent="0.15">
      <c r="A176" s="268"/>
      <c r="B176" s="345"/>
      <c r="C176" s="349" t="s">
        <v>70</v>
      </c>
      <c r="D176" s="283"/>
      <c r="E176" s="298"/>
      <c r="F176" s="298"/>
      <c r="G176" s="298"/>
      <c r="H176" s="298"/>
      <c r="I176" s="298" t="s">
        <v>101</v>
      </c>
      <c r="J176" s="298"/>
      <c r="K176" s="298"/>
      <c r="L176" s="298"/>
      <c r="M176" s="298"/>
      <c r="N176" s="298"/>
      <c r="O176" s="298"/>
      <c r="P176" s="298"/>
      <c r="Q176" s="298"/>
      <c r="R176" s="298"/>
      <c r="S176" s="298"/>
      <c r="T176" s="283"/>
      <c r="U176" s="298" t="s">
        <v>102</v>
      </c>
      <c r="V176" s="298"/>
      <c r="W176" s="298"/>
      <c r="X176" s="298"/>
      <c r="Y176" s="419" t="s">
        <v>103</v>
      </c>
      <c r="Z176" s="420"/>
      <c r="AA176" s="420"/>
      <c r="AB176" s="420"/>
      <c r="AC176" s="676" t="s">
        <v>104</v>
      </c>
      <c r="AD176" s="677"/>
      <c r="AE176" s="677"/>
      <c r="AF176" s="677"/>
      <c r="AG176" s="677"/>
      <c r="AH176" s="677"/>
      <c r="AI176" s="678"/>
      <c r="AJ176" s="300"/>
      <c r="AK176" s="269"/>
      <c r="AL176" s="70"/>
      <c r="AM176" s="70"/>
      <c r="AN176" s="70"/>
      <c r="AO176" s="70"/>
      <c r="AP176" s="70"/>
    </row>
    <row r="177" spans="1:43" ht="20.25" customHeight="1" x14ac:dyDescent="0.15">
      <c r="A177" s="268"/>
      <c r="B177" s="345">
        <v>1</v>
      </c>
      <c r="C177" s="345"/>
      <c r="D177" s="301"/>
      <c r="E177" s="302"/>
      <c r="F177" s="302"/>
      <c r="G177" s="302"/>
      <c r="H177" s="302"/>
      <c r="I177" s="302"/>
      <c r="J177" s="302"/>
      <c r="K177" s="302"/>
      <c r="L177" s="302"/>
      <c r="M177" s="302"/>
      <c r="N177" s="302"/>
      <c r="O177" s="302"/>
      <c r="P177" s="302"/>
      <c r="Q177" s="302"/>
      <c r="R177" s="302"/>
      <c r="S177" s="302"/>
      <c r="T177" s="301"/>
      <c r="U177" s="302"/>
      <c r="V177" s="302"/>
      <c r="W177" s="302"/>
      <c r="X177" s="302"/>
      <c r="Y177" s="301"/>
      <c r="Z177" s="302"/>
      <c r="AA177" s="302"/>
      <c r="AB177" s="302"/>
      <c r="AC177" s="303"/>
      <c r="AD177" s="304"/>
      <c r="AE177" s="304"/>
      <c r="AF177" s="304"/>
      <c r="AG177" s="304"/>
      <c r="AH177" s="304"/>
      <c r="AI177" s="305"/>
      <c r="AJ177" s="300"/>
      <c r="AK177" s="269"/>
      <c r="AL177" s="70"/>
      <c r="AM177" s="70"/>
      <c r="AN177" s="70"/>
      <c r="AO177" s="70"/>
      <c r="AP177" s="70"/>
    </row>
    <row r="178" spans="1:43" ht="20.25" customHeight="1" x14ac:dyDescent="0.15">
      <c r="A178" s="268"/>
      <c r="B178" s="345">
        <v>2</v>
      </c>
      <c r="C178" s="345"/>
      <c r="D178" s="301"/>
      <c r="E178" s="302"/>
      <c r="F178" s="302"/>
      <c r="G178" s="302"/>
      <c r="H178" s="302"/>
      <c r="I178" s="302"/>
      <c r="J178" s="302"/>
      <c r="K178" s="302"/>
      <c r="L178" s="302"/>
      <c r="M178" s="302"/>
      <c r="N178" s="302"/>
      <c r="O178" s="302"/>
      <c r="P178" s="302"/>
      <c r="Q178" s="302"/>
      <c r="R178" s="302"/>
      <c r="S178" s="302"/>
      <c r="T178" s="301"/>
      <c r="U178" s="302"/>
      <c r="V178" s="302"/>
      <c r="W178" s="302"/>
      <c r="X178" s="302"/>
      <c r="Y178" s="301"/>
      <c r="Z178" s="302"/>
      <c r="AA178" s="302"/>
      <c r="AB178" s="302"/>
      <c r="AC178" s="303"/>
      <c r="AD178" s="304"/>
      <c r="AE178" s="304"/>
      <c r="AF178" s="304"/>
      <c r="AG178" s="304"/>
      <c r="AH178" s="304"/>
      <c r="AI178" s="305"/>
      <c r="AJ178" s="300"/>
      <c r="AK178" s="269"/>
      <c r="AL178" s="70"/>
      <c r="AM178" s="70"/>
      <c r="AN178" s="70"/>
      <c r="AO178" s="70"/>
      <c r="AP178" s="70"/>
    </row>
    <row r="179" spans="1:43" ht="20.25" customHeight="1" x14ac:dyDescent="0.15">
      <c r="A179" s="268"/>
      <c r="B179" s="345">
        <v>3</v>
      </c>
      <c r="C179" s="345"/>
      <c r="D179" s="301"/>
      <c r="E179" s="302"/>
      <c r="F179" s="302"/>
      <c r="G179" s="302"/>
      <c r="H179" s="302"/>
      <c r="I179" s="302"/>
      <c r="J179" s="302"/>
      <c r="K179" s="302"/>
      <c r="L179" s="302"/>
      <c r="M179" s="302"/>
      <c r="N179" s="302"/>
      <c r="O179" s="302"/>
      <c r="P179" s="302"/>
      <c r="Q179" s="302"/>
      <c r="R179" s="302"/>
      <c r="S179" s="302"/>
      <c r="T179" s="301"/>
      <c r="U179" s="302"/>
      <c r="V179" s="302"/>
      <c r="W179" s="302"/>
      <c r="X179" s="302"/>
      <c r="Y179" s="301"/>
      <c r="Z179" s="302"/>
      <c r="AA179" s="302"/>
      <c r="AB179" s="302"/>
      <c r="AC179" s="303"/>
      <c r="AD179" s="304"/>
      <c r="AE179" s="304"/>
      <c r="AF179" s="304"/>
      <c r="AG179" s="304"/>
      <c r="AH179" s="304"/>
      <c r="AI179" s="305"/>
      <c r="AJ179" s="300"/>
      <c r="AK179" s="269"/>
      <c r="AL179" s="70"/>
      <c r="AM179" s="70"/>
      <c r="AN179" s="70"/>
      <c r="AO179" s="70"/>
      <c r="AP179" s="70"/>
    </row>
    <row r="180" spans="1:43" ht="13.5" customHeight="1" x14ac:dyDescent="0.15">
      <c r="A180" s="268"/>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9"/>
      <c r="AQ180" s="269"/>
    </row>
    <row r="181" spans="1:43" ht="13.5" customHeight="1" x14ac:dyDescent="0.15">
      <c r="A181" s="268"/>
      <c r="B181" s="268" t="s">
        <v>105</v>
      </c>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9"/>
      <c r="AQ181" s="269"/>
    </row>
    <row r="182" spans="1:43" ht="25.5" customHeight="1" x14ac:dyDescent="0.15">
      <c r="A182" s="268"/>
      <c r="B182" s="345"/>
      <c r="C182" s="349" t="s">
        <v>70</v>
      </c>
      <c r="D182" s="283"/>
      <c r="E182" s="298"/>
      <c r="F182" s="298"/>
      <c r="G182" s="298"/>
      <c r="H182" s="298" t="s">
        <v>106</v>
      </c>
      <c r="I182" s="298"/>
      <c r="J182" s="298"/>
      <c r="K182" s="298"/>
      <c r="L182" s="298"/>
      <c r="M182" s="298"/>
      <c r="N182" s="298"/>
      <c r="O182" s="298"/>
      <c r="P182" s="298"/>
      <c r="Q182" s="298"/>
      <c r="R182" s="298"/>
      <c r="S182" s="298"/>
      <c r="T182" s="283"/>
      <c r="U182" s="298" t="s">
        <v>107</v>
      </c>
      <c r="V182" s="298"/>
      <c r="W182" s="298"/>
      <c r="X182" s="298"/>
      <c r="Y182" s="419" t="s">
        <v>108</v>
      </c>
      <c r="Z182" s="420"/>
      <c r="AA182" s="420"/>
      <c r="AB182" s="420"/>
      <c r="AC182" s="676" t="s">
        <v>104</v>
      </c>
      <c r="AD182" s="677"/>
      <c r="AE182" s="677"/>
      <c r="AF182" s="677"/>
      <c r="AG182" s="677"/>
      <c r="AH182" s="677"/>
      <c r="AI182" s="678"/>
      <c r="AJ182" s="269"/>
      <c r="AK182" s="269"/>
      <c r="AL182" s="70"/>
      <c r="AM182" s="70"/>
      <c r="AN182" s="70"/>
      <c r="AO182" s="70"/>
      <c r="AP182" s="70"/>
    </row>
    <row r="183" spans="1:43" ht="21" customHeight="1" x14ac:dyDescent="0.15">
      <c r="A183" s="268"/>
      <c r="B183" s="350">
        <v>1</v>
      </c>
      <c r="C183" s="350"/>
      <c r="D183" s="283"/>
      <c r="E183" s="298"/>
      <c r="F183" s="298"/>
      <c r="G183" s="298"/>
      <c r="H183" s="298"/>
      <c r="I183" s="298"/>
      <c r="J183" s="298"/>
      <c r="K183" s="298"/>
      <c r="L183" s="298"/>
      <c r="M183" s="298"/>
      <c r="N183" s="298"/>
      <c r="O183" s="298"/>
      <c r="P183" s="298"/>
      <c r="Q183" s="298"/>
      <c r="R183" s="298"/>
      <c r="S183" s="298"/>
      <c r="T183" s="283"/>
      <c r="U183" s="298"/>
      <c r="V183" s="298"/>
      <c r="W183" s="298"/>
      <c r="X183" s="298"/>
      <c r="Y183" s="283"/>
      <c r="Z183" s="298"/>
      <c r="AA183" s="298"/>
      <c r="AB183" s="298"/>
      <c r="AC183" s="285"/>
      <c r="AD183" s="287"/>
      <c r="AE183" s="287"/>
      <c r="AF183" s="287"/>
      <c r="AG183" s="287"/>
      <c r="AH183" s="287"/>
      <c r="AI183" s="286"/>
      <c r="AJ183" s="269"/>
      <c r="AK183" s="269"/>
      <c r="AL183" s="70"/>
      <c r="AM183" s="70"/>
      <c r="AN183" s="70"/>
      <c r="AO183" s="70"/>
      <c r="AP183" s="70"/>
    </row>
    <row r="184" spans="1:43" ht="21" customHeight="1" x14ac:dyDescent="0.15">
      <c r="A184" s="268"/>
      <c r="B184" s="350">
        <v>2</v>
      </c>
      <c r="C184" s="350"/>
      <c r="D184" s="283"/>
      <c r="E184" s="298"/>
      <c r="F184" s="298"/>
      <c r="G184" s="298"/>
      <c r="H184" s="298"/>
      <c r="I184" s="298"/>
      <c r="J184" s="298"/>
      <c r="K184" s="298"/>
      <c r="L184" s="298"/>
      <c r="M184" s="298"/>
      <c r="N184" s="298"/>
      <c r="O184" s="298"/>
      <c r="P184" s="298"/>
      <c r="Q184" s="298"/>
      <c r="R184" s="298"/>
      <c r="S184" s="298"/>
      <c r="T184" s="283"/>
      <c r="U184" s="298"/>
      <c r="V184" s="298"/>
      <c r="W184" s="298"/>
      <c r="X184" s="298"/>
      <c r="Y184" s="283"/>
      <c r="Z184" s="298"/>
      <c r="AA184" s="298"/>
      <c r="AB184" s="298"/>
      <c r="AC184" s="285"/>
      <c r="AD184" s="287"/>
      <c r="AE184" s="287"/>
      <c r="AF184" s="287"/>
      <c r="AG184" s="287"/>
      <c r="AH184" s="287"/>
      <c r="AI184" s="286"/>
      <c r="AJ184" s="269"/>
      <c r="AK184" s="269"/>
      <c r="AL184" s="70"/>
      <c r="AM184" s="70"/>
      <c r="AN184" s="70"/>
      <c r="AO184" s="70"/>
      <c r="AP184" s="70"/>
    </row>
    <row r="185" spans="1:43" ht="21" customHeight="1" x14ac:dyDescent="0.15">
      <c r="A185" s="268"/>
      <c r="B185" s="350">
        <v>3</v>
      </c>
      <c r="C185" s="350"/>
      <c r="D185" s="283"/>
      <c r="E185" s="298"/>
      <c r="F185" s="298"/>
      <c r="G185" s="298"/>
      <c r="H185" s="298"/>
      <c r="I185" s="298"/>
      <c r="J185" s="298"/>
      <c r="K185" s="298"/>
      <c r="L185" s="298"/>
      <c r="M185" s="298"/>
      <c r="N185" s="298"/>
      <c r="O185" s="298"/>
      <c r="P185" s="298"/>
      <c r="Q185" s="298"/>
      <c r="R185" s="298"/>
      <c r="S185" s="298"/>
      <c r="T185" s="283"/>
      <c r="U185" s="298"/>
      <c r="V185" s="298"/>
      <c r="W185" s="298"/>
      <c r="X185" s="298"/>
      <c r="Y185" s="283"/>
      <c r="Z185" s="298"/>
      <c r="AA185" s="298"/>
      <c r="AB185" s="298"/>
      <c r="AC185" s="285"/>
      <c r="AD185" s="287"/>
      <c r="AE185" s="287"/>
      <c r="AF185" s="287"/>
      <c r="AG185" s="287"/>
      <c r="AH185" s="287"/>
      <c r="AI185" s="286"/>
      <c r="AJ185" s="269"/>
      <c r="AK185" s="269"/>
      <c r="AL185" s="70"/>
      <c r="AM185" s="70"/>
      <c r="AN185" s="70"/>
      <c r="AO185" s="70"/>
      <c r="AP185" s="70"/>
    </row>
    <row r="186" spans="1:43" ht="11.25" customHeight="1" x14ac:dyDescent="0.15">
      <c r="A186" s="268"/>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9"/>
    </row>
    <row r="187" spans="1:43" ht="11.25" customHeight="1" x14ac:dyDescent="0.15">
      <c r="A187" s="268"/>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8"/>
      <c r="AP187" s="268"/>
      <c r="AQ187" s="269"/>
    </row>
    <row r="188" spans="1:43" ht="17.25" customHeight="1" x14ac:dyDescent="0.15">
      <c r="A188" s="268"/>
      <c r="B188" s="268" t="s">
        <v>109</v>
      </c>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9"/>
    </row>
    <row r="189" spans="1:43" ht="16.5" customHeight="1" x14ac:dyDescent="0.15">
      <c r="A189" s="268"/>
      <c r="B189" s="617" t="s">
        <v>110</v>
      </c>
      <c r="C189" s="618"/>
      <c r="D189" s="618"/>
      <c r="E189" s="618"/>
      <c r="F189" s="618"/>
      <c r="G189" s="618"/>
      <c r="H189" s="618"/>
      <c r="I189" s="618"/>
      <c r="J189" s="618"/>
      <c r="K189" s="618"/>
      <c r="L189" s="618"/>
      <c r="M189" s="618"/>
      <c r="N189" s="618"/>
      <c r="O189" s="618"/>
      <c r="P189" s="618"/>
      <c r="Q189" s="618"/>
      <c r="R189" s="618"/>
      <c r="S189" s="618"/>
      <c r="T189" s="618"/>
      <c r="U189" s="619"/>
      <c r="V189" s="617" t="s">
        <v>111</v>
      </c>
      <c r="W189" s="618"/>
      <c r="X189" s="618"/>
      <c r="Y189" s="618"/>
      <c r="Z189" s="618"/>
      <c r="AA189" s="618"/>
      <c r="AB189" s="618"/>
      <c r="AC189" s="618"/>
      <c r="AD189" s="618"/>
      <c r="AE189" s="618"/>
      <c r="AF189" s="618"/>
      <c r="AG189" s="618"/>
      <c r="AH189" s="618"/>
      <c r="AI189" s="618"/>
      <c r="AJ189" s="618"/>
      <c r="AK189" s="618"/>
      <c r="AL189" s="618"/>
      <c r="AM189" s="618"/>
      <c r="AN189" s="618"/>
      <c r="AO189" s="619"/>
      <c r="AP189" s="268"/>
      <c r="AQ189" s="269"/>
    </row>
    <row r="190" spans="1:43" ht="17.25" customHeight="1" x14ac:dyDescent="0.15">
      <c r="A190" s="268"/>
      <c r="B190" s="640"/>
      <c r="C190" s="641"/>
      <c r="D190" s="641"/>
      <c r="E190" s="641"/>
      <c r="F190" s="641"/>
      <c r="G190" s="641"/>
      <c r="H190" s="641"/>
      <c r="I190" s="641"/>
      <c r="J190" s="641"/>
      <c r="K190" s="641"/>
      <c r="L190" s="641"/>
      <c r="M190" s="641"/>
      <c r="N190" s="641"/>
      <c r="O190" s="641"/>
      <c r="P190" s="641"/>
      <c r="Q190" s="641"/>
      <c r="R190" s="641"/>
      <c r="S190" s="641"/>
      <c r="T190" s="641"/>
      <c r="U190" s="642"/>
      <c r="V190" s="640"/>
      <c r="W190" s="641"/>
      <c r="X190" s="641"/>
      <c r="Y190" s="641"/>
      <c r="Z190" s="641"/>
      <c r="AA190" s="641"/>
      <c r="AB190" s="641"/>
      <c r="AC190" s="641"/>
      <c r="AD190" s="641"/>
      <c r="AE190" s="641"/>
      <c r="AF190" s="641"/>
      <c r="AG190" s="641"/>
      <c r="AH190" s="641"/>
      <c r="AI190" s="641"/>
      <c r="AJ190" s="641"/>
      <c r="AK190" s="641"/>
      <c r="AL190" s="641"/>
      <c r="AM190" s="641"/>
      <c r="AN190" s="641"/>
      <c r="AO190" s="642"/>
      <c r="AP190" s="268"/>
      <c r="AQ190" s="269"/>
    </row>
    <row r="191" spans="1:43" ht="11.25" customHeight="1" x14ac:dyDescent="0.15">
      <c r="A191" s="268"/>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9"/>
    </row>
    <row r="192" spans="1:43" ht="17.25" customHeight="1" x14ac:dyDescent="0.15">
      <c r="A192" s="268"/>
      <c r="B192" s="268" t="s">
        <v>112</v>
      </c>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9"/>
    </row>
    <row r="193" spans="1:43" ht="17.25" customHeight="1" x14ac:dyDescent="0.15">
      <c r="A193" s="268"/>
      <c r="B193" s="617" t="s">
        <v>113</v>
      </c>
      <c r="C193" s="618"/>
      <c r="D193" s="618"/>
      <c r="E193" s="618"/>
      <c r="F193" s="618"/>
      <c r="G193" s="618"/>
      <c r="H193" s="618"/>
      <c r="I193" s="618"/>
      <c r="J193" s="618"/>
      <c r="K193" s="618"/>
      <c r="L193" s="618"/>
      <c r="M193" s="618"/>
      <c r="N193" s="618"/>
      <c r="O193" s="618"/>
      <c r="P193" s="618"/>
      <c r="Q193" s="618"/>
      <c r="R193" s="618"/>
      <c r="S193" s="618"/>
      <c r="T193" s="618"/>
      <c r="U193" s="619"/>
      <c r="V193" s="617" t="s">
        <v>111</v>
      </c>
      <c r="W193" s="618"/>
      <c r="X193" s="618"/>
      <c r="Y193" s="618"/>
      <c r="Z193" s="618"/>
      <c r="AA193" s="618"/>
      <c r="AB193" s="618"/>
      <c r="AC193" s="618"/>
      <c r="AD193" s="618"/>
      <c r="AE193" s="618"/>
      <c r="AF193" s="618"/>
      <c r="AG193" s="618"/>
      <c r="AH193" s="618"/>
      <c r="AI193" s="618"/>
      <c r="AJ193" s="618"/>
      <c r="AK193" s="618"/>
      <c r="AL193" s="618"/>
      <c r="AM193" s="618"/>
      <c r="AN193" s="618"/>
      <c r="AO193" s="619"/>
      <c r="AP193" s="268"/>
      <c r="AQ193" s="269"/>
    </row>
    <row r="194" spans="1:43" ht="17.25" customHeight="1" x14ac:dyDescent="0.15">
      <c r="A194" s="268"/>
      <c r="B194" s="640"/>
      <c r="C194" s="641"/>
      <c r="D194" s="641"/>
      <c r="E194" s="641"/>
      <c r="F194" s="641"/>
      <c r="G194" s="641"/>
      <c r="H194" s="641"/>
      <c r="I194" s="641"/>
      <c r="J194" s="641"/>
      <c r="K194" s="641"/>
      <c r="L194" s="641"/>
      <c r="M194" s="641"/>
      <c r="N194" s="641"/>
      <c r="O194" s="641"/>
      <c r="P194" s="641"/>
      <c r="Q194" s="641"/>
      <c r="R194" s="641"/>
      <c r="S194" s="641"/>
      <c r="T194" s="641"/>
      <c r="U194" s="642"/>
      <c r="V194" s="640"/>
      <c r="W194" s="641"/>
      <c r="X194" s="641"/>
      <c r="Y194" s="641"/>
      <c r="Z194" s="641"/>
      <c r="AA194" s="641"/>
      <c r="AB194" s="641"/>
      <c r="AC194" s="641"/>
      <c r="AD194" s="641"/>
      <c r="AE194" s="641"/>
      <c r="AF194" s="641"/>
      <c r="AG194" s="641"/>
      <c r="AH194" s="641"/>
      <c r="AI194" s="641"/>
      <c r="AJ194" s="641"/>
      <c r="AK194" s="641"/>
      <c r="AL194" s="641"/>
      <c r="AM194" s="641"/>
      <c r="AN194" s="641"/>
      <c r="AO194" s="642"/>
      <c r="AP194" s="268"/>
      <c r="AQ194" s="269"/>
    </row>
    <row r="195" spans="1:43" ht="11.25" customHeight="1" x14ac:dyDescent="0.15">
      <c r="A195" s="268"/>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c r="AL195" s="268"/>
      <c r="AM195" s="268"/>
      <c r="AN195" s="268"/>
      <c r="AO195" s="268"/>
      <c r="AP195" s="268"/>
      <c r="AQ195" s="269"/>
    </row>
    <row r="196" spans="1:43" ht="11.25" customHeight="1" x14ac:dyDescent="0.15">
      <c r="A196" s="268"/>
      <c r="B196" s="268" t="s">
        <v>114</v>
      </c>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9"/>
    </row>
    <row r="197" spans="1:43" ht="6" customHeight="1" x14ac:dyDescent="0.15">
      <c r="A197" s="268"/>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c r="AL197" s="268"/>
      <c r="AM197" s="268"/>
      <c r="AN197" s="268"/>
      <c r="AO197" s="268"/>
      <c r="AP197" s="268"/>
      <c r="AQ197" s="269"/>
    </row>
    <row r="198" spans="1:43" ht="19.5" customHeight="1" x14ac:dyDescent="0.15">
      <c r="A198" s="268"/>
      <c r="B198" s="516" t="s">
        <v>115</v>
      </c>
      <c r="C198" s="517"/>
      <c r="D198" s="517"/>
      <c r="E198" s="517"/>
      <c r="F198" s="517"/>
      <c r="G198" s="517"/>
      <c r="H198" s="517"/>
      <c r="I198" s="517"/>
      <c r="J198" s="517"/>
      <c r="K198" s="517"/>
      <c r="L198" s="517"/>
      <c r="M198" s="518"/>
      <c r="N198" s="516" t="s">
        <v>116</v>
      </c>
      <c r="O198" s="517"/>
      <c r="P198" s="517"/>
      <c r="Q198" s="517"/>
      <c r="R198" s="517"/>
      <c r="S198" s="517"/>
      <c r="T198" s="517"/>
      <c r="U198" s="517"/>
      <c r="V198" s="518"/>
      <c r="W198" s="516" t="s">
        <v>117</v>
      </c>
      <c r="X198" s="517"/>
      <c r="Y198" s="517"/>
      <c r="Z198" s="517"/>
      <c r="AA198" s="517"/>
      <c r="AB198" s="517"/>
      <c r="AC198" s="517"/>
      <c r="AD198" s="517"/>
      <c r="AE198" s="517"/>
      <c r="AF198" s="517"/>
      <c r="AG198" s="517"/>
      <c r="AH198" s="517"/>
      <c r="AI198" s="517"/>
      <c r="AJ198" s="517"/>
      <c r="AK198" s="517"/>
      <c r="AL198" s="517"/>
      <c r="AM198" s="517"/>
      <c r="AN198" s="517"/>
      <c r="AO198" s="518"/>
      <c r="AP198" s="268"/>
      <c r="AQ198" s="269"/>
    </row>
    <row r="199" spans="1:43" ht="15.75" customHeight="1" x14ac:dyDescent="0.15">
      <c r="A199" s="268"/>
      <c r="B199" s="427"/>
      <c r="C199" s="428"/>
      <c r="D199" s="428"/>
      <c r="E199" s="428"/>
      <c r="F199" s="428"/>
      <c r="G199" s="428"/>
      <c r="H199" s="428"/>
      <c r="I199" s="428"/>
      <c r="J199" s="428"/>
      <c r="K199" s="428"/>
      <c r="L199" s="428"/>
      <c r="M199" s="429"/>
      <c r="N199" s="427"/>
      <c r="O199" s="428"/>
      <c r="P199" s="428"/>
      <c r="Q199" s="428"/>
      <c r="R199" s="428"/>
      <c r="S199" s="428"/>
      <c r="T199" s="428"/>
      <c r="U199" s="428"/>
      <c r="V199" s="429"/>
      <c r="W199" s="427"/>
      <c r="X199" s="428"/>
      <c r="Y199" s="428"/>
      <c r="Z199" s="428"/>
      <c r="AA199" s="428"/>
      <c r="AB199" s="428"/>
      <c r="AC199" s="428"/>
      <c r="AD199" s="428"/>
      <c r="AE199" s="428"/>
      <c r="AF199" s="428"/>
      <c r="AG199" s="428"/>
      <c r="AH199" s="428"/>
      <c r="AI199" s="428"/>
      <c r="AJ199" s="428"/>
      <c r="AK199" s="428"/>
      <c r="AL199" s="428"/>
      <c r="AM199" s="428"/>
      <c r="AN199" s="428"/>
      <c r="AO199" s="429"/>
      <c r="AP199" s="268"/>
      <c r="AQ199" s="269"/>
    </row>
    <row r="200" spans="1:43" ht="15.75" customHeight="1" x14ac:dyDescent="0.15">
      <c r="A200" s="268"/>
      <c r="B200" s="427"/>
      <c r="C200" s="428"/>
      <c r="D200" s="428"/>
      <c r="E200" s="428"/>
      <c r="F200" s="428"/>
      <c r="G200" s="428"/>
      <c r="H200" s="428"/>
      <c r="I200" s="428"/>
      <c r="J200" s="428"/>
      <c r="K200" s="428"/>
      <c r="L200" s="428"/>
      <c r="M200" s="429"/>
      <c r="N200" s="427"/>
      <c r="O200" s="428"/>
      <c r="P200" s="428"/>
      <c r="Q200" s="428"/>
      <c r="R200" s="428"/>
      <c r="S200" s="428"/>
      <c r="T200" s="428"/>
      <c r="U200" s="428"/>
      <c r="V200" s="429"/>
      <c r="W200" s="427"/>
      <c r="X200" s="428"/>
      <c r="Y200" s="428"/>
      <c r="Z200" s="428"/>
      <c r="AA200" s="428"/>
      <c r="AB200" s="428"/>
      <c r="AC200" s="428"/>
      <c r="AD200" s="428"/>
      <c r="AE200" s="428"/>
      <c r="AF200" s="428"/>
      <c r="AG200" s="428"/>
      <c r="AH200" s="428"/>
      <c r="AI200" s="428"/>
      <c r="AJ200" s="428"/>
      <c r="AK200" s="428"/>
      <c r="AL200" s="428"/>
      <c r="AM200" s="428"/>
      <c r="AN200" s="428"/>
      <c r="AO200" s="429"/>
      <c r="AP200" s="268"/>
      <c r="AQ200" s="269"/>
    </row>
    <row r="201" spans="1:43" ht="15.75" customHeight="1" x14ac:dyDescent="0.15">
      <c r="A201" s="268"/>
      <c r="B201" s="427"/>
      <c r="C201" s="428"/>
      <c r="D201" s="428"/>
      <c r="E201" s="428"/>
      <c r="F201" s="428"/>
      <c r="G201" s="428"/>
      <c r="H201" s="428"/>
      <c r="I201" s="428"/>
      <c r="J201" s="428"/>
      <c r="K201" s="428"/>
      <c r="L201" s="428"/>
      <c r="M201" s="429"/>
      <c r="N201" s="427"/>
      <c r="O201" s="428"/>
      <c r="P201" s="428"/>
      <c r="Q201" s="428"/>
      <c r="R201" s="428"/>
      <c r="S201" s="428"/>
      <c r="T201" s="428"/>
      <c r="U201" s="428"/>
      <c r="V201" s="429"/>
      <c r="W201" s="427"/>
      <c r="X201" s="428"/>
      <c r="Y201" s="428"/>
      <c r="Z201" s="428"/>
      <c r="AA201" s="428"/>
      <c r="AB201" s="428"/>
      <c r="AC201" s="428"/>
      <c r="AD201" s="428"/>
      <c r="AE201" s="428"/>
      <c r="AF201" s="428"/>
      <c r="AG201" s="428"/>
      <c r="AH201" s="428"/>
      <c r="AI201" s="428"/>
      <c r="AJ201" s="428"/>
      <c r="AK201" s="428"/>
      <c r="AL201" s="428"/>
      <c r="AM201" s="428"/>
      <c r="AN201" s="428"/>
      <c r="AO201" s="429"/>
      <c r="AP201" s="268"/>
      <c r="AQ201" s="269"/>
    </row>
    <row r="202" spans="1:43" ht="11.25" customHeight="1" x14ac:dyDescent="0.15">
      <c r="A202" s="268"/>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c r="AL202" s="268"/>
      <c r="AM202" s="268"/>
      <c r="AN202" s="268"/>
      <c r="AO202" s="268"/>
      <c r="AP202" s="268"/>
      <c r="AQ202" s="269"/>
    </row>
    <row r="203" spans="1:43" ht="11.25" customHeight="1" x14ac:dyDescent="0.15">
      <c r="A203" s="268"/>
      <c r="B203" s="268" t="s">
        <v>118</v>
      </c>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9"/>
    </row>
    <row r="204" spans="1:43" ht="11.25" customHeight="1" x14ac:dyDescent="0.15">
      <c r="A204" s="268"/>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8"/>
      <c r="AN204" s="268"/>
      <c r="AO204" s="268"/>
      <c r="AP204" s="268"/>
      <c r="AQ204" s="269"/>
    </row>
    <row r="205" spans="1:43" ht="21" customHeight="1" x14ac:dyDescent="0.15">
      <c r="A205" s="269"/>
      <c r="B205" s="268"/>
      <c r="C205" s="268" t="s">
        <v>119</v>
      </c>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9"/>
      <c r="AP205" s="269"/>
      <c r="AQ205" s="269"/>
    </row>
    <row r="206" spans="1:43" ht="18.95" customHeight="1" x14ac:dyDescent="0.15">
      <c r="A206" s="268" t="s">
        <v>120</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c r="AJ206" s="268"/>
      <c r="AK206" s="268"/>
      <c r="AL206" s="268"/>
      <c r="AM206" s="268"/>
      <c r="AN206" s="268"/>
      <c r="AO206" s="268"/>
      <c r="AP206" s="268"/>
      <c r="AQ206" s="269"/>
    </row>
    <row r="207" spans="1:43" ht="18.95" customHeight="1" x14ac:dyDescent="0.15">
      <c r="A207" s="268"/>
      <c r="B207" s="268" t="s">
        <v>121</v>
      </c>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c r="AJ207" s="268"/>
      <c r="AK207" s="268"/>
      <c r="AL207" s="268"/>
      <c r="AM207" s="268"/>
      <c r="AN207" s="268"/>
      <c r="AO207" s="268"/>
      <c r="AP207" s="268"/>
      <c r="AQ207" s="269"/>
    </row>
    <row r="208" spans="1:43" ht="18.95" customHeight="1" x14ac:dyDescent="0.15">
      <c r="A208" s="269"/>
      <c r="B208" s="269"/>
      <c r="C208" s="419" t="str">
        <f>入力②ﾛｶﾍﾞﾝ!A13</f>
        <v>項目</v>
      </c>
      <c r="D208" s="420"/>
      <c r="E208" s="420"/>
      <c r="F208" s="420"/>
      <c r="G208" s="420"/>
      <c r="H208" s="420"/>
      <c r="I208" s="420"/>
      <c r="J208" s="420"/>
      <c r="K208" s="420"/>
      <c r="L208" s="420"/>
      <c r="M208" s="421"/>
      <c r="N208" s="553" t="str">
        <f>入力②ﾛｶﾍﾞﾝ!B13</f>
        <v>現状値
（直近決算値）</v>
      </c>
      <c r="O208" s="553"/>
      <c r="P208" s="553"/>
      <c r="Q208" s="553"/>
      <c r="R208" s="553"/>
      <c r="S208" s="553"/>
      <c r="T208" s="553"/>
      <c r="U208" s="553"/>
      <c r="V208" s="553"/>
      <c r="W208" s="553"/>
      <c r="X208" s="713" t="str">
        <f>入力②ﾛｶﾍﾞﾝ!C13</f>
        <v>目標値（計画終了時）
（計画終了直前決算）</v>
      </c>
      <c r="Y208" s="714"/>
      <c r="Z208" s="714"/>
      <c r="AA208" s="714"/>
      <c r="AB208" s="714"/>
      <c r="AC208" s="714"/>
      <c r="AD208" s="714"/>
      <c r="AE208" s="714"/>
      <c r="AF208" s="714"/>
      <c r="AG208" s="715"/>
      <c r="AH208" s="269"/>
      <c r="AI208" s="269"/>
      <c r="AJ208" s="269"/>
      <c r="AK208" s="269"/>
      <c r="AL208" s="269"/>
      <c r="AM208" s="269"/>
      <c r="AN208" s="269"/>
      <c r="AO208" s="269"/>
      <c r="AP208" s="269"/>
      <c r="AQ208" s="269"/>
    </row>
    <row r="209" spans="1:43" ht="18.95" customHeight="1" x14ac:dyDescent="0.15">
      <c r="A209" s="269"/>
      <c r="B209" s="269"/>
      <c r="C209" s="419" t="str">
        <f>入力②ﾛｶﾍﾞﾝ!A15</f>
        <v>売上高</v>
      </c>
      <c r="D209" s="420"/>
      <c r="E209" s="420"/>
      <c r="F209" s="420"/>
      <c r="G209" s="420"/>
      <c r="H209" s="420"/>
      <c r="I209" s="420"/>
      <c r="J209" s="420"/>
      <c r="K209" s="420"/>
      <c r="L209" s="420"/>
      <c r="M209" s="421"/>
      <c r="N209" s="422">
        <f>入力②ﾛｶﾍﾞﾝ!B15</f>
        <v>1000000</v>
      </c>
      <c r="O209" s="422"/>
      <c r="P209" s="422"/>
      <c r="Q209" s="422"/>
      <c r="R209" s="422"/>
      <c r="S209" s="422"/>
      <c r="T209" s="422"/>
      <c r="U209" s="422"/>
      <c r="V209" s="422"/>
      <c r="W209" s="422"/>
      <c r="X209" s="423">
        <f>入力②ﾛｶﾍﾞﾝ!C15</f>
        <v>1060000</v>
      </c>
      <c r="Y209" s="424"/>
      <c r="Z209" s="424"/>
      <c r="AA209" s="424"/>
      <c r="AB209" s="424"/>
      <c r="AC209" s="424"/>
      <c r="AD209" s="424"/>
      <c r="AE209" s="424"/>
      <c r="AF209" s="424"/>
      <c r="AG209" s="425"/>
      <c r="AH209" s="269"/>
      <c r="AI209" s="269"/>
      <c r="AJ209" s="269"/>
      <c r="AK209" s="269"/>
      <c r="AL209" s="269"/>
      <c r="AM209" s="269"/>
      <c r="AN209" s="269"/>
      <c r="AO209" s="269"/>
      <c r="AP209" s="269"/>
      <c r="AQ209" s="269"/>
    </row>
    <row r="210" spans="1:43" ht="18.95" customHeight="1" x14ac:dyDescent="0.15">
      <c r="A210" s="269"/>
      <c r="B210" s="269"/>
      <c r="C210" s="419" t="str">
        <f>入力②ﾛｶﾍﾞﾝ!A16</f>
        <v>前期売上高</v>
      </c>
      <c r="D210" s="420"/>
      <c r="E210" s="420"/>
      <c r="F210" s="420"/>
      <c r="G210" s="420"/>
      <c r="H210" s="420"/>
      <c r="I210" s="420"/>
      <c r="J210" s="420"/>
      <c r="K210" s="420"/>
      <c r="L210" s="420"/>
      <c r="M210" s="421"/>
      <c r="N210" s="422">
        <f>入力②ﾛｶﾍﾞﾝ!B16</f>
        <v>950000</v>
      </c>
      <c r="O210" s="422"/>
      <c r="P210" s="422"/>
      <c r="Q210" s="422"/>
      <c r="R210" s="422"/>
      <c r="S210" s="422"/>
      <c r="T210" s="422"/>
      <c r="U210" s="422"/>
      <c r="V210" s="422"/>
      <c r="W210" s="422"/>
      <c r="X210" s="423">
        <f>入力②ﾛｶﾍﾞﾝ!C16</f>
        <v>1040000</v>
      </c>
      <c r="Y210" s="424"/>
      <c r="Z210" s="424"/>
      <c r="AA210" s="424"/>
      <c r="AB210" s="424"/>
      <c r="AC210" s="424"/>
      <c r="AD210" s="424"/>
      <c r="AE210" s="424"/>
      <c r="AF210" s="424"/>
      <c r="AG210" s="425"/>
      <c r="AH210" s="269"/>
      <c r="AI210" s="269"/>
      <c r="AJ210" s="269"/>
      <c r="AK210" s="269"/>
      <c r="AL210" s="269"/>
      <c r="AM210" s="269"/>
      <c r="AN210" s="269"/>
      <c r="AO210" s="269"/>
      <c r="AP210" s="269"/>
      <c r="AQ210" s="269"/>
    </row>
    <row r="211" spans="1:43" ht="18.95" customHeight="1" x14ac:dyDescent="0.15">
      <c r="A211" s="269"/>
      <c r="B211" s="269"/>
      <c r="C211" s="419" t="str">
        <f>入力②ﾛｶﾍﾞﾝ!A17</f>
        <v>資本金</v>
      </c>
      <c r="D211" s="420"/>
      <c r="E211" s="420"/>
      <c r="F211" s="420"/>
      <c r="G211" s="420"/>
      <c r="H211" s="420"/>
      <c r="I211" s="420"/>
      <c r="J211" s="420"/>
      <c r="K211" s="420"/>
      <c r="L211" s="420"/>
      <c r="M211" s="421"/>
      <c r="N211" s="422">
        <f>入力②ﾛｶﾍﾞﾝ!B17</f>
        <v>10000</v>
      </c>
      <c r="O211" s="422"/>
      <c r="P211" s="422"/>
      <c r="Q211" s="422"/>
      <c r="R211" s="422"/>
      <c r="S211" s="422"/>
      <c r="T211" s="422"/>
      <c r="U211" s="422"/>
      <c r="V211" s="422"/>
      <c r="W211" s="422"/>
      <c r="X211" s="423">
        <f>入力②ﾛｶﾍﾞﾝ!C17</f>
        <v>10000</v>
      </c>
      <c r="Y211" s="424"/>
      <c r="Z211" s="424"/>
      <c r="AA211" s="424"/>
      <c r="AB211" s="424"/>
      <c r="AC211" s="424"/>
      <c r="AD211" s="424"/>
      <c r="AE211" s="424"/>
      <c r="AF211" s="424"/>
      <c r="AG211" s="425"/>
      <c r="AH211" s="269"/>
      <c r="AI211" s="269"/>
      <c r="AJ211" s="269"/>
      <c r="AK211" s="269"/>
      <c r="AL211" s="269"/>
      <c r="AM211" s="269"/>
      <c r="AN211" s="269"/>
      <c r="AO211" s="269"/>
      <c r="AP211" s="269"/>
      <c r="AQ211" s="269"/>
    </row>
    <row r="212" spans="1:43" ht="18.95" customHeight="1" x14ac:dyDescent="0.15">
      <c r="A212" s="269"/>
      <c r="B212" s="269"/>
      <c r="C212" s="419" t="str">
        <f>入力②ﾛｶﾍﾞﾝ!A18</f>
        <v>営業利益</v>
      </c>
      <c r="D212" s="420"/>
      <c r="E212" s="420"/>
      <c r="F212" s="420"/>
      <c r="G212" s="420"/>
      <c r="H212" s="420"/>
      <c r="I212" s="420"/>
      <c r="J212" s="420"/>
      <c r="K212" s="420"/>
      <c r="L212" s="420"/>
      <c r="M212" s="421"/>
      <c r="N212" s="422">
        <f>入力②ﾛｶﾍﾞﾝ!B18</f>
        <v>100000</v>
      </c>
      <c r="O212" s="422"/>
      <c r="P212" s="422"/>
      <c r="Q212" s="422"/>
      <c r="R212" s="422"/>
      <c r="S212" s="422"/>
      <c r="T212" s="422"/>
      <c r="U212" s="422"/>
      <c r="V212" s="422"/>
      <c r="W212" s="422"/>
      <c r="X212" s="423">
        <f>入力②ﾛｶﾍﾞﾝ!C18</f>
        <v>150000</v>
      </c>
      <c r="Y212" s="424"/>
      <c r="Z212" s="424"/>
      <c r="AA212" s="424"/>
      <c r="AB212" s="424"/>
      <c r="AC212" s="424"/>
      <c r="AD212" s="424"/>
      <c r="AE212" s="424"/>
      <c r="AF212" s="424"/>
      <c r="AG212" s="425"/>
      <c r="AH212" s="269"/>
      <c r="AI212" s="269"/>
      <c r="AJ212" s="269"/>
      <c r="AK212" s="269"/>
      <c r="AL212" s="269"/>
      <c r="AM212" s="269"/>
      <c r="AN212" s="269"/>
      <c r="AO212" s="269"/>
      <c r="AP212" s="269"/>
      <c r="AQ212" s="269"/>
    </row>
    <row r="213" spans="1:43" ht="18.95" customHeight="1" x14ac:dyDescent="0.15">
      <c r="A213" s="269"/>
      <c r="B213" s="269"/>
      <c r="C213" s="419" t="str">
        <f>入力②ﾛｶﾍﾞﾝ!A19</f>
        <v>借入金</v>
      </c>
      <c r="D213" s="420"/>
      <c r="E213" s="420"/>
      <c r="F213" s="420"/>
      <c r="G213" s="420"/>
      <c r="H213" s="420"/>
      <c r="I213" s="420"/>
      <c r="J213" s="420"/>
      <c r="K213" s="420"/>
      <c r="L213" s="420"/>
      <c r="M213" s="421"/>
      <c r="N213" s="422">
        <f>入力②ﾛｶﾍﾞﾝ!B19</f>
        <v>660274</v>
      </c>
      <c r="O213" s="422"/>
      <c r="P213" s="422"/>
      <c r="Q213" s="422"/>
      <c r="R213" s="422"/>
      <c r="S213" s="422"/>
      <c r="T213" s="422"/>
      <c r="U213" s="422"/>
      <c r="V213" s="422"/>
      <c r="W213" s="422"/>
      <c r="X213" s="423">
        <f>入力②ﾛｶﾍﾞﾝ!C19</f>
        <v>600000</v>
      </c>
      <c r="Y213" s="424"/>
      <c r="Z213" s="424"/>
      <c r="AA213" s="424"/>
      <c r="AB213" s="424"/>
      <c r="AC213" s="424"/>
      <c r="AD213" s="424"/>
      <c r="AE213" s="424"/>
      <c r="AF213" s="424"/>
      <c r="AG213" s="425"/>
      <c r="AH213" s="269"/>
      <c r="AI213" s="269"/>
      <c r="AJ213" s="269"/>
      <c r="AK213" s="269"/>
      <c r="AL213" s="269"/>
      <c r="AM213" s="269"/>
      <c r="AN213" s="269"/>
      <c r="AO213" s="269"/>
      <c r="AP213" s="269"/>
      <c r="AQ213" s="269"/>
    </row>
    <row r="214" spans="1:43" ht="18.95" customHeight="1" x14ac:dyDescent="0.15">
      <c r="A214" s="269"/>
      <c r="B214" s="269"/>
      <c r="C214" s="419" t="str">
        <f>入力②ﾛｶﾍﾞﾝ!A20</f>
        <v>現金・預金</v>
      </c>
      <c r="D214" s="420"/>
      <c r="E214" s="420"/>
      <c r="F214" s="420"/>
      <c r="G214" s="420"/>
      <c r="H214" s="420"/>
      <c r="I214" s="420"/>
      <c r="J214" s="420"/>
      <c r="K214" s="420"/>
      <c r="L214" s="420"/>
      <c r="M214" s="421"/>
      <c r="N214" s="422">
        <f>入力②ﾛｶﾍﾞﾝ!B20</f>
        <v>474797</v>
      </c>
      <c r="O214" s="422"/>
      <c r="P214" s="422"/>
      <c r="Q214" s="422"/>
      <c r="R214" s="422"/>
      <c r="S214" s="422"/>
      <c r="T214" s="422"/>
      <c r="U214" s="422"/>
      <c r="V214" s="422"/>
      <c r="W214" s="422"/>
      <c r="X214" s="423">
        <f>入力②ﾛｶﾍﾞﾝ!C20</f>
        <v>1000000</v>
      </c>
      <c r="Y214" s="424"/>
      <c r="Z214" s="424"/>
      <c r="AA214" s="424"/>
      <c r="AB214" s="424"/>
      <c r="AC214" s="424"/>
      <c r="AD214" s="424"/>
      <c r="AE214" s="424"/>
      <c r="AF214" s="424"/>
      <c r="AG214" s="425"/>
      <c r="AH214" s="269"/>
      <c r="AI214" s="269"/>
      <c r="AJ214" s="269"/>
      <c r="AK214" s="269"/>
      <c r="AL214" s="269"/>
      <c r="AM214" s="269"/>
      <c r="AN214" s="269"/>
      <c r="AO214" s="269"/>
      <c r="AP214" s="269"/>
      <c r="AQ214" s="269"/>
    </row>
    <row r="215" spans="1:43" ht="18.95" customHeight="1" x14ac:dyDescent="0.15">
      <c r="A215" s="269"/>
      <c r="B215" s="269"/>
      <c r="C215" s="419" t="str">
        <f>入力②ﾛｶﾍﾞﾝ!A21</f>
        <v>減価償却費</v>
      </c>
      <c r="D215" s="420"/>
      <c r="E215" s="420"/>
      <c r="F215" s="420"/>
      <c r="G215" s="420"/>
      <c r="H215" s="420"/>
      <c r="I215" s="420"/>
      <c r="J215" s="420"/>
      <c r="K215" s="420"/>
      <c r="L215" s="420"/>
      <c r="M215" s="421"/>
      <c r="N215" s="422">
        <f>入力②ﾛｶﾍﾞﾝ!B21</f>
        <v>200000</v>
      </c>
      <c r="O215" s="422"/>
      <c r="P215" s="422"/>
      <c r="Q215" s="422"/>
      <c r="R215" s="422"/>
      <c r="S215" s="422"/>
      <c r="T215" s="422"/>
      <c r="U215" s="422"/>
      <c r="V215" s="422"/>
      <c r="W215" s="422"/>
      <c r="X215" s="423">
        <f>入力②ﾛｶﾍﾞﾝ!C21</f>
        <v>500000</v>
      </c>
      <c r="Y215" s="424"/>
      <c r="Z215" s="424"/>
      <c r="AA215" s="424"/>
      <c r="AB215" s="424"/>
      <c r="AC215" s="424"/>
      <c r="AD215" s="424"/>
      <c r="AE215" s="424"/>
      <c r="AF215" s="424"/>
      <c r="AG215" s="425"/>
      <c r="AH215" s="269"/>
      <c r="AI215" s="269"/>
      <c r="AJ215" s="269"/>
      <c r="AK215" s="269"/>
      <c r="AL215" s="269"/>
      <c r="AM215" s="269"/>
      <c r="AN215" s="269"/>
      <c r="AO215" s="269"/>
      <c r="AP215" s="269"/>
      <c r="AQ215" s="269"/>
    </row>
    <row r="216" spans="1:43" ht="18.95" customHeight="1" x14ac:dyDescent="0.15">
      <c r="A216" s="269"/>
      <c r="B216" s="269"/>
      <c r="C216" s="419" t="str">
        <f>入力②ﾛｶﾍﾞﾝ!A22</f>
        <v>純資産合計</v>
      </c>
      <c r="D216" s="420"/>
      <c r="E216" s="420"/>
      <c r="F216" s="420"/>
      <c r="G216" s="420"/>
      <c r="H216" s="420"/>
      <c r="I216" s="420"/>
      <c r="J216" s="420"/>
      <c r="K216" s="420"/>
      <c r="L216" s="420"/>
      <c r="M216" s="421"/>
      <c r="N216" s="422">
        <f>入力②ﾛｶﾍﾞﾝ!B22</f>
        <v>912793</v>
      </c>
      <c r="O216" s="422"/>
      <c r="P216" s="422"/>
      <c r="Q216" s="422"/>
      <c r="R216" s="422"/>
      <c r="S216" s="422"/>
      <c r="T216" s="422"/>
      <c r="U216" s="422"/>
      <c r="V216" s="422"/>
      <c r="W216" s="422"/>
      <c r="X216" s="423">
        <f>入力②ﾛｶﾍﾞﾝ!C22</f>
        <v>1000000</v>
      </c>
      <c r="Y216" s="424"/>
      <c r="Z216" s="424"/>
      <c r="AA216" s="424"/>
      <c r="AB216" s="424"/>
      <c r="AC216" s="424"/>
      <c r="AD216" s="424"/>
      <c r="AE216" s="424"/>
      <c r="AF216" s="424"/>
      <c r="AG216" s="425"/>
      <c r="AH216" s="269"/>
      <c r="AI216" s="269"/>
      <c r="AJ216" s="269"/>
      <c r="AK216" s="269"/>
      <c r="AL216" s="269"/>
      <c r="AM216" s="269"/>
      <c r="AN216" s="269"/>
      <c r="AO216" s="269"/>
      <c r="AP216" s="269"/>
      <c r="AQ216" s="269"/>
    </row>
    <row r="217" spans="1:43" ht="18.95" customHeight="1" x14ac:dyDescent="0.15">
      <c r="A217" s="269"/>
      <c r="B217" s="269"/>
      <c r="C217" s="419" t="str">
        <f>入力②ﾛｶﾍﾞﾝ!A23</f>
        <v>負債合計</v>
      </c>
      <c r="D217" s="420"/>
      <c r="E217" s="420"/>
      <c r="F217" s="420"/>
      <c r="G217" s="420"/>
      <c r="H217" s="420"/>
      <c r="I217" s="420"/>
      <c r="J217" s="420"/>
      <c r="K217" s="420"/>
      <c r="L217" s="420"/>
      <c r="M217" s="421"/>
      <c r="N217" s="422">
        <f>入力②ﾛｶﾍﾞﾝ!B23</f>
        <v>1668387</v>
      </c>
      <c r="O217" s="422"/>
      <c r="P217" s="422"/>
      <c r="Q217" s="422"/>
      <c r="R217" s="422"/>
      <c r="S217" s="422"/>
      <c r="T217" s="422"/>
      <c r="U217" s="422"/>
      <c r="V217" s="422"/>
      <c r="W217" s="422"/>
      <c r="X217" s="423">
        <f>入力②ﾛｶﾍﾞﾝ!C23</f>
        <v>1000000</v>
      </c>
      <c r="Y217" s="424"/>
      <c r="Z217" s="424"/>
      <c r="AA217" s="424"/>
      <c r="AB217" s="424"/>
      <c r="AC217" s="424"/>
      <c r="AD217" s="424"/>
      <c r="AE217" s="424"/>
      <c r="AF217" s="424"/>
      <c r="AG217" s="425"/>
      <c r="AH217" s="269"/>
      <c r="AI217" s="269"/>
      <c r="AJ217" s="269"/>
      <c r="AK217" s="269"/>
      <c r="AL217" s="269"/>
      <c r="AM217" s="269"/>
      <c r="AN217" s="269"/>
      <c r="AO217" s="269"/>
      <c r="AP217" s="269"/>
      <c r="AQ217" s="269"/>
    </row>
    <row r="218" spans="1:43" ht="18.95" customHeight="1" x14ac:dyDescent="0.15">
      <c r="A218" s="269"/>
      <c r="B218" s="269"/>
      <c r="C218" s="419" t="str">
        <f>入力②ﾛｶﾍﾞﾝ!A24</f>
        <v>売掛金</v>
      </c>
      <c r="D218" s="420"/>
      <c r="E218" s="420"/>
      <c r="F218" s="420"/>
      <c r="G218" s="420"/>
      <c r="H218" s="420"/>
      <c r="I218" s="420"/>
      <c r="J218" s="420"/>
      <c r="K218" s="420"/>
      <c r="L218" s="420"/>
      <c r="M218" s="421"/>
      <c r="N218" s="422">
        <f>入力②ﾛｶﾍﾞﾝ!B24</f>
        <v>671040</v>
      </c>
      <c r="O218" s="422"/>
      <c r="P218" s="422"/>
      <c r="Q218" s="422"/>
      <c r="R218" s="422"/>
      <c r="S218" s="422"/>
      <c r="T218" s="422"/>
      <c r="U218" s="422"/>
      <c r="V218" s="422"/>
      <c r="W218" s="422"/>
      <c r="X218" s="423">
        <f>入力②ﾛｶﾍﾞﾝ!C24</f>
        <v>500000</v>
      </c>
      <c r="Y218" s="424"/>
      <c r="Z218" s="424"/>
      <c r="AA218" s="424"/>
      <c r="AB218" s="424"/>
      <c r="AC218" s="424"/>
      <c r="AD218" s="424"/>
      <c r="AE218" s="424"/>
      <c r="AF218" s="424"/>
      <c r="AG218" s="425"/>
      <c r="AH218" s="269"/>
      <c r="AI218" s="269"/>
      <c r="AJ218" s="269"/>
      <c r="AK218" s="269"/>
      <c r="AL218" s="269"/>
      <c r="AM218" s="269"/>
      <c r="AN218" s="269"/>
      <c r="AO218" s="269"/>
      <c r="AP218" s="269"/>
      <c r="AQ218" s="269"/>
    </row>
    <row r="219" spans="1:43" ht="18.95" customHeight="1" x14ac:dyDescent="0.15">
      <c r="A219" s="269"/>
      <c r="B219" s="269"/>
      <c r="C219" s="419" t="str">
        <f>入力②ﾛｶﾍﾞﾝ!A25</f>
        <v>受取手形</v>
      </c>
      <c r="D219" s="420"/>
      <c r="E219" s="420"/>
      <c r="F219" s="420"/>
      <c r="G219" s="420"/>
      <c r="H219" s="420"/>
      <c r="I219" s="420"/>
      <c r="J219" s="420"/>
      <c r="K219" s="420"/>
      <c r="L219" s="420"/>
      <c r="M219" s="421"/>
      <c r="N219" s="422">
        <f>入力②ﾛｶﾍﾞﾝ!B25</f>
        <v>270760</v>
      </c>
      <c r="O219" s="422"/>
      <c r="P219" s="422"/>
      <c r="Q219" s="422"/>
      <c r="R219" s="422"/>
      <c r="S219" s="422"/>
      <c r="T219" s="422"/>
      <c r="U219" s="422"/>
      <c r="V219" s="422"/>
      <c r="W219" s="422"/>
      <c r="X219" s="423">
        <f>入力②ﾛｶﾍﾞﾝ!C25</f>
        <v>200000</v>
      </c>
      <c r="Y219" s="424"/>
      <c r="Z219" s="424"/>
      <c r="AA219" s="424"/>
      <c r="AB219" s="424"/>
      <c r="AC219" s="424"/>
      <c r="AD219" s="424"/>
      <c r="AE219" s="424"/>
      <c r="AF219" s="424"/>
      <c r="AG219" s="425"/>
      <c r="AH219" s="269"/>
      <c r="AI219" s="269"/>
      <c r="AJ219" s="269"/>
      <c r="AK219" s="269"/>
      <c r="AL219" s="269"/>
      <c r="AM219" s="269"/>
      <c r="AN219" s="269"/>
      <c r="AO219" s="269"/>
      <c r="AP219" s="269"/>
      <c r="AQ219" s="269"/>
    </row>
    <row r="220" spans="1:43" ht="18.95" customHeight="1" x14ac:dyDescent="0.15">
      <c r="A220" s="269"/>
      <c r="B220" s="269"/>
      <c r="C220" s="419" t="str">
        <f>入力②ﾛｶﾍﾞﾝ!A26</f>
        <v>棚卸資産</v>
      </c>
      <c r="D220" s="420"/>
      <c r="E220" s="420"/>
      <c r="F220" s="420"/>
      <c r="G220" s="420"/>
      <c r="H220" s="420"/>
      <c r="I220" s="420"/>
      <c r="J220" s="420"/>
      <c r="K220" s="420"/>
      <c r="L220" s="420"/>
      <c r="M220" s="421"/>
      <c r="N220" s="422">
        <f>入力②ﾛｶﾍﾞﾝ!B26</f>
        <v>439285</v>
      </c>
      <c r="O220" s="422"/>
      <c r="P220" s="422"/>
      <c r="Q220" s="422"/>
      <c r="R220" s="422"/>
      <c r="S220" s="422"/>
      <c r="T220" s="422"/>
      <c r="U220" s="422"/>
      <c r="V220" s="422"/>
      <c r="W220" s="422"/>
      <c r="X220" s="423">
        <f>入力②ﾛｶﾍﾞﾝ!C26</f>
        <v>600000</v>
      </c>
      <c r="Y220" s="424"/>
      <c r="Z220" s="424"/>
      <c r="AA220" s="424"/>
      <c r="AB220" s="424"/>
      <c r="AC220" s="424"/>
      <c r="AD220" s="424"/>
      <c r="AE220" s="424"/>
      <c r="AF220" s="424"/>
      <c r="AG220" s="425"/>
      <c r="AH220" s="269"/>
      <c r="AI220" s="269"/>
      <c r="AJ220" s="269"/>
      <c r="AK220" s="269"/>
      <c r="AL220" s="269"/>
      <c r="AM220" s="269"/>
      <c r="AN220" s="269"/>
      <c r="AO220" s="269"/>
      <c r="AP220" s="269"/>
      <c r="AQ220" s="269"/>
    </row>
    <row r="221" spans="1:43" ht="18.95" customHeight="1" x14ac:dyDescent="0.15">
      <c r="A221" s="269"/>
      <c r="B221" s="269"/>
      <c r="C221" s="419" t="str">
        <f>入力②ﾛｶﾍﾞﾝ!A27</f>
        <v>買掛金</v>
      </c>
      <c r="D221" s="420"/>
      <c r="E221" s="420"/>
      <c r="F221" s="420"/>
      <c r="G221" s="420"/>
      <c r="H221" s="420"/>
      <c r="I221" s="420"/>
      <c r="J221" s="420"/>
      <c r="K221" s="420"/>
      <c r="L221" s="420"/>
      <c r="M221" s="421"/>
      <c r="N221" s="422">
        <f>入力②ﾛｶﾍﾞﾝ!B27</f>
        <v>373206</v>
      </c>
      <c r="O221" s="422"/>
      <c r="P221" s="422"/>
      <c r="Q221" s="422"/>
      <c r="R221" s="422"/>
      <c r="S221" s="422"/>
      <c r="T221" s="422"/>
      <c r="U221" s="422"/>
      <c r="V221" s="422"/>
      <c r="W221" s="422"/>
      <c r="X221" s="423">
        <f>入力②ﾛｶﾍﾞﾝ!C27</f>
        <v>300000</v>
      </c>
      <c r="Y221" s="424"/>
      <c r="Z221" s="424"/>
      <c r="AA221" s="424"/>
      <c r="AB221" s="424"/>
      <c r="AC221" s="424"/>
      <c r="AD221" s="424"/>
      <c r="AE221" s="424"/>
      <c r="AF221" s="424"/>
      <c r="AG221" s="425"/>
      <c r="AH221" s="269"/>
      <c r="AI221" s="269"/>
      <c r="AJ221" s="269"/>
      <c r="AK221" s="269"/>
      <c r="AL221" s="269"/>
      <c r="AM221" s="269"/>
      <c r="AN221" s="269"/>
      <c r="AO221" s="269"/>
      <c r="AP221" s="269"/>
      <c r="AQ221" s="269"/>
    </row>
    <row r="222" spans="1:43" ht="18.95" customHeight="1" x14ac:dyDescent="0.15">
      <c r="A222" s="269"/>
      <c r="B222" s="269"/>
      <c r="C222" s="419" t="str">
        <f>入力②ﾛｶﾍﾞﾝ!A28</f>
        <v>支払手形</v>
      </c>
      <c r="D222" s="420"/>
      <c r="E222" s="420"/>
      <c r="F222" s="420"/>
      <c r="G222" s="420"/>
      <c r="H222" s="420"/>
      <c r="I222" s="420"/>
      <c r="J222" s="420"/>
      <c r="K222" s="420"/>
      <c r="L222" s="420"/>
      <c r="M222" s="421"/>
      <c r="N222" s="422">
        <f>入力②ﾛｶﾍﾞﾝ!B28</f>
        <v>463324</v>
      </c>
      <c r="O222" s="422"/>
      <c r="P222" s="422"/>
      <c r="Q222" s="422"/>
      <c r="R222" s="422"/>
      <c r="S222" s="422"/>
      <c r="T222" s="422"/>
      <c r="U222" s="422"/>
      <c r="V222" s="422"/>
      <c r="W222" s="422"/>
      <c r="X222" s="423">
        <f>入力②ﾛｶﾍﾞﾝ!C28</f>
        <v>400000</v>
      </c>
      <c r="Y222" s="424"/>
      <c r="Z222" s="424"/>
      <c r="AA222" s="424"/>
      <c r="AB222" s="424"/>
      <c r="AC222" s="424"/>
      <c r="AD222" s="424"/>
      <c r="AE222" s="424"/>
      <c r="AF222" s="424"/>
      <c r="AG222" s="425"/>
      <c r="AH222" s="269"/>
      <c r="AI222" s="269"/>
      <c r="AJ222" s="269"/>
      <c r="AK222" s="269"/>
      <c r="AL222" s="269"/>
      <c r="AM222" s="269"/>
      <c r="AN222" s="269"/>
      <c r="AO222" s="269"/>
      <c r="AP222" s="269"/>
      <c r="AQ222" s="269"/>
    </row>
    <row r="223" spans="1:43" ht="18.95" customHeight="1" x14ac:dyDescent="0.15">
      <c r="A223" s="269"/>
      <c r="B223" s="269"/>
      <c r="C223" s="268" t="str">
        <f>入力②ﾛｶﾍﾞﾝ!A29</f>
        <v>※金額の単位は千円</v>
      </c>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9"/>
      <c r="AI223" s="269"/>
      <c r="AJ223" s="269"/>
      <c r="AK223" s="269"/>
      <c r="AL223" s="269"/>
      <c r="AM223" s="269"/>
      <c r="AN223" s="269"/>
      <c r="AO223" s="269"/>
      <c r="AP223" s="269"/>
      <c r="AQ223" s="269"/>
    </row>
    <row r="224" spans="1:43" ht="12" customHeight="1" x14ac:dyDescent="0.15">
      <c r="A224" s="269"/>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9"/>
      <c r="AP224" s="269"/>
      <c r="AQ224" s="269"/>
    </row>
    <row r="225" spans="1:43" ht="12" customHeight="1" x14ac:dyDescent="0.15">
      <c r="A225" s="269"/>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9"/>
      <c r="AP225" s="269"/>
      <c r="AQ225" s="269"/>
    </row>
    <row r="226" spans="1:43" ht="14.1" customHeight="1" x14ac:dyDescent="0.15">
      <c r="A226" s="269"/>
      <c r="B226" s="268" t="s">
        <v>122</v>
      </c>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s="268"/>
      <c r="AG226" s="268"/>
      <c r="AH226" s="268"/>
      <c r="AI226" s="268"/>
      <c r="AJ226" s="268"/>
      <c r="AK226" s="268"/>
      <c r="AL226" s="268"/>
      <c r="AM226" s="268"/>
      <c r="AN226" s="268"/>
      <c r="AO226" s="269"/>
      <c r="AP226" s="269"/>
      <c r="AQ226" s="269"/>
    </row>
    <row r="227" spans="1:43" ht="11.45" customHeight="1" x14ac:dyDescent="0.15">
      <c r="A227" s="269"/>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c r="AL227" s="268"/>
      <c r="AM227" s="268"/>
      <c r="AN227" s="268"/>
      <c r="AO227" s="269"/>
      <c r="AP227" s="269"/>
      <c r="AQ227" s="269"/>
    </row>
    <row r="228" spans="1:43" ht="18" customHeight="1" x14ac:dyDescent="0.15">
      <c r="A228" s="269"/>
      <c r="B228" s="556" t="str">
        <f>"現状値："&amp;入力③指標!E6&amp;"　　　　　　　（単位：千円）"</f>
        <v>現状値：2025年 3 月期　　　　　　　（単位：千円）</v>
      </c>
      <c r="C228" s="557"/>
      <c r="D228" s="557"/>
      <c r="E228" s="557"/>
      <c r="F228" s="557"/>
      <c r="G228" s="557"/>
      <c r="H228" s="557"/>
      <c r="I228" s="557"/>
      <c r="J228" s="557"/>
      <c r="K228" s="557"/>
      <c r="L228" s="557"/>
      <c r="M228" s="557"/>
      <c r="N228" s="557"/>
      <c r="O228" s="557"/>
      <c r="P228" s="558"/>
      <c r="Q228" s="617">
        <f>入力③指標!E5</f>
        <v>0</v>
      </c>
      <c r="R228" s="622"/>
      <c r="S228" s="622"/>
      <c r="T228" s="623"/>
      <c r="U228" s="617">
        <v>1</v>
      </c>
      <c r="V228" s="622"/>
      <c r="W228" s="622"/>
      <c r="X228" s="623"/>
      <c r="Y228" s="617">
        <f>入力③指標!G5</f>
        <v>2</v>
      </c>
      <c r="Z228" s="622"/>
      <c r="AA228" s="622"/>
      <c r="AB228" s="623"/>
      <c r="AC228" s="617">
        <f>入力③指標!H5</f>
        <v>3</v>
      </c>
      <c r="AD228" s="622"/>
      <c r="AE228" s="622"/>
      <c r="AF228" s="623"/>
      <c r="AG228" s="617">
        <f>入力③指標!I5</f>
        <v>4</v>
      </c>
      <c r="AH228" s="622"/>
      <c r="AI228" s="622"/>
      <c r="AJ228" s="623"/>
      <c r="AK228" s="617">
        <f>入力③指標!J5</f>
        <v>5</v>
      </c>
      <c r="AL228" s="622"/>
      <c r="AM228" s="622"/>
      <c r="AN228" s="623"/>
      <c r="AO228" s="269"/>
      <c r="AP228" s="269"/>
      <c r="AQ228" s="269"/>
    </row>
    <row r="229" spans="1:43" ht="18" customHeight="1" x14ac:dyDescent="0.15">
      <c r="A229" s="269"/>
      <c r="B229" s="688" t="str">
        <f>入力③指標!C7</f>
        <v>売上高</v>
      </c>
      <c r="C229" s="689"/>
      <c r="D229" s="689"/>
      <c r="E229" s="689"/>
      <c r="F229" s="689"/>
      <c r="G229" s="689"/>
      <c r="H229" s="690"/>
      <c r="I229" s="688"/>
      <c r="J229" s="689"/>
      <c r="K229" s="689"/>
      <c r="L229" s="689"/>
      <c r="M229" s="689"/>
      <c r="N229" s="689"/>
      <c r="O229" s="689"/>
      <c r="P229" s="690"/>
      <c r="Q229" s="559">
        <f>入力③指標!E7</f>
        <v>1000000</v>
      </c>
      <c r="R229" s="560"/>
      <c r="S229" s="560"/>
      <c r="T229" s="561"/>
      <c r="U229" s="559">
        <f>入力③指標!F7</f>
        <v>1020000</v>
      </c>
      <c r="V229" s="560"/>
      <c r="W229" s="560"/>
      <c r="X229" s="561"/>
      <c r="Y229" s="559">
        <f>入力③指標!G7</f>
        <v>1040000</v>
      </c>
      <c r="Z229" s="560"/>
      <c r="AA229" s="560"/>
      <c r="AB229" s="561"/>
      <c r="AC229" s="559">
        <f>入力③指標!H7</f>
        <v>1060000</v>
      </c>
      <c r="AD229" s="560"/>
      <c r="AE229" s="560"/>
      <c r="AF229" s="561"/>
      <c r="AG229" s="559">
        <f>入力③指標!I7</f>
        <v>0</v>
      </c>
      <c r="AH229" s="560"/>
      <c r="AI229" s="560"/>
      <c r="AJ229" s="561"/>
      <c r="AK229" s="559">
        <f>入力③指標!J7</f>
        <v>0</v>
      </c>
      <c r="AL229" s="560"/>
      <c r="AM229" s="560"/>
      <c r="AN229" s="561"/>
      <c r="AO229" s="269"/>
      <c r="AP229" s="269"/>
      <c r="AQ229" s="269"/>
    </row>
    <row r="230" spans="1:43" ht="18.95" customHeight="1" x14ac:dyDescent="0.15">
      <c r="A230" s="269"/>
      <c r="B230" s="529" t="str">
        <f>入力③指標!C8</f>
        <v>売上原価</v>
      </c>
      <c r="C230" s="530"/>
      <c r="D230" s="530"/>
      <c r="E230" s="530"/>
      <c r="F230" s="530"/>
      <c r="G230" s="530"/>
      <c r="H230" s="530"/>
      <c r="I230" s="529" t="str">
        <f>入力③指標!D8</f>
        <v>（人件費・減価償却以外）</v>
      </c>
      <c r="J230" s="530"/>
      <c r="K230" s="530"/>
      <c r="L230" s="530"/>
      <c r="M230" s="530"/>
      <c r="N230" s="530"/>
      <c r="O230" s="530"/>
      <c r="P230" s="530"/>
      <c r="Q230" s="476">
        <f>入力③指標!E8</f>
        <v>200000</v>
      </c>
      <c r="R230" s="476"/>
      <c r="S230" s="476"/>
      <c r="T230" s="476"/>
      <c r="U230" s="476">
        <f>入力③指標!F8</f>
        <v>199000</v>
      </c>
      <c r="V230" s="476"/>
      <c r="W230" s="476"/>
      <c r="X230" s="476"/>
      <c r="Y230" s="476">
        <f>入力③指標!G8</f>
        <v>198000</v>
      </c>
      <c r="Z230" s="476"/>
      <c r="AA230" s="476"/>
      <c r="AB230" s="476"/>
      <c r="AC230" s="476">
        <f>入力③指標!H8</f>
        <v>197000</v>
      </c>
      <c r="AD230" s="476"/>
      <c r="AE230" s="476"/>
      <c r="AF230" s="476"/>
      <c r="AG230" s="476">
        <f>入力③指標!I8</f>
        <v>0</v>
      </c>
      <c r="AH230" s="476"/>
      <c r="AI230" s="476"/>
      <c r="AJ230" s="476"/>
      <c r="AK230" s="476">
        <f>入力③指標!J8</f>
        <v>0</v>
      </c>
      <c r="AL230" s="476"/>
      <c r="AM230" s="476"/>
      <c r="AN230" s="476"/>
      <c r="AO230" s="269"/>
      <c r="AP230" s="269"/>
      <c r="AQ230" s="269"/>
    </row>
    <row r="231" spans="1:43" ht="18.95" customHeight="1" x14ac:dyDescent="0.15">
      <c r="A231" s="269"/>
      <c r="B231" s="529"/>
      <c r="C231" s="530"/>
      <c r="D231" s="530"/>
      <c r="E231" s="530"/>
      <c r="F231" s="530"/>
      <c r="G231" s="530"/>
      <c r="H231" s="530"/>
      <c r="I231" s="529" t="str">
        <f>入力③指標!D9</f>
        <v>（人件費）</v>
      </c>
      <c r="J231" s="530"/>
      <c r="K231" s="530"/>
      <c r="L231" s="530"/>
      <c r="M231" s="530"/>
      <c r="N231" s="530"/>
      <c r="O231" s="530"/>
      <c r="P231" s="530"/>
      <c r="Q231" s="476">
        <f>入力③指標!E9</f>
        <v>200000</v>
      </c>
      <c r="R231" s="476"/>
      <c r="S231" s="476"/>
      <c r="T231" s="476"/>
      <c r="U231" s="476">
        <f>入力③指標!F9</f>
        <v>203000</v>
      </c>
      <c r="V231" s="476"/>
      <c r="W231" s="476"/>
      <c r="X231" s="476"/>
      <c r="Y231" s="476">
        <f>入力③指標!G9</f>
        <v>206000</v>
      </c>
      <c r="Z231" s="476"/>
      <c r="AA231" s="476"/>
      <c r="AB231" s="476"/>
      <c r="AC231" s="476">
        <f>入力③指標!H9</f>
        <v>209000</v>
      </c>
      <c r="AD231" s="476"/>
      <c r="AE231" s="476"/>
      <c r="AF231" s="476"/>
      <c r="AG231" s="476">
        <f>入力③指標!I9</f>
        <v>0</v>
      </c>
      <c r="AH231" s="476"/>
      <c r="AI231" s="476"/>
      <c r="AJ231" s="476"/>
      <c r="AK231" s="476">
        <f>入力③指標!J9</f>
        <v>0</v>
      </c>
      <c r="AL231" s="476"/>
      <c r="AM231" s="476"/>
      <c r="AN231" s="476"/>
      <c r="AO231" s="269"/>
      <c r="AP231" s="269"/>
      <c r="AQ231" s="269"/>
    </row>
    <row r="232" spans="1:43" ht="18.95" customHeight="1" x14ac:dyDescent="0.15">
      <c r="A232" s="269"/>
      <c r="B232" s="529"/>
      <c r="C232" s="530"/>
      <c r="D232" s="530"/>
      <c r="E232" s="530"/>
      <c r="F232" s="530"/>
      <c r="G232" s="530"/>
      <c r="H232" s="530"/>
      <c r="I232" s="529" t="str">
        <f>入力③指標!D10</f>
        <v>（減価償却費）</v>
      </c>
      <c r="J232" s="530"/>
      <c r="K232" s="530"/>
      <c r="L232" s="530"/>
      <c r="M232" s="530"/>
      <c r="N232" s="530"/>
      <c r="O232" s="530"/>
      <c r="P232" s="530"/>
      <c r="Q232" s="476">
        <f>入力③指標!E10</f>
        <v>100000</v>
      </c>
      <c r="R232" s="476"/>
      <c r="S232" s="476"/>
      <c r="T232" s="476"/>
      <c r="U232" s="476">
        <f>入力③指標!F10</f>
        <v>100000</v>
      </c>
      <c r="V232" s="476"/>
      <c r="W232" s="476"/>
      <c r="X232" s="476"/>
      <c r="Y232" s="476">
        <f>入力③指標!G10</f>
        <v>100000</v>
      </c>
      <c r="Z232" s="476"/>
      <c r="AA232" s="476"/>
      <c r="AB232" s="476"/>
      <c r="AC232" s="476">
        <f>入力③指標!H10</f>
        <v>100000</v>
      </c>
      <c r="AD232" s="476"/>
      <c r="AE232" s="476"/>
      <c r="AF232" s="476"/>
      <c r="AG232" s="476">
        <f>入力③指標!I10</f>
        <v>0</v>
      </c>
      <c r="AH232" s="476"/>
      <c r="AI232" s="476"/>
      <c r="AJ232" s="476"/>
      <c r="AK232" s="476">
        <f>入力③指標!J10</f>
        <v>0</v>
      </c>
      <c r="AL232" s="476"/>
      <c r="AM232" s="476"/>
      <c r="AN232" s="476"/>
      <c r="AO232" s="269"/>
      <c r="AP232" s="269"/>
      <c r="AQ232" s="269"/>
    </row>
    <row r="233" spans="1:43" ht="18.95" customHeight="1" x14ac:dyDescent="0.15">
      <c r="A233" s="269"/>
      <c r="B233" s="529" t="str">
        <f>入力③指標!C11</f>
        <v>売上総利益</v>
      </c>
      <c r="C233" s="530"/>
      <c r="D233" s="530"/>
      <c r="E233" s="530"/>
      <c r="F233" s="530"/>
      <c r="G233" s="530"/>
      <c r="H233" s="530"/>
      <c r="I233" s="529"/>
      <c r="J233" s="530"/>
      <c r="K233" s="530"/>
      <c r="L233" s="530"/>
      <c r="M233" s="530"/>
      <c r="N233" s="530"/>
      <c r="O233" s="530"/>
      <c r="P233" s="530"/>
      <c r="Q233" s="476">
        <f>入力③指標!E11</f>
        <v>500000</v>
      </c>
      <c r="R233" s="476"/>
      <c r="S233" s="476"/>
      <c r="T233" s="476"/>
      <c r="U233" s="476">
        <f>入力③指標!F11</f>
        <v>518000</v>
      </c>
      <c r="V233" s="476"/>
      <c r="W233" s="476"/>
      <c r="X233" s="476"/>
      <c r="Y233" s="476">
        <f>入力③指標!G11</f>
        <v>536000</v>
      </c>
      <c r="Z233" s="476"/>
      <c r="AA233" s="476"/>
      <c r="AB233" s="476"/>
      <c r="AC233" s="476">
        <f>入力③指標!H11</f>
        <v>554000</v>
      </c>
      <c r="AD233" s="476"/>
      <c r="AE233" s="476"/>
      <c r="AF233" s="476"/>
      <c r="AG233" s="476">
        <f>入力③指標!I11</f>
        <v>0</v>
      </c>
      <c r="AH233" s="476"/>
      <c r="AI233" s="476"/>
      <c r="AJ233" s="476"/>
      <c r="AK233" s="476">
        <f>入力③指標!J11</f>
        <v>0</v>
      </c>
      <c r="AL233" s="476"/>
      <c r="AM233" s="476"/>
      <c r="AN233" s="476"/>
      <c r="AO233" s="269"/>
      <c r="AP233" s="269"/>
      <c r="AQ233" s="269"/>
    </row>
    <row r="234" spans="1:43" ht="18.95" customHeight="1" x14ac:dyDescent="0.15">
      <c r="A234" s="269"/>
      <c r="B234" s="529" t="str">
        <f>入力③指標!C12</f>
        <v>販管費</v>
      </c>
      <c r="C234" s="530"/>
      <c r="D234" s="530"/>
      <c r="E234" s="530"/>
      <c r="F234" s="530"/>
      <c r="G234" s="530"/>
      <c r="H234" s="530"/>
      <c r="I234" s="529" t="str">
        <f>入力③指標!D12</f>
        <v>（人件費・減価償却以外）</v>
      </c>
      <c r="J234" s="530"/>
      <c r="K234" s="530"/>
      <c r="L234" s="530"/>
      <c r="M234" s="530"/>
      <c r="N234" s="530"/>
      <c r="O234" s="530"/>
      <c r="P234" s="530"/>
      <c r="Q234" s="476">
        <f>入力③指標!E12</f>
        <v>200000</v>
      </c>
      <c r="R234" s="476"/>
      <c r="S234" s="476"/>
      <c r="T234" s="476"/>
      <c r="U234" s="476">
        <f>入力③指標!F12</f>
        <v>198000</v>
      </c>
      <c r="V234" s="476"/>
      <c r="W234" s="476"/>
      <c r="X234" s="476"/>
      <c r="Y234" s="476">
        <f>入力③指標!G12</f>
        <v>196000</v>
      </c>
      <c r="Z234" s="476"/>
      <c r="AA234" s="476"/>
      <c r="AB234" s="476"/>
      <c r="AC234" s="476">
        <f>入力③指標!H12</f>
        <v>194000</v>
      </c>
      <c r="AD234" s="476"/>
      <c r="AE234" s="476"/>
      <c r="AF234" s="476"/>
      <c r="AG234" s="476">
        <f>入力③指標!I12</f>
        <v>0</v>
      </c>
      <c r="AH234" s="476"/>
      <c r="AI234" s="476"/>
      <c r="AJ234" s="476"/>
      <c r="AK234" s="476">
        <f>入力③指標!J12</f>
        <v>0</v>
      </c>
      <c r="AL234" s="476"/>
      <c r="AM234" s="476"/>
      <c r="AN234" s="476"/>
      <c r="AO234" s="269"/>
      <c r="AP234" s="269"/>
      <c r="AQ234" s="269"/>
    </row>
    <row r="235" spans="1:43" ht="18.95" customHeight="1" x14ac:dyDescent="0.15">
      <c r="A235" s="269"/>
      <c r="B235" s="529"/>
      <c r="C235" s="530"/>
      <c r="D235" s="530"/>
      <c r="E235" s="530"/>
      <c r="F235" s="530"/>
      <c r="G235" s="530"/>
      <c r="H235" s="530"/>
      <c r="I235" s="529" t="str">
        <f>入力③指標!D13</f>
        <v>（人件費）</v>
      </c>
      <c r="J235" s="530"/>
      <c r="K235" s="530"/>
      <c r="L235" s="530"/>
      <c r="M235" s="530"/>
      <c r="N235" s="530"/>
      <c r="O235" s="530"/>
      <c r="P235" s="530"/>
      <c r="Q235" s="476">
        <f>入力③指標!E13</f>
        <v>100000</v>
      </c>
      <c r="R235" s="476"/>
      <c r="S235" s="476"/>
      <c r="T235" s="476"/>
      <c r="U235" s="476">
        <f>入力③指標!F13</f>
        <v>100000</v>
      </c>
      <c r="V235" s="476"/>
      <c r="W235" s="476"/>
      <c r="X235" s="476"/>
      <c r="Y235" s="476">
        <f>入力③指標!G13</f>
        <v>110000</v>
      </c>
      <c r="Z235" s="476"/>
      <c r="AA235" s="476"/>
      <c r="AB235" s="476"/>
      <c r="AC235" s="476">
        <f>入力③指標!H13</f>
        <v>110000</v>
      </c>
      <c r="AD235" s="476"/>
      <c r="AE235" s="476"/>
      <c r="AF235" s="476"/>
      <c r="AG235" s="476">
        <f>入力③指標!I13</f>
        <v>0</v>
      </c>
      <c r="AH235" s="476"/>
      <c r="AI235" s="476"/>
      <c r="AJ235" s="476"/>
      <c r="AK235" s="476">
        <f>入力③指標!J13</f>
        <v>0</v>
      </c>
      <c r="AL235" s="476"/>
      <c r="AM235" s="476"/>
      <c r="AN235" s="476"/>
      <c r="AO235" s="269"/>
      <c r="AP235" s="269"/>
      <c r="AQ235" s="269"/>
    </row>
    <row r="236" spans="1:43" ht="18.95" customHeight="1" x14ac:dyDescent="0.15">
      <c r="A236" s="269"/>
      <c r="B236" s="529"/>
      <c r="C236" s="530"/>
      <c r="D236" s="530"/>
      <c r="E236" s="530"/>
      <c r="F236" s="530"/>
      <c r="G236" s="530"/>
      <c r="H236" s="530"/>
      <c r="I236" s="529" t="str">
        <f>入力③指標!D14</f>
        <v>（減価償却費）</v>
      </c>
      <c r="J236" s="530"/>
      <c r="K236" s="530"/>
      <c r="L236" s="530"/>
      <c r="M236" s="530"/>
      <c r="N236" s="530"/>
      <c r="O236" s="530"/>
      <c r="P236" s="530"/>
      <c r="Q236" s="476">
        <f>入力③指標!E14</f>
        <v>100000</v>
      </c>
      <c r="R236" s="476"/>
      <c r="S236" s="476"/>
      <c r="T236" s="476"/>
      <c r="U236" s="476">
        <f>入力③指標!F14</f>
        <v>100000</v>
      </c>
      <c r="V236" s="476"/>
      <c r="W236" s="476"/>
      <c r="X236" s="476"/>
      <c r="Y236" s="476">
        <f>入力③指標!G14</f>
        <v>100000</v>
      </c>
      <c r="Z236" s="476"/>
      <c r="AA236" s="476"/>
      <c r="AB236" s="476"/>
      <c r="AC236" s="476">
        <f>入力③指標!H14</f>
        <v>100000</v>
      </c>
      <c r="AD236" s="476"/>
      <c r="AE236" s="476"/>
      <c r="AF236" s="476"/>
      <c r="AG236" s="476">
        <f>入力③指標!I14</f>
        <v>0</v>
      </c>
      <c r="AH236" s="476"/>
      <c r="AI236" s="476"/>
      <c r="AJ236" s="476"/>
      <c r="AK236" s="476">
        <f>入力③指標!J14</f>
        <v>0</v>
      </c>
      <c r="AL236" s="476"/>
      <c r="AM236" s="476"/>
      <c r="AN236" s="476"/>
      <c r="AO236" s="269"/>
      <c r="AP236" s="269"/>
      <c r="AQ236" s="269"/>
    </row>
    <row r="237" spans="1:43" ht="18.95" customHeight="1" x14ac:dyDescent="0.15">
      <c r="A237" s="269"/>
      <c r="B237" s="529" t="str">
        <f>入力③指標!C15</f>
        <v>営業利益</v>
      </c>
      <c r="C237" s="530"/>
      <c r="D237" s="530"/>
      <c r="E237" s="530"/>
      <c r="F237" s="530"/>
      <c r="G237" s="530"/>
      <c r="H237" s="530"/>
      <c r="I237" s="529"/>
      <c r="J237" s="530"/>
      <c r="K237" s="530"/>
      <c r="L237" s="530"/>
      <c r="M237" s="530"/>
      <c r="N237" s="530"/>
      <c r="O237" s="530"/>
      <c r="P237" s="530"/>
      <c r="Q237" s="476">
        <f>入力③指標!E15</f>
        <v>100000</v>
      </c>
      <c r="R237" s="476"/>
      <c r="S237" s="476"/>
      <c r="T237" s="476"/>
      <c r="U237" s="476">
        <f>入力③指標!F15</f>
        <v>120000</v>
      </c>
      <c r="V237" s="476"/>
      <c r="W237" s="476"/>
      <c r="X237" s="476"/>
      <c r="Y237" s="476">
        <f>入力③指標!G15</f>
        <v>130000</v>
      </c>
      <c r="Z237" s="476"/>
      <c r="AA237" s="476"/>
      <c r="AB237" s="476"/>
      <c r="AC237" s="476">
        <f>入力③指標!H15</f>
        <v>150000</v>
      </c>
      <c r="AD237" s="476"/>
      <c r="AE237" s="476"/>
      <c r="AF237" s="476"/>
      <c r="AG237" s="476">
        <f>入力③指標!I15</f>
        <v>0</v>
      </c>
      <c r="AH237" s="476"/>
      <c r="AI237" s="476"/>
      <c r="AJ237" s="476"/>
      <c r="AK237" s="476">
        <f>入力③指標!J15</f>
        <v>0</v>
      </c>
      <c r="AL237" s="476"/>
      <c r="AM237" s="476"/>
      <c r="AN237" s="476"/>
      <c r="AO237" s="269"/>
      <c r="AP237" s="269"/>
      <c r="AQ237" s="269"/>
    </row>
    <row r="238" spans="1:43" ht="18.95" customHeight="1" x14ac:dyDescent="0.15">
      <c r="A238" s="269"/>
      <c r="B238" s="708" t="str">
        <f>入力③指標!C16</f>
        <v>営業外費用※2</v>
      </c>
      <c r="C238" s="709"/>
      <c r="D238" s="709"/>
      <c r="E238" s="709"/>
      <c r="F238" s="709"/>
      <c r="G238" s="709"/>
      <c r="H238" s="710"/>
      <c r="I238" s="529" t="str">
        <f>入力③指標!D16</f>
        <v>（支払利息、新株発行費等）</v>
      </c>
      <c r="J238" s="530"/>
      <c r="K238" s="530"/>
      <c r="L238" s="530"/>
      <c r="M238" s="530"/>
      <c r="N238" s="530"/>
      <c r="O238" s="530"/>
      <c r="P238" s="530"/>
      <c r="Q238" s="476">
        <f>入力③指標!E16</f>
        <v>45600</v>
      </c>
      <c r="R238" s="476"/>
      <c r="S238" s="476"/>
      <c r="T238" s="476"/>
      <c r="U238" s="476">
        <f>入力③指標!F16</f>
        <v>48000</v>
      </c>
      <c r="V238" s="476"/>
      <c r="W238" s="476"/>
      <c r="X238" s="476"/>
      <c r="Y238" s="476">
        <f>入力③指標!G16</f>
        <v>46000</v>
      </c>
      <c r="Z238" s="476"/>
      <c r="AA238" s="476"/>
      <c r="AB238" s="476"/>
      <c r="AC238" s="476">
        <f>入力③指標!H16</f>
        <v>44000</v>
      </c>
      <c r="AD238" s="476"/>
      <c r="AE238" s="476"/>
      <c r="AF238" s="476"/>
      <c r="AG238" s="476">
        <f>入力③指標!I16</f>
        <v>0</v>
      </c>
      <c r="AH238" s="476"/>
      <c r="AI238" s="476"/>
      <c r="AJ238" s="476"/>
      <c r="AK238" s="476">
        <f>入力③指標!J16</f>
        <v>0</v>
      </c>
      <c r="AL238" s="476"/>
      <c r="AM238" s="476"/>
      <c r="AN238" s="476"/>
      <c r="AO238" s="269"/>
      <c r="AP238" s="269"/>
      <c r="AQ238" s="269"/>
    </row>
    <row r="239" spans="1:43" ht="18.95" customHeight="1" x14ac:dyDescent="0.15">
      <c r="A239" s="269"/>
      <c r="B239" s="529" t="str">
        <f>入力③指標!C17</f>
        <v>経常利益※2</v>
      </c>
      <c r="C239" s="530"/>
      <c r="D239" s="530"/>
      <c r="E239" s="530"/>
      <c r="F239" s="530"/>
      <c r="G239" s="530"/>
      <c r="H239" s="530"/>
      <c r="I239" s="529"/>
      <c r="J239" s="530"/>
      <c r="K239" s="530"/>
      <c r="L239" s="530"/>
      <c r="M239" s="530"/>
      <c r="N239" s="530"/>
      <c r="O239" s="530"/>
      <c r="P239" s="530"/>
      <c r="Q239" s="476">
        <f>入力③指標!E17</f>
        <v>54400</v>
      </c>
      <c r="R239" s="476"/>
      <c r="S239" s="476"/>
      <c r="T239" s="476"/>
      <c r="U239" s="476">
        <f>入力③指標!F17</f>
        <v>72000</v>
      </c>
      <c r="V239" s="476"/>
      <c r="W239" s="476"/>
      <c r="X239" s="476"/>
      <c r="Y239" s="476">
        <f>入力③指標!G17</f>
        <v>84000</v>
      </c>
      <c r="Z239" s="476"/>
      <c r="AA239" s="476"/>
      <c r="AB239" s="476"/>
      <c r="AC239" s="476">
        <f>入力③指標!H17</f>
        <v>106000</v>
      </c>
      <c r="AD239" s="476"/>
      <c r="AE239" s="476"/>
      <c r="AF239" s="476"/>
      <c r="AG239" s="476">
        <f>入力③指標!I17</f>
        <v>0</v>
      </c>
      <c r="AH239" s="476"/>
      <c r="AI239" s="476"/>
      <c r="AJ239" s="476"/>
      <c r="AK239" s="476">
        <f>入力③指標!J17</f>
        <v>0</v>
      </c>
      <c r="AL239" s="476"/>
      <c r="AM239" s="476"/>
      <c r="AN239" s="476"/>
      <c r="AO239" s="269"/>
      <c r="AP239" s="269"/>
      <c r="AQ239" s="269"/>
    </row>
    <row r="240" spans="1:43" ht="18.95" customHeight="1" thickBot="1" x14ac:dyDescent="0.2">
      <c r="A240" s="269"/>
      <c r="B240" s="417" t="str">
        <f>入力③指標!C18</f>
        <v>人件費＋減価償却費</v>
      </c>
      <c r="C240" s="418"/>
      <c r="D240" s="418"/>
      <c r="E240" s="418"/>
      <c r="F240" s="418"/>
      <c r="G240" s="418"/>
      <c r="H240" s="418"/>
      <c r="I240" s="417"/>
      <c r="J240" s="418"/>
      <c r="K240" s="418"/>
      <c r="L240" s="418"/>
      <c r="M240" s="418"/>
      <c r="N240" s="418"/>
      <c r="O240" s="418"/>
      <c r="P240" s="418"/>
      <c r="Q240" s="528">
        <f>入力③指標!E18</f>
        <v>500000</v>
      </c>
      <c r="R240" s="528"/>
      <c r="S240" s="528"/>
      <c r="T240" s="528"/>
      <c r="U240" s="528">
        <f>入力③指標!F18</f>
        <v>503000</v>
      </c>
      <c r="V240" s="528"/>
      <c r="W240" s="528"/>
      <c r="X240" s="528"/>
      <c r="Y240" s="528">
        <f>入力③指標!G18</f>
        <v>516000</v>
      </c>
      <c r="Z240" s="528"/>
      <c r="AA240" s="528"/>
      <c r="AB240" s="528"/>
      <c r="AC240" s="528">
        <f>入力③指標!H18</f>
        <v>519000</v>
      </c>
      <c r="AD240" s="528"/>
      <c r="AE240" s="528"/>
      <c r="AF240" s="528"/>
      <c r="AG240" s="528">
        <f>入力③指標!I18</f>
        <v>0</v>
      </c>
      <c r="AH240" s="528"/>
      <c r="AI240" s="528"/>
      <c r="AJ240" s="528"/>
      <c r="AK240" s="528">
        <f>入力③指標!J18</f>
        <v>0</v>
      </c>
      <c r="AL240" s="528"/>
      <c r="AM240" s="528"/>
      <c r="AN240" s="528"/>
      <c r="AO240" s="269"/>
      <c r="AP240" s="269"/>
      <c r="AQ240" s="269"/>
    </row>
    <row r="241" spans="1:43" ht="18.95" customHeight="1" thickTop="1" thickBot="1" x14ac:dyDescent="0.2">
      <c r="A241" s="269"/>
      <c r="B241" s="721" t="str">
        <f>入力③指標!C19</f>
        <v>従業員数または年間総労働時間</v>
      </c>
      <c r="C241" s="722"/>
      <c r="D241" s="722"/>
      <c r="E241" s="722"/>
      <c r="F241" s="722"/>
      <c r="G241" s="722"/>
      <c r="H241" s="722"/>
      <c r="I241" s="722"/>
      <c r="J241" s="722"/>
      <c r="K241" s="722"/>
      <c r="L241" s="722"/>
      <c r="M241" s="722"/>
      <c r="N241" s="722"/>
      <c r="O241" s="722"/>
      <c r="P241" s="723"/>
      <c r="Q241" s="730">
        <f>入力③指標!E19</f>
        <v>21</v>
      </c>
      <c r="R241" s="730"/>
      <c r="S241" s="730"/>
      <c r="T241" s="730"/>
      <c r="U241" s="730">
        <f>入力③指標!F19</f>
        <v>22</v>
      </c>
      <c r="V241" s="730"/>
      <c r="W241" s="730"/>
      <c r="X241" s="730"/>
      <c r="Y241" s="730">
        <f>入力③指標!G19</f>
        <v>22</v>
      </c>
      <c r="Z241" s="730"/>
      <c r="AA241" s="730"/>
      <c r="AB241" s="730"/>
      <c r="AC241" s="730">
        <f>入力③指標!H19</f>
        <v>23</v>
      </c>
      <c r="AD241" s="730"/>
      <c r="AE241" s="730"/>
      <c r="AF241" s="730"/>
      <c r="AG241" s="730">
        <f>入力③指標!I19</f>
        <v>0</v>
      </c>
      <c r="AH241" s="730"/>
      <c r="AI241" s="730"/>
      <c r="AJ241" s="730"/>
      <c r="AK241" s="730">
        <f>入力③指標!J19</f>
        <v>0</v>
      </c>
      <c r="AL241" s="730"/>
      <c r="AM241" s="730"/>
      <c r="AN241" s="730"/>
      <c r="AO241" s="269"/>
      <c r="AP241" s="269"/>
      <c r="AQ241" s="269"/>
    </row>
    <row r="242" spans="1:43" ht="18.95" customHeight="1" thickTop="1" x14ac:dyDescent="0.15">
      <c r="A242" s="269"/>
      <c r="B242" s="531" t="str">
        <f>入力③指標!C20</f>
        <v>労働生産性</v>
      </c>
      <c r="C242" s="532"/>
      <c r="D242" s="532"/>
      <c r="E242" s="532"/>
      <c r="F242" s="532"/>
      <c r="G242" s="532"/>
      <c r="H242" s="532"/>
      <c r="I242" s="532"/>
      <c r="J242" s="532"/>
      <c r="K242" s="532"/>
      <c r="L242" s="532"/>
      <c r="M242" s="532"/>
      <c r="N242" s="532"/>
      <c r="O242" s="532"/>
      <c r="P242" s="533"/>
      <c r="Q242" s="707">
        <f>入力③指標!E20</f>
        <v>28571.428571428572</v>
      </c>
      <c r="R242" s="707"/>
      <c r="S242" s="707"/>
      <c r="T242" s="707"/>
      <c r="U242" s="707">
        <f>入力③指標!F20</f>
        <v>28318.18181818182</v>
      </c>
      <c r="V242" s="707"/>
      <c r="W242" s="707"/>
      <c r="X242" s="707"/>
      <c r="Y242" s="707">
        <f>入力③指標!G20</f>
        <v>29363.636363636364</v>
      </c>
      <c r="Z242" s="707"/>
      <c r="AA242" s="707"/>
      <c r="AB242" s="707"/>
      <c r="AC242" s="707">
        <f>入力③指標!H20</f>
        <v>29086.956521739132</v>
      </c>
      <c r="AD242" s="707"/>
      <c r="AE242" s="707"/>
      <c r="AF242" s="707"/>
      <c r="AG242" s="707" t="str">
        <f>入力③指標!I20</f>
        <v/>
      </c>
      <c r="AH242" s="707"/>
      <c r="AI242" s="707"/>
      <c r="AJ242" s="707"/>
      <c r="AK242" s="707" t="str">
        <f>入力③指標!J20</f>
        <v/>
      </c>
      <c r="AL242" s="707"/>
      <c r="AM242" s="707"/>
      <c r="AN242" s="707"/>
      <c r="AO242" s="269"/>
      <c r="AP242" s="269"/>
      <c r="AQ242" s="269"/>
    </row>
    <row r="243" spans="1:43" ht="18.95" customHeight="1" x14ac:dyDescent="0.15">
      <c r="A243" s="269"/>
      <c r="B243" s="688" t="str">
        <f>入力③指標!C21</f>
        <v>売上高経常利益率</v>
      </c>
      <c r="C243" s="593"/>
      <c r="D243" s="593"/>
      <c r="E243" s="593"/>
      <c r="F243" s="593"/>
      <c r="G243" s="593"/>
      <c r="H243" s="593"/>
      <c r="I243" s="593"/>
      <c r="J243" s="593"/>
      <c r="K243" s="593"/>
      <c r="L243" s="593"/>
      <c r="M243" s="593"/>
      <c r="N243" s="593"/>
      <c r="O243" s="593"/>
      <c r="P243" s="724"/>
      <c r="Q243" s="696">
        <f>入力③指標!E21</f>
        <v>5.4399999999999997E-2</v>
      </c>
      <c r="R243" s="696"/>
      <c r="S243" s="696"/>
      <c r="T243" s="696"/>
      <c r="U243" s="696">
        <f>入力③指標!F21</f>
        <v>7.0588235294117646E-2</v>
      </c>
      <c r="V243" s="696"/>
      <c r="W243" s="696"/>
      <c r="X243" s="696"/>
      <c r="Y243" s="696">
        <f>入力③指標!G21</f>
        <v>8.0769230769230774E-2</v>
      </c>
      <c r="Z243" s="696"/>
      <c r="AA243" s="696"/>
      <c r="AB243" s="696"/>
      <c r="AC243" s="696">
        <f>入力③指標!H21</f>
        <v>0.1</v>
      </c>
      <c r="AD243" s="696"/>
      <c r="AE243" s="696"/>
      <c r="AF243" s="696"/>
      <c r="AG243" s="696" t="str">
        <f>入力③指標!I21</f>
        <v/>
      </c>
      <c r="AH243" s="696"/>
      <c r="AI243" s="696"/>
      <c r="AJ243" s="696"/>
      <c r="AK243" s="696" t="str">
        <f>入力③指標!J21</f>
        <v/>
      </c>
      <c r="AL243" s="696"/>
      <c r="AM243" s="696"/>
      <c r="AN243" s="696"/>
      <c r="AO243" s="269"/>
      <c r="AP243" s="269"/>
      <c r="AQ243" s="269"/>
    </row>
    <row r="244" spans="1:43" ht="18.95" customHeight="1" x14ac:dyDescent="0.15">
      <c r="A244" s="269"/>
      <c r="B244" s="688" t="str">
        <f>入力③指標!C22</f>
        <v>付加価値額＝営業利益＋人件費＋減価償却費</v>
      </c>
      <c r="C244" s="593"/>
      <c r="D244" s="593"/>
      <c r="E244" s="593"/>
      <c r="F244" s="593"/>
      <c r="G244" s="593"/>
      <c r="H244" s="593"/>
      <c r="I244" s="593"/>
      <c r="J244" s="593"/>
      <c r="K244" s="593"/>
      <c r="L244" s="593"/>
      <c r="M244" s="593"/>
      <c r="N244" s="593"/>
      <c r="O244" s="593"/>
      <c r="P244" s="724"/>
      <c r="Q244" s="433">
        <f>入力③指標!E22</f>
        <v>600000</v>
      </c>
      <c r="R244" s="433"/>
      <c r="S244" s="433"/>
      <c r="T244" s="433"/>
      <c r="U244" s="433">
        <f>入力③指標!F22</f>
        <v>623000</v>
      </c>
      <c r="V244" s="433"/>
      <c r="W244" s="433"/>
      <c r="X244" s="433"/>
      <c r="Y244" s="433">
        <f>入力③指標!G22</f>
        <v>646000</v>
      </c>
      <c r="Z244" s="433"/>
      <c r="AA244" s="433"/>
      <c r="AB244" s="433"/>
      <c r="AC244" s="433">
        <f>入力③指標!H22</f>
        <v>669000</v>
      </c>
      <c r="AD244" s="433"/>
      <c r="AE244" s="433"/>
      <c r="AF244" s="433"/>
      <c r="AG244" s="433">
        <f>入力③指標!I22</f>
        <v>0</v>
      </c>
      <c r="AH244" s="433"/>
      <c r="AI244" s="433"/>
      <c r="AJ244" s="433"/>
      <c r="AK244" s="433">
        <f>入力③指標!J22</f>
        <v>0</v>
      </c>
      <c r="AL244" s="433"/>
      <c r="AM244" s="433"/>
      <c r="AN244" s="433"/>
      <c r="AO244" s="269"/>
      <c r="AP244" s="269"/>
      <c r="AQ244" s="269"/>
    </row>
    <row r="245" spans="1:43" ht="13.5" customHeight="1" x14ac:dyDescent="0.15">
      <c r="A245" s="269"/>
      <c r="B245" s="268"/>
      <c r="C245" s="268"/>
      <c r="D245" s="268"/>
      <c r="E245" s="268"/>
      <c r="F245" s="268"/>
      <c r="G245" s="268"/>
      <c r="H245" s="268"/>
      <c r="I245" s="268"/>
      <c r="J245" s="268"/>
      <c r="K245" s="268"/>
      <c r="L245" s="268"/>
      <c r="M245" s="268"/>
      <c r="N245" s="268"/>
      <c r="O245" s="268"/>
      <c r="P245" s="268"/>
      <c r="Q245" s="306"/>
      <c r="R245" s="306"/>
      <c r="S245" s="306"/>
      <c r="T245" s="306"/>
      <c r="U245" s="268"/>
      <c r="V245" s="268"/>
      <c r="W245" s="268"/>
      <c r="X245" s="268"/>
      <c r="Y245" s="268"/>
      <c r="Z245" s="268"/>
      <c r="AA245" s="268"/>
      <c r="AB245" s="268"/>
      <c r="AC245" s="268"/>
      <c r="AD245" s="268"/>
      <c r="AE245" s="268"/>
      <c r="AF245" s="268"/>
      <c r="AG245" s="268"/>
      <c r="AH245" s="268"/>
      <c r="AI245" s="268"/>
      <c r="AJ245" s="268"/>
      <c r="AK245" s="268"/>
      <c r="AL245" s="268"/>
      <c r="AM245" s="268"/>
      <c r="AN245" s="268"/>
      <c r="AO245" s="269"/>
      <c r="AP245" s="269"/>
      <c r="AQ245" s="269"/>
    </row>
    <row r="246" spans="1:43" ht="18.95" customHeight="1" x14ac:dyDescent="0.15">
      <c r="A246" s="269"/>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c r="AL246" s="268"/>
      <c r="AM246" s="268"/>
      <c r="AN246" s="268"/>
      <c r="AO246" s="269"/>
      <c r="AP246" s="269"/>
      <c r="AQ246" s="269"/>
    </row>
    <row r="247" spans="1:43" ht="18.95" customHeight="1" x14ac:dyDescent="0.15">
      <c r="A247" s="269"/>
      <c r="B247" s="307"/>
      <c r="C247" s="307"/>
      <c r="D247" s="308"/>
      <c r="E247" s="308"/>
      <c r="F247" s="308"/>
      <c r="G247" s="308"/>
      <c r="H247" s="308"/>
      <c r="I247" s="308"/>
      <c r="J247" s="308"/>
      <c r="K247" s="308"/>
      <c r="L247" s="308"/>
      <c r="M247" s="308"/>
      <c r="N247" s="308"/>
      <c r="O247" s="308"/>
      <c r="P247" s="308"/>
      <c r="Q247" s="308"/>
      <c r="R247" s="308"/>
      <c r="S247" s="308"/>
      <c r="T247" s="308"/>
      <c r="U247" s="308"/>
      <c r="V247" s="308"/>
      <c r="W247" s="268"/>
      <c r="X247" s="268"/>
      <c r="Y247" s="268"/>
      <c r="Z247" s="268"/>
      <c r="AA247" s="309"/>
      <c r="AB247" s="309"/>
      <c r="AC247" s="309"/>
      <c r="AD247" s="309"/>
      <c r="AE247" s="309"/>
      <c r="AF247" s="310"/>
      <c r="AG247" s="310"/>
      <c r="AH247" s="310"/>
      <c r="AI247" s="310"/>
      <c r="AJ247" s="310"/>
      <c r="AK247" s="310"/>
      <c r="AL247" s="310"/>
      <c r="AM247" s="310"/>
      <c r="AN247" s="310"/>
      <c r="AO247" s="308"/>
      <c r="AP247" s="308"/>
      <c r="AQ247" s="308"/>
    </row>
    <row r="248" spans="1:43" ht="18.95" customHeight="1" x14ac:dyDescent="0.15">
      <c r="A248" s="269"/>
      <c r="B248" s="311"/>
      <c r="C248" s="311"/>
      <c r="D248" s="312"/>
      <c r="E248" s="312"/>
      <c r="F248" s="312"/>
      <c r="G248" s="312"/>
      <c r="H248" s="312"/>
      <c r="I248" s="312"/>
      <c r="J248" s="312"/>
      <c r="K248" s="312"/>
      <c r="L248" s="312"/>
      <c r="M248" s="312"/>
      <c r="N248" s="313"/>
      <c r="O248" s="313"/>
      <c r="P248" s="313"/>
      <c r="Q248" s="313"/>
      <c r="R248" s="313"/>
      <c r="S248" s="312"/>
      <c r="T248" s="312"/>
      <c r="U248" s="312"/>
      <c r="V248" s="313"/>
      <c r="W248" s="313"/>
      <c r="X248" s="313"/>
      <c r="Y248" s="313"/>
      <c r="Z248" s="313"/>
      <c r="AA248" s="314"/>
      <c r="AB248" s="314"/>
      <c r="AC248" s="314"/>
      <c r="AD248" s="314"/>
      <c r="AE248" s="314"/>
      <c r="AF248" s="315"/>
      <c r="AG248" s="315"/>
      <c r="AH248" s="315"/>
      <c r="AI248" s="315"/>
      <c r="AJ248" s="315"/>
      <c r="AK248" s="315"/>
      <c r="AL248" s="315"/>
      <c r="AM248" s="315"/>
      <c r="AN248" s="315"/>
      <c r="AO248" s="312"/>
      <c r="AP248" s="312"/>
      <c r="AQ248" s="312"/>
    </row>
    <row r="249" spans="1:43" ht="18.95" customHeight="1" x14ac:dyDescent="0.15">
      <c r="A249" s="269"/>
      <c r="B249" s="311"/>
      <c r="C249" s="311"/>
      <c r="D249" s="312"/>
      <c r="E249" s="312"/>
      <c r="F249" s="312"/>
      <c r="G249" s="312"/>
      <c r="H249" s="312"/>
      <c r="I249" s="312"/>
      <c r="J249" s="312"/>
      <c r="K249" s="312"/>
      <c r="L249" s="312"/>
      <c r="M249" s="312"/>
      <c r="N249" s="313"/>
      <c r="O249" s="313"/>
      <c r="P249" s="313"/>
      <c r="Q249" s="313"/>
      <c r="R249" s="313"/>
      <c r="S249" s="312"/>
      <c r="T249" s="312"/>
      <c r="U249" s="312"/>
      <c r="V249" s="313"/>
      <c r="W249" s="313"/>
      <c r="X249" s="313"/>
      <c r="Y249" s="313"/>
      <c r="Z249" s="313"/>
      <c r="AA249" s="314"/>
      <c r="AB249" s="314"/>
      <c r="AC249" s="314"/>
      <c r="AD249" s="314"/>
      <c r="AE249" s="314"/>
      <c r="AF249" s="315"/>
      <c r="AG249" s="315"/>
      <c r="AH249" s="315"/>
      <c r="AI249" s="315"/>
      <c r="AJ249" s="315"/>
      <c r="AK249" s="315"/>
      <c r="AL249" s="315"/>
      <c r="AM249" s="315"/>
      <c r="AN249" s="315"/>
      <c r="AO249" s="312"/>
      <c r="AP249" s="312"/>
      <c r="AQ249" s="312"/>
    </row>
    <row r="250" spans="1:43" ht="18.95" customHeight="1" x14ac:dyDescent="0.15">
      <c r="A250" s="269"/>
      <c r="B250" s="311"/>
      <c r="C250" s="311"/>
      <c r="D250" s="312"/>
      <c r="E250" s="312"/>
      <c r="F250" s="312"/>
      <c r="G250" s="312"/>
      <c r="H250" s="312"/>
      <c r="I250" s="312"/>
      <c r="J250" s="312"/>
      <c r="K250" s="312"/>
      <c r="L250" s="312"/>
      <c r="M250" s="312"/>
      <c r="N250" s="313"/>
      <c r="O250" s="313"/>
      <c r="P250" s="313"/>
      <c r="Q250" s="313"/>
      <c r="R250" s="313"/>
      <c r="S250" s="312"/>
      <c r="T250" s="312"/>
      <c r="U250" s="312"/>
      <c r="V250" s="313"/>
      <c r="W250" s="313"/>
      <c r="X250" s="313"/>
      <c r="Y250" s="313"/>
      <c r="Z250" s="313"/>
      <c r="AA250" s="314"/>
      <c r="AB250" s="314"/>
      <c r="AC250" s="314"/>
      <c r="AD250" s="314"/>
      <c r="AE250" s="314"/>
      <c r="AF250" s="315"/>
      <c r="AG250" s="315"/>
      <c r="AH250" s="315"/>
      <c r="AI250" s="315"/>
      <c r="AJ250" s="315"/>
      <c r="AK250" s="315"/>
      <c r="AL250" s="315"/>
      <c r="AM250" s="315"/>
      <c r="AN250" s="315"/>
      <c r="AO250" s="312"/>
      <c r="AP250" s="312"/>
      <c r="AQ250" s="312"/>
    </row>
    <row r="251" spans="1:43" ht="18.95" customHeight="1" x14ac:dyDescent="0.15">
      <c r="A251" s="269"/>
      <c r="B251" s="311"/>
      <c r="C251" s="311"/>
      <c r="D251" s="312"/>
      <c r="E251" s="312"/>
      <c r="F251" s="312"/>
      <c r="G251" s="312"/>
      <c r="H251" s="312"/>
      <c r="I251" s="312"/>
      <c r="J251" s="312"/>
      <c r="K251" s="312"/>
      <c r="L251" s="312"/>
      <c r="M251" s="312"/>
      <c r="N251" s="313"/>
      <c r="O251" s="313"/>
      <c r="P251" s="313"/>
      <c r="Q251" s="313"/>
      <c r="R251" s="313"/>
      <c r="S251" s="312"/>
      <c r="T251" s="312"/>
      <c r="U251" s="312"/>
      <c r="V251" s="313"/>
      <c r="W251" s="313"/>
      <c r="X251" s="313"/>
      <c r="Y251" s="313"/>
      <c r="Z251" s="313"/>
      <c r="AA251" s="314"/>
      <c r="AB251" s="314"/>
      <c r="AC251" s="314"/>
      <c r="AD251" s="314"/>
      <c r="AE251" s="314"/>
      <c r="AF251" s="315"/>
      <c r="AG251" s="315"/>
      <c r="AH251" s="315"/>
      <c r="AI251" s="315"/>
      <c r="AJ251" s="315"/>
      <c r="AK251" s="315"/>
      <c r="AL251" s="315"/>
      <c r="AM251" s="315"/>
      <c r="AN251" s="315"/>
      <c r="AO251" s="312"/>
      <c r="AP251" s="312"/>
      <c r="AQ251" s="312"/>
    </row>
    <row r="252" spans="1:43" ht="18.95" customHeight="1" x14ac:dyDescent="0.15">
      <c r="A252" s="269"/>
      <c r="B252" s="311"/>
      <c r="C252" s="311"/>
      <c r="D252" s="312"/>
      <c r="E252" s="312"/>
      <c r="F252" s="312"/>
      <c r="G252" s="312"/>
      <c r="H252" s="312"/>
      <c r="I252" s="312"/>
      <c r="J252" s="312"/>
      <c r="K252" s="312"/>
      <c r="L252" s="312"/>
      <c r="M252" s="312"/>
      <c r="N252" s="313"/>
      <c r="O252" s="313"/>
      <c r="P252" s="313"/>
      <c r="Q252" s="313"/>
      <c r="R252" s="313"/>
      <c r="S252" s="312"/>
      <c r="T252" s="312"/>
      <c r="U252" s="312"/>
      <c r="V252" s="313"/>
      <c r="W252" s="313"/>
      <c r="X252" s="313"/>
      <c r="Y252" s="313"/>
      <c r="Z252" s="313"/>
      <c r="AA252" s="314"/>
      <c r="AB252" s="314"/>
      <c r="AC252" s="314"/>
      <c r="AD252" s="314"/>
      <c r="AE252" s="314"/>
      <c r="AF252" s="315"/>
      <c r="AG252" s="315"/>
      <c r="AH252" s="315"/>
      <c r="AI252" s="315"/>
      <c r="AJ252" s="315"/>
      <c r="AK252" s="315"/>
      <c r="AL252" s="315"/>
      <c r="AM252" s="315"/>
      <c r="AN252" s="315"/>
      <c r="AO252" s="312"/>
      <c r="AP252" s="312"/>
      <c r="AQ252" s="312"/>
    </row>
    <row r="253" spans="1:43" ht="18.95" customHeight="1" x14ac:dyDescent="0.15">
      <c r="A253" s="269"/>
      <c r="B253" s="311"/>
      <c r="C253" s="311"/>
      <c r="D253" s="312"/>
      <c r="E253" s="312"/>
      <c r="F253" s="312"/>
      <c r="G253" s="312"/>
      <c r="H253" s="312"/>
      <c r="I253" s="312"/>
      <c r="J253" s="312"/>
      <c r="K253" s="312"/>
      <c r="L253" s="312"/>
      <c r="M253" s="312"/>
      <c r="N253" s="313"/>
      <c r="O253" s="313"/>
      <c r="P253" s="313"/>
      <c r="Q253" s="313"/>
      <c r="R253" s="313"/>
      <c r="S253" s="312"/>
      <c r="T253" s="312"/>
      <c r="U253" s="312"/>
      <c r="V253" s="313"/>
      <c r="W253" s="313"/>
      <c r="X253" s="313"/>
      <c r="Y253" s="313"/>
      <c r="Z253" s="313"/>
      <c r="AA253" s="314"/>
      <c r="AB253" s="314"/>
      <c r="AC253" s="314"/>
      <c r="AD253" s="314"/>
      <c r="AE253" s="314"/>
      <c r="AF253" s="315"/>
      <c r="AG253" s="315"/>
      <c r="AH253" s="315"/>
      <c r="AI253" s="315"/>
      <c r="AJ253" s="315"/>
      <c r="AK253" s="315"/>
      <c r="AL253" s="315"/>
      <c r="AM253" s="315"/>
      <c r="AN253" s="315"/>
      <c r="AO253" s="312"/>
      <c r="AP253" s="312"/>
      <c r="AQ253" s="312"/>
    </row>
    <row r="254" spans="1:43" ht="18.95" customHeight="1" x14ac:dyDescent="0.15">
      <c r="A254" s="269"/>
      <c r="B254" s="311"/>
      <c r="C254" s="311"/>
      <c r="D254" s="312"/>
      <c r="E254" s="312"/>
      <c r="F254" s="312"/>
      <c r="G254" s="312"/>
      <c r="H254" s="312"/>
      <c r="I254" s="312"/>
      <c r="J254" s="312"/>
      <c r="K254" s="312"/>
      <c r="L254" s="312"/>
      <c r="M254" s="312"/>
      <c r="N254" s="313"/>
      <c r="O254" s="313"/>
      <c r="P254" s="313"/>
      <c r="Q254" s="313"/>
      <c r="R254" s="313"/>
      <c r="S254" s="312"/>
      <c r="T254" s="312"/>
      <c r="U254" s="312"/>
      <c r="V254" s="313"/>
      <c r="W254" s="313"/>
      <c r="X254" s="313"/>
      <c r="Y254" s="313"/>
      <c r="Z254" s="313"/>
      <c r="AA254" s="314"/>
      <c r="AB254" s="314"/>
      <c r="AC254" s="314"/>
      <c r="AD254" s="314"/>
      <c r="AE254" s="314"/>
      <c r="AF254" s="315"/>
      <c r="AG254" s="315"/>
      <c r="AH254" s="315"/>
      <c r="AI254" s="315"/>
      <c r="AJ254" s="315"/>
      <c r="AK254" s="315"/>
      <c r="AL254" s="315"/>
      <c r="AM254" s="315"/>
      <c r="AN254" s="315"/>
      <c r="AO254" s="312"/>
      <c r="AP254" s="312"/>
      <c r="AQ254" s="312"/>
    </row>
    <row r="255" spans="1:43" ht="18.95" customHeight="1" x14ac:dyDescent="0.15">
      <c r="A255" s="269"/>
      <c r="B255" s="311"/>
      <c r="C255" s="311"/>
      <c r="D255" s="312"/>
      <c r="E255" s="312"/>
      <c r="F255" s="312"/>
      <c r="G255" s="312"/>
      <c r="H255" s="312"/>
      <c r="I255" s="312"/>
      <c r="J255" s="312"/>
      <c r="K255" s="312"/>
      <c r="L255" s="312"/>
      <c r="M255" s="312"/>
      <c r="N255" s="313"/>
      <c r="O255" s="313"/>
      <c r="P255" s="313"/>
      <c r="Q255" s="313"/>
      <c r="R255" s="313"/>
      <c r="S255" s="312"/>
      <c r="T255" s="312"/>
      <c r="U255" s="312"/>
      <c r="V255" s="313"/>
      <c r="W255" s="313"/>
      <c r="X255" s="313"/>
      <c r="Y255" s="313"/>
      <c r="Z255" s="313"/>
      <c r="AA255" s="314"/>
      <c r="AB255" s="314"/>
      <c r="AC255" s="314"/>
      <c r="AD255" s="314"/>
      <c r="AE255" s="314"/>
      <c r="AF255" s="315"/>
      <c r="AG255" s="315"/>
      <c r="AH255" s="315"/>
      <c r="AI255" s="315"/>
      <c r="AJ255" s="315"/>
      <c r="AK255" s="315"/>
      <c r="AL255" s="315"/>
      <c r="AM255" s="315"/>
      <c r="AN255" s="315"/>
      <c r="AO255" s="312"/>
      <c r="AP255" s="312"/>
      <c r="AQ255" s="312"/>
    </row>
    <row r="256" spans="1:43" ht="18.95" customHeight="1" x14ac:dyDescent="0.15">
      <c r="A256" s="269"/>
      <c r="B256" s="311"/>
      <c r="C256" s="311"/>
      <c r="D256" s="312"/>
      <c r="E256" s="312"/>
      <c r="F256" s="312"/>
      <c r="G256" s="312"/>
      <c r="H256" s="312"/>
      <c r="I256" s="312"/>
      <c r="J256" s="312"/>
      <c r="K256" s="312"/>
      <c r="L256" s="312"/>
      <c r="M256" s="312"/>
      <c r="N256" s="313"/>
      <c r="O256" s="313"/>
      <c r="P256" s="313"/>
      <c r="Q256" s="313"/>
      <c r="R256" s="313"/>
      <c r="S256" s="312"/>
      <c r="T256" s="312"/>
      <c r="U256" s="312"/>
      <c r="V256" s="313"/>
      <c r="W256" s="313"/>
      <c r="X256" s="313"/>
      <c r="Y256" s="313"/>
      <c r="Z256" s="313"/>
      <c r="AA256" s="314"/>
      <c r="AB256" s="314"/>
      <c r="AC256" s="314"/>
      <c r="AD256" s="314"/>
      <c r="AE256" s="314"/>
      <c r="AF256" s="315"/>
      <c r="AG256" s="315"/>
      <c r="AH256" s="315"/>
      <c r="AI256" s="315"/>
      <c r="AJ256" s="315"/>
      <c r="AK256" s="315"/>
      <c r="AL256" s="315"/>
      <c r="AM256" s="315"/>
      <c r="AN256" s="315"/>
      <c r="AO256" s="312"/>
      <c r="AP256" s="312"/>
      <c r="AQ256" s="312"/>
    </row>
    <row r="257" spans="1:43" ht="10.5" customHeight="1" x14ac:dyDescent="0.15">
      <c r="A257" s="269"/>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c r="AF257" s="268"/>
      <c r="AG257" s="268"/>
      <c r="AH257" s="268"/>
      <c r="AI257" s="268"/>
      <c r="AJ257" s="268"/>
      <c r="AK257" s="268"/>
      <c r="AL257" s="268"/>
      <c r="AM257" s="268"/>
      <c r="AN257" s="268"/>
      <c r="AO257" s="269"/>
      <c r="AP257" s="269"/>
      <c r="AQ257" s="269"/>
    </row>
    <row r="258" spans="1:43" ht="18" customHeight="1" x14ac:dyDescent="0.15">
      <c r="A258" s="70"/>
      <c r="B258" s="71" t="s">
        <v>123</v>
      </c>
      <c r="AC258" s="71" t="s">
        <v>124</v>
      </c>
      <c r="AO258" s="70"/>
      <c r="AP258" s="70"/>
    </row>
    <row r="259" spans="1:43" ht="50.25" customHeight="1" x14ac:dyDescent="0.15">
      <c r="A259" s="70"/>
      <c r="B259" s="469" t="s">
        <v>125</v>
      </c>
      <c r="C259" s="469"/>
      <c r="D259" s="469"/>
      <c r="E259" s="469"/>
      <c r="F259" s="469"/>
      <c r="G259" s="469"/>
      <c r="H259" s="469"/>
      <c r="I259" s="469"/>
      <c r="J259" s="469"/>
      <c r="K259" s="469"/>
      <c r="L259" s="469"/>
      <c r="M259" s="469"/>
      <c r="N259" s="469"/>
      <c r="O259" s="469"/>
      <c r="P259" s="469"/>
      <c r="Q259" s="469"/>
      <c r="R259" s="469"/>
      <c r="S259" s="469"/>
      <c r="T259" s="469"/>
      <c r="U259" s="469"/>
      <c r="V259" s="469"/>
      <c r="W259" s="469"/>
      <c r="X259" s="469"/>
      <c r="Y259" s="469"/>
      <c r="Z259" s="469"/>
      <c r="AA259" s="469"/>
      <c r="AB259" s="469"/>
      <c r="AC259" s="469"/>
      <c r="AD259" s="469"/>
      <c r="AE259" s="469"/>
      <c r="AF259" s="469"/>
      <c r="AG259" s="469"/>
      <c r="AH259" s="469"/>
      <c r="AI259" s="469"/>
      <c r="AJ259" s="469"/>
      <c r="AK259" s="469"/>
      <c r="AL259" s="469"/>
      <c r="AM259" s="469"/>
      <c r="AN259" s="469"/>
      <c r="AO259" s="70"/>
      <c r="AP259" s="70"/>
    </row>
    <row r="260" spans="1:43" ht="50.25" customHeight="1" x14ac:dyDescent="0.15">
      <c r="A260" s="70"/>
      <c r="B260" s="469"/>
      <c r="C260" s="469"/>
      <c r="D260" s="469"/>
      <c r="E260" s="469"/>
      <c r="F260" s="469"/>
      <c r="G260" s="469"/>
      <c r="H260" s="469"/>
      <c r="I260" s="469"/>
      <c r="J260" s="469"/>
      <c r="K260" s="469"/>
      <c r="L260" s="469"/>
      <c r="M260" s="469"/>
      <c r="N260" s="469"/>
      <c r="O260" s="469"/>
      <c r="P260" s="469"/>
      <c r="Q260" s="469"/>
      <c r="R260" s="469"/>
      <c r="S260" s="469"/>
      <c r="T260" s="469"/>
      <c r="U260" s="469"/>
      <c r="V260" s="469"/>
      <c r="W260" s="469"/>
      <c r="X260" s="469"/>
      <c r="Y260" s="469"/>
      <c r="Z260" s="469"/>
      <c r="AA260" s="469"/>
      <c r="AB260" s="469"/>
      <c r="AC260" s="469"/>
      <c r="AD260" s="469"/>
      <c r="AE260" s="469"/>
      <c r="AF260" s="469"/>
      <c r="AG260" s="469"/>
      <c r="AH260" s="469"/>
      <c r="AI260" s="469"/>
      <c r="AJ260" s="469"/>
      <c r="AK260" s="469"/>
      <c r="AL260" s="469"/>
      <c r="AM260" s="469"/>
      <c r="AN260" s="469"/>
      <c r="AO260" s="70"/>
      <c r="AP260" s="70"/>
    </row>
    <row r="261" spans="1:43" ht="50.25" customHeight="1" x14ac:dyDescent="0.15">
      <c r="A261" s="70"/>
      <c r="B261" s="469"/>
      <c r="C261" s="469"/>
      <c r="D261" s="469"/>
      <c r="E261" s="469"/>
      <c r="F261" s="469"/>
      <c r="G261" s="469"/>
      <c r="H261" s="469"/>
      <c r="I261" s="469"/>
      <c r="J261" s="469"/>
      <c r="K261" s="469"/>
      <c r="L261" s="469"/>
      <c r="M261" s="469"/>
      <c r="N261" s="469"/>
      <c r="O261" s="469"/>
      <c r="P261" s="469"/>
      <c r="Q261" s="469"/>
      <c r="R261" s="469"/>
      <c r="S261" s="469"/>
      <c r="T261" s="469"/>
      <c r="U261" s="469"/>
      <c r="V261" s="469"/>
      <c r="W261" s="469"/>
      <c r="X261" s="469"/>
      <c r="Y261" s="469"/>
      <c r="Z261" s="469"/>
      <c r="AA261" s="469"/>
      <c r="AB261" s="469"/>
      <c r="AC261" s="469"/>
      <c r="AD261" s="469"/>
      <c r="AE261" s="469"/>
      <c r="AF261" s="469"/>
      <c r="AG261" s="469"/>
      <c r="AH261" s="469"/>
      <c r="AI261" s="469"/>
      <c r="AJ261" s="469"/>
      <c r="AK261" s="469"/>
      <c r="AL261" s="469"/>
      <c r="AM261" s="469"/>
      <c r="AN261" s="469"/>
      <c r="AO261" s="70"/>
      <c r="AP261" s="70"/>
    </row>
    <row r="262" spans="1:43" ht="50.25" customHeight="1" x14ac:dyDescent="0.15">
      <c r="A262" s="70"/>
      <c r="B262" s="469"/>
      <c r="C262" s="469"/>
      <c r="D262" s="469"/>
      <c r="E262" s="469"/>
      <c r="F262" s="469"/>
      <c r="G262" s="469"/>
      <c r="H262" s="469"/>
      <c r="I262" s="469"/>
      <c r="J262" s="469"/>
      <c r="K262" s="469"/>
      <c r="L262" s="469"/>
      <c r="M262" s="469"/>
      <c r="N262" s="469"/>
      <c r="O262" s="469"/>
      <c r="P262" s="469"/>
      <c r="Q262" s="469"/>
      <c r="R262" s="469"/>
      <c r="S262" s="469"/>
      <c r="T262" s="469"/>
      <c r="U262" s="469"/>
      <c r="V262" s="469"/>
      <c r="W262" s="469"/>
      <c r="X262" s="469"/>
      <c r="Y262" s="469"/>
      <c r="Z262" s="469"/>
      <c r="AA262" s="469"/>
      <c r="AB262" s="469"/>
      <c r="AC262" s="469"/>
      <c r="AD262" s="469"/>
      <c r="AE262" s="469"/>
      <c r="AF262" s="469"/>
      <c r="AG262" s="469"/>
      <c r="AH262" s="469"/>
      <c r="AI262" s="469"/>
      <c r="AJ262" s="469"/>
      <c r="AK262" s="469"/>
      <c r="AL262" s="469"/>
      <c r="AM262" s="469"/>
      <c r="AN262" s="469"/>
      <c r="AO262" s="70"/>
      <c r="AP262" s="70"/>
    </row>
    <row r="263" spans="1:43" ht="50.25" customHeight="1" x14ac:dyDescent="0.15">
      <c r="A263" s="70"/>
      <c r="B263" s="469"/>
      <c r="C263" s="469"/>
      <c r="D263" s="469"/>
      <c r="E263" s="469"/>
      <c r="F263" s="469"/>
      <c r="G263" s="469"/>
      <c r="H263" s="469"/>
      <c r="I263" s="469"/>
      <c r="J263" s="469"/>
      <c r="K263" s="469"/>
      <c r="L263" s="469"/>
      <c r="M263" s="469"/>
      <c r="N263" s="469"/>
      <c r="O263" s="469"/>
      <c r="P263" s="469"/>
      <c r="Q263" s="469"/>
      <c r="R263" s="469"/>
      <c r="S263" s="469"/>
      <c r="T263" s="469"/>
      <c r="U263" s="469"/>
      <c r="V263" s="469"/>
      <c r="W263" s="469"/>
      <c r="X263" s="469"/>
      <c r="Y263" s="469"/>
      <c r="Z263" s="469"/>
      <c r="AA263" s="469"/>
      <c r="AB263" s="469"/>
      <c r="AC263" s="469"/>
      <c r="AD263" s="469"/>
      <c r="AE263" s="469"/>
      <c r="AF263" s="469"/>
      <c r="AG263" s="469"/>
      <c r="AH263" s="469"/>
      <c r="AI263" s="469"/>
      <c r="AJ263" s="469"/>
      <c r="AK263" s="469"/>
      <c r="AL263" s="469"/>
      <c r="AM263" s="469"/>
      <c r="AN263" s="469"/>
      <c r="AO263" s="70"/>
      <c r="AP263" s="70"/>
    </row>
    <row r="264" spans="1:43" ht="50.25" customHeight="1" x14ac:dyDescent="0.15">
      <c r="A264" s="70"/>
      <c r="B264" s="469"/>
      <c r="C264" s="469"/>
      <c r="D264" s="469"/>
      <c r="E264" s="469"/>
      <c r="F264" s="469"/>
      <c r="G264" s="469"/>
      <c r="H264" s="469"/>
      <c r="I264" s="469"/>
      <c r="J264" s="469"/>
      <c r="K264" s="469"/>
      <c r="L264" s="469"/>
      <c r="M264" s="469"/>
      <c r="N264" s="469"/>
      <c r="O264" s="469"/>
      <c r="P264" s="469"/>
      <c r="Q264" s="469"/>
      <c r="R264" s="469"/>
      <c r="S264" s="469"/>
      <c r="T264" s="469"/>
      <c r="U264" s="469"/>
      <c r="V264" s="469"/>
      <c r="W264" s="469"/>
      <c r="X264" s="469"/>
      <c r="Y264" s="469"/>
      <c r="Z264" s="469"/>
      <c r="AA264" s="469"/>
      <c r="AB264" s="469"/>
      <c r="AC264" s="469"/>
      <c r="AD264" s="469"/>
      <c r="AE264" s="469"/>
      <c r="AF264" s="469"/>
      <c r="AG264" s="469"/>
      <c r="AH264" s="469"/>
      <c r="AI264" s="469"/>
      <c r="AJ264" s="469"/>
      <c r="AK264" s="469"/>
      <c r="AL264" s="469"/>
      <c r="AM264" s="469"/>
      <c r="AN264" s="469"/>
      <c r="AO264" s="70"/>
      <c r="AP264" s="70"/>
    </row>
    <row r="265" spans="1:43" ht="50.25" customHeight="1" x14ac:dyDescent="0.15">
      <c r="A265" s="70"/>
      <c r="B265" s="469"/>
      <c r="C265" s="469"/>
      <c r="D265" s="469"/>
      <c r="E265" s="469"/>
      <c r="F265" s="469"/>
      <c r="G265" s="469"/>
      <c r="H265" s="469"/>
      <c r="I265" s="469"/>
      <c r="J265" s="469"/>
      <c r="K265" s="469"/>
      <c r="L265" s="469"/>
      <c r="M265" s="469"/>
      <c r="N265" s="469"/>
      <c r="O265" s="469"/>
      <c r="P265" s="469"/>
      <c r="Q265" s="469"/>
      <c r="R265" s="469"/>
      <c r="S265" s="469"/>
      <c r="T265" s="469"/>
      <c r="U265" s="469"/>
      <c r="V265" s="469"/>
      <c r="W265" s="469"/>
      <c r="X265" s="469"/>
      <c r="Y265" s="469"/>
      <c r="Z265" s="469"/>
      <c r="AA265" s="469"/>
      <c r="AB265" s="469"/>
      <c r="AC265" s="469"/>
      <c r="AD265" s="469"/>
      <c r="AE265" s="469"/>
      <c r="AF265" s="469"/>
      <c r="AG265" s="469"/>
      <c r="AH265" s="469"/>
      <c r="AI265" s="469"/>
      <c r="AJ265" s="469"/>
      <c r="AK265" s="469"/>
      <c r="AL265" s="469"/>
      <c r="AM265" s="469"/>
      <c r="AN265" s="469"/>
      <c r="AO265" s="70"/>
      <c r="AP265" s="70"/>
    </row>
    <row r="266" spans="1:43" ht="50.25" customHeight="1" x14ac:dyDescent="0.15">
      <c r="A266" s="70"/>
      <c r="B266" s="469"/>
      <c r="C266" s="469"/>
      <c r="D266" s="469"/>
      <c r="E266" s="469"/>
      <c r="F266" s="469"/>
      <c r="G266" s="469"/>
      <c r="H266" s="469"/>
      <c r="I266" s="469"/>
      <c r="J266" s="469"/>
      <c r="K266" s="469"/>
      <c r="L266" s="469"/>
      <c r="M266" s="469"/>
      <c r="N266" s="469"/>
      <c r="O266" s="469"/>
      <c r="P266" s="469"/>
      <c r="Q266" s="469"/>
      <c r="R266" s="469"/>
      <c r="S266" s="469"/>
      <c r="T266" s="469"/>
      <c r="U266" s="469"/>
      <c r="V266" s="469"/>
      <c r="W266" s="469"/>
      <c r="X266" s="469"/>
      <c r="Y266" s="469"/>
      <c r="Z266" s="469"/>
      <c r="AA266" s="469"/>
      <c r="AB266" s="469"/>
      <c r="AC266" s="469"/>
      <c r="AD266" s="469"/>
      <c r="AE266" s="469"/>
      <c r="AF266" s="469"/>
      <c r="AG266" s="469"/>
      <c r="AH266" s="469"/>
      <c r="AI266" s="469"/>
      <c r="AJ266" s="469"/>
      <c r="AK266" s="469"/>
      <c r="AL266" s="469"/>
      <c r="AM266" s="469"/>
      <c r="AN266" s="469"/>
      <c r="AO266" s="70"/>
      <c r="AP266" s="70"/>
    </row>
    <row r="267" spans="1:43" ht="50.25" customHeight="1" x14ac:dyDescent="0.15">
      <c r="A267" s="70"/>
      <c r="B267" s="469"/>
      <c r="C267" s="469"/>
      <c r="D267" s="469"/>
      <c r="E267" s="469"/>
      <c r="F267" s="469"/>
      <c r="G267" s="469"/>
      <c r="H267" s="469"/>
      <c r="I267" s="469"/>
      <c r="J267" s="469"/>
      <c r="K267" s="469"/>
      <c r="L267" s="469"/>
      <c r="M267" s="469"/>
      <c r="N267" s="469"/>
      <c r="O267" s="469"/>
      <c r="P267" s="469"/>
      <c r="Q267" s="469"/>
      <c r="R267" s="469"/>
      <c r="S267" s="469"/>
      <c r="T267" s="469"/>
      <c r="U267" s="469"/>
      <c r="V267" s="469"/>
      <c r="W267" s="469"/>
      <c r="X267" s="469"/>
      <c r="Y267" s="469"/>
      <c r="Z267" s="469"/>
      <c r="AA267" s="469"/>
      <c r="AB267" s="469"/>
      <c r="AC267" s="469"/>
      <c r="AD267" s="469"/>
      <c r="AE267" s="469"/>
      <c r="AF267" s="469"/>
      <c r="AG267" s="469"/>
      <c r="AH267" s="469"/>
      <c r="AI267" s="469"/>
      <c r="AJ267" s="469"/>
      <c r="AK267" s="469"/>
      <c r="AL267" s="469"/>
      <c r="AM267" s="469"/>
      <c r="AN267" s="469"/>
      <c r="AO267" s="70"/>
      <c r="AP267" s="70"/>
    </row>
    <row r="268" spans="1:43" ht="50.25" customHeight="1" x14ac:dyDescent="0.15">
      <c r="A268" s="70"/>
      <c r="B268" s="469"/>
      <c r="C268" s="469"/>
      <c r="D268" s="469"/>
      <c r="E268" s="469"/>
      <c r="F268" s="469"/>
      <c r="G268" s="469"/>
      <c r="H268" s="469"/>
      <c r="I268" s="469"/>
      <c r="J268" s="469"/>
      <c r="K268" s="469"/>
      <c r="L268" s="469"/>
      <c r="M268" s="469"/>
      <c r="N268" s="469"/>
      <c r="O268" s="469"/>
      <c r="P268" s="469"/>
      <c r="Q268" s="469"/>
      <c r="R268" s="469"/>
      <c r="S268" s="469"/>
      <c r="T268" s="469"/>
      <c r="U268" s="469"/>
      <c r="V268" s="469"/>
      <c r="W268" s="469"/>
      <c r="X268" s="469"/>
      <c r="Y268" s="469"/>
      <c r="Z268" s="469"/>
      <c r="AA268" s="469"/>
      <c r="AB268" s="469"/>
      <c r="AC268" s="469"/>
      <c r="AD268" s="469"/>
      <c r="AE268" s="469"/>
      <c r="AF268" s="469"/>
      <c r="AG268" s="469"/>
      <c r="AH268" s="469"/>
      <c r="AI268" s="469"/>
      <c r="AJ268" s="469"/>
      <c r="AK268" s="469"/>
      <c r="AL268" s="469"/>
      <c r="AM268" s="469"/>
      <c r="AN268" s="469"/>
      <c r="AO268" s="70"/>
      <c r="AP268" s="70"/>
    </row>
    <row r="269" spans="1:43" ht="50.25" customHeight="1" x14ac:dyDescent="0.15">
      <c r="A269" s="70"/>
      <c r="B269" s="469"/>
      <c r="C269" s="469"/>
      <c r="D269" s="469"/>
      <c r="E269" s="469"/>
      <c r="F269" s="469"/>
      <c r="G269" s="469"/>
      <c r="H269" s="469"/>
      <c r="I269" s="469"/>
      <c r="J269" s="469"/>
      <c r="K269" s="469"/>
      <c r="L269" s="469"/>
      <c r="M269" s="469"/>
      <c r="N269" s="469"/>
      <c r="O269" s="469"/>
      <c r="P269" s="469"/>
      <c r="Q269" s="469"/>
      <c r="R269" s="469"/>
      <c r="S269" s="469"/>
      <c r="T269" s="469"/>
      <c r="U269" s="469"/>
      <c r="V269" s="469"/>
      <c r="W269" s="469"/>
      <c r="X269" s="469"/>
      <c r="Y269" s="469"/>
      <c r="Z269" s="469"/>
      <c r="AA269" s="469"/>
      <c r="AB269" s="469"/>
      <c r="AC269" s="469"/>
      <c r="AD269" s="469"/>
      <c r="AE269" s="469"/>
      <c r="AF269" s="469"/>
      <c r="AG269" s="469"/>
      <c r="AH269" s="469"/>
      <c r="AI269" s="469"/>
      <c r="AJ269" s="469"/>
      <c r="AK269" s="469"/>
      <c r="AL269" s="469"/>
      <c r="AM269" s="469"/>
      <c r="AN269" s="469"/>
      <c r="AO269" s="70"/>
      <c r="AP269" s="70"/>
    </row>
    <row r="270" spans="1:43" ht="50.25" customHeight="1" x14ac:dyDescent="0.15">
      <c r="A270" s="70"/>
      <c r="B270" s="469"/>
      <c r="C270" s="469"/>
      <c r="D270" s="469"/>
      <c r="E270" s="469"/>
      <c r="F270" s="469"/>
      <c r="G270" s="469"/>
      <c r="H270" s="469"/>
      <c r="I270" s="469"/>
      <c r="J270" s="469"/>
      <c r="K270" s="469"/>
      <c r="L270" s="469"/>
      <c r="M270" s="469"/>
      <c r="N270" s="469"/>
      <c r="O270" s="469"/>
      <c r="P270" s="469"/>
      <c r="Q270" s="469"/>
      <c r="R270" s="469"/>
      <c r="S270" s="469"/>
      <c r="T270" s="469"/>
      <c r="U270" s="469"/>
      <c r="V270" s="469"/>
      <c r="W270" s="469"/>
      <c r="X270" s="469"/>
      <c r="Y270" s="469"/>
      <c r="Z270" s="469"/>
      <c r="AA270" s="469"/>
      <c r="AB270" s="469"/>
      <c r="AC270" s="469"/>
      <c r="AD270" s="469"/>
      <c r="AE270" s="469"/>
      <c r="AF270" s="469"/>
      <c r="AG270" s="469"/>
      <c r="AH270" s="469"/>
      <c r="AI270" s="469"/>
      <c r="AJ270" s="469"/>
      <c r="AK270" s="469"/>
      <c r="AL270" s="469"/>
      <c r="AM270" s="469"/>
      <c r="AN270" s="469"/>
      <c r="AO270" s="70"/>
      <c r="AP270" s="70"/>
    </row>
    <row r="271" spans="1:43" ht="50.25" customHeight="1" x14ac:dyDescent="0.15">
      <c r="A271" s="70"/>
      <c r="B271" s="469"/>
      <c r="C271" s="469"/>
      <c r="D271" s="469"/>
      <c r="E271" s="469"/>
      <c r="F271" s="469"/>
      <c r="G271" s="469"/>
      <c r="H271" s="469"/>
      <c r="I271" s="469"/>
      <c r="J271" s="469"/>
      <c r="K271" s="469"/>
      <c r="L271" s="469"/>
      <c r="M271" s="469"/>
      <c r="N271" s="469"/>
      <c r="O271" s="469"/>
      <c r="P271" s="469"/>
      <c r="Q271" s="469"/>
      <c r="R271" s="469"/>
      <c r="S271" s="469"/>
      <c r="T271" s="469"/>
      <c r="U271" s="469"/>
      <c r="V271" s="469"/>
      <c r="W271" s="469"/>
      <c r="X271" s="469"/>
      <c r="Y271" s="469"/>
      <c r="Z271" s="469"/>
      <c r="AA271" s="469"/>
      <c r="AB271" s="469"/>
      <c r="AC271" s="469"/>
      <c r="AD271" s="469"/>
      <c r="AE271" s="469"/>
      <c r="AF271" s="469"/>
      <c r="AG271" s="469"/>
      <c r="AH271" s="469"/>
      <c r="AI271" s="469"/>
      <c r="AJ271" s="469"/>
      <c r="AK271" s="469"/>
      <c r="AL271" s="469"/>
      <c r="AM271" s="469"/>
      <c r="AN271" s="469"/>
      <c r="AO271" s="70"/>
      <c r="AP271" s="70"/>
    </row>
    <row r="272" spans="1:43" ht="50.25" customHeight="1" x14ac:dyDescent="0.15">
      <c r="A272" s="70"/>
      <c r="B272" s="469"/>
      <c r="C272" s="469"/>
      <c r="D272" s="469"/>
      <c r="E272" s="469"/>
      <c r="F272" s="469"/>
      <c r="G272" s="469"/>
      <c r="H272" s="469"/>
      <c r="I272" s="469"/>
      <c r="J272" s="469"/>
      <c r="K272" s="469"/>
      <c r="L272" s="469"/>
      <c r="M272" s="469"/>
      <c r="N272" s="469"/>
      <c r="O272" s="469"/>
      <c r="P272" s="469"/>
      <c r="Q272" s="469"/>
      <c r="R272" s="469"/>
      <c r="S272" s="469"/>
      <c r="T272" s="469"/>
      <c r="U272" s="469"/>
      <c r="V272" s="469"/>
      <c r="W272" s="469"/>
      <c r="X272" s="469"/>
      <c r="Y272" s="469"/>
      <c r="Z272" s="469"/>
      <c r="AA272" s="469"/>
      <c r="AB272" s="469"/>
      <c r="AC272" s="469"/>
      <c r="AD272" s="469"/>
      <c r="AE272" s="469"/>
      <c r="AF272" s="469"/>
      <c r="AG272" s="469"/>
      <c r="AH272" s="469"/>
      <c r="AI272" s="469"/>
      <c r="AJ272" s="469"/>
      <c r="AK272" s="469"/>
      <c r="AL272" s="469"/>
      <c r="AM272" s="469"/>
      <c r="AN272" s="469"/>
    </row>
    <row r="273" spans="1:43" ht="50.25" customHeight="1" x14ac:dyDescent="0.15">
      <c r="A273" s="70"/>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c r="AG273" s="469"/>
      <c r="AH273" s="469"/>
      <c r="AI273" s="469"/>
      <c r="AJ273" s="469"/>
      <c r="AK273" s="469"/>
      <c r="AL273" s="469"/>
      <c r="AM273" s="469"/>
      <c r="AN273" s="469"/>
    </row>
    <row r="274" spans="1:43" ht="67.5" customHeight="1" x14ac:dyDescent="0.15">
      <c r="A274" s="70"/>
      <c r="B274" s="469"/>
      <c r="C274" s="469"/>
      <c r="D274" s="469"/>
      <c r="E274" s="469"/>
      <c r="F274" s="469"/>
      <c r="G274" s="469"/>
      <c r="H274" s="469"/>
      <c r="I274" s="469"/>
      <c r="J274" s="469"/>
      <c r="K274" s="469"/>
      <c r="L274" s="469"/>
      <c r="M274" s="469"/>
      <c r="N274" s="469"/>
      <c r="O274" s="469"/>
      <c r="P274" s="469"/>
      <c r="Q274" s="469"/>
      <c r="R274" s="469"/>
      <c r="S274" s="469"/>
      <c r="T274" s="469"/>
      <c r="U274" s="469"/>
      <c r="V274" s="469"/>
      <c r="W274" s="469"/>
      <c r="X274" s="469"/>
      <c r="Y274" s="469"/>
      <c r="Z274" s="469"/>
      <c r="AA274" s="469"/>
      <c r="AB274" s="469"/>
      <c r="AC274" s="469"/>
      <c r="AD274" s="469"/>
      <c r="AE274" s="469"/>
      <c r="AF274" s="469"/>
      <c r="AG274" s="469"/>
      <c r="AH274" s="469"/>
      <c r="AI274" s="469"/>
      <c r="AJ274" s="469"/>
      <c r="AK274" s="469"/>
      <c r="AL274" s="469"/>
      <c r="AM274" s="469"/>
      <c r="AN274" s="469"/>
    </row>
    <row r="275" spans="1:43" ht="11.25" customHeight="1" x14ac:dyDescent="0.15">
      <c r="A275" s="70"/>
    </row>
    <row r="276" spans="1:43" ht="15.75" customHeight="1" x14ac:dyDescent="0.15">
      <c r="A276" s="269"/>
      <c r="B276" s="470" t="s">
        <v>126</v>
      </c>
      <c r="C276" s="470"/>
      <c r="D276" s="470"/>
      <c r="E276" s="470"/>
      <c r="F276" s="470"/>
      <c r="G276" s="470"/>
      <c r="H276" s="470"/>
      <c r="I276" s="470"/>
      <c r="J276" s="470"/>
      <c r="K276" s="471"/>
      <c r="L276" s="471"/>
      <c r="M276" s="471"/>
      <c r="N276" s="471"/>
      <c r="O276" s="471"/>
      <c r="P276" s="471"/>
      <c r="Q276" s="471"/>
      <c r="R276" s="471"/>
      <c r="S276" s="471"/>
      <c r="T276" s="471"/>
      <c r="U276" s="471"/>
      <c r="V276" s="471"/>
      <c r="W276" s="471"/>
      <c r="X276" s="471"/>
      <c r="Y276" s="471"/>
      <c r="Z276" s="471"/>
      <c r="AA276" s="471"/>
      <c r="AB276" s="471"/>
      <c r="AC276" s="471"/>
      <c r="AD276" s="471"/>
      <c r="AE276" s="471"/>
      <c r="AF276" s="471"/>
      <c r="AG276" s="471"/>
      <c r="AH276" s="471"/>
      <c r="AI276" s="471"/>
      <c r="AJ276" s="471"/>
      <c r="AK276" s="471"/>
      <c r="AL276" s="471"/>
      <c r="AM276" s="471"/>
      <c r="AN276" s="471"/>
      <c r="AO276" s="471"/>
      <c r="AP276" s="471"/>
      <c r="AQ276" s="269"/>
    </row>
    <row r="277" spans="1:43" ht="12" customHeight="1" x14ac:dyDescent="0.15">
      <c r="A277" s="269"/>
      <c r="B277" s="268"/>
      <c r="C277" s="472" t="s">
        <v>127</v>
      </c>
      <c r="D277" s="472"/>
      <c r="E277" s="472"/>
      <c r="F277" s="472"/>
      <c r="G277" s="472"/>
      <c r="H277" s="472"/>
      <c r="I277" s="472"/>
      <c r="J277" s="473"/>
      <c r="K277" s="473"/>
      <c r="L277" s="473"/>
      <c r="M277" s="473"/>
      <c r="N277" s="473"/>
      <c r="O277" s="473"/>
      <c r="P277" s="473"/>
      <c r="Q277" s="473"/>
      <c r="R277" s="473"/>
      <c r="S277" s="473"/>
      <c r="T277" s="473"/>
      <c r="U277" s="473"/>
      <c r="V277" s="473"/>
      <c r="W277" s="473"/>
      <c r="X277" s="473"/>
      <c r="Y277" s="473"/>
      <c r="Z277" s="473"/>
      <c r="AA277" s="473"/>
      <c r="AB277" s="473"/>
      <c r="AC277" s="473"/>
      <c r="AD277" s="473"/>
      <c r="AE277" s="473"/>
      <c r="AF277" s="473"/>
      <c r="AG277" s="473"/>
      <c r="AH277" s="473"/>
      <c r="AI277" s="473"/>
      <c r="AJ277" s="473"/>
      <c r="AK277" s="473"/>
      <c r="AL277" s="473"/>
      <c r="AM277" s="473"/>
      <c r="AN277" s="473"/>
      <c r="AO277" s="473"/>
      <c r="AP277" s="268"/>
      <c r="AQ277" s="269"/>
    </row>
    <row r="278" spans="1:43" ht="1.5" customHeight="1" thickBot="1" x14ac:dyDescent="0.2">
      <c r="A278" s="269"/>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c r="AF278" s="268"/>
      <c r="AG278" s="268"/>
      <c r="AH278" s="268"/>
      <c r="AI278" s="268"/>
      <c r="AJ278" s="268"/>
      <c r="AK278" s="268"/>
      <c r="AL278" s="268"/>
      <c r="AM278" s="268"/>
      <c r="AN278" s="268"/>
      <c r="AO278" s="268"/>
      <c r="AP278" s="268"/>
      <c r="AQ278" s="269"/>
    </row>
    <row r="279" spans="1:43" ht="18.95" customHeight="1" thickBot="1" x14ac:dyDescent="0.2">
      <c r="A279" s="269"/>
      <c r="B279" s="474" t="s">
        <v>128</v>
      </c>
      <c r="C279" s="475"/>
      <c r="D279" s="475"/>
      <c r="E279" s="475"/>
      <c r="F279" s="475"/>
      <c r="G279" s="475"/>
      <c r="H279" s="475"/>
      <c r="I279" s="536" t="str">
        <f>入力①申請書項目!R42&amp;" "&amp;入力①申請書項目!R43&amp;"　"&amp;入力①申請書項目!R44</f>
        <v>株式会社●●●● 代表取締役　経産　太郎</v>
      </c>
      <c r="J279" s="537"/>
      <c r="K279" s="537"/>
      <c r="L279" s="537"/>
      <c r="M279" s="537"/>
      <c r="N279" s="537"/>
      <c r="O279" s="537"/>
      <c r="P279" s="537"/>
      <c r="Q279" s="537"/>
      <c r="R279" s="537"/>
      <c r="S279" s="537"/>
      <c r="T279" s="537"/>
      <c r="U279" s="537"/>
      <c r="V279" s="537"/>
      <c r="W279" s="537"/>
      <c r="X279" s="537"/>
      <c r="Y279" s="537"/>
      <c r="Z279" s="537"/>
      <c r="AA279" s="537"/>
      <c r="AB279" s="537"/>
      <c r="AC279" s="537"/>
      <c r="AD279" s="692" t="s">
        <v>129</v>
      </c>
      <c r="AE279" s="693"/>
      <c r="AF279" s="694"/>
      <c r="AG279" s="727" t="str">
        <f>入力①申請書項目!R52&amp;"　(千円)"</f>
        <v>10000　(千円)</v>
      </c>
      <c r="AH279" s="728"/>
      <c r="AI279" s="728"/>
      <c r="AJ279" s="728"/>
      <c r="AK279" s="728"/>
      <c r="AL279" s="728"/>
      <c r="AM279" s="728"/>
      <c r="AN279" s="728"/>
      <c r="AO279" s="728"/>
      <c r="AP279" s="729"/>
      <c r="AQ279" s="269"/>
    </row>
    <row r="280" spans="1:43" ht="18.95" customHeight="1" thickBot="1" x14ac:dyDescent="0.2">
      <c r="A280" s="269"/>
      <c r="B280" s="542" t="s">
        <v>130</v>
      </c>
      <c r="C280" s="475"/>
      <c r="D280" s="475"/>
      <c r="E280" s="475"/>
      <c r="F280" s="475"/>
      <c r="G280" s="475"/>
      <c r="H280" s="475"/>
      <c r="I280" s="536" t="str">
        <f>"〒"&amp;入力①申請書項目!R45&amp;"　"&amp;入力①申請書項目!R46</f>
        <v>〒12345　○○県○○市○○町○○○○○○</v>
      </c>
      <c r="J280" s="537"/>
      <c r="K280" s="537"/>
      <c r="L280" s="537"/>
      <c r="M280" s="537"/>
      <c r="N280" s="537"/>
      <c r="O280" s="537"/>
      <c r="P280" s="537"/>
      <c r="Q280" s="537"/>
      <c r="R280" s="537"/>
      <c r="S280" s="537"/>
      <c r="T280" s="537"/>
      <c r="U280" s="538"/>
      <c r="V280" s="538"/>
      <c r="W280" s="538"/>
      <c r="X280" s="538"/>
      <c r="Y280" s="538"/>
      <c r="Z280" s="538"/>
      <c r="AA280" s="538"/>
      <c r="AB280" s="538"/>
      <c r="AC280" s="538"/>
      <c r="AD280" s="539" t="s">
        <v>131</v>
      </c>
      <c r="AE280" s="540"/>
      <c r="AF280" s="541"/>
      <c r="AG280" s="543" t="str">
        <f>入力①申請書項目!R55&amp;"名"</f>
        <v>21名</v>
      </c>
      <c r="AH280" s="544"/>
      <c r="AI280" s="544"/>
      <c r="AJ280" s="545"/>
      <c r="AK280" s="716" t="s">
        <v>132</v>
      </c>
      <c r="AL280" s="717"/>
      <c r="AM280" s="717"/>
      <c r="AN280" s="543" t="str">
        <f>入力①申請書項目!R53&amp;"月"</f>
        <v>3月</v>
      </c>
      <c r="AO280" s="544"/>
      <c r="AP280" s="545"/>
      <c r="AQ280" s="269"/>
    </row>
    <row r="281" spans="1:43" ht="22.5" customHeight="1" thickBot="1" x14ac:dyDescent="0.2">
      <c r="A281" s="269"/>
      <c r="B281" s="474" t="s">
        <v>133</v>
      </c>
      <c r="C281" s="475"/>
      <c r="D281" s="475"/>
      <c r="E281" s="475"/>
      <c r="F281" s="475"/>
      <c r="G281" s="475"/>
      <c r="H281" s="475"/>
      <c r="I281" s="493" t="str">
        <f>入力①申請書項目!R48</f>
        <v>経済　花子</v>
      </c>
      <c r="J281" s="494"/>
      <c r="K281" s="494"/>
      <c r="L281" s="494"/>
      <c r="M281" s="494"/>
      <c r="N281" s="494"/>
      <c r="O281" s="494"/>
      <c r="P281" s="494"/>
      <c r="Q281" s="692" t="s">
        <v>134</v>
      </c>
      <c r="R281" s="693"/>
      <c r="S281" s="693"/>
      <c r="T281" s="694"/>
      <c r="U281" s="744" t="str">
        <f>入力①申請書項目!R51</f>
        <v>abcd@efgh.co.jp</v>
      </c>
      <c r="V281" s="745"/>
      <c r="W281" s="745"/>
      <c r="X281" s="745"/>
      <c r="Y281" s="745"/>
      <c r="Z281" s="745"/>
      <c r="AA281" s="745"/>
      <c r="AB281" s="745"/>
      <c r="AC281" s="745"/>
      <c r="AD281" s="745"/>
      <c r="AE281" s="746" t="s">
        <v>135</v>
      </c>
      <c r="AF281" s="747"/>
      <c r="AG281" s="704" t="str">
        <f>IF(入力①申請書項目!AL44="","",入力①申請書項目!AL44)</f>
        <v>https://www.marumarumarurumaru.co.jp</v>
      </c>
      <c r="AH281" s="705"/>
      <c r="AI281" s="705"/>
      <c r="AJ281" s="705"/>
      <c r="AK281" s="705"/>
      <c r="AL281" s="705"/>
      <c r="AM281" s="705"/>
      <c r="AN281" s="705"/>
      <c r="AO281" s="705"/>
      <c r="AP281" s="706"/>
      <c r="AQ281" s="269"/>
    </row>
    <row r="282" spans="1:43" ht="25.5" customHeight="1" thickBot="1" x14ac:dyDescent="0.2">
      <c r="A282" s="269"/>
      <c r="B282" s="474" t="s">
        <v>136</v>
      </c>
      <c r="C282" s="475"/>
      <c r="D282" s="475"/>
      <c r="E282" s="475"/>
      <c r="F282" s="475"/>
      <c r="G282" s="475"/>
      <c r="H282" s="475"/>
      <c r="I282" s="493" t="str">
        <f>入力①申請書項目!R49</f>
        <v>0123456789</v>
      </c>
      <c r="J282" s="494"/>
      <c r="K282" s="494"/>
      <c r="L282" s="494"/>
      <c r="M282" s="494"/>
      <c r="N282" s="494"/>
      <c r="O282" s="494"/>
      <c r="P282" s="494"/>
      <c r="Q282" s="692" t="s">
        <v>137</v>
      </c>
      <c r="R282" s="693"/>
      <c r="S282" s="693"/>
      <c r="T282" s="694"/>
      <c r="U282" s="493" t="str">
        <f>入力①申請書項目!R50</f>
        <v>0123456789</v>
      </c>
      <c r="V282" s="494"/>
      <c r="W282" s="494"/>
      <c r="X282" s="494"/>
      <c r="Y282" s="494"/>
      <c r="Z282" s="494"/>
      <c r="AA282" s="494"/>
      <c r="AB282" s="494"/>
      <c r="AC282" s="695"/>
      <c r="AD282" s="741" t="s">
        <v>138</v>
      </c>
      <c r="AE282" s="742"/>
      <c r="AF282" s="742"/>
      <c r="AG282" s="742"/>
      <c r="AH282" s="742"/>
      <c r="AI282" s="742"/>
      <c r="AJ282" s="742"/>
      <c r="AK282" s="742"/>
      <c r="AL282" s="742"/>
      <c r="AM282" s="743"/>
      <c r="AN282" s="701" t="str">
        <f>IF(入力①申請書項目!R66="","",入力①申請書項目!R66)</f>
        <v/>
      </c>
      <c r="AO282" s="702"/>
      <c r="AP282" s="703"/>
      <c r="AQ282" s="269"/>
    </row>
    <row r="283" spans="1:43" ht="3" customHeight="1" x14ac:dyDescent="0.15">
      <c r="A283" s="269"/>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68"/>
      <c r="AE283" s="268"/>
      <c r="AF283" s="268"/>
      <c r="AG283" s="268"/>
      <c r="AH283" s="268"/>
      <c r="AI283" s="268"/>
      <c r="AJ283" s="268"/>
      <c r="AK283" s="268"/>
      <c r="AL283" s="268"/>
      <c r="AM283" s="268"/>
      <c r="AN283" s="316"/>
      <c r="AO283" s="268"/>
      <c r="AP283" s="268"/>
      <c r="AQ283" s="269"/>
    </row>
    <row r="284" spans="1:43" ht="12.75" customHeight="1" thickBot="1" x14ac:dyDescent="0.2">
      <c r="A284" s="269"/>
      <c r="B284" s="317" t="s">
        <v>139</v>
      </c>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68"/>
      <c r="AE284" s="268"/>
      <c r="AF284" s="268"/>
      <c r="AG284" s="268"/>
      <c r="AH284" s="268"/>
      <c r="AI284" s="268"/>
      <c r="AJ284" s="318"/>
      <c r="AK284" s="268"/>
      <c r="AL284" s="268"/>
      <c r="AM284" s="268"/>
      <c r="AN284" s="268"/>
      <c r="AO284" s="268"/>
      <c r="AP284" s="319"/>
      <c r="AQ284" s="269"/>
    </row>
    <row r="285" spans="1:43" ht="18" customHeight="1" thickBot="1" x14ac:dyDescent="0.2">
      <c r="A285" s="269"/>
      <c r="B285" s="763"/>
      <c r="C285" s="764"/>
      <c r="D285" s="764"/>
      <c r="E285" s="764"/>
      <c r="F285" s="764"/>
      <c r="G285" s="764"/>
      <c r="H285" s="764"/>
      <c r="I285" s="764"/>
      <c r="J285" s="764"/>
      <c r="K285" s="764"/>
      <c r="L285" s="764"/>
      <c r="M285" s="764"/>
      <c r="N285" s="764"/>
      <c r="O285" s="764"/>
      <c r="P285" s="764"/>
      <c r="Q285" s="764"/>
      <c r="R285" s="764"/>
      <c r="S285" s="764"/>
      <c r="T285" s="764"/>
      <c r="U285" s="764"/>
      <c r="V285" s="764"/>
      <c r="W285" s="764"/>
      <c r="X285" s="764"/>
      <c r="Y285" s="764"/>
      <c r="Z285" s="764"/>
      <c r="AA285" s="764"/>
      <c r="AB285" s="764"/>
      <c r="AC285" s="764"/>
      <c r="AD285" s="764"/>
      <c r="AE285" s="764"/>
      <c r="AF285" s="764"/>
      <c r="AG285" s="764"/>
      <c r="AH285" s="764"/>
      <c r="AI285" s="764"/>
      <c r="AJ285" s="764"/>
      <c r="AK285" s="718" t="s">
        <v>140</v>
      </c>
      <c r="AL285" s="718"/>
      <c r="AM285" s="718"/>
      <c r="AN285" s="718" t="s">
        <v>141</v>
      </c>
      <c r="AO285" s="718"/>
      <c r="AP285" s="718"/>
      <c r="AQ285" s="269"/>
    </row>
    <row r="286" spans="1:43" ht="10.5" customHeight="1" thickBot="1" x14ac:dyDescent="0.2">
      <c r="A286" s="269"/>
      <c r="B286" s="430" t="s">
        <v>142</v>
      </c>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431"/>
      <c r="AF286" s="431"/>
      <c r="AG286" s="431"/>
      <c r="AH286" s="431"/>
      <c r="AI286" s="431"/>
      <c r="AJ286" s="431"/>
      <c r="AK286" s="431"/>
      <c r="AL286" s="431"/>
      <c r="AM286" s="431"/>
      <c r="AN286" s="431"/>
      <c r="AO286" s="431"/>
      <c r="AP286" s="432"/>
      <c r="AQ286" s="269"/>
    </row>
    <row r="287" spans="1:43" ht="18" customHeight="1" x14ac:dyDescent="0.15">
      <c r="A287" s="269"/>
      <c r="B287" s="697" t="s">
        <v>143</v>
      </c>
      <c r="C287" s="698"/>
      <c r="D287" s="737" t="s">
        <v>144</v>
      </c>
      <c r="E287" s="771"/>
      <c r="F287" s="771"/>
      <c r="G287" s="771"/>
      <c r="H287" s="771"/>
      <c r="I287" s="771"/>
      <c r="J287" s="771"/>
      <c r="K287" s="771"/>
      <c r="L287" s="771"/>
      <c r="M287" s="771"/>
      <c r="N287" s="771"/>
      <c r="O287" s="771"/>
      <c r="P287" s="771"/>
      <c r="Q287" s="771"/>
      <c r="R287" s="771"/>
      <c r="S287" s="771"/>
      <c r="T287" s="771"/>
      <c r="U287" s="771"/>
      <c r="V287" s="771"/>
      <c r="W287" s="771"/>
      <c r="X287" s="771"/>
      <c r="Y287" s="771"/>
      <c r="Z287" s="771"/>
      <c r="AA287" s="771"/>
      <c r="AB287" s="771"/>
      <c r="AC287" s="771"/>
      <c r="AD287" s="771"/>
      <c r="AE287" s="771"/>
      <c r="AF287" s="771"/>
      <c r="AG287" s="771"/>
      <c r="AH287" s="771"/>
      <c r="AI287" s="771"/>
      <c r="AJ287" s="771"/>
      <c r="AK287" s="738"/>
      <c r="AL287" s="738"/>
      <c r="AM287" s="738"/>
      <c r="AN287" s="739"/>
      <c r="AO287" s="739"/>
      <c r="AP287" s="739"/>
      <c r="AQ287" s="269"/>
    </row>
    <row r="288" spans="1:43" ht="38.25" customHeight="1" x14ac:dyDescent="0.15">
      <c r="A288" s="269"/>
      <c r="B288" s="467" t="s">
        <v>145</v>
      </c>
      <c r="C288" s="691"/>
      <c r="D288" s="387" t="s">
        <v>146</v>
      </c>
      <c r="E288" s="762"/>
      <c r="F288" s="762"/>
      <c r="G288" s="762"/>
      <c r="H288" s="762"/>
      <c r="I288" s="762"/>
      <c r="J288" s="762"/>
      <c r="K288" s="762"/>
      <c r="L288" s="762"/>
      <c r="M288" s="762"/>
      <c r="N288" s="762"/>
      <c r="O288" s="762"/>
      <c r="P288" s="762"/>
      <c r="Q288" s="762"/>
      <c r="R288" s="762"/>
      <c r="S288" s="762"/>
      <c r="T288" s="762"/>
      <c r="U288" s="762"/>
      <c r="V288" s="762"/>
      <c r="W288" s="762"/>
      <c r="X288" s="762"/>
      <c r="Y288" s="762"/>
      <c r="Z288" s="762"/>
      <c r="AA288" s="762"/>
      <c r="AB288" s="762"/>
      <c r="AC288" s="762"/>
      <c r="AD288" s="762"/>
      <c r="AE288" s="762"/>
      <c r="AF288" s="762"/>
      <c r="AG288" s="762"/>
      <c r="AH288" s="762"/>
      <c r="AI288" s="762"/>
      <c r="AJ288" s="762"/>
      <c r="AK288" s="389"/>
      <c r="AL288" s="389"/>
      <c r="AM288" s="389"/>
      <c r="AN288" s="434"/>
      <c r="AO288" s="434"/>
      <c r="AP288" s="434"/>
      <c r="AQ288" s="269"/>
    </row>
    <row r="289" spans="1:43" ht="46.5" customHeight="1" x14ac:dyDescent="0.15">
      <c r="A289" s="269"/>
      <c r="B289" s="467" t="s">
        <v>147</v>
      </c>
      <c r="C289" s="691"/>
      <c r="D289" s="387" t="s">
        <v>148</v>
      </c>
      <c r="E289" s="762"/>
      <c r="F289" s="762"/>
      <c r="G289" s="762"/>
      <c r="H289" s="762"/>
      <c r="I289" s="762"/>
      <c r="J289" s="762"/>
      <c r="K289" s="762"/>
      <c r="L289" s="762"/>
      <c r="M289" s="762"/>
      <c r="N289" s="762"/>
      <c r="O289" s="762"/>
      <c r="P289" s="762"/>
      <c r="Q289" s="762"/>
      <c r="R289" s="762"/>
      <c r="S289" s="762"/>
      <c r="T289" s="762"/>
      <c r="U289" s="762"/>
      <c r="V289" s="762"/>
      <c r="W289" s="762"/>
      <c r="X289" s="762"/>
      <c r="Y289" s="762"/>
      <c r="Z289" s="762"/>
      <c r="AA289" s="762"/>
      <c r="AB289" s="762"/>
      <c r="AC289" s="762"/>
      <c r="AD289" s="762"/>
      <c r="AE289" s="762"/>
      <c r="AF289" s="762"/>
      <c r="AG289" s="762"/>
      <c r="AH289" s="762"/>
      <c r="AI289" s="762"/>
      <c r="AJ289" s="762"/>
      <c r="AK289" s="389"/>
      <c r="AL289" s="389"/>
      <c r="AM289" s="389"/>
      <c r="AN289" s="434"/>
      <c r="AO289" s="434"/>
      <c r="AP289" s="434"/>
      <c r="AQ289" s="269"/>
    </row>
    <row r="290" spans="1:43" ht="15.75" customHeight="1" x14ac:dyDescent="0.15">
      <c r="A290" s="269"/>
      <c r="B290" s="467" t="s">
        <v>149</v>
      </c>
      <c r="C290" s="691"/>
      <c r="D290" s="387" t="s">
        <v>150</v>
      </c>
      <c r="E290" s="762"/>
      <c r="F290" s="762"/>
      <c r="G290" s="762"/>
      <c r="H290" s="762"/>
      <c r="I290" s="762"/>
      <c r="J290" s="762"/>
      <c r="K290" s="762"/>
      <c r="L290" s="762"/>
      <c r="M290" s="762"/>
      <c r="N290" s="762"/>
      <c r="O290" s="762"/>
      <c r="P290" s="762"/>
      <c r="Q290" s="762"/>
      <c r="R290" s="762"/>
      <c r="S290" s="762"/>
      <c r="T290" s="762"/>
      <c r="U290" s="762"/>
      <c r="V290" s="762"/>
      <c r="W290" s="762"/>
      <c r="X290" s="762"/>
      <c r="Y290" s="762"/>
      <c r="Z290" s="762"/>
      <c r="AA290" s="762"/>
      <c r="AB290" s="762"/>
      <c r="AC290" s="762"/>
      <c r="AD290" s="762"/>
      <c r="AE290" s="762"/>
      <c r="AF290" s="762"/>
      <c r="AG290" s="762"/>
      <c r="AH290" s="762"/>
      <c r="AI290" s="762"/>
      <c r="AJ290" s="762"/>
      <c r="AK290" s="389"/>
      <c r="AL290" s="389"/>
      <c r="AM290" s="389"/>
      <c r="AN290" s="434"/>
      <c r="AO290" s="434"/>
      <c r="AP290" s="434"/>
      <c r="AQ290" s="269"/>
    </row>
    <row r="291" spans="1:43" ht="18" customHeight="1" x14ac:dyDescent="0.15">
      <c r="A291" s="269"/>
      <c r="B291" s="734">
        <v>3</v>
      </c>
      <c r="C291" s="468"/>
      <c r="D291" s="387" t="s">
        <v>151</v>
      </c>
      <c r="E291" s="388"/>
      <c r="F291" s="388"/>
      <c r="G291" s="388"/>
      <c r="H291" s="388"/>
      <c r="I291" s="388"/>
      <c r="J291" s="388"/>
      <c r="K291" s="388"/>
      <c r="L291" s="388"/>
      <c r="M291" s="388"/>
      <c r="N291" s="388"/>
      <c r="O291" s="388"/>
      <c r="P291" s="388"/>
      <c r="Q291" s="388"/>
      <c r="R291" s="388"/>
      <c r="S291" s="388"/>
      <c r="T291" s="388"/>
      <c r="U291" s="388"/>
      <c r="V291" s="388"/>
      <c r="W291" s="388"/>
      <c r="X291" s="388"/>
      <c r="Y291" s="388"/>
      <c r="Z291" s="388"/>
      <c r="AA291" s="388"/>
      <c r="AB291" s="388"/>
      <c r="AC291" s="388"/>
      <c r="AD291" s="388"/>
      <c r="AE291" s="388"/>
      <c r="AF291" s="388"/>
      <c r="AG291" s="388"/>
      <c r="AH291" s="388"/>
      <c r="AI291" s="388"/>
      <c r="AJ291" s="388"/>
      <c r="AK291" s="389"/>
      <c r="AL291" s="389"/>
      <c r="AM291" s="389"/>
      <c r="AN291" s="434"/>
      <c r="AO291" s="434"/>
      <c r="AP291" s="434"/>
      <c r="AQ291" s="269"/>
    </row>
    <row r="292" spans="1:43" ht="12.75" customHeight="1" x14ac:dyDescent="0.15">
      <c r="A292" s="269"/>
      <c r="B292" s="734">
        <v>4</v>
      </c>
      <c r="C292" s="468"/>
      <c r="D292" s="387" t="s">
        <v>152</v>
      </c>
      <c r="E292" s="388"/>
      <c r="F292" s="388"/>
      <c r="G292" s="388"/>
      <c r="H292" s="388"/>
      <c r="I292" s="388"/>
      <c r="J292" s="388"/>
      <c r="K292" s="388"/>
      <c r="L292" s="388"/>
      <c r="M292" s="388"/>
      <c r="N292" s="388"/>
      <c r="O292" s="388"/>
      <c r="P292" s="388"/>
      <c r="Q292" s="388"/>
      <c r="R292" s="388"/>
      <c r="S292" s="388"/>
      <c r="T292" s="388"/>
      <c r="U292" s="388"/>
      <c r="V292" s="388"/>
      <c r="W292" s="388"/>
      <c r="X292" s="388"/>
      <c r="Y292" s="388"/>
      <c r="Z292" s="388"/>
      <c r="AA292" s="388"/>
      <c r="AB292" s="388"/>
      <c r="AC292" s="388"/>
      <c r="AD292" s="388"/>
      <c r="AE292" s="388"/>
      <c r="AF292" s="388"/>
      <c r="AG292" s="388"/>
      <c r="AH292" s="388"/>
      <c r="AI292" s="388"/>
      <c r="AJ292" s="388"/>
      <c r="AK292" s="389"/>
      <c r="AL292" s="389"/>
      <c r="AM292" s="389"/>
      <c r="AN292" s="434"/>
      <c r="AO292" s="434"/>
      <c r="AP292" s="434"/>
      <c r="AQ292" s="269"/>
    </row>
    <row r="293" spans="1:43" ht="12.75" customHeight="1" x14ac:dyDescent="0.15">
      <c r="A293" s="269"/>
      <c r="B293" s="734">
        <v>5</v>
      </c>
      <c r="C293" s="468"/>
      <c r="D293" s="387" t="s">
        <v>153</v>
      </c>
      <c r="E293" s="388"/>
      <c r="F293" s="388"/>
      <c r="G293" s="388"/>
      <c r="H293" s="388"/>
      <c r="I293" s="388"/>
      <c r="J293" s="388"/>
      <c r="K293" s="388"/>
      <c r="L293" s="388"/>
      <c r="M293" s="388"/>
      <c r="N293" s="388"/>
      <c r="O293" s="388"/>
      <c r="P293" s="388"/>
      <c r="Q293" s="388"/>
      <c r="R293" s="388"/>
      <c r="S293" s="388"/>
      <c r="T293" s="388"/>
      <c r="U293" s="388"/>
      <c r="V293" s="388"/>
      <c r="W293" s="388"/>
      <c r="X293" s="388"/>
      <c r="Y293" s="388"/>
      <c r="Z293" s="388"/>
      <c r="AA293" s="388"/>
      <c r="AB293" s="388"/>
      <c r="AC293" s="388"/>
      <c r="AD293" s="388"/>
      <c r="AE293" s="388"/>
      <c r="AF293" s="388"/>
      <c r="AG293" s="388"/>
      <c r="AH293" s="388"/>
      <c r="AI293" s="388"/>
      <c r="AJ293" s="388"/>
      <c r="AK293" s="389"/>
      <c r="AL293" s="389"/>
      <c r="AM293" s="389"/>
      <c r="AN293" s="434"/>
      <c r="AO293" s="434"/>
      <c r="AP293" s="434"/>
      <c r="AQ293" s="269"/>
    </row>
    <row r="294" spans="1:43" ht="18" customHeight="1" x14ac:dyDescent="0.15">
      <c r="A294" s="269"/>
      <c r="B294" s="734">
        <v>6</v>
      </c>
      <c r="C294" s="468"/>
      <c r="D294" s="387" t="s">
        <v>154</v>
      </c>
      <c r="E294" s="388"/>
      <c r="F294" s="388"/>
      <c r="G294" s="388"/>
      <c r="H294" s="388"/>
      <c r="I294" s="388"/>
      <c r="J294" s="388"/>
      <c r="K294" s="388"/>
      <c r="L294" s="388"/>
      <c r="M294" s="388"/>
      <c r="N294" s="388"/>
      <c r="O294" s="388"/>
      <c r="P294" s="388"/>
      <c r="Q294" s="388"/>
      <c r="R294" s="388"/>
      <c r="S294" s="388"/>
      <c r="T294" s="388"/>
      <c r="U294" s="388"/>
      <c r="V294" s="388"/>
      <c r="W294" s="388"/>
      <c r="X294" s="388"/>
      <c r="Y294" s="388"/>
      <c r="Z294" s="388"/>
      <c r="AA294" s="388"/>
      <c r="AB294" s="388"/>
      <c r="AC294" s="388"/>
      <c r="AD294" s="388"/>
      <c r="AE294" s="388"/>
      <c r="AF294" s="388"/>
      <c r="AG294" s="388"/>
      <c r="AH294" s="388"/>
      <c r="AI294" s="388"/>
      <c r="AJ294" s="388"/>
      <c r="AK294" s="389"/>
      <c r="AL294" s="389"/>
      <c r="AM294" s="389"/>
      <c r="AN294" s="434"/>
      <c r="AO294" s="434"/>
      <c r="AP294" s="434"/>
      <c r="AQ294" s="269"/>
    </row>
    <row r="295" spans="1:43" ht="21" customHeight="1" thickBot="1" x14ac:dyDescent="0.2">
      <c r="A295" s="269"/>
      <c r="B295" s="765">
        <v>7</v>
      </c>
      <c r="C295" s="766"/>
      <c r="D295" s="387" t="s">
        <v>155</v>
      </c>
      <c r="E295" s="762"/>
      <c r="F295" s="762"/>
      <c r="G295" s="762"/>
      <c r="H295" s="762"/>
      <c r="I295" s="762"/>
      <c r="J295" s="762"/>
      <c r="K295" s="762"/>
      <c r="L295" s="762"/>
      <c r="M295" s="762"/>
      <c r="N295" s="762"/>
      <c r="O295" s="762"/>
      <c r="P295" s="762"/>
      <c r="Q295" s="762"/>
      <c r="R295" s="762"/>
      <c r="S295" s="762"/>
      <c r="T295" s="762"/>
      <c r="U295" s="762"/>
      <c r="V295" s="762"/>
      <c r="W295" s="762"/>
      <c r="X295" s="762"/>
      <c r="Y295" s="762"/>
      <c r="Z295" s="762"/>
      <c r="AA295" s="762"/>
      <c r="AB295" s="762"/>
      <c r="AC295" s="762"/>
      <c r="AD295" s="762"/>
      <c r="AE295" s="762"/>
      <c r="AF295" s="762"/>
      <c r="AG295" s="762"/>
      <c r="AH295" s="762"/>
      <c r="AI295" s="762"/>
      <c r="AJ295" s="762"/>
      <c r="AK295" s="767"/>
      <c r="AL295" s="767"/>
      <c r="AM295" s="767"/>
      <c r="AN295" s="768"/>
      <c r="AO295" s="769"/>
      <c r="AP295" s="770"/>
      <c r="AQ295" s="269"/>
    </row>
    <row r="296" spans="1:43" ht="13.5" customHeight="1" thickBot="1" x14ac:dyDescent="0.2">
      <c r="A296" s="269"/>
      <c r="B296" s="430" t="s">
        <v>156</v>
      </c>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431"/>
      <c r="AF296" s="431"/>
      <c r="AG296" s="431"/>
      <c r="AH296" s="431"/>
      <c r="AI296" s="431"/>
      <c r="AJ296" s="431"/>
      <c r="AK296" s="431"/>
      <c r="AL296" s="431"/>
      <c r="AM296" s="431"/>
      <c r="AN296" s="431"/>
      <c r="AO296" s="431"/>
      <c r="AP296" s="432"/>
      <c r="AQ296" s="269"/>
    </row>
    <row r="297" spans="1:43" ht="14.25" customHeight="1" x14ac:dyDescent="0.15">
      <c r="A297" s="269"/>
      <c r="B297" s="719" t="s">
        <v>157</v>
      </c>
      <c r="C297" s="720"/>
      <c r="D297" s="735" t="s">
        <v>158</v>
      </c>
      <c r="E297" s="736"/>
      <c r="F297" s="736"/>
      <c r="G297" s="736"/>
      <c r="H297" s="736"/>
      <c r="I297" s="736"/>
      <c r="J297" s="736"/>
      <c r="K297" s="736"/>
      <c r="L297" s="736"/>
      <c r="M297" s="736"/>
      <c r="N297" s="736"/>
      <c r="O297" s="736"/>
      <c r="P297" s="736"/>
      <c r="Q297" s="736"/>
      <c r="R297" s="736"/>
      <c r="S297" s="736"/>
      <c r="T297" s="736"/>
      <c r="U297" s="736"/>
      <c r="V297" s="736"/>
      <c r="W297" s="736"/>
      <c r="X297" s="736"/>
      <c r="Y297" s="736"/>
      <c r="Z297" s="736"/>
      <c r="AA297" s="736"/>
      <c r="AB297" s="736"/>
      <c r="AC297" s="736"/>
      <c r="AD297" s="736"/>
      <c r="AE297" s="736"/>
      <c r="AF297" s="736"/>
      <c r="AG297" s="736"/>
      <c r="AH297" s="736"/>
      <c r="AI297" s="736"/>
      <c r="AJ297" s="737"/>
      <c r="AK297" s="738"/>
      <c r="AL297" s="738"/>
      <c r="AM297" s="738"/>
      <c r="AN297" s="739"/>
      <c r="AO297" s="739"/>
      <c r="AP297" s="739"/>
      <c r="AQ297" s="269"/>
    </row>
    <row r="298" spans="1:43" ht="14.25" customHeight="1" x14ac:dyDescent="0.15">
      <c r="A298" s="269"/>
      <c r="B298" s="699" t="s">
        <v>157</v>
      </c>
      <c r="C298" s="700"/>
      <c r="D298" s="465" t="s">
        <v>159</v>
      </c>
      <c r="E298" s="465"/>
      <c r="F298" s="465"/>
      <c r="G298" s="465"/>
      <c r="H298" s="465"/>
      <c r="I298" s="465"/>
      <c r="J298" s="465"/>
      <c r="K298" s="465"/>
      <c r="L298" s="465"/>
      <c r="M298" s="465"/>
      <c r="N298" s="465"/>
      <c r="O298" s="465"/>
      <c r="P298" s="465"/>
      <c r="Q298" s="465"/>
      <c r="R298" s="465"/>
      <c r="S298" s="465"/>
      <c r="T298" s="465"/>
      <c r="U298" s="465"/>
      <c r="V298" s="465"/>
      <c r="W298" s="465"/>
      <c r="X298" s="465"/>
      <c r="Y298" s="465"/>
      <c r="Z298" s="465"/>
      <c r="AA298" s="465"/>
      <c r="AB298" s="465"/>
      <c r="AC298" s="465"/>
      <c r="AD298" s="465"/>
      <c r="AE298" s="465"/>
      <c r="AF298" s="465"/>
      <c r="AG298" s="465"/>
      <c r="AH298" s="465"/>
      <c r="AI298" s="465"/>
      <c r="AJ298" s="466"/>
      <c r="AK298" s="725"/>
      <c r="AL298" s="725"/>
      <c r="AM298" s="725"/>
      <c r="AN298" s="726"/>
      <c r="AO298" s="726"/>
      <c r="AP298" s="726"/>
      <c r="AQ298" s="269"/>
    </row>
    <row r="299" spans="1:43" ht="18" customHeight="1" x14ac:dyDescent="0.15">
      <c r="A299" s="269"/>
      <c r="B299" s="691">
        <v>1</v>
      </c>
      <c r="C299" s="452"/>
      <c r="D299" s="465" t="s">
        <v>160</v>
      </c>
      <c r="E299" s="465"/>
      <c r="F299" s="465"/>
      <c r="G299" s="465"/>
      <c r="H299" s="465"/>
      <c r="I299" s="465"/>
      <c r="J299" s="465"/>
      <c r="K299" s="465"/>
      <c r="L299" s="465"/>
      <c r="M299" s="465"/>
      <c r="N299" s="465"/>
      <c r="O299" s="465"/>
      <c r="P299" s="465"/>
      <c r="Q299" s="465"/>
      <c r="R299" s="465"/>
      <c r="S299" s="465"/>
      <c r="T299" s="465"/>
      <c r="U299" s="465"/>
      <c r="V299" s="465"/>
      <c r="W299" s="465"/>
      <c r="X299" s="465"/>
      <c r="Y299" s="465"/>
      <c r="Z299" s="465"/>
      <c r="AA299" s="465"/>
      <c r="AB299" s="465"/>
      <c r="AC299" s="465"/>
      <c r="AD299" s="465"/>
      <c r="AE299" s="465"/>
      <c r="AF299" s="465"/>
      <c r="AG299" s="465"/>
      <c r="AH299" s="465"/>
      <c r="AI299" s="465"/>
      <c r="AJ299" s="466"/>
      <c r="AK299" s="389"/>
      <c r="AL299" s="389"/>
      <c r="AM299" s="389"/>
      <c r="AN299" s="434"/>
      <c r="AO299" s="434"/>
      <c r="AP299" s="434"/>
      <c r="AQ299" s="269"/>
    </row>
    <row r="300" spans="1:43" ht="15.6" customHeight="1" x14ac:dyDescent="0.15">
      <c r="A300" s="269"/>
      <c r="B300" s="691">
        <v>2</v>
      </c>
      <c r="C300" s="452"/>
      <c r="D300" s="465" t="s">
        <v>161</v>
      </c>
      <c r="E300" s="465"/>
      <c r="F300" s="465"/>
      <c r="G300" s="465"/>
      <c r="H300" s="465"/>
      <c r="I300" s="465"/>
      <c r="J300" s="465"/>
      <c r="K300" s="465"/>
      <c r="L300" s="465"/>
      <c r="M300" s="465"/>
      <c r="N300" s="465"/>
      <c r="O300" s="465"/>
      <c r="P300" s="465"/>
      <c r="Q300" s="465"/>
      <c r="R300" s="465"/>
      <c r="S300" s="465"/>
      <c r="T300" s="465"/>
      <c r="U300" s="465"/>
      <c r="V300" s="465"/>
      <c r="W300" s="465"/>
      <c r="X300" s="465"/>
      <c r="Y300" s="465"/>
      <c r="Z300" s="465"/>
      <c r="AA300" s="465"/>
      <c r="AB300" s="465"/>
      <c r="AC300" s="465"/>
      <c r="AD300" s="465"/>
      <c r="AE300" s="465"/>
      <c r="AF300" s="465"/>
      <c r="AG300" s="465"/>
      <c r="AH300" s="465"/>
      <c r="AI300" s="465"/>
      <c r="AJ300" s="466"/>
      <c r="AK300" s="731"/>
      <c r="AL300" s="732"/>
      <c r="AM300" s="733"/>
      <c r="AN300" s="434"/>
      <c r="AO300" s="434"/>
      <c r="AP300" s="434"/>
      <c r="AQ300" s="269"/>
    </row>
    <row r="301" spans="1:43" ht="13.5" customHeight="1" x14ac:dyDescent="0.15">
      <c r="A301" s="269"/>
      <c r="B301" s="691">
        <v>3</v>
      </c>
      <c r="C301" s="452"/>
      <c r="D301" s="465" t="s">
        <v>162</v>
      </c>
      <c r="E301" s="465"/>
      <c r="F301" s="465"/>
      <c r="G301" s="465"/>
      <c r="H301" s="465"/>
      <c r="I301" s="465"/>
      <c r="J301" s="465"/>
      <c r="K301" s="465"/>
      <c r="L301" s="465"/>
      <c r="M301" s="465"/>
      <c r="N301" s="465"/>
      <c r="O301" s="465"/>
      <c r="P301" s="465"/>
      <c r="Q301" s="465"/>
      <c r="R301" s="465"/>
      <c r="S301" s="465"/>
      <c r="T301" s="465"/>
      <c r="U301" s="465"/>
      <c r="V301" s="465"/>
      <c r="W301" s="465"/>
      <c r="X301" s="465"/>
      <c r="Y301" s="465"/>
      <c r="Z301" s="465"/>
      <c r="AA301" s="465"/>
      <c r="AB301" s="465"/>
      <c r="AC301" s="465"/>
      <c r="AD301" s="465"/>
      <c r="AE301" s="465"/>
      <c r="AF301" s="465"/>
      <c r="AG301" s="465"/>
      <c r="AH301" s="465"/>
      <c r="AI301" s="465"/>
      <c r="AJ301" s="466"/>
      <c r="AK301" s="389"/>
      <c r="AL301" s="389"/>
      <c r="AM301" s="389"/>
      <c r="AN301" s="434"/>
      <c r="AO301" s="434"/>
      <c r="AP301" s="434"/>
      <c r="AQ301" s="269"/>
    </row>
    <row r="302" spans="1:43" ht="14.25" customHeight="1" x14ac:dyDescent="0.15">
      <c r="A302" s="269"/>
      <c r="B302" s="691">
        <v>4</v>
      </c>
      <c r="C302" s="452"/>
      <c r="D302" s="465" t="s">
        <v>163</v>
      </c>
      <c r="E302" s="465"/>
      <c r="F302" s="465"/>
      <c r="G302" s="465"/>
      <c r="H302" s="465"/>
      <c r="I302" s="465"/>
      <c r="J302" s="465"/>
      <c r="K302" s="465"/>
      <c r="L302" s="465"/>
      <c r="M302" s="465"/>
      <c r="N302" s="465"/>
      <c r="O302" s="465"/>
      <c r="P302" s="465"/>
      <c r="Q302" s="465"/>
      <c r="R302" s="465"/>
      <c r="S302" s="465"/>
      <c r="T302" s="465"/>
      <c r="U302" s="465"/>
      <c r="V302" s="465"/>
      <c r="W302" s="465"/>
      <c r="X302" s="465"/>
      <c r="Y302" s="465"/>
      <c r="Z302" s="465"/>
      <c r="AA302" s="465"/>
      <c r="AB302" s="465"/>
      <c r="AC302" s="465"/>
      <c r="AD302" s="465"/>
      <c r="AE302" s="465"/>
      <c r="AF302" s="465"/>
      <c r="AG302" s="465"/>
      <c r="AH302" s="465"/>
      <c r="AI302" s="465"/>
      <c r="AJ302" s="466"/>
      <c r="AK302" s="389"/>
      <c r="AL302" s="389"/>
      <c r="AM302" s="389"/>
      <c r="AN302" s="434"/>
      <c r="AO302" s="434"/>
      <c r="AP302" s="434"/>
      <c r="AQ302" s="269"/>
    </row>
    <row r="303" spans="1:43" ht="14.25" customHeight="1" x14ac:dyDescent="0.15">
      <c r="A303" s="269"/>
      <c r="B303" s="760">
        <v>5</v>
      </c>
      <c r="C303" s="436"/>
      <c r="D303" s="465" t="s">
        <v>164</v>
      </c>
      <c r="E303" s="465"/>
      <c r="F303" s="465"/>
      <c r="G303" s="465"/>
      <c r="H303" s="465"/>
      <c r="I303" s="465"/>
      <c r="J303" s="465"/>
      <c r="K303" s="465"/>
      <c r="L303" s="465"/>
      <c r="M303" s="465"/>
      <c r="N303" s="465"/>
      <c r="O303" s="465"/>
      <c r="P303" s="465"/>
      <c r="Q303" s="465"/>
      <c r="R303" s="465"/>
      <c r="S303" s="465"/>
      <c r="T303" s="465"/>
      <c r="U303" s="465"/>
      <c r="V303" s="465"/>
      <c r="W303" s="465"/>
      <c r="X303" s="465"/>
      <c r="Y303" s="465"/>
      <c r="Z303" s="465"/>
      <c r="AA303" s="465"/>
      <c r="AB303" s="465"/>
      <c r="AC303" s="465"/>
      <c r="AD303" s="465"/>
      <c r="AE303" s="465"/>
      <c r="AF303" s="465"/>
      <c r="AG303" s="465"/>
      <c r="AH303" s="465"/>
      <c r="AI303" s="465"/>
      <c r="AJ303" s="466"/>
      <c r="AK303" s="389"/>
      <c r="AL303" s="389"/>
      <c r="AM303" s="389"/>
      <c r="AN303" s="434"/>
      <c r="AO303" s="434"/>
      <c r="AP303" s="434"/>
      <c r="AQ303" s="269"/>
    </row>
    <row r="304" spans="1:43" ht="18" customHeight="1" x14ac:dyDescent="0.15">
      <c r="A304" s="269"/>
      <c r="B304" s="435" t="s">
        <v>165</v>
      </c>
      <c r="C304" s="436"/>
      <c r="D304" s="465" t="s">
        <v>166</v>
      </c>
      <c r="E304" s="465"/>
      <c r="F304" s="465"/>
      <c r="G304" s="465"/>
      <c r="H304" s="465"/>
      <c r="I304" s="465"/>
      <c r="J304" s="465"/>
      <c r="K304" s="465"/>
      <c r="L304" s="465"/>
      <c r="M304" s="465"/>
      <c r="N304" s="465"/>
      <c r="O304" s="465"/>
      <c r="P304" s="465"/>
      <c r="Q304" s="465"/>
      <c r="R304" s="465"/>
      <c r="S304" s="465"/>
      <c r="T304" s="465"/>
      <c r="U304" s="465"/>
      <c r="V304" s="465"/>
      <c r="W304" s="465"/>
      <c r="X304" s="465"/>
      <c r="Y304" s="465"/>
      <c r="Z304" s="465"/>
      <c r="AA304" s="465"/>
      <c r="AB304" s="465"/>
      <c r="AC304" s="465"/>
      <c r="AD304" s="465"/>
      <c r="AE304" s="465"/>
      <c r="AF304" s="465"/>
      <c r="AG304" s="465"/>
      <c r="AH304" s="465"/>
      <c r="AI304" s="465"/>
      <c r="AJ304" s="466"/>
      <c r="AK304" s="389"/>
      <c r="AL304" s="389"/>
      <c r="AM304" s="389"/>
      <c r="AN304" s="434"/>
      <c r="AO304" s="434"/>
      <c r="AP304" s="434"/>
      <c r="AQ304" s="269"/>
    </row>
    <row r="305" spans="1:43" ht="18" customHeight="1" x14ac:dyDescent="0.15">
      <c r="A305" s="269"/>
      <c r="B305" s="435" t="s">
        <v>167</v>
      </c>
      <c r="C305" s="436"/>
      <c r="D305" s="465" t="s">
        <v>168</v>
      </c>
      <c r="E305" s="465"/>
      <c r="F305" s="465"/>
      <c r="G305" s="465"/>
      <c r="H305" s="465"/>
      <c r="I305" s="465"/>
      <c r="J305" s="465"/>
      <c r="K305" s="465"/>
      <c r="L305" s="465"/>
      <c r="M305" s="465"/>
      <c r="N305" s="465"/>
      <c r="O305" s="465"/>
      <c r="P305" s="465"/>
      <c r="Q305" s="465"/>
      <c r="R305" s="465"/>
      <c r="S305" s="465"/>
      <c r="T305" s="465"/>
      <c r="U305" s="465"/>
      <c r="V305" s="465"/>
      <c r="W305" s="465"/>
      <c r="X305" s="465"/>
      <c r="Y305" s="465"/>
      <c r="Z305" s="465"/>
      <c r="AA305" s="465"/>
      <c r="AB305" s="465"/>
      <c r="AC305" s="465"/>
      <c r="AD305" s="465"/>
      <c r="AE305" s="465"/>
      <c r="AF305" s="465"/>
      <c r="AG305" s="465"/>
      <c r="AH305" s="465"/>
      <c r="AI305" s="465"/>
      <c r="AJ305" s="466"/>
      <c r="AK305" s="389"/>
      <c r="AL305" s="389"/>
      <c r="AM305" s="389"/>
      <c r="AN305" s="434"/>
      <c r="AO305" s="434"/>
      <c r="AP305" s="434"/>
      <c r="AQ305" s="269"/>
    </row>
    <row r="306" spans="1:43" ht="18" customHeight="1" x14ac:dyDescent="0.15">
      <c r="A306" s="269"/>
      <c r="B306" s="760" t="s">
        <v>169</v>
      </c>
      <c r="C306" s="761"/>
      <c r="D306" s="465" t="s">
        <v>170</v>
      </c>
      <c r="E306" s="465"/>
      <c r="F306" s="465"/>
      <c r="G306" s="465"/>
      <c r="H306" s="465"/>
      <c r="I306" s="465"/>
      <c r="J306" s="465"/>
      <c r="K306" s="465"/>
      <c r="L306" s="465"/>
      <c r="M306" s="465"/>
      <c r="N306" s="465"/>
      <c r="O306" s="465"/>
      <c r="P306" s="465"/>
      <c r="Q306" s="465"/>
      <c r="R306" s="465"/>
      <c r="S306" s="465"/>
      <c r="T306" s="465"/>
      <c r="U306" s="465"/>
      <c r="V306" s="465"/>
      <c r="W306" s="465"/>
      <c r="X306" s="465"/>
      <c r="Y306" s="465"/>
      <c r="Z306" s="465"/>
      <c r="AA306" s="465"/>
      <c r="AB306" s="465"/>
      <c r="AC306" s="465"/>
      <c r="AD306" s="465"/>
      <c r="AE306" s="465"/>
      <c r="AF306" s="465"/>
      <c r="AG306" s="465"/>
      <c r="AH306" s="465"/>
      <c r="AI306" s="465"/>
      <c r="AJ306" s="466"/>
      <c r="AK306" s="548"/>
      <c r="AL306" s="549"/>
      <c r="AM306" s="550"/>
      <c r="AN306" s="756"/>
      <c r="AO306" s="757"/>
      <c r="AP306" s="758"/>
      <c r="AQ306" s="269"/>
    </row>
    <row r="307" spans="1:43" ht="18" customHeight="1" x14ac:dyDescent="0.15">
      <c r="A307" s="269"/>
      <c r="B307" s="435" t="s">
        <v>171</v>
      </c>
      <c r="C307" s="436"/>
      <c r="D307" s="465" t="s">
        <v>172</v>
      </c>
      <c r="E307" s="465"/>
      <c r="F307" s="465"/>
      <c r="G307" s="465"/>
      <c r="H307" s="465"/>
      <c r="I307" s="465"/>
      <c r="J307" s="465"/>
      <c r="K307" s="465"/>
      <c r="L307" s="465"/>
      <c r="M307" s="465"/>
      <c r="N307" s="465"/>
      <c r="O307" s="465"/>
      <c r="P307" s="465"/>
      <c r="Q307" s="465"/>
      <c r="R307" s="465"/>
      <c r="S307" s="465"/>
      <c r="T307" s="465"/>
      <c r="U307" s="465"/>
      <c r="V307" s="465"/>
      <c r="W307" s="465"/>
      <c r="X307" s="465"/>
      <c r="Y307" s="465"/>
      <c r="Z307" s="465"/>
      <c r="AA307" s="465"/>
      <c r="AB307" s="465"/>
      <c r="AC307" s="465"/>
      <c r="AD307" s="465"/>
      <c r="AE307" s="465"/>
      <c r="AF307" s="465"/>
      <c r="AG307" s="465"/>
      <c r="AH307" s="465"/>
      <c r="AI307" s="465"/>
      <c r="AJ307" s="466"/>
      <c r="AK307" s="389"/>
      <c r="AL307" s="389"/>
      <c r="AM307" s="389"/>
      <c r="AN307" s="434"/>
      <c r="AO307" s="434"/>
      <c r="AP307" s="434"/>
      <c r="AQ307" s="269"/>
    </row>
    <row r="308" spans="1:43" ht="18" customHeight="1" x14ac:dyDescent="0.15">
      <c r="A308" s="269"/>
      <c r="B308" s="435" t="s">
        <v>173</v>
      </c>
      <c r="C308" s="436"/>
      <c r="D308" s="465" t="s">
        <v>174</v>
      </c>
      <c r="E308" s="465"/>
      <c r="F308" s="465"/>
      <c r="G308" s="465"/>
      <c r="H308" s="465"/>
      <c r="I308" s="465"/>
      <c r="J308" s="465"/>
      <c r="K308" s="465"/>
      <c r="L308" s="465"/>
      <c r="M308" s="465"/>
      <c r="N308" s="465"/>
      <c r="O308" s="465"/>
      <c r="P308" s="465"/>
      <c r="Q308" s="465"/>
      <c r="R308" s="465"/>
      <c r="S308" s="465"/>
      <c r="T308" s="465"/>
      <c r="U308" s="465"/>
      <c r="V308" s="465"/>
      <c r="W308" s="465"/>
      <c r="X308" s="465"/>
      <c r="Y308" s="465"/>
      <c r="Z308" s="465"/>
      <c r="AA308" s="465"/>
      <c r="AB308" s="465"/>
      <c r="AC308" s="465"/>
      <c r="AD308" s="465"/>
      <c r="AE308" s="465"/>
      <c r="AF308" s="465"/>
      <c r="AG308" s="465"/>
      <c r="AH308" s="465"/>
      <c r="AI308" s="465"/>
      <c r="AJ308" s="466"/>
      <c r="AK308" s="389"/>
      <c r="AL308" s="389"/>
      <c r="AM308" s="389"/>
      <c r="AN308" s="434"/>
      <c r="AO308" s="434"/>
      <c r="AP308" s="434"/>
      <c r="AQ308" s="269"/>
    </row>
    <row r="309" spans="1:43" ht="18" customHeight="1" x14ac:dyDescent="0.15">
      <c r="A309" s="269"/>
      <c r="B309" s="435" t="s">
        <v>175</v>
      </c>
      <c r="C309" s="436"/>
      <c r="D309" s="712" t="s">
        <v>176</v>
      </c>
      <c r="E309" s="712"/>
      <c r="F309" s="712"/>
      <c r="G309" s="712"/>
      <c r="H309" s="712"/>
      <c r="I309" s="712"/>
      <c r="J309" s="712"/>
      <c r="K309" s="712"/>
      <c r="L309" s="712"/>
      <c r="M309" s="712"/>
      <c r="N309" s="712"/>
      <c r="O309" s="712"/>
      <c r="P309" s="712"/>
      <c r="Q309" s="712"/>
      <c r="R309" s="712"/>
      <c r="S309" s="712"/>
      <c r="T309" s="712"/>
      <c r="U309" s="712"/>
      <c r="V309" s="712"/>
      <c r="W309" s="712"/>
      <c r="X309" s="712"/>
      <c r="Y309" s="712"/>
      <c r="Z309" s="712"/>
      <c r="AA309" s="712"/>
      <c r="AB309" s="712"/>
      <c r="AC309" s="712"/>
      <c r="AD309" s="712"/>
      <c r="AE309" s="712"/>
      <c r="AF309" s="712"/>
      <c r="AG309" s="712"/>
      <c r="AH309" s="712"/>
      <c r="AI309" s="712"/>
      <c r="AJ309" s="759"/>
      <c r="AK309" s="389"/>
      <c r="AL309" s="389"/>
      <c r="AM309" s="389"/>
      <c r="AN309" s="434"/>
      <c r="AO309" s="434"/>
      <c r="AP309" s="434"/>
      <c r="AQ309" s="269"/>
    </row>
    <row r="310" spans="1:43" ht="18" customHeight="1" x14ac:dyDescent="0.15">
      <c r="A310" s="269"/>
      <c r="B310" s="435" t="s">
        <v>177</v>
      </c>
      <c r="C310" s="436"/>
      <c r="D310" s="465" t="s">
        <v>178</v>
      </c>
      <c r="E310" s="465"/>
      <c r="F310" s="465"/>
      <c r="G310" s="465"/>
      <c r="H310" s="465"/>
      <c r="I310" s="465"/>
      <c r="J310" s="465"/>
      <c r="K310" s="465"/>
      <c r="L310" s="465"/>
      <c r="M310" s="465"/>
      <c r="N310" s="465"/>
      <c r="O310" s="465"/>
      <c r="P310" s="465"/>
      <c r="Q310" s="465"/>
      <c r="R310" s="465"/>
      <c r="S310" s="465"/>
      <c r="T310" s="465"/>
      <c r="U310" s="465"/>
      <c r="V310" s="465"/>
      <c r="W310" s="465"/>
      <c r="X310" s="465"/>
      <c r="Y310" s="465"/>
      <c r="Z310" s="465"/>
      <c r="AA310" s="465"/>
      <c r="AB310" s="465"/>
      <c r="AC310" s="465"/>
      <c r="AD310" s="465"/>
      <c r="AE310" s="465"/>
      <c r="AF310" s="465"/>
      <c r="AG310" s="465"/>
      <c r="AH310" s="465"/>
      <c r="AI310" s="465"/>
      <c r="AJ310" s="466"/>
      <c r="AK310" s="389"/>
      <c r="AL310" s="389"/>
      <c r="AM310" s="389"/>
      <c r="AN310" s="434"/>
      <c r="AO310" s="434"/>
      <c r="AP310" s="434"/>
      <c r="AQ310" s="269"/>
    </row>
    <row r="311" spans="1:43" ht="18" customHeight="1" x14ac:dyDescent="0.15">
      <c r="A311" s="269"/>
      <c r="B311" s="435" t="s">
        <v>179</v>
      </c>
      <c r="C311" s="436"/>
      <c r="D311" s="465" t="s">
        <v>180</v>
      </c>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c r="AA311" s="465"/>
      <c r="AB311" s="465"/>
      <c r="AC311" s="465"/>
      <c r="AD311" s="465"/>
      <c r="AE311" s="465"/>
      <c r="AF311" s="465"/>
      <c r="AG311" s="465"/>
      <c r="AH311" s="465"/>
      <c r="AI311" s="465"/>
      <c r="AJ311" s="466"/>
      <c r="AK311" s="389"/>
      <c r="AL311" s="389"/>
      <c r="AM311" s="389"/>
      <c r="AN311" s="434"/>
      <c r="AO311" s="434"/>
      <c r="AP311" s="434"/>
      <c r="AQ311" s="269"/>
    </row>
    <row r="312" spans="1:43" ht="18" customHeight="1" x14ac:dyDescent="0.15">
      <c r="A312" s="269"/>
      <c r="B312" s="435" t="s">
        <v>181</v>
      </c>
      <c r="C312" s="436"/>
      <c r="D312" s="465" t="s">
        <v>182</v>
      </c>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c r="AA312" s="465"/>
      <c r="AB312" s="465"/>
      <c r="AC312" s="465"/>
      <c r="AD312" s="465"/>
      <c r="AE312" s="465"/>
      <c r="AF312" s="465"/>
      <c r="AG312" s="465"/>
      <c r="AH312" s="465"/>
      <c r="AI312" s="465"/>
      <c r="AJ312" s="466"/>
      <c r="AK312" s="389"/>
      <c r="AL312" s="389"/>
      <c r="AM312" s="389"/>
      <c r="AN312" s="434"/>
      <c r="AO312" s="434"/>
      <c r="AP312" s="434"/>
      <c r="AQ312" s="269"/>
    </row>
    <row r="313" spans="1:43" ht="18" customHeight="1" x14ac:dyDescent="0.15">
      <c r="A313" s="269"/>
      <c r="B313" s="754" t="s">
        <v>183</v>
      </c>
      <c r="C313" s="755"/>
      <c r="D313" s="748" t="s">
        <v>184</v>
      </c>
      <c r="E313" s="749"/>
      <c r="F313" s="749"/>
      <c r="G313" s="749"/>
      <c r="H313" s="749"/>
      <c r="I313" s="749"/>
      <c r="J313" s="749"/>
      <c r="K313" s="749"/>
      <c r="L313" s="749"/>
      <c r="M313" s="749"/>
      <c r="N313" s="749"/>
      <c r="O313" s="749"/>
      <c r="P313" s="749"/>
      <c r="Q313" s="749"/>
      <c r="R313" s="749"/>
      <c r="S313" s="749"/>
      <c r="T313" s="749"/>
      <c r="U313" s="749"/>
      <c r="V313" s="749"/>
      <c r="W313" s="749"/>
      <c r="X313" s="749"/>
      <c r="Y313" s="749"/>
      <c r="Z313" s="749"/>
      <c r="AA313" s="749"/>
      <c r="AB313" s="749"/>
      <c r="AC313" s="749"/>
      <c r="AD313" s="749"/>
      <c r="AE313" s="749"/>
      <c r="AF313" s="749"/>
      <c r="AG313" s="749"/>
      <c r="AH313" s="750" t="s">
        <v>185</v>
      </c>
      <c r="AI313" s="750"/>
      <c r="AJ313" s="751"/>
      <c r="AK313" s="752"/>
      <c r="AL313" s="752"/>
      <c r="AM313" s="752"/>
      <c r="AN313" s="753"/>
      <c r="AO313" s="753"/>
      <c r="AP313" s="753"/>
      <c r="AQ313" s="269"/>
    </row>
    <row r="314" spans="1:43" ht="18" customHeight="1" x14ac:dyDescent="0.15">
      <c r="A314" s="269"/>
      <c r="B314" s="467">
        <v>9</v>
      </c>
      <c r="C314" s="468"/>
      <c r="D314" s="387" t="s">
        <v>186</v>
      </c>
      <c r="E314" s="388"/>
      <c r="F314" s="388"/>
      <c r="G314" s="388"/>
      <c r="H314" s="388"/>
      <c r="I314" s="388"/>
      <c r="J314" s="388"/>
      <c r="K314" s="388"/>
      <c r="L314" s="388"/>
      <c r="M314" s="388"/>
      <c r="N314" s="388"/>
      <c r="O314" s="388"/>
      <c r="P314" s="388"/>
      <c r="Q314" s="388"/>
      <c r="R314" s="388"/>
      <c r="S314" s="388"/>
      <c r="T314" s="388"/>
      <c r="U314" s="388"/>
      <c r="V314" s="388"/>
      <c r="W314" s="388"/>
      <c r="X314" s="388"/>
      <c r="Y314" s="388"/>
      <c r="Z314" s="388"/>
      <c r="AA314" s="388"/>
      <c r="AB314" s="388"/>
      <c r="AC314" s="388"/>
      <c r="AD314" s="388"/>
      <c r="AE314" s="388"/>
      <c r="AF314" s="388"/>
      <c r="AG314" s="388"/>
      <c r="AH314" s="388"/>
      <c r="AI314" s="388"/>
      <c r="AJ314" s="388"/>
      <c r="AK314" s="389"/>
      <c r="AL314" s="390"/>
      <c r="AM314" s="390"/>
      <c r="AN314" s="434"/>
      <c r="AO314" s="434"/>
      <c r="AP314" s="434"/>
      <c r="AQ314" s="269"/>
    </row>
    <row r="315" spans="1:43" ht="18" customHeight="1" x14ac:dyDescent="0.15">
      <c r="A315" s="269"/>
      <c r="B315" s="467">
        <v>10</v>
      </c>
      <c r="C315" s="468"/>
      <c r="D315" s="387" t="s">
        <v>187</v>
      </c>
      <c r="E315" s="388"/>
      <c r="F315" s="388"/>
      <c r="G315" s="388"/>
      <c r="H315" s="388"/>
      <c r="I315" s="388"/>
      <c r="J315" s="388"/>
      <c r="K315" s="388"/>
      <c r="L315" s="388"/>
      <c r="M315" s="388"/>
      <c r="N315" s="388"/>
      <c r="O315" s="388"/>
      <c r="P315" s="388"/>
      <c r="Q315" s="388"/>
      <c r="R315" s="388"/>
      <c r="S315" s="388"/>
      <c r="T315" s="388"/>
      <c r="U315" s="388"/>
      <c r="V315" s="388"/>
      <c r="W315" s="388"/>
      <c r="X315" s="388"/>
      <c r="Y315" s="388"/>
      <c r="Z315" s="388"/>
      <c r="AA315" s="388"/>
      <c r="AB315" s="388"/>
      <c r="AC315" s="388"/>
      <c r="AD315" s="388"/>
      <c r="AE315" s="388"/>
      <c r="AF315" s="388"/>
      <c r="AG315" s="388"/>
      <c r="AH315" s="388"/>
      <c r="AI315" s="388"/>
      <c r="AJ315" s="388"/>
      <c r="AK315" s="389"/>
      <c r="AL315" s="390"/>
      <c r="AM315" s="390"/>
      <c r="AN315" s="434"/>
      <c r="AO315" s="434"/>
      <c r="AP315" s="434"/>
      <c r="AQ315" s="269"/>
    </row>
    <row r="316" spans="1:43" ht="18" customHeight="1" x14ac:dyDescent="0.15">
      <c r="A316" s="269"/>
      <c r="B316" s="467">
        <v>11</v>
      </c>
      <c r="C316" s="468"/>
      <c r="D316" s="387" t="s">
        <v>188</v>
      </c>
      <c r="E316" s="388"/>
      <c r="F316" s="388"/>
      <c r="G316" s="388"/>
      <c r="H316" s="388"/>
      <c r="I316" s="388"/>
      <c r="J316" s="388"/>
      <c r="K316" s="388"/>
      <c r="L316" s="388"/>
      <c r="M316" s="388"/>
      <c r="N316" s="388"/>
      <c r="O316" s="388"/>
      <c r="P316" s="388"/>
      <c r="Q316" s="388"/>
      <c r="R316" s="388"/>
      <c r="S316" s="388"/>
      <c r="T316" s="388"/>
      <c r="U316" s="388"/>
      <c r="V316" s="388"/>
      <c r="W316" s="388"/>
      <c r="X316" s="388"/>
      <c r="Y316" s="388"/>
      <c r="Z316" s="388"/>
      <c r="AA316" s="388"/>
      <c r="AB316" s="388"/>
      <c r="AC316" s="388"/>
      <c r="AD316" s="388"/>
      <c r="AE316" s="388"/>
      <c r="AF316" s="388"/>
      <c r="AG316" s="388"/>
      <c r="AH316" s="388"/>
      <c r="AI316" s="388"/>
      <c r="AJ316" s="388"/>
      <c r="AK316" s="389"/>
      <c r="AL316" s="390"/>
      <c r="AM316" s="390"/>
      <c r="AN316" s="434"/>
      <c r="AO316" s="434"/>
      <c r="AP316" s="434"/>
      <c r="AQ316" s="269"/>
    </row>
    <row r="317" spans="1:43" s="71" customFormat="1" ht="9.75" customHeight="1" thickBot="1" x14ac:dyDescent="0.2">
      <c r="A317" s="268"/>
      <c r="B317" s="437" t="s">
        <v>189</v>
      </c>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38"/>
      <c r="AC317" s="438"/>
      <c r="AD317" s="438"/>
      <c r="AE317" s="438"/>
      <c r="AF317" s="438"/>
      <c r="AG317" s="438"/>
      <c r="AH317" s="438"/>
      <c r="AI317" s="438"/>
      <c r="AJ317" s="438"/>
      <c r="AK317" s="438"/>
      <c r="AL317" s="438"/>
      <c r="AM317" s="438"/>
      <c r="AN317" s="438"/>
      <c r="AO317" s="438"/>
      <c r="AP317" s="439"/>
      <c r="AQ317" s="268"/>
    </row>
    <row r="318" spans="1:43" ht="15.75" customHeight="1" thickBot="1" x14ac:dyDescent="0.2">
      <c r="A318" s="269"/>
      <c r="B318" s="477" t="s">
        <v>190</v>
      </c>
      <c r="C318" s="478"/>
      <c r="D318" s="478"/>
      <c r="E318" s="478"/>
      <c r="F318" s="478"/>
      <c r="G318" s="478"/>
      <c r="H318" s="478"/>
      <c r="I318" s="478"/>
      <c r="J318" s="478"/>
      <c r="K318" s="478"/>
      <c r="L318" s="478"/>
      <c r="M318" s="478"/>
      <c r="N318" s="478"/>
      <c r="O318" s="478"/>
      <c r="P318" s="478"/>
      <c r="Q318" s="478"/>
      <c r="R318" s="478"/>
      <c r="S318" s="478"/>
      <c r="T318" s="478"/>
      <c r="U318" s="478"/>
      <c r="V318" s="478"/>
      <c r="W318" s="478"/>
      <c r="X318" s="478"/>
      <c r="Y318" s="478"/>
      <c r="Z318" s="478"/>
      <c r="AA318" s="478"/>
      <c r="AB318" s="478"/>
      <c r="AC318" s="478"/>
      <c r="AD318" s="478"/>
      <c r="AE318" s="478"/>
      <c r="AF318" s="478"/>
      <c r="AG318" s="478"/>
      <c r="AH318" s="479" t="s">
        <v>185</v>
      </c>
      <c r="AI318" s="479"/>
      <c r="AJ318" s="480"/>
      <c r="AK318" s="440"/>
      <c r="AL318" s="440"/>
      <c r="AM318" s="440"/>
      <c r="AN318" s="268"/>
      <c r="AO318" s="268"/>
      <c r="AP318" s="268"/>
      <c r="AQ318" s="269"/>
    </row>
    <row r="319" spans="1:43" ht="9.9499999999999993" customHeight="1" thickBot="1" x14ac:dyDescent="0.2">
      <c r="A319" s="269"/>
      <c r="B319" s="430" t="s">
        <v>191</v>
      </c>
      <c r="C319" s="431"/>
      <c r="D319" s="431"/>
      <c r="E319" s="431"/>
      <c r="F319" s="431"/>
      <c r="G319" s="431"/>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431"/>
      <c r="AF319" s="431"/>
      <c r="AG319" s="431"/>
      <c r="AH319" s="431"/>
      <c r="AI319" s="431"/>
      <c r="AJ319" s="431"/>
      <c r="AK319" s="431"/>
      <c r="AL319" s="431"/>
      <c r="AM319" s="431"/>
      <c r="AN319" s="431"/>
      <c r="AO319" s="431"/>
      <c r="AP319" s="432"/>
      <c r="AQ319" s="269"/>
    </row>
    <row r="320" spans="1:43" ht="15" customHeight="1" thickBot="1" x14ac:dyDescent="0.2">
      <c r="A320" s="269"/>
      <c r="B320" s="477" t="s">
        <v>192</v>
      </c>
      <c r="C320" s="478"/>
      <c r="D320" s="478"/>
      <c r="E320" s="478"/>
      <c r="F320" s="478"/>
      <c r="G320" s="478"/>
      <c r="H320" s="478"/>
      <c r="I320" s="478"/>
      <c r="J320" s="478"/>
      <c r="K320" s="478"/>
      <c r="L320" s="478"/>
      <c r="M320" s="478"/>
      <c r="N320" s="478"/>
      <c r="O320" s="478"/>
      <c r="P320" s="478"/>
      <c r="Q320" s="478"/>
      <c r="R320" s="478"/>
      <c r="S320" s="478"/>
      <c r="T320" s="478"/>
      <c r="U320" s="478"/>
      <c r="V320" s="478"/>
      <c r="W320" s="478"/>
      <c r="X320" s="478"/>
      <c r="Y320" s="478"/>
      <c r="Z320" s="478"/>
      <c r="AA320" s="478"/>
      <c r="AB320" s="478"/>
      <c r="AC320" s="478"/>
      <c r="AD320" s="478"/>
      <c r="AE320" s="478"/>
      <c r="AF320" s="478"/>
      <c r="AG320" s="478"/>
      <c r="AH320" s="479" t="s">
        <v>185</v>
      </c>
      <c r="AI320" s="479"/>
      <c r="AJ320" s="480"/>
      <c r="AK320" s="500"/>
      <c r="AL320" s="501"/>
      <c r="AM320" s="502"/>
      <c r="AN320" s="268"/>
      <c r="AO320" s="268"/>
      <c r="AP320" s="268"/>
      <c r="AQ320" s="269"/>
    </row>
    <row r="321" spans="1:43" ht="15.75" customHeight="1" x14ac:dyDescent="0.15">
      <c r="A321" s="269"/>
      <c r="B321" s="444" t="s">
        <v>193</v>
      </c>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c r="Z321" s="445"/>
      <c r="AA321" s="445"/>
      <c r="AB321" s="445"/>
      <c r="AC321" s="445"/>
      <c r="AD321" s="445"/>
      <c r="AE321" s="445"/>
      <c r="AF321" s="445"/>
      <c r="AG321" s="445"/>
      <c r="AH321" s="445"/>
      <c r="AI321" s="445"/>
      <c r="AJ321" s="446"/>
      <c r="AK321" s="447" t="str">
        <f>IF(入力①申請書項目!R63="","",入力①申請書項目!R63)</f>
        <v/>
      </c>
      <c r="AL321" s="448"/>
      <c r="AM321" s="449"/>
      <c r="AN321" s="268"/>
      <c r="AO321" s="268"/>
      <c r="AP321" s="268"/>
      <c r="AQ321" s="269"/>
    </row>
    <row r="322" spans="1:43" ht="15.75" customHeight="1" x14ac:dyDescent="0.15">
      <c r="A322" s="269"/>
      <c r="B322" s="455" t="s">
        <v>194</v>
      </c>
      <c r="C322" s="456"/>
      <c r="D322" s="456"/>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7"/>
      <c r="AK322" s="458" t="str">
        <f>IF(入力①申請書項目!R64="","",入力①申請書項目!R64)</f>
        <v/>
      </c>
      <c r="AL322" s="459"/>
      <c r="AM322" s="460"/>
      <c r="AN322" s="268"/>
      <c r="AO322" s="268"/>
      <c r="AP322" s="268"/>
      <c r="AQ322" s="269"/>
    </row>
    <row r="323" spans="1:43" ht="24.75" customHeight="1" thickBot="1" x14ac:dyDescent="0.2">
      <c r="A323" s="269"/>
      <c r="B323" s="497" t="s">
        <v>195</v>
      </c>
      <c r="C323" s="498"/>
      <c r="D323" s="498"/>
      <c r="E323" s="498"/>
      <c r="F323" s="498"/>
      <c r="G323" s="498"/>
      <c r="H323" s="498"/>
      <c r="I323" s="498"/>
      <c r="J323" s="498"/>
      <c r="K323" s="498"/>
      <c r="L323" s="498"/>
      <c r="M323" s="498"/>
      <c r="N323" s="498"/>
      <c r="O323" s="498"/>
      <c r="P323" s="498"/>
      <c r="Q323" s="498"/>
      <c r="R323" s="498"/>
      <c r="S323" s="498"/>
      <c r="T323" s="498"/>
      <c r="U323" s="498"/>
      <c r="V323" s="498"/>
      <c r="W323" s="498"/>
      <c r="X323" s="498"/>
      <c r="Y323" s="498"/>
      <c r="Z323" s="498"/>
      <c r="AA323" s="498"/>
      <c r="AB323" s="498"/>
      <c r="AC323" s="498"/>
      <c r="AD323" s="498"/>
      <c r="AE323" s="498"/>
      <c r="AF323" s="498"/>
      <c r="AG323" s="498"/>
      <c r="AH323" s="498"/>
      <c r="AI323" s="498"/>
      <c r="AJ323" s="499"/>
      <c r="AK323" s="461" t="str">
        <f>IF(入力①申請書項目!R65="","",入力①申請書項目!R65)</f>
        <v/>
      </c>
      <c r="AL323" s="462"/>
      <c r="AM323" s="463"/>
      <c r="AN323" s="268"/>
      <c r="AO323" s="268"/>
      <c r="AP323" s="268"/>
      <c r="AQ323" s="269"/>
    </row>
    <row r="324" spans="1:43" ht="9.75" customHeight="1" x14ac:dyDescent="0.15">
      <c r="A324" s="269"/>
      <c r="B324" s="485" t="s">
        <v>196</v>
      </c>
      <c r="C324" s="486"/>
      <c r="D324" s="486"/>
      <c r="E324" s="486"/>
      <c r="F324" s="486"/>
      <c r="G324" s="486"/>
      <c r="H324" s="486"/>
      <c r="I324" s="486"/>
      <c r="J324" s="486"/>
      <c r="K324" s="486"/>
      <c r="L324" s="486"/>
      <c r="M324" s="486"/>
      <c r="N324" s="487"/>
      <c r="O324" s="308"/>
      <c r="P324" s="308" t="s">
        <v>197</v>
      </c>
      <c r="Q324" s="308"/>
      <c r="R324" s="308"/>
      <c r="S324" s="308"/>
      <c r="T324" s="308"/>
      <c r="U324" s="483" t="str">
        <f>IF(入力①申請書項目!R60=0,"",入力①申請書項目!R60)</f>
        <v>××補助金</v>
      </c>
      <c r="V324" s="483"/>
      <c r="W324" s="483"/>
      <c r="X324" s="483"/>
      <c r="Y324" s="483"/>
      <c r="Z324" s="483"/>
      <c r="AA324" s="483"/>
      <c r="AB324" s="483"/>
      <c r="AC324" s="483"/>
      <c r="AD324" s="483"/>
      <c r="AE324" s="483"/>
      <c r="AF324" s="483"/>
      <c r="AG324" s="483"/>
      <c r="AH324" s="483"/>
      <c r="AI324" s="308"/>
      <c r="AJ324" s="308"/>
      <c r="AK324" s="268"/>
      <c r="AL324" s="268"/>
      <c r="AM324" s="320"/>
      <c r="AN324" s="268"/>
      <c r="AO324" s="268"/>
      <c r="AP324" s="268"/>
      <c r="AQ324" s="269"/>
    </row>
    <row r="325" spans="1:43" ht="15.75" customHeight="1" thickBot="1" x14ac:dyDescent="0.2">
      <c r="A325" s="269"/>
      <c r="B325" s="488"/>
      <c r="C325" s="489"/>
      <c r="D325" s="489"/>
      <c r="E325" s="489"/>
      <c r="F325" s="489"/>
      <c r="G325" s="489"/>
      <c r="H325" s="489"/>
      <c r="I325" s="489"/>
      <c r="J325" s="489"/>
      <c r="K325" s="489"/>
      <c r="L325" s="489"/>
      <c r="M325" s="489"/>
      <c r="N325" s="490"/>
      <c r="O325" s="321"/>
      <c r="P325" s="321" t="s">
        <v>198</v>
      </c>
      <c r="Q325" s="321"/>
      <c r="R325" s="321"/>
      <c r="S325" s="321"/>
      <c r="T325" s="484" t="str">
        <f>IF(入力①申請書項目!R61=0,"",入力①申請書項目!R61)</f>
        <v>××県中小企業団体中央会</v>
      </c>
      <c r="U325" s="484"/>
      <c r="V325" s="484"/>
      <c r="W325" s="484"/>
      <c r="X325" s="484"/>
      <c r="Y325" s="484"/>
      <c r="Z325" s="484"/>
      <c r="AA325" s="484"/>
      <c r="AB325" s="321" t="s">
        <v>199</v>
      </c>
      <c r="AC325" s="321"/>
      <c r="AD325" s="321"/>
      <c r="AE325" s="450" t="str">
        <f>IF(入力①申請書項目!R62=0,"",入力①申請書項目!R62)</f>
        <v>●年●月（予定）</v>
      </c>
      <c r="AF325" s="450"/>
      <c r="AG325" s="450"/>
      <c r="AH325" s="450"/>
      <c r="AI325" s="450"/>
      <c r="AJ325" s="450"/>
      <c r="AK325" s="450"/>
      <c r="AL325" s="450"/>
      <c r="AM325" s="322"/>
      <c r="AN325" s="268"/>
      <c r="AO325" s="268"/>
      <c r="AP325" s="268"/>
      <c r="AQ325" s="269"/>
    </row>
    <row r="326" spans="1:43" ht="3.75" customHeight="1" x14ac:dyDescent="0.15">
      <c r="A326" s="269"/>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68"/>
      <c r="AE326" s="268"/>
      <c r="AF326" s="268"/>
      <c r="AG326" s="268"/>
      <c r="AH326" s="268"/>
      <c r="AI326" s="268"/>
      <c r="AJ326" s="268"/>
      <c r="AK326" s="268"/>
      <c r="AL326" s="268"/>
      <c r="AM326" s="268"/>
      <c r="AN326" s="268"/>
      <c r="AO326" s="268"/>
      <c r="AP326" s="268"/>
      <c r="AQ326" s="269"/>
    </row>
    <row r="327" spans="1:43" ht="2.25" customHeight="1" x14ac:dyDescent="0.15">
      <c r="A327" s="269"/>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9"/>
    </row>
    <row r="328" spans="1:43" ht="9" customHeight="1" x14ac:dyDescent="0.15">
      <c r="A328" s="269"/>
      <c r="B328" s="367"/>
      <c r="C328" s="367"/>
      <c r="D328" s="367"/>
      <c r="E328" s="23" t="s">
        <v>200</v>
      </c>
      <c r="F328" s="23"/>
      <c r="G328" s="23"/>
      <c r="H328" s="23"/>
      <c r="I328" s="23"/>
      <c r="J328" s="23"/>
      <c r="K328" s="23"/>
      <c r="L328" s="23"/>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316"/>
      <c r="AN328" s="268"/>
      <c r="AO328" s="268"/>
      <c r="AP328" s="268"/>
      <c r="AQ328" s="269"/>
    </row>
    <row r="329" spans="1:43" ht="10.15" customHeight="1" x14ac:dyDescent="0.15">
      <c r="A329" s="269"/>
      <c r="B329" s="268"/>
      <c r="C329" s="268"/>
      <c r="D329" s="268"/>
      <c r="E329" s="268"/>
      <c r="F329" s="268"/>
      <c r="G329" s="268"/>
      <c r="H329" s="268"/>
      <c r="I329" s="268"/>
      <c r="J329" s="268"/>
      <c r="K329" s="268"/>
      <c r="L329" s="268"/>
      <c r="M329" s="268"/>
      <c r="N329" s="268"/>
      <c r="O329" s="268"/>
      <c r="P329" s="268" t="s">
        <v>201</v>
      </c>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9"/>
    </row>
    <row r="330" spans="1:43" ht="17.45" customHeight="1" thickBot="1" x14ac:dyDescent="0.2">
      <c r="A330" s="269"/>
      <c r="B330" s="268"/>
      <c r="C330" s="268"/>
      <c r="D330" s="268"/>
      <c r="E330" s="268"/>
      <c r="F330" s="268"/>
      <c r="G330" s="268"/>
      <c r="H330" s="268"/>
      <c r="I330" s="268"/>
      <c r="J330" s="268"/>
      <c r="K330" s="268"/>
      <c r="L330" s="268"/>
      <c r="M330" s="268"/>
      <c r="N330" s="268"/>
      <c r="O330" s="268"/>
      <c r="P330" s="546" t="str">
        <f>入力①申請書項目!R43&amp;"　"&amp;入力①申請書項目!R44</f>
        <v>代表取締役　経産　太郎</v>
      </c>
      <c r="Q330" s="546"/>
      <c r="R330" s="546"/>
      <c r="S330" s="546"/>
      <c r="T330" s="546"/>
      <c r="U330" s="546"/>
      <c r="V330" s="546"/>
      <c r="W330" s="546"/>
      <c r="X330" s="546"/>
      <c r="Y330" s="546"/>
      <c r="Z330" s="546"/>
      <c r="AA330" s="546"/>
      <c r="AB330" s="546"/>
      <c r="AC330" s="546"/>
      <c r="AD330" s="546"/>
      <c r="AE330" s="546"/>
      <c r="AF330" s="546"/>
      <c r="AG330" s="546"/>
      <c r="AH330" s="546"/>
      <c r="AI330" s="268"/>
      <c r="AJ330" s="268"/>
      <c r="AK330" s="268"/>
      <c r="AL330" s="268"/>
      <c r="AM330" s="268"/>
      <c r="AN330" s="268"/>
      <c r="AO330" s="268"/>
      <c r="AP330" s="268"/>
      <c r="AQ330" s="269"/>
    </row>
    <row r="331" spans="1:43" ht="15.6" customHeight="1" x14ac:dyDescent="0.15">
      <c r="A331" s="269"/>
      <c r="B331" s="268"/>
      <c r="C331" s="325" t="s">
        <v>202</v>
      </c>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9"/>
    </row>
    <row r="332" spans="1:43" ht="19.5" customHeight="1" x14ac:dyDescent="0.15">
      <c r="A332" s="269"/>
      <c r="B332" s="268"/>
      <c r="C332" s="482" t="s">
        <v>203</v>
      </c>
      <c r="D332" s="482"/>
      <c r="E332" s="482"/>
      <c r="F332" s="482"/>
      <c r="G332" s="482"/>
      <c r="H332" s="482"/>
      <c r="I332" s="481" t="str">
        <f>IF(入力①申請書項目!AL57="","",入力①申請書項目!AL57)</f>
        <v>123456789012</v>
      </c>
      <c r="J332" s="481"/>
      <c r="K332" s="481"/>
      <c r="L332" s="481"/>
      <c r="M332" s="481"/>
      <c r="N332" s="481"/>
      <c r="O332" s="481"/>
      <c r="P332" s="481"/>
      <c r="Q332" s="268"/>
      <c r="R332" s="454" t="s">
        <v>204</v>
      </c>
      <c r="S332" s="454"/>
      <c r="T332" s="454"/>
      <c r="U332" s="481" t="str">
        <f>入力①申請書項目!Z57</f>
        <v>銀行</v>
      </c>
      <c r="V332" s="481"/>
      <c r="W332" s="481"/>
      <c r="X332" s="481"/>
      <c r="Y332" s="481"/>
      <c r="Z332" s="481"/>
      <c r="AA332" s="481"/>
      <c r="AB332" s="481"/>
      <c r="AC332" s="481"/>
      <c r="AD332" s="481"/>
      <c r="AE332" s="269"/>
      <c r="AF332" s="269"/>
      <c r="AG332" s="269"/>
      <c r="AH332" s="269"/>
      <c r="AI332" s="269"/>
      <c r="AJ332" s="268"/>
      <c r="AK332" s="268"/>
      <c r="AL332" s="268"/>
      <c r="AM332" s="268"/>
      <c r="AN332" s="268"/>
      <c r="AO332" s="268"/>
      <c r="AP332" s="268"/>
      <c r="AQ332" s="269"/>
    </row>
    <row r="333" spans="1:43" ht="18.600000000000001" customHeight="1" thickBot="1" x14ac:dyDescent="0.2">
      <c r="A333" s="269"/>
      <c r="B333" s="268"/>
      <c r="C333" s="491" t="s">
        <v>205</v>
      </c>
      <c r="D333" s="492"/>
      <c r="E333" s="492"/>
      <c r="F333" s="492"/>
      <c r="G333" s="492"/>
      <c r="H333" s="492"/>
      <c r="I333" s="547" t="str">
        <f>IF(入力①申請書項目!R57="","",入力①申請書項目!R57)</f>
        <v>●●銀行</v>
      </c>
      <c r="J333" s="547"/>
      <c r="K333" s="547"/>
      <c r="L333" s="547"/>
      <c r="M333" s="547"/>
      <c r="N333" s="547"/>
      <c r="O333" s="547"/>
      <c r="P333" s="547"/>
      <c r="Q333" s="547"/>
      <c r="R333" s="547"/>
      <c r="S333" s="547"/>
      <c r="T333" s="547"/>
      <c r="U333" s="426" t="s">
        <v>206</v>
      </c>
      <c r="V333" s="426"/>
      <c r="W333" s="495" t="str">
        <f>IF(入力①申請書項目!R58=0,"",入力①申請書項目!R58)</f>
        <v>●●支店</v>
      </c>
      <c r="X333" s="495"/>
      <c r="Y333" s="495"/>
      <c r="Z333" s="495"/>
      <c r="AA333" s="495"/>
      <c r="AB333" s="495"/>
      <c r="AC333" s="495"/>
      <c r="AD333" s="496" t="s">
        <v>207</v>
      </c>
      <c r="AE333" s="496"/>
      <c r="AF333" s="496"/>
      <c r="AG333" s="495" t="str">
        <f>入力①申請書項目!R59</f>
        <v>0123456789　担当●●</v>
      </c>
      <c r="AH333" s="495"/>
      <c r="AI333" s="495"/>
      <c r="AJ333" s="495"/>
      <c r="AK333" s="495"/>
      <c r="AL333" s="495"/>
      <c r="AM333" s="495"/>
      <c r="AN333" s="495"/>
      <c r="AO333" s="495"/>
      <c r="AP333" s="495"/>
      <c r="AQ333" s="269"/>
    </row>
    <row r="334" spans="1:43" ht="11.45" customHeight="1" x14ac:dyDescent="0.15">
      <c r="A334" s="269"/>
      <c r="B334" s="268"/>
      <c r="C334" s="268"/>
      <c r="D334" s="268"/>
      <c r="E334" s="268"/>
      <c r="F334" s="268"/>
      <c r="G334" s="268"/>
      <c r="H334" s="268"/>
      <c r="I334" s="268"/>
      <c r="J334" s="268"/>
      <c r="K334" s="268"/>
      <c r="L334" s="268"/>
      <c r="M334" s="268"/>
      <c r="N334" s="268"/>
      <c r="O334" s="268"/>
      <c r="P334" s="268"/>
      <c r="Q334" s="268"/>
      <c r="R334" s="268"/>
      <c r="S334" s="268"/>
      <c r="T334" s="268"/>
      <c r="U334" s="308" t="s">
        <v>208</v>
      </c>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9"/>
    </row>
    <row r="335" spans="1:43" ht="12.6" customHeight="1" thickBot="1" x14ac:dyDescent="0.2">
      <c r="A335" s="269"/>
      <c r="B335" s="441" t="s">
        <v>209</v>
      </c>
      <c r="C335" s="441"/>
      <c r="D335" s="441"/>
      <c r="E335" s="441"/>
      <c r="F335" s="441"/>
      <c r="G335" s="442"/>
      <c r="H335" s="442"/>
      <c r="I335" s="442"/>
      <c r="J335" s="268"/>
      <c r="K335" s="268"/>
      <c r="L335" s="268"/>
      <c r="M335" s="268"/>
      <c r="N335" s="268"/>
      <c r="O335" s="268"/>
      <c r="P335" s="268"/>
      <c r="Q335" s="268"/>
      <c r="R335" s="268"/>
      <c r="S335" s="268"/>
      <c r="T335" s="268"/>
      <c r="U335" s="268"/>
      <c r="V335" s="268"/>
      <c r="W335" s="268"/>
      <c r="X335" s="268"/>
      <c r="Y335" s="268"/>
      <c r="Z335" s="268"/>
      <c r="AA335" s="268" t="s">
        <v>210</v>
      </c>
      <c r="AB335" s="268"/>
      <c r="AC335" s="268"/>
      <c r="AD335" s="326"/>
      <c r="AE335" s="326"/>
      <c r="AF335" s="326"/>
      <c r="AG335" s="326"/>
      <c r="AH335" s="326"/>
      <c r="AI335" s="326"/>
      <c r="AJ335" s="326"/>
      <c r="AK335" s="326"/>
      <c r="AL335" s="326"/>
      <c r="AM335" s="326"/>
      <c r="AN335" s="326"/>
      <c r="AO335" s="326"/>
      <c r="AP335" s="326"/>
      <c r="AQ335" s="269"/>
    </row>
    <row r="336" spans="1:43" x14ac:dyDescent="0.15">
      <c r="A336" s="269"/>
      <c r="B336" s="519" t="str">
        <f ca="1">入力①申請書項目!AH5</f>
        <v xml:space="preserve">
６　経営力向上の内容（実施項目）に記入漏れがないか確認してください。
分野別指針項目の選択を誤っている可能性があります。
経営力向上の取組が、分野別指針に定められた項目数を満たしていません。</v>
      </c>
      <c r="C336" s="520"/>
      <c r="D336" s="520"/>
      <c r="E336" s="520"/>
      <c r="F336" s="520"/>
      <c r="G336" s="520"/>
      <c r="H336" s="520"/>
      <c r="I336" s="520"/>
      <c r="J336" s="520"/>
      <c r="K336" s="520"/>
      <c r="L336" s="520"/>
      <c r="M336" s="520"/>
      <c r="N336" s="520"/>
      <c r="O336" s="520"/>
      <c r="P336" s="520"/>
      <c r="Q336" s="520"/>
      <c r="R336" s="520"/>
      <c r="S336" s="520"/>
      <c r="T336" s="520"/>
      <c r="U336" s="520"/>
      <c r="V336" s="520"/>
      <c r="W336" s="520"/>
      <c r="X336" s="520"/>
      <c r="Y336" s="520"/>
      <c r="Z336" s="520"/>
      <c r="AA336" s="520"/>
      <c r="AB336" s="520"/>
      <c r="AC336" s="520"/>
      <c r="AD336" s="520"/>
      <c r="AE336" s="520"/>
      <c r="AF336" s="520"/>
      <c r="AG336" s="520"/>
      <c r="AH336" s="520"/>
      <c r="AI336" s="520"/>
      <c r="AJ336" s="520"/>
      <c r="AK336" s="520"/>
      <c r="AL336" s="520"/>
      <c r="AM336" s="520"/>
      <c r="AN336" s="520"/>
      <c r="AO336" s="520"/>
      <c r="AP336" s="521"/>
      <c r="AQ336" s="269"/>
    </row>
    <row r="337" spans="1:46" ht="12" customHeight="1" x14ac:dyDescent="0.15">
      <c r="A337" s="269"/>
      <c r="B337" s="522"/>
      <c r="C337" s="523"/>
      <c r="D337" s="523"/>
      <c r="E337" s="523"/>
      <c r="F337" s="523"/>
      <c r="G337" s="523"/>
      <c r="H337" s="523"/>
      <c r="I337" s="523"/>
      <c r="J337" s="523"/>
      <c r="K337" s="523"/>
      <c r="L337" s="523"/>
      <c r="M337" s="523"/>
      <c r="N337" s="523"/>
      <c r="O337" s="523"/>
      <c r="P337" s="523"/>
      <c r="Q337" s="523"/>
      <c r="R337" s="523"/>
      <c r="S337" s="523"/>
      <c r="T337" s="523"/>
      <c r="U337" s="523"/>
      <c r="V337" s="523"/>
      <c r="W337" s="523"/>
      <c r="X337" s="523"/>
      <c r="Y337" s="523"/>
      <c r="Z337" s="523"/>
      <c r="AA337" s="523"/>
      <c r="AB337" s="523"/>
      <c r="AC337" s="523"/>
      <c r="AD337" s="523"/>
      <c r="AE337" s="523"/>
      <c r="AF337" s="523"/>
      <c r="AG337" s="523"/>
      <c r="AH337" s="523"/>
      <c r="AI337" s="523"/>
      <c r="AJ337" s="523"/>
      <c r="AK337" s="523"/>
      <c r="AL337" s="523"/>
      <c r="AM337" s="523"/>
      <c r="AN337" s="523"/>
      <c r="AO337" s="523"/>
      <c r="AP337" s="524"/>
      <c r="AQ337" s="269"/>
    </row>
    <row r="338" spans="1:46" ht="0.75" customHeight="1" thickBot="1" x14ac:dyDescent="0.2">
      <c r="A338" s="269"/>
      <c r="B338" s="525"/>
      <c r="C338" s="526"/>
      <c r="D338" s="526"/>
      <c r="E338" s="526"/>
      <c r="F338" s="526"/>
      <c r="G338" s="526"/>
      <c r="H338" s="526"/>
      <c r="I338" s="526"/>
      <c r="J338" s="526"/>
      <c r="K338" s="526"/>
      <c r="L338" s="526"/>
      <c r="M338" s="526"/>
      <c r="N338" s="526"/>
      <c r="O338" s="526"/>
      <c r="P338" s="526"/>
      <c r="Q338" s="526"/>
      <c r="R338" s="526"/>
      <c r="S338" s="526"/>
      <c r="T338" s="526"/>
      <c r="U338" s="526"/>
      <c r="V338" s="526"/>
      <c r="W338" s="526"/>
      <c r="X338" s="526"/>
      <c r="Y338" s="526"/>
      <c r="Z338" s="526"/>
      <c r="AA338" s="526"/>
      <c r="AB338" s="526"/>
      <c r="AC338" s="526"/>
      <c r="AD338" s="526"/>
      <c r="AE338" s="526"/>
      <c r="AF338" s="526"/>
      <c r="AG338" s="526"/>
      <c r="AH338" s="526"/>
      <c r="AI338" s="526"/>
      <c r="AJ338" s="526"/>
      <c r="AK338" s="526"/>
      <c r="AL338" s="526"/>
      <c r="AM338" s="526"/>
      <c r="AN338" s="526"/>
      <c r="AO338" s="526"/>
      <c r="AP338" s="527"/>
      <c r="AQ338" s="269"/>
    </row>
    <row r="339" spans="1:46" hidden="1" x14ac:dyDescent="0.15">
      <c r="A339" s="268"/>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9"/>
    </row>
    <row r="340" spans="1:46" ht="3" customHeight="1" x14ac:dyDescent="0.15">
      <c r="A340" s="268"/>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9"/>
    </row>
    <row r="341" spans="1:46" x14ac:dyDescent="0.15">
      <c r="A341" s="268"/>
      <c r="B341" s="268" t="s">
        <v>211</v>
      </c>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9"/>
    </row>
    <row r="342" spans="1:46" ht="24" customHeight="1" x14ac:dyDescent="0.15">
      <c r="A342" s="268"/>
      <c r="B342" s="268"/>
      <c r="C342" s="345"/>
      <c r="D342" s="345" t="s">
        <v>76</v>
      </c>
      <c r="E342" s="507" t="s">
        <v>77</v>
      </c>
      <c r="F342" s="508"/>
      <c r="G342" s="508"/>
      <c r="H342" s="509"/>
      <c r="I342" s="392" t="s">
        <v>212</v>
      </c>
      <c r="J342" s="392"/>
      <c r="K342" s="392"/>
      <c r="L342" s="453" t="s">
        <v>79</v>
      </c>
      <c r="M342" s="453"/>
      <c r="N342" s="453"/>
      <c r="O342" s="453"/>
      <c r="P342" s="453"/>
      <c r="Q342" s="453"/>
      <c r="R342" s="453"/>
      <c r="S342" s="453"/>
      <c r="T342" s="453"/>
      <c r="U342" s="453"/>
      <c r="V342" s="453"/>
      <c r="W342" s="453" t="s">
        <v>80</v>
      </c>
      <c r="X342" s="453"/>
      <c r="Y342" s="453"/>
      <c r="Z342" s="453"/>
      <c r="AA342" s="451" t="s">
        <v>81</v>
      </c>
      <c r="AB342" s="451"/>
      <c r="AC342" s="451"/>
      <c r="AD342" s="451" t="s">
        <v>82</v>
      </c>
      <c r="AE342" s="452"/>
      <c r="AF342" s="452"/>
      <c r="AG342" s="453" t="s">
        <v>83</v>
      </c>
      <c r="AH342" s="453"/>
      <c r="AI342" s="451" t="s">
        <v>84</v>
      </c>
      <c r="AJ342" s="452"/>
      <c r="AK342" s="452"/>
      <c r="AL342" s="392" t="s">
        <v>213</v>
      </c>
      <c r="AM342" s="392"/>
      <c r="AN342" s="392"/>
      <c r="AO342" s="392"/>
      <c r="AP342" s="392"/>
      <c r="AQ342" s="269"/>
    </row>
    <row r="343" spans="1:46" ht="20.100000000000001" customHeight="1" x14ac:dyDescent="0.15">
      <c r="A343" s="268"/>
      <c r="B343" s="268"/>
      <c r="C343" s="351">
        <v>10</v>
      </c>
      <c r="D343" s="343" t="str">
        <f>IF(入力①申請書項目!E180="","",入力①申請書項目!E180)</f>
        <v/>
      </c>
      <c r="E343" s="393" t="str">
        <f>IF(入力①申請書項目!G180="","",IF(入力①申請書項目!M180="",""&amp;入力①申請書項目!G180&amp;"."&amp;入力①申請書項目!J180,""&amp;入力①申請書項目!G180&amp;"."&amp;入力①申請書項目!J180&amp;"."&amp;入力①申請書項目!M180))</f>
        <v/>
      </c>
      <c r="F343" s="393"/>
      <c r="G343" s="393"/>
      <c r="H343" s="393"/>
      <c r="I343" s="464" t="str">
        <f>IF(入力①申請書項目!P180="","",VLOOKUP(入力①申請書項目!P180,PL①!$A$28:$B$36,2,FALSE))</f>
        <v/>
      </c>
      <c r="J343" s="464"/>
      <c r="K343" s="464"/>
      <c r="L343" s="391" t="str">
        <f>IF(入力①申請書項目!T180="","",入力①申請書項目!T180)</f>
        <v/>
      </c>
      <c r="M343" s="391"/>
      <c r="N343" s="391"/>
      <c r="O343" s="391"/>
      <c r="P343" s="391"/>
      <c r="Q343" s="391"/>
      <c r="R343" s="391"/>
      <c r="S343" s="391"/>
      <c r="T343" s="391"/>
      <c r="U343" s="391"/>
      <c r="V343" s="391"/>
      <c r="W343" s="393" t="str">
        <f>IF(入力①申請書項目!AD180="","",入力①申請書項目!AD180)&amp;IF(入力①申請書項目!AG180="","",入力①申請書項目!AG180)</f>
        <v/>
      </c>
      <c r="X343" s="393"/>
      <c r="Y343" s="393"/>
      <c r="Z343" s="393"/>
      <c r="AA343" s="393" t="str">
        <f>IF(入力①申請書項目!AJ180="","",入力①申請書項目!AJ180)</f>
        <v/>
      </c>
      <c r="AB343" s="393"/>
      <c r="AC343" s="393"/>
      <c r="AD343" s="394" t="str">
        <f>IF(入力①申請書項目!AN180="","",入力①申請書項目!AN180)</f>
        <v/>
      </c>
      <c r="AE343" s="394"/>
      <c r="AF343" s="394"/>
      <c r="AG343" s="443" t="str">
        <f>IF(入力①申請書項目!AQ180="","",入力①申請書項目!AQ180)</f>
        <v/>
      </c>
      <c r="AH343" s="443"/>
      <c r="AI343" s="394" t="str">
        <f>IF(入力①申請書項目!AS180=0,"",入力①申請書項目!AS180)</f>
        <v/>
      </c>
      <c r="AJ343" s="394"/>
      <c r="AK343" s="394"/>
      <c r="AL343" s="416" t="str">
        <f>IF(入力①申請書項目!AY180="","",入力①申請書項目!AY180)</f>
        <v/>
      </c>
      <c r="AM343" s="416"/>
      <c r="AN343" s="416"/>
      <c r="AO343" s="416"/>
      <c r="AP343" s="416"/>
      <c r="AQ343" s="269"/>
      <c r="AT343" s="70">
        <f>IF(L343="",0,1)</f>
        <v>0</v>
      </c>
    </row>
    <row r="344" spans="1:46" ht="20.100000000000001" customHeight="1" x14ac:dyDescent="0.15">
      <c r="A344" s="268"/>
      <c r="B344" s="268"/>
      <c r="C344" s="351">
        <v>11</v>
      </c>
      <c r="D344" s="343" t="str">
        <f>IF(入力①申請書項目!E181="","",入力①申請書項目!E181)</f>
        <v/>
      </c>
      <c r="E344" s="393" t="str">
        <f>IF(入力①申請書項目!G181="","",IF(入力①申請書項目!M181="",""&amp;入力①申請書項目!G181&amp;"."&amp;入力①申請書項目!J181,""&amp;入力①申請書項目!G181&amp;"."&amp;入力①申請書項目!J181&amp;"."&amp;入力①申請書項目!M181))</f>
        <v/>
      </c>
      <c r="F344" s="393"/>
      <c r="G344" s="393"/>
      <c r="H344" s="393"/>
      <c r="I344" s="464" t="str">
        <f>IF(入力①申請書項目!P181="","",VLOOKUP(入力①申請書項目!P181,PL①!$A$28:$B$36,2,FALSE))</f>
        <v/>
      </c>
      <c r="J344" s="464"/>
      <c r="K344" s="464"/>
      <c r="L344" s="391" t="str">
        <f>IF(入力①申請書項目!T181="","",入力①申請書項目!T181)</f>
        <v/>
      </c>
      <c r="M344" s="391"/>
      <c r="N344" s="391"/>
      <c r="O344" s="391"/>
      <c r="P344" s="391"/>
      <c r="Q344" s="391"/>
      <c r="R344" s="391"/>
      <c r="S344" s="391"/>
      <c r="T344" s="391"/>
      <c r="U344" s="391"/>
      <c r="V344" s="391"/>
      <c r="W344" s="393" t="str">
        <f>IF(入力①申請書項目!AD181="","",入力①申請書項目!AD181)&amp;IF(入力①申請書項目!AG181="","",入力①申請書項目!AG181)</f>
        <v/>
      </c>
      <c r="X344" s="393"/>
      <c r="Y344" s="393"/>
      <c r="Z344" s="393"/>
      <c r="AA344" s="393" t="str">
        <f>IF(入力①申請書項目!AJ181="","",入力①申請書項目!AJ181)</f>
        <v/>
      </c>
      <c r="AB344" s="393"/>
      <c r="AC344" s="393"/>
      <c r="AD344" s="394" t="str">
        <f>IF(入力①申請書項目!AN181="","",入力①申請書項目!AN181)</f>
        <v/>
      </c>
      <c r="AE344" s="394"/>
      <c r="AF344" s="394"/>
      <c r="AG344" s="443" t="str">
        <f>IF(入力①申請書項目!AQ181="","",入力①申請書項目!AQ181)</f>
        <v/>
      </c>
      <c r="AH344" s="443"/>
      <c r="AI344" s="394" t="str">
        <f>IF(入力①申請書項目!AS181=0,"",入力①申請書項目!AS181)</f>
        <v/>
      </c>
      <c r="AJ344" s="394"/>
      <c r="AK344" s="394"/>
      <c r="AL344" s="416" t="str">
        <f>IF(入力①申請書項目!AY181="","",入力①申請書項目!AY181)</f>
        <v/>
      </c>
      <c r="AM344" s="416"/>
      <c r="AN344" s="416"/>
      <c r="AO344" s="416"/>
      <c r="AP344" s="416"/>
      <c r="AQ344" s="269"/>
    </row>
    <row r="345" spans="1:46" ht="20.100000000000001" customHeight="1" x14ac:dyDescent="0.15">
      <c r="A345" s="268"/>
      <c r="B345" s="268"/>
      <c r="C345" s="351">
        <v>12</v>
      </c>
      <c r="D345" s="343" t="str">
        <f>IF(入力①申請書項目!E182="","",入力①申請書項目!E182)</f>
        <v/>
      </c>
      <c r="E345" s="393" t="str">
        <f>IF(入力①申請書項目!G182="","",IF(入力①申請書項目!M182="",""&amp;入力①申請書項目!G182&amp;"."&amp;入力①申請書項目!J182,""&amp;入力①申請書項目!G182&amp;"."&amp;入力①申請書項目!J182&amp;"."&amp;入力①申請書項目!M182))</f>
        <v/>
      </c>
      <c r="F345" s="393"/>
      <c r="G345" s="393"/>
      <c r="H345" s="393"/>
      <c r="I345" s="464" t="str">
        <f>IF(入力①申請書項目!P182="","",VLOOKUP(入力①申請書項目!P182,PL①!$A$28:$B$36,2,FALSE))</f>
        <v/>
      </c>
      <c r="J345" s="464"/>
      <c r="K345" s="464"/>
      <c r="L345" s="391" t="str">
        <f>IF(入力①申請書項目!T182="","",入力①申請書項目!T182)</f>
        <v/>
      </c>
      <c r="M345" s="391"/>
      <c r="N345" s="391"/>
      <c r="O345" s="391"/>
      <c r="P345" s="391"/>
      <c r="Q345" s="391"/>
      <c r="R345" s="391"/>
      <c r="S345" s="391"/>
      <c r="T345" s="391"/>
      <c r="U345" s="391"/>
      <c r="V345" s="391"/>
      <c r="W345" s="393" t="str">
        <f>IF(入力①申請書項目!AD182="","",入力①申請書項目!AD182)&amp;IF(入力①申請書項目!AG182="","",入力①申請書項目!AG182)</f>
        <v/>
      </c>
      <c r="X345" s="393"/>
      <c r="Y345" s="393"/>
      <c r="Z345" s="393"/>
      <c r="AA345" s="393" t="str">
        <f>IF(入力①申請書項目!AJ182="","",入力①申請書項目!AJ182)</f>
        <v/>
      </c>
      <c r="AB345" s="393"/>
      <c r="AC345" s="393"/>
      <c r="AD345" s="394" t="str">
        <f>IF(入力①申請書項目!AN182="","",入力①申請書項目!AN182)</f>
        <v/>
      </c>
      <c r="AE345" s="394"/>
      <c r="AF345" s="394"/>
      <c r="AG345" s="443" t="str">
        <f>IF(入力①申請書項目!AQ182="","",入力①申請書項目!AQ182)</f>
        <v/>
      </c>
      <c r="AH345" s="443"/>
      <c r="AI345" s="394" t="str">
        <f>IF(入力①申請書項目!AS182=0,"",入力①申請書項目!AS182)</f>
        <v/>
      </c>
      <c r="AJ345" s="394"/>
      <c r="AK345" s="394"/>
      <c r="AL345" s="416" t="str">
        <f>IF(入力①申請書項目!AY182="","",入力①申請書項目!AY182)</f>
        <v/>
      </c>
      <c r="AM345" s="416"/>
      <c r="AN345" s="416"/>
      <c r="AO345" s="416"/>
      <c r="AP345" s="416"/>
      <c r="AQ345" s="269"/>
    </row>
    <row r="346" spans="1:46" ht="20.100000000000001" customHeight="1" x14ac:dyDescent="0.15">
      <c r="A346" s="268"/>
      <c r="B346" s="268"/>
      <c r="C346" s="351">
        <v>13</v>
      </c>
      <c r="D346" s="343" t="str">
        <f>IF(入力①申請書項目!E183="","",入力①申請書項目!E183)</f>
        <v/>
      </c>
      <c r="E346" s="393" t="str">
        <f>IF(入力①申請書項目!G183="","",IF(入力①申請書項目!M183="",""&amp;入力①申請書項目!G183&amp;"."&amp;入力①申請書項目!J183,""&amp;入力①申請書項目!G183&amp;"."&amp;入力①申請書項目!J183&amp;"."&amp;入力①申請書項目!M183))</f>
        <v/>
      </c>
      <c r="F346" s="393"/>
      <c r="G346" s="393"/>
      <c r="H346" s="393"/>
      <c r="I346" s="464" t="str">
        <f>IF(入力①申請書項目!P183="","",VLOOKUP(入力①申請書項目!P183,PL①!$A$28:$B$36,2,FALSE))</f>
        <v/>
      </c>
      <c r="J346" s="464"/>
      <c r="K346" s="464"/>
      <c r="L346" s="391" t="str">
        <f>IF(入力①申請書項目!T183="","",入力①申請書項目!T183)</f>
        <v/>
      </c>
      <c r="M346" s="391"/>
      <c r="N346" s="391"/>
      <c r="O346" s="391"/>
      <c r="P346" s="391"/>
      <c r="Q346" s="391"/>
      <c r="R346" s="391"/>
      <c r="S346" s="391"/>
      <c r="T346" s="391"/>
      <c r="U346" s="391"/>
      <c r="V346" s="391"/>
      <c r="W346" s="393" t="str">
        <f>IF(入力①申請書項目!AD183="","",入力①申請書項目!AD183)&amp;IF(入力①申請書項目!AG183="","",入力①申請書項目!AG183)</f>
        <v/>
      </c>
      <c r="X346" s="393"/>
      <c r="Y346" s="393"/>
      <c r="Z346" s="393"/>
      <c r="AA346" s="393" t="str">
        <f>IF(入力①申請書項目!AJ183="","",入力①申請書項目!AJ183)</f>
        <v/>
      </c>
      <c r="AB346" s="393"/>
      <c r="AC346" s="393"/>
      <c r="AD346" s="394" t="str">
        <f>IF(入力①申請書項目!AN183="","",入力①申請書項目!AN183)</f>
        <v/>
      </c>
      <c r="AE346" s="394"/>
      <c r="AF346" s="394"/>
      <c r="AG346" s="443" t="str">
        <f>IF(入力①申請書項目!AQ183="","",入力①申請書項目!AQ183)</f>
        <v/>
      </c>
      <c r="AH346" s="443"/>
      <c r="AI346" s="394" t="str">
        <f>IF(入力①申請書項目!AS183=0,"",入力①申請書項目!AS183)</f>
        <v/>
      </c>
      <c r="AJ346" s="394"/>
      <c r="AK346" s="394"/>
      <c r="AL346" s="416" t="str">
        <f>IF(入力①申請書項目!AY183="","",入力①申請書項目!AY183)</f>
        <v/>
      </c>
      <c r="AM346" s="416"/>
      <c r="AN346" s="416"/>
      <c r="AO346" s="416"/>
      <c r="AP346" s="416"/>
      <c r="AQ346" s="269"/>
    </row>
    <row r="347" spans="1:46" ht="20.100000000000001" customHeight="1" x14ac:dyDescent="0.15">
      <c r="A347" s="268"/>
      <c r="B347" s="268"/>
      <c r="C347" s="351">
        <v>14</v>
      </c>
      <c r="D347" s="343" t="str">
        <f>IF(入力①申請書項目!E184="","",入力①申請書項目!E184)</f>
        <v/>
      </c>
      <c r="E347" s="393" t="str">
        <f>IF(入力①申請書項目!G184="","",IF(入力①申請書項目!M184="",""&amp;入力①申請書項目!G184&amp;"."&amp;入力①申請書項目!J184,""&amp;入力①申請書項目!G184&amp;"."&amp;入力①申請書項目!J184&amp;"."&amp;入力①申請書項目!M184))</f>
        <v/>
      </c>
      <c r="F347" s="393"/>
      <c r="G347" s="393"/>
      <c r="H347" s="393"/>
      <c r="I347" s="464" t="str">
        <f>IF(入力①申請書項目!P184="","",VLOOKUP(入力①申請書項目!P184,PL①!$A$28:$B$36,2,FALSE))</f>
        <v/>
      </c>
      <c r="J347" s="464"/>
      <c r="K347" s="464"/>
      <c r="L347" s="391" t="str">
        <f>IF(入力①申請書項目!T184="","",入力①申請書項目!T184)</f>
        <v/>
      </c>
      <c r="M347" s="391"/>
      <c r="N347" s="391"/>
      <c r="O347" s="391"/>
      <c r="P347" s="391"/>
      <c r="Q347" s="391"/>
      <c r="R347" s="391"/>
      <c r="S347" s="391"/>
      <c r="T347" s="391"/>
      <c r="U347" s="391"/>
      <c r="V347" s="391"/>
      <c r="W347" s="393" t="str">
        <f>IF(入力①申請書項目!AD184="","",入力①申請書項目!AD184)&amp;IF(入力①申請書項目!AG184="","",入力①申請書項目!AG184)</f>
        <v/>
      </c>
      <c r="X347" s="393"/>
      <c r="Y347" s="393"/>
      <c r="Z347" s="393"/>
      <c r="AA347" s="393" t="str">
        <f>IF(入力①申請書項目!AJ184="","",入力①申請書項目!AJ184)</f>
        <v/>
      </c>
      <c r="AB347" s="393"/>
      <c r="AC347" s="393"/>
      <c r="AD347" s="394" t="str">
        <f>IF(入力①申請書項目!AN184="","",入力①申請書項目!AN184)</f>
        <v/>
      </c>
      <c r="AE347" s="394"/>
      <c r="AF347" s="394"/>
      <c r="AG347" s="443" t="str">
        <f>IF(入力①申請書項目!AQ184="","",入力①申請書項目!AQ184)</f>
        <v/>
      </c>
      <c r="AH347" s="443"/>
      <c r="AI347" s="394" t="str">
        <f>IF(入力①申請書項目!AS184=0,"",入力①申請書項目!AS184)</f>
        <v/>
      </c>
      <c r="AJ347" s="394"/>
      <c r="AK347" s="394"/>
      <c r="AL347" s="416" t="str">
        <f>IF(入力①申請書項目!AY184="","",入力①申請書項目!AY184)</f>
        <v/>
      </c>
      <c r="AM347" s="416"/>
      <c r="AN347" s="416"/>
      <c r="AO347" s="416"/>
      <c r="AP347" s="416"/>
      <c r="AQ347" s="269"/>
    </row>
    <row r="348" spans="1:46" ht="20.100000000000001" customHeight="1" x14ac:dyDescent="0.15">
      <c r="A348" s="268"/>
      <c r="B348" s="268"/>
      <c r="C348" s="351">
        <v>15</v>
      </c>
      <c r="D348" s="343" t="str">
        <f>IF(入力①申請書項目!E185="","",入力①申請書項目!E185)</f>
        <v/>
      </c>
      <c r="E348" s="393" t="str">
        <f>IF(入力①申請書項目!G185="","",IF(入力①申請書項目!M185="",""&amp;入力①申請書項目!G185&amp;"."&amp;入力①申請書項目!J185,""&amp;入力①申請書項目!G185&amp;"."&amp;入力①申請書項目!J185&amp;"."&amp;入力①申請書項目!M185))</f>
        <v/>
      </c>
      <c r="F348" s="393"/>
      <c r="G348" s="393"/>
      <c r="H348" s="393"/>
      <c r="I348" s="464" t="str">
        <f>IF(入力①申請書項目!P185="","",VLOOKUP(入力①申請書項目!P185,PL①!$A$28:$B$36,2,FALSE))</f>
        <v/>
      </c>
      <c r="J348" s="464"/>
      <c r="K348" s="464"/>
      <c r="L348" s="391" t="str">
        <f>IF(入力①申請書項目!T185="","",入力①申請書項目!T185)</f>
        <v/>
      </c>
      <c r="M348" s="391"/>
      <c r="N348" s="391"/>
      <c r="O348" s="391"/>
      <c r="P348" s="391"/>
      <c r="Q348" s="391"/>
      <c r="R348" s="391"/>
      <c r="S348" s="391"/>
      <c r="T348" s="391"/>
      <c r="U348" s="391"/>
      <c r="V348" s="391"/>
      <c r="W348" s="393" t="str">
        <f>IF(入力①申請書項目!AD185="","",入力①申請書項目!AD185)&amp;IF(入力①申請書項目!AG185="","",入力①申請書項目!AG185)</f>
        <v/>
      </c>
      <c r="X348" s="393"/>
      <c r="Y348" s="393"/>
      <c r="Z348" s="393"/>
      <c r="AA348" s="393" t="str">
        <f>IF(入力①申請書項目!AJ185="","",入力①申請書項目!AJ185)</f>
        <v/>
      </c>
      <c r="AB348" s="393"/>
      <c r="AC348" s="393"/>
      <c r="AD348" s="394" t="str">
        <f>IF(入力①申請書項目!AN185="","",入力①申請書項目!AN185)</f>
        <v/>
      </c>
      <c r="AE348" s="394"/>
      <c r="AF348" s="394"/>
      <c r="AG348" s="443" t="str">
        <f>IF(入力①申請書項目!AQ185="","",入力①申請書項目!AQ185)</f>
        <v/>
      </c>
      <c r="AH348" s="443"/>
      <c r="AI348" s="394" t="str">
        <f>IF(入力①申請書項目!AS185=0,"",入力①申請書項目!AS185)</f>
        <v/>
      </c>
      <c r="AJ348" s="394"/>
      <c r="AK348" s="394"/>
      <c r="AL348" s="416" t="str">
        <f>IF(入力①申請書項目!AY185="","",入力①申請書項目!AY185)</f>
        <v/>
      </c>
      <c r="AM348" s="416"/>
      <c r="AN348" s="416"/>
      <c r="AO348" s="416"/>
      <c r="AP348" s="416"/>
      <c r="AQ348" s="269"/>
    </row>
    <row r="349" spans="1:46" ht="20.100000000000001" customHeight="1" x14ac:dyDescent="0.15">
      <c r="A349" s="268"/>
      <c r="B349" s="268"/>
      <c r="C349" s="351">
        <v>16</v>
      </c>
      <c r="D349" s="343" t="str">
        <f>IF(入力①申請書項目!E186="","",入力①申請書項目!E186)</f>
        <v/>
      </c>
      <c r="E349" s="393" t="str">
        <f>IF(入力①申請書項目!G186="","",IF(入力①申請書項目!M186="",""&amp;入力①申請書項目!G186&amp;"."&amp;入力①申請書項目!J186,""&amp;入力①申請書項目!G186&amp;"."&amp;入力①申請書項目!J186&amp;"."&amp;入力①申請書項目!M186))</f>
        <v/>
      </c>
      <c r="F349" s="393"/>
      <c r="G349" s="393"/>
      <c r="H349" s="393"/>
      <c r="I349" s="464" t="str">
        <f>IF(入力①申請書項目!P186="","",VLOOKUP(入力①申請書項目!P186,PL①!$A$28:$B$36,2,FALSE))</f>
        <v/>
      </c>
      <c r="J349" s="464"/>
      <c r="K349" s="464"/>
      <c r="L349" s="391" t="str">
        <f>IF(入力①申請書項目!T186="","",入力①申請書項目!T186)</f>
        <v/>
      </c>
      <c r="M349" s="391"/>
      <c r="N349" s="391"/>
      <c r="O349" s="391"/>
      <c r="P349" s="391"/>
      <c r="Q349" s="391"/>
      <c r="R349" s="391"/>
      <c r="S349" s="391"/>
      <c r="T349" s="391"/>
      <c r="U349" s="391"/>
      <c r="V349" s="391"/>
      <c r="W349" s="393" t="str">
        <f>IF(入力①申請書項目!AD186="","",入力①申請書項目!AD186)&amp;IF(入力①申請書項目!AG186="","",入力①申請書項目!AG186)</f>
        <v/>
      </c>
      <c r="X349" s="393"/>
      <c r="Y349" s="393"/>
      <c r="Z349" s="393"/>
      <c r="AA349" s="393" t="str">
        <f>IF(入力①申請書項目!AJ186="","",入力①申請書項目!AJ186)</f>
        <v/>
      </c>
      <c r="AB349" s="393"/>
      <c r="AC349" s="393"/>
      <c r="AD349" s="394" t="str">
        <f>IF(入力①申請書項目!AN186="","",入力①申請書項目!AN186)</f>
        <v/>
      </c>
      <c r="AE349" s="394"/>
      <c r="AF349" s="394"/>
      <c r="AG349" s="443" t="str">
        <f>IF(入力①申請書項目!AQ186="","",入力①申請書項目!AQ186)</f>
        <v/>
      </c>
      <c r="AH349" s="443"/>
      <c r="AI349" s="394" t="str">
        <f>IF(入力①申請書項目!AS186=0,"",入力①申請書項目!AS186)</f>
        <v/>
      </c>
      <c r="AJ349" s="394"/>
      <c r="AK349" s="394"/>
      <c r="AL349" s="416" t="str">
        <f>IF(入力①申請書項目!AY186="","",入力①申請書項目!AY186)</f>
        <v/>
      </c>
      <c r="AM349" s="416"/>
      <c r="AN349" s="416"/>
      <c r="AO349" s="416"/>
      <c r="AP349" s="416"/>
      <c r="AQ349" s="269"/>
    </row>
    <row r="350" spans="1:46" ht="20.100000000000001" customHeight="1" x14ac:dyDescent="0.15">
      <c r="A350" s="268"/>
      <c r="B350" s="268"/>
      <c r="C350" s="351">
        <v>17</v>
      </c>
      <c r="D350" s="343" t="str">
        <f>IF(入力①申請書項目!E187="","",入力①申請書項目!E187)</f>
        <v/>
      </c>
      <c r="E350" s="393" t="str">
        <f>IF(入力①申請書項目!G187="","",IF(入力①申請書項目!M187="",""&amp;入力①申請書項目!G187&amp;"."&amp;入力①申請書項目!J187,""&amp;入力①申請書項目!G187&amp;"."&amp;入力①申請書項目!J187&amp;"."&amp;入力①申請書項目!M187))</f>
        <v/>
      </c>
      <c r="F350" s="393"/>
      <c r="G350" s="393"/>
      <c r="H350" s="393"/>
      <c r="I350" s="464" t="str">
        <f>IF(入力①申請書項目!P187="","",VLOOKUP(入力①申請書項目!P187,PL①!$A$28:$B$36,2,FALSE))</f>
        <v/>
      </c>
      <c r="J350" s="464"/>
      <c r="K350" s="464"/>
      <c r="L350" s="391" t="str">
        <f>IF(入力①申請書項目!T187="","",入力①申請書項目!T187)</f>
        <v/>
      </c>
      <c r="M350" s="391"/>
      <c r="N350" s="391"/>
      <c r="O350" s="391"/>
      <c r="P350" s="391"/>
      <c r="Q350" s="391"/>
      <c r="R350" s="391"/>
      <c r="S350" s="391"/>
      <c r="T350" s="391"/>
      <c r="U350" s="391"/>
      <c r="V350" s="391"/>
      <c r="W350" s="393" t="str">
        <f>IF(入力①申請書項目!AD187="","",入力①申請書項目!AD187)&amp;IF(入力①申請書項目!AG187="","",入力①申請書項目!AG187)</f>
        <v/>
      </c>
      <c r="X350" s="393"/>
      <c r="Y350" s="393"/>
      <c r="Z350" s="393"/>
      <c r="AA350" s="393" t="str">
        <f>IF(入力①申請書項目!AJ187="","",入力①申請書項目!AJ187)</f>
        <v/>
      </c>
      <c r="AB350" s="393"/>
      <c r="AC350" s="393"/>
      <c r="AD350" s="394" t="str">
        <f>IF(入力①申請書項目!AN187="","",入力①申請書項目!AN187)</f>
        <v/>
      </c>
      <c r="AE350" s="394"/>
      <c r="AF350" s="394"/>
      <c r="AG350" s="443" t="str">
        <f>IF(入力①申請書項目!AQ187="","",入力①申請書項目!AQ187)</f>
        <v/>
      </c>
      <c r="AH350" s="443"/>
      <c r="AI350" s="394" t="str">
        <f>IF(入力①申請書項目!AS187=0,"",入力①申請書項目!AS187)</f>
        <v/>
      </c>
      <c r="AJ350" s="394"/>
      <c r="AK350" s="394"/>
      <c r="AL350" s="416" t="str">
        <f>IF(入力①申請書項目!AY187="","",入力①申請書項目!AY187)</f>
        <v/>
      </c>
      <c r="AM350" s="416"/>
      <c r="AN350" s="416"/>
      <c r="AO350" s="416"/>
      <c r="AP350" s="416"/>
      <c r="AQ350" s="269"/>
    </row>
    <row r="351" spans="1:46" ht="20.100000000000001" customHeight="1" x14ac:dyDescent="0.15">
      <c r="A351" s="268"/>
      <c r="B351" s="268"/>
      <c r="C351" s="351">
        <v>18</v>
      </c>
      <c r="D351" s="343" t="str">
        <f>IF(入力①申請書項目!E188="","",入力①申請書項目!E188)</f>
        <v/>
      </c>
      <c r="E351" s="393" t="str">
        <f>IF(入力①申請書項目!G188="","",IF(入力①申請書項目!M188="",""&amp;入力①申請書項目!G188&amp;"."&amp;入力①申請書項目!J188,""&amp;入力①申請書項目!G188&amp;"."&amp;入力①申請書項目!J188&amp;"."&amp;入力①申請書項目!M188))</f>
        <v/>
      </c>
      <c r="F351" s="393"/>
      <c r="G351" s="393"/>
      <c r="H351" s="393"/>
      <c r="I351" s="464" t="str">
        <f>IF(入力①申請書項目!P188="","",VLOOKUP(入力①申請書項目!P188,PL①!$A$28:$B$36,2,FALSE))</f>
        <v/>
      </c>
      <c r="J351" s="464"/>
      <c r="K351" s="464"/>
      <c r="L351" s="391" t="str">
        <f>IF(入力①申請書項目!T188="","",入力①申請書項目!T188)</f>
        <v/>
      </c>
      <c r="M351" s="391"/>
      <c r="N351" s="391"/>
      <c r="O351" s="391"/>
      <c r="P351" s="391"/>
      <c r="Q351" s="391"/>
      <c r="R351" s="391"/>
      <c r="S351" s="391"/>
      <c r="T351" s="391"/>
      <c r="U351" s="391"/>
      <c r="V351" s="391"/>
      <c r="W351" s="393" t="str">
        <f>IF(入力①申請書項目!AD188="","",入力①申請書項目!AD188)&amp;IF(入力①申請書項目!AG188="","",入力①申請書項目!AG188)</f>
        <v/>
      </c>
      <c r="X351" s="393"/>
      <c r="Y351" s="393"/>
      <c r="Z351" s="393"/>
      <c r="AA351" s="393" t="str">
        <f>IF(入力①申請書項目!AJ188="","",入力①申請書項目!AJ188)</f>
        <v/>
      </c>
      <c r="AB351" s="393"/>
      <c r="AC351" s="393"/>
      <c r="AD351" s="394" t="str">
        <f>IF(入力①申請書項目!AN188="","",入力①申請書項目!AN188)</f>
        <v/>
      </c>
      <c r="AE351" s="394"/>
      <c r="AF351" s="394"/>
      <c r="AG351" s="443" t="str">
        <f>IF(入力①申請書項目!AQ188="","",入力①申請書項目!AQ188)</f>
        <v/>
      </c>
      <c r="AH351" s="443"/>
      <c r="AI351" s="394" t="str">
        <f>IF(入力①申請書項目!AS188=0,"",入力①申請書項目!AS188)</f>
        <v/>
      </c>
      <c r="AJ351" s="394"/>
      <c r="AK351" s="394"/>
      <c r="AL351" s="416" t="str">
        <f>IF(入力①申請書項目!AY188="","",入力①申請書項目!AY188)</f>
        <v/>
      </c>
      <c r="AM351" s="416"/>
      <c r="AN351" s="416"/>
      <c r="AO351" s="416"/>
      <c r="AP351" s="416"/>
      <c r="AQ351" s="269"/>
    </row>
    <row r="352" spans="1:46" ht="20.100000000000001" customHeight="1" x14ac:dyDescent="0.15">
      <c r="A352" s="268"/>
      <c r="B352" s="268"/>
      <c r="C352" s="351">
        <v>19</v>
      </c>
      <c r="D352" s="343" t="str">
        <f>IF(入力①申請書項目!E189="","",入力①申請書項目!E189)</f>
        <v/>
      </c>
      <c r="E352" s="393" t="str">
        <f>IF(入力①申請書項目!G189="","",IF(入力①申請書項目!M189="",""&amp;入力①申請書項目!G189&amp;"."&amp;入力①申請書項目!J189,""&amp;入力①申請書項目!G189&amp;"."&amp;入力①申請書項目!J189&amp;"."&amp;入力①申請書項目!M189))</f>
        <v/>
      </c>
      <c r="F352" s="393"/>
      <c r="G352" s="393"/>
      <c r="H352" s="393"/>
      <c r="I352" s="464" t="str">
        <f>IF(入力①申請書項目!P189="","",VLOOKUP(入力①申請書項目!P189,PL①!$A$28:$B$36,2,FALSE))</f>
        <v/>
      </c>
      <c r="J352" s="464"/>
      <c r="K352" s="464"/>
      <c r="L352" s="391" t="str">
        <f>IF(入力①申請書項目!T189="","",入力①申請書項目!T189)</f>
        <v/>
      </c>
      <c r="M352" s="391"/>
      <c r="N352" s="391"/>
      <c r="O352" s="391"/>
      <c r="P352" s="391"/>
      <c r="Q352" s="391"/>
      <c r="R352" s="391"/>
      <c r="S352" s="391"/>
      <c r="T352" s="391"/>
      <c r="U352" s="391"/>
      <c r="V352" s="391"/>
      <c r="W352" s="393" t="str">
        <f>IF(入力①申請書項目!AD189="","",入力①申請書項目!AD189)&amp;IF(入力①申請書項目!AG189="","",入力①申請書項目!AG189)</f>
        <v/>
      </c>
      <c r="X352" s="393"/>
      <c r="Y352" s="393"/>
      <c r="Z352" s="393"/>
      <c r="AA352" s="393" t="str">
        <f>IF(入力①申請書項目!AJ189="","",入力①申請書項目!AJ189)</f>
        <v/>
      </c>
      <c r="AB352" s="393"/>
      <c r="AC352" s="393"/>
      <c r="AD352" s="394" t="str">
        <f>IF(入力①申請書項目!AN189="","",入力①申請書項目!AN189)</f>
        <v/>
      </c>
      <c r="AE352" s="394"/>
      <c r="AF352" s="394"/>
      <c r="AG352" s="443" t="str">
        <f>IF(入力①申請書項目!AQ189="","",入力①申請書項目!AQ189)</f>
        <v/>
      </c>
      <c r="AH352" s="443"/>
      <c r="AI352" s="394" t="str">
        <f>IF(入力①申請書項目!AS189=0,"",入力①申請書項目!AS189)</f>
        <v/>
      </c>
      <c r="AJ352" s="394"/>
      <c r="AK352" s="394"/>
      <c r="AL352" s="416" t="str">
        <f>IF(入力①申請書項目!AY189="","",入力①申請書項目!AY189)</f>
        <v/>
      </c>
      <c r="AM352" s="416"/>
      <c r="AN352" s="416"/>
      <c r="AO352" s="416"/>
      <c r="AP352" s="416"/>
      <c r="AQ352" s="269"/>
    </row>
    <row r="353" spans="1:43" ht="20.100000000000001" customHeight="1" x14ac:dyDescent="0.15">
      <c r="A353" s="268"/>
      <c r="B353" s="268"/>
      <c r="C353" s="351">
        <v>20</v>
      </c>
      <c r="D353" s="343" t="str">
        <f>IF(入力①申請書項目!E190="","",入力①申請書項目!E190)</f>
        <v/>
      </c>
      <c r="E353" s="393" t="str">
        <f>IF(入力①申請書項目!G190="","",IF(入力①申請書項目!M190="",""&amp;入力①申請書項目!G190&amp;"."&amp;入力①申請書項目!J190,""&amp;入力①申請書項目!G190&amp;"."&amp;入力①申請書項目!J190&amp;"."&amp;入力①申請書項目!M190))</f>
        <v/>
      </c>
      <c r="F353" s="393"/>
      <c r="G353" s="393"/>
      <c r="H353" s="393"/>
      <c r="I353" s="464" t="str">
        <f>IF(入力①申請書項目!P190="","",VLOOKUP(入力①申請書項目!P190,PL①!$A$28:$B$36,2,FALSE))</f>
        <v/>
      </c>
      <c r="J353" s="464"/>
      <c r="K353" s="464"/>
      <c r="L353" s="391" t="str">
        <f>IF(入力①申請書項目!T190="","",入力①申請書項目!T190)</f>
        <v/>
      </c>
      <c r="M353" s="391"/>
      <c r="N353" s="391"/>
      <c r="O353" s="391"/>
      <c r="P353" s="391"/>
      <c r="Q353" s="391"/>
      <c r="R353" s="391"/>
      <c r="S353" s="391"/>
      <c r="T353" s="391"/>
      <c r="U353" s="391"/>
      <c r="V353" s="391"/>
      <c r="W353" s="393" t="str">
        <f>IF(入力①申請書項目!AD190="","",入力①申請書項目!AD190)&amp;IF(入力①申請書項目!AG190="","",入力①申請書項目!AG190)</f>
        <v/>
      </c>
      <c r="X353" s="393"/>
      <c r="Y353" s="393"/>
      <c r="Z353" s="393"/>
      <c r="AA353" s="393" t="str">
        <f>IF(入力①申請書項目!AJ190="","",入力①申請書項目!AJ190)</f>
        <v/>
      </c>
      <c r="AB353" s="393"/>
      <c r="AC353" s="393"/>
      <c r="AD353" s="394" t="str">
        <f>IF(入力①申請書項目!AN190="","",入力①申請書項目!AN190)</f>
        <v/>
      </c>
      <c r="AE353" s="394"/>
      <c r="AF353" s="394"/>
      <c r="AG353" s="443" t="str">
        <f>IF(入力①申請書項目!AQ190="","",入力①申請書項目!AQ190)</f>
        <v/>
      </c>
      <c r="AH353" s="443"/>
      <c r="AI353" s="394" t="str">
        <f>IF(入力①申請書項目!AS190=0,"",入力①申請書項目!AS190)</f>
        <v/>
      </c>
      <c r="AJ353" s="394"/>
      <c r="AK353" s="394"/>
      <c r="AL353" s="416" t="str">
        <f>IF(入力①申請書項目!AY190="","",入力①申請書項目!AY190)</f>
        <v/>
      </c>
      <c r="AM353" s="416"/>
      <c r="AN353" s="416"/>
      <c r="AO353" s="416"/>
      <c r="AP353" s="416"/>
      <c r="AQ353" s="269"/>
    </row>
    <row r="354" spans="1:43" ht="20.100000000000001" customHeight="1" x14ac:dyDescent="0.15">
      <c r="A354" s="268"/>
      <c r="B354" s="268"/>
      <c r="C354" s="351">
        <v>21</v>
      </c>
      <c r="D354" s="343" t="str">
        <f>IF(入力①申請書項目!E191="","",入力①申請書項目!E191)</f>
        <v/>
      </c>
      <c r="E354" s="393" t="str">
        <f>IF(入力①申請書項目!G191="","",IF(入力①申請書項目!M191="",""&amp;入力①申請書項目!G191&amp;"."&amp;入力①申請書項目!J191,""&amp;入力①申請書項目!G191&amp;"."&amp;入力①申請書項目!J191&amp;"."&amp;入力①申請書項目!M191))</f>
        <v/>
      </c>
      <c r="F354" s="393"/>
      <c r="G354" s="393"/>
      <c r="H354" s="393"/>
      <c r="I354" s="464" t="str">
        <f>IF(入力①申請書項目!P191="","",VLOOKUP(入力①申請書項目!P191,PL①!$A$28:$B$36,2,FALSE))</f>
        <v/>
      </c>
      <c r="J354" s="464"/>
      <c r="K354" s="464"/>
      <c r="L354" s="391" t="str">
        <f>IF(入力①申請書項目!T191="","",入力①申請書項目!T191)</f>
        <v/>
      </c>
      <c r="M354" s="391"/>
      <c r="N354" s="391"/>
      <c r="O354" s="391"/>
      <c r="P354" s="391"/>
      <c r="Q354" s="391"/>
      <c r="R354" s="391"/>
      <c r="S354" s="391"/>
      <c r="T354" s="391"/>
      <c r="U354" s="391"/>
      <c r="V354" s="391"/>
      <c r="W354" s="393" t="str">
        <f>IF(入力①申請書項目!AD191="","",入力①申請書項目!AD191)&amp;IF(入力①申請書項目!AG191="","",入力①申請書項目!AG191)</f>
        <v/>
      </c>
      <c r="X354" s="393"/>
      <c r="Y354" s="393"/>
      <c r="Z354" s="393"/>
      <c r="AA354" s="393" t="str">
        <f>IF(入力①申請書項目!AJ191="","",入力①申請書項目!AJ191)</f>
        <v/>
      </c>
      <c r="AB354" s="393"/>
      <c r="AC354" s="393"/>
      <c r="AD354" s="394" t="str">
        <f>IF(入力①申請書項目!AN191="","",入力①申請書項目!AN191)</f>
        <v/>
      </c>
      <c r="AE354" s="394"/>
      <c r="AF354" s="394"/>
      <c r="AG354" s="443" t="str">
        <f>IF(入力①申請書項目!AQ191="","",入力①申請書項目!AQ191)</f>
        <v/>
      </c>
      <c r="AH354" s="443"/>
      <c r="AI354" s="394" t="str">
        <f>IF(入力①申請書項目!AS191=0,"",入力①申請書項目!AS191)</f>
        <v/>
      </c>
      <c r="AJ354" s="394"/>
      <c r="AK354" s="394"/>
      <c r="AL354" s="416" t="str">
        <f>IF(入力①申請書項目!AY191="","",入力①申請書項目!AY191)</f>
        <v/>
      </c>
      <c r="AM354" s="416"/>
      <c r="AN354" s="416"/>
      <c r="AO354" s="416"/>
      <c r="AP354" s="416"/>
      <c r="AQ354" s="269"/>
    </row>
    <row r="355" spans="1:43" ht="20.100000000000001" customHeight="1" x14ac:dyDescent="0.15">
      <c r="A355" s="268"/>
      <c r="B355" s="268"/>
      <c r="C355" s="351">
        <v>22</v>
      </c>
      <c r="D355" s="343" t="str">
        <f>IF(入力①申請書項目!E192="","",入力①申請書項目!E192)</f>
        <v/>
      </c>
      <c r="E355" s="393" t="str">
        <f>IF(入力①申請書項目!G192="","",IF(入力①申請書項目!M192="",""&amp;入力①申請書項目!G192&amp;"."&amp;入力①申請書項目!J192,""&amp;入力①申請書項目!G192&amp;"."&amp;入力①申請書項目!J192&amp;"."&amp;入力①申請書項目!M192))</f>
        <v/>
      </c>
      <c r="F355" s="393"/>
      <c r="G355" s="393"/>
      <c r="H355" s="393"/>
      <c r="I355" s="464" t="str">
        <f>IF(入力①申請書項目!P192="","",VLOOKUP(入力①申請書項目!P192,PL①!$A$28:$B$36,2,FALSE))</f>
        <v/>
      </c>
      <c r="J355" s="464"/>
      <c r="K355" s="464"/>
      <c r="L355" s="391" t="str">
        <f>IF(入力①申請書項目!T192="","",入力①申請書項目!T192)</f>
        <v/>
      </c>
      <c r="M355" s="391"/>
      <c r="N355" s="391"/>
      <c r="O355" s="391"/>
      <c r="P355" s="391"/>
      <c r="Q355" s="391"/>
      <c r="R355" s="391"/>
      <c r="S355" s="391"/>
      <c r="T355" s="391"/>
      <c r="U355" s="391"/>
      <c r="V355" s="391"/>
      <c r="W355" s="393" t="str">
        <f>IF(入力①申請書項目!AD192="","",入力①申請書項目!AD192)&amp;IF(入力①申請書項目!AG192="","",入力①申請書項目!AG192)</f>
        <v/>
      </c>
      <c r="X355" s="393"/>
      <c r="Y355" s="393"/>
      <c r="Z355" s="393"/>
      <c r="AA355" s="393" t="str">
        <f>IF(入力①申請書項目!AJ192="","",入力①申請書項目!AJ192)</f>
        <v/>
      </c>
      <c r="AB355" s="393"/>
      <c r="AC355" s="393"/>
      <c r="AD355" s="394" t="str">
        <f>IF(入力①申請書項目!AN192="","",入力①申請書項目!AN192)</f>
        <v/>
      </c>
      <c r="AE355" s="394"/>
      <c r="AF355" s="394"/>
      <c r="AG355" s="443" t="str">
        <f>IF(入力①申請書項目!AQ192="","",入力①申請書項目!AQ192)</f>
        <v/>
      </c>
      <c r="AH355" s="443"/>
      <c r="AI355" s="394" t="str">
        <f>IF(入力①申請書項目!AS192=0,"",入力①申請書項目!AS192)</f>
        <v/>
      </c>
      <c r="AJ355" s="394"/>
      <c r="AK355" s="394"/>
      <c r="AL355" s="416" t="str">
        <f>IF(入力①申請書項目!AY192="","",入力①申請書項目!AY192)</f>
        <v/>
      </c>
      <c r="AM355" s="416"/>
      <c r="AN355" s="416"/>
      <c r="AO355" s="416"/>
      <c r="AP355" s="416"/>
      <c r="AQ355" s="269"/>
    </row>
    <row r="356" spans="1:43" ht="20.100000000000001" customHeight="1" x14ac:dyDescent="0.15">
      <c r="A356" s="268"/>
      <c r="B356" s="268"/>
      <c r="C356" s="351">
        <v>23</v>
      </c>
      <c r="D356" s="343" t="str">
        <f>IF(入力①申請書項目!E193="","",入力①申請書項目!E193)</f>
        <v/>
      </c>
      <c r="E356" s="393" t="str">
        <f>IF(入力①申請書項目!G193="","",IF(入力①申請書項目!M193="",""&amp;入力①申請書項目!G193&amp;"."&amp;入力①申請書項目!J193,""&amp;入力①申請書項目!G193&amp;"."&amp;入力①申請書項目!J193&amp;"."&amp;入力①申請書項目!M193))</f>
        <v/>
      </c>
      <c r="F356" s="393"/>
      <c r="G356" s="393"/>
      <c r="H356" s="393"/>
      <c r="I356" s="464" t="str">
        <f>IF(入力①申請書項目!P193="","",VLOOKUP(入力①申請書項目!P193,PL①!$A$28:$B$36,2,FALSE))</f>
        <v/>
      </c>
      <c r="J356" s="464"/>
      <c r="K356" s="464"/>
      <c r="L356" s="391" t="str">
        <f>IF(入力①申請書項目!T193="","",入力①申請書項目!T193)</f>
        <v/>
      </c>
      <c r="M356" s="391"/>
      <c r="N356" s="391"/>
      <c r="O356" s="391"/>
      <c r="P356" s="391"/>
      <c r="Q356" s="391"/>
      <c r="R356" s="391"/>
      <c r="S356" s="391"/>
      <c r="T356" s="391"/>
      <c r="U356" s="391"/>
      <c r="V356" s="391"/>
      <c r="W356" s="393" t="str">
        <f>IF(入力①申請書項目!AD193="","",入力①申請書項目!AD193)&amp;IF(入力①申請書項目!AG193="","",入力①申請書項目!AG193)</f>
        <v/>
      </c>
      <c r="X356" s="393"/>
      <c r="Y356" s="393"/>
      <c r="Z356" s="393"/>
      <c r="AA356" s="393" t="str">
        <f>IF(入力①申請書項目!AJ193="","",入力①申請書項目!AJ193)</f>
        <v/>
      </c>
      <c r="AB356" s="393"/>
      <c r="AC356" s="393"/>
      <c r="AD356" s="394" t="str">
        <f>IF(入力①申請書項目!AN193="","",入力①申請書項目!AN193)</f>
        <v/>
      </c>
      <c r="AE356" s="394"/>
      <c r="AF356" s="394"/>
      <c r="AG356" s="443" t="str">
        <f>IF(入力①申請書項目!AQ193="","",入力①申請書項目!AQ193)</f>
        <v/>
      </c>
      <c r="AH356" s="443"/>
      <c r="AI356" s="394" t="str">
        <f>IF(入力①申請書項目!AS193=0,"",入力①申請書項目!AS193)</f>
        <v/>
      </c>
      <c r="AJ356" s="394"/>
      <c r="AK356" s="394"/>
      <c r="AL356" s="416" t="str">
        <f>IF(入力①申請書項目!AY193="","",入力①申請書項目!AY193)</f>
        <v/>
      </c>
      <c r="AM356" s="416"/>
      <c r="AN356" s="416"/>
      <c r="AO356" s="416"/>
      <c r="AP356" s="416"/>
      <c r="AQ356" s="269"/>
    </row>
    <row r="357" spans="1:43" ht="20.100000000000001" customHeight="1" x14ac:dyDescent="0.15">
      <c r="A357" s="268"/>
      <c r="B357" s="268"/>
      <c r="C357" s="351">
        <v>24</v>
      </c>
      <c r="D357" s="343" t="str">
        <f>IF(入力①申請書項目!E194="","",入力①申請書項目!E194)</f>
        <v/>
      </c>
      <c r="E357" s="393" t="str">
        <f>IF(入力①申請書項目!G194="","",IF(入力①申請書項目!M194="",""&amp;入力①申請書項目!G194&amp;"."&amp;入力①申請書項目!J194,""&amp;入力①申請書項目!G194&amp;"."&amp;入力①申請書項目!J194&amp;"."&amp;入力①申請書項目!M194))</f>
        <v/>
      </c>
      <c r="F357" s="393"/>
      <c r="G357" s="393"/>
      <c r="H357" s="393"/>
      <c r="I357" s="464" t="str">
        <f>IF(入力①申請書項目!P194="","",VLOOKUP(入力①申請書項目!P194,PL①!$A$28:$B$36,2,FALSE))</f>
        <v/>
      </c>
      <c r="J357" s="464"/>
      <c r="K357" s="464"/>
      <c r="L357" s="391" t="str">
        <f>IF(入力①申請書項目!T194="","",入力①申請書項目!T194)</f>
        <v/>
      </c>
      <c r="M357" s="391"/>
      <c r="N357" s="391"/>
      <c r="O357" s="391"/>
      <c r="P357" s="391"/>
      <c r="Q357" s="391"/>
      <c r="R357" s="391"/>
      <c r="S357" s="391"/>
      <c r="T357" s="391"/>
      <c r="U357" s="391"/>
      <c r="V357" s="391"/>
      <c r="W357" s="393" t="str">
        <f>IF(入力①申請書項目!AD194="","",入力①申請書項目!AD194)&amp;IF(入力①申請書項目!AG194="","",入力①申請書項目!AG194)</f>
        <v/>
      </c>
      <c r="X357" s="393"/>
      <c r="Y357" s="393"/>
      <c r="Z357" s="393"/>
      <c r="AA357" s="393" t="str">
        <f>IF(入力①申請書項目!AJ194="","",入力①申請書項目!AJ194)</f>
        <v/>
      </c>
      <c r="AB357" s="393"/>
      <c r="AC357" s="393"/>
      <c r="AD357" s="394" t="str">
        <f>IF(入力①申請書項目!AN194="","",入力①申請書項目!AN194)</f>
        <v/>
      </c>
      <c r="AE357" s="394"/>
      <c r="AF357" s="394"/>
      <c r="AG357" s="443" t="str">
        <f>IF(入力①申請書項目!AQ194="","",入力①申請書項目!AQ194)</f>
        <v/>
      </c>
      <c r="AH357" s="443"/>
      <c r="AI357" s="394" t="str">
        <f>IF(入力①申請書項目!AS194=0,"",入力①申請書項目!AS194)</f>
        <v/>
      </c>
      <c r="AJ357" s="394"/>
      <c r="AK357" s="394"/>
      <c r="AL357" s="416" t="str">
        <f>IF(入力①申請書項目!AY194="","",入力①申請書項目!AY194)</f>
        <v/>
      </c>
      <c r="AM357" s="416"/>
      <c r="AN357" s="416"/>
      <c r="AO357" s="416"/>
      <c r="AP357" s="416"/>
      <c r="AQ357" s="269"/>
    </row>
    <row r="358" spans="1:43" ht="20.100000000000001" customHeight="1" x14ac:dyDescent="0.15">
      <c r="A358" s="268"/>
      <c r="B358" s="268"/>
      <c r="C358" s="351">
        <v>25</v>
      </c>
      <c r="D358" s="343" t="str">
        <f>IF(入力①申請書項目!E195="","",入力①申請書項目!E195)</f>
        <v/>
      </c>
      <c r="E358" s="393" t="str">
        <f>IF(入力①申請書項目!G195="","",IF(入力①申請書項目!M195="",""&amp;入力①申請書項目!G195&amp;"."&amp;入力①申請書項目!J195,""&amp;入力①申請書項目!G195&amp;"."&amp;入力①申請書項目!J195&amp;"."&amp;入力①申請書項目!M195))</f>
        <v/>
      </c>
      <c r="F358" s="393"/>
      <c r="G358" s="393"/>
      <c r="H358" s="393"/>
      <c r="I358" s="464" t="str">
        <f>IF(入力①申請書項目!P195="","",VLOOKUP(入力①申請書項目!P195,PL①!$A$28:$B$36,2,FALSE))</f>
        <v/>
      </c>
      <c r="J358" s="464"/>
      <c r="K358" s="464"/>
      <c r="L358" s="391" t="str">
        <f>IF(入力①申請書項目!T195="","",入力①申請書項目!T195)</f>
        <v/>
      </c>
      <c r="M358" s="391"/>
      <c r="N358" s="391"/>
      <c r="O358" s="391"/>
      <c r="P358" s="391"/>
      <c r="Q358" s="391"/>
      <c r="R358" s="391"/>
      <c r="S358" s="391"/>
      <c r="T358" s="391"/>
      <c r="U358" s="391"/>
      <c r="V358" s="391"/>
      <c r="W358" s="393" t="str">
        <f>IF(入力①申請書項目!AD195="","",入力①申請書項目!AD195)&amp;IF(入力①申請書項目!AG195="","",入力①申請書項目!AG195)</f>
        <v/>
      </c>
      <c r="X358" s="393"/>
      <c r="Y358" s="393"/>
      <c r="Z358" s="393"/>
      <c r="AA358" s="393" t="str">
        <f>IF(入力①申請書項目!AJ195="","",入力①申請書項目!AJ195)</f>
        <v/>
      </c>
      <c r="AB358" s="393"/>
      <c r="AC358" s="393"/>
      <c r="AD358" s="394" t="str">
        <f>IF(入力①申請書項目!AN195="","",入力①申請書項目!AN195)</f>
        <v/>
      </c>
      <c r="AE358" s="394"/>
      <c r="AF358" s="394"/>
      <c r="AG358" s="443" t="str">
        <f>IF(入力①申請書項目!AQ195="","",入力①申請書項目!AQ195)</f>
        <v/>
      </c>
      <c r="AH358" s="443"/>
      <c r="AI358" s="394" t="str">
        <f>IF(入力①申請書項目!AS195=0,"",入力①申請書項目!AS195)</f>
        <v/>
      </c>
      <c r="AJ358" s="394"/>
      <c r="AK358" s="394"/>
      <c r="AL358" s="416" t="str">
        <f>IF(入力①申請書項目!AY195="","",入力①申請書項目!AY195)</f>
        <v/>
      </c>
      <c r="AM358" s="416"/>
      <c r="AN358" s="416"/>
      <c r="AO358" s="416"/>
      <c r="AP358" s="416"/>
      <c r="AQ358" s="269"/>
    </row>
    <row r="359" spans="1:43" ht="20.100000000000001" customHeight="1" x14ac:dyDescent="0.15">
      <c r="A359" s="268"/>
      <c r="B359" s="268"/>
      <c r="C359" s="351">
        <v>26</v>
      </c>
      <c r="D359" s="343" t="str">
        <f>IF(入力①申請書項目!E196="","",入力①申請書項目!E196)</f>
        <v/>
      </c>
      <c r="E359" s="393" t="str">
        <f>IF(入力①申請書項目!G196="","",IF(入力①申請書項目!M196="",""&amp;入力①申請書項目!G196&amp;"."&amp;入力①申請書項目!J196,""&amp;入力①申請書項目!G196&amp;"."&amp;入力①申請書項目!J196&amp;"."&amp;入力①申請書項目!M196))</f>
        <v/>
      </c>
      <c r="F359" s="393"/>
      <c r="G359" s="393"/>
      <c r="H359" s="393"/>
      <c r="I359" s="464" t="str">
        <f>IF(入力①申請書項目!P196="","",VLOOKUP(入力①申請書項目!P196,PL①!$A$28:$B$36,2,FALSE))</f>
        <v/>
      </c>
      <c r="J359" s="464"/>
      <c r="K359" s="464"/>
      <c r="L359" s="391" t="str">
        <f>IF(入力①申請書項目!T196="","",入力①申請書項目!T196)</f>
        <v/>
      </c>
      <c r="M359" s="391"/>
      <c r="N359" s="391"/>
      <c r="O359" s="391"/>
      <c r="P359" s="391"/>
      <c r="Q359" s="391"/>
      <c r="R359" s="391"/>
      <c r="S359" s="391"/>
      <c r="T359" s="391"/>
      <c r="U359" s="391"/>
      <c r="V359" s="391"/>
      <c r="W359" s="393" t="str">
        <f>IF(入力①申請書項目!AD196="","",入力①申請書項目!AD196)&amp;IF(入力①申請書項目!AG196="","",入力①申請書項目!AG196)</f>
        <v/>
      </c>
      <c r="X359" s="393"/>
      <c r="Y359" s="393"/>
      <c r="Z359" s="393"/>
      <c r="AA359" s="393" t="str">
        <f>IF(入力①申請書項目!AJ196="","",入力①申請書項目!AJ196)</f>
        <v/>
      </c>
      <c r="AB359" s="393"/>
      <c r="AC359" s="393"/>
      <c r="AD359" s="394" t="str">
        <f>IF(入力①申請書項目!AN196="","",入力①申請書項目!AN196)</f>
        <v/>
      </c>
      <c r="AE359" s="394"/>
      <c r="AF359" s="394"/>
      <c r="AG359" s="443" t="str">
        <f>IF(入力①申請書項目!AQ196="","",入力①申請書項目!AQ196)</f>
        <v/>
      </c>
      <c r="AH359" s="443"/>
      <c r="AI359" s="394" t="str">
        <f>IF(入力①申請書項目!AS196=0,"",入力①申請書項目!AS196)</f>
        <v/>
      </c>
      <c r="AJ359" s="394"/>
      <c r="AK359" s="394"/>
      <c r="AL359" s="416" t="str">
        <f>IF(入力①申請書項目!AY196="","",入力①申請書項目!AY196)</f>
        <v/>
      </c>
      <c r="AM359" s="416"/>
      <c r="AN359" s="416"/>
      <c r="AO359" s="416"/>
      <c r="AP359" s="416"/>
      <c r="AQ359" s="269"/>
    </row>
    <row r="360" spans="1:43" ht="20.100000000000001" customHeight="1" x14ac:dyDescent="0.15">
      <c r="A360" s="268"/>
      <c r="B360" s="268"/>
      <c r="C360" s="351">
        <v>27</v>
      </c>
      <c r="D360" s="343" t="str">
        <f>IF(入力①申請書項目!E197="","",入力①申請書項目!E197)</f>
        <v/>
      </c>
      <c r="E360" s="393" t="str">
        <f>IF(入力①申請書項目!G197="","",IF(入力①申請書項目!M197="",""&amp;入力①申請書項目!G197&amp;"."&amp;入力①申請書項目!J197,""&amp;入力①申請書項目!G197&amp;"."&amp;入力①申請書項目!J197&amp;"."&amp;入力①申請書項目!M197))</f>
        <v/>
      </c>
      <c r="F360" s="393"/>
      <c r="G360" s="393"/>
      <c r="H360" s="393"/>
      <c r="I360" s="464" t="str">
        <f>IF(入力①申請書項目!P197="","",VLOOKUP(入力①申請書項目!P197,PL①!$A$28:$B$36,2,FALSE))</f>
        <v/>
      </c>
      <c r="J360" s="464"/>
      <c r="K360" s="464"/>
      <c r="L360" s="391" t="str">
        <f>IF(入力①申請書項目!T197="","",入力①申請書項目!T197)</f>
        <v/>
      </c>
      <c r="M360" s="391"/>
      <c r="N360" s="391"/>
      <c r="O360" s="391"/>
      <c r="P360" s="391"/>
      <c r="Q360" s="391"/>
      <c r="R360" s="391"/>
      <c r="S360" s="391"/>
      <c r="T360" s="391"/>
      <c r="U360" s="391"/>
      <c r="V360" s="391"/>
      <c r="W360" s="393" t="str">
        <f>IF(入力①申請書項目!AD197="","",入力①申請書項目!AD197)&amp;IF(入力①申請書項目!AG197="","",入力①申請書項目!AG197)</f>
        <v/>
      </c>
      <c r="X360" s="393"/>
      <c r="Y360" s="393"/>
      <c r="Z360" s="393"/>
      <c r="AA360" s="393" t="str">
        <f>IF(入力①申請書項目!AJ197="","",入力①申請書項目!AJ197)</f>
        <v/>
      </c>
      <c r="AB360" s="393"/>
      <c r="AC360" s="393"/>
      <c r="AD360" s="394" t="str">
        <f>IF(入力①申請書項目!AN197="","",入力①申請書項目!AN197)</f>
        <v/>
      </c>
      <c r="AE360" s="394"/>
      <c r="AF360" s="394"/>
      <c r="AG360" s="443" t="str">
        <f>IF(入力①申請書項目!AQ197="","",入力①申請書項目!AQ197)</f>
        <v/>
      </c>
      <c r="AH360" s="443"/>
      <c r="AI360" s="394" t="str">
        <f>IF(入力①申請書項目!AS197=0,"",入力①申請書項目!AS197)</f>
        <v/>
      </c>
      <c r="AJ360" s="394"/>
      <c r="AK360" s="394"/>
      <c r="AL360" s="416" t="str">
        <f>IF(入力①申請書項目!AY197="","",入力①申請書項目!AY197)</f>
        <v/>
      </c>
      <c r="AM360" s="416"/>
      <c r="AN360" s="416"/>
      <c r="AO360" s="416"/>
      <c r="AP360" s="416"/>
      <c r="AQ360" s="269"/>
    </row>
    <row r="361" spans="1:43" ht="20.100000000000001" customHeight="1" x14ac:dyDescent="0.15">
      <c r="A361" s="268"/>
      <c r="B361" s="268"/>
      <c r="C361" s="351">
        <v>28</v>
      </c>
      <c r="D361" s="343" t="str">
        <f>IF(入力①申請書項目!E198="","",入力①申請書項目!E198)</f>
        <v/>
      </c>
      <c r="E361" s="393" t="str">
        <f>IF(入力①申請書項目!G198="","",IF(入力①申請書項目!M198="",""&amp;入力①申請書項目!G198&amp;"."&amp;入力①申請書項目!J198,""&amp;入力①申請書項目!G198&amp;"."&amp;入力①申請書項目!J198&amp;"."&amp;入力①申請書項目!M198))</f>
        <v/>
      </c>
      <c r="F361" s="393"/>
      <c r="G361" s="393"/>
      <c r="H361" s="393"/>
      <c r="I361" s="464" t="str">
        <f>IF(入力①申請書項目!P198="","",VLOOKUP(入力①申請書項目!P198,PL①!$A$28:$B$36,2,FALSE))</f>
        <v/>
      </c>
      <c r="J361" s="464"/>
      <c r="K361" s="464"/>
      <c r="L361" s="391" t="str">
        <f>IF(入力①申請書項目!T198="","",入力①申請書項目!T198)</f>
        <v/>
      </c>
      <c r="M361" s="391"/>
      <c r="N361" s="391"/>
      <c r="O361" s="391"/>
      <c r="P361" s="391"/>
      <c r="Q361" s="391"/>
      <c r="R361" s="391"/>
      <c r="S361" s="391"/>
      <c r="T361" s="391"/>
      <c r="U361" s="391"/>
      <c r="V361" s="391"/>
      <c r="W361" s="393" t="str">
        <f>IF(入力①申請書項目!AD198="","",入力①申請書項目!AD198)&amp;IF(入力①申請書項目!AG198="","",入力①申請書項目!AG198)</f>
        <v/>
      </c>
      <c r="X361" s="393"/>
      <c r="Y361" s="393"/>
      <c r="Z361" s="393"/>
      <c r="AA361" s="393" t="str">
        <f>IF(入力①申請書項目!AJ198="","",入力①申請書項目!AJ198)</f>
        <v/>
      </c>
      <c r="AB361" s="393"/>
      <c r="AC361" s="393"/>
      <c r="AD361" s="394" t="str">
        <f>IF(入力①申請書項目!AN198="","",入力①申請書項目!AN198)</f>
        <v/>
      </c>
      <c r="AE361" s="394"/>
      <c r="AF361" s="394"/>
      <c r="AG361" s="443" t="str">
        <f>IF(入力①申請書項目!AQ198="","",入力①申請書項目!AQ198)</f>
        <v/>
      </c>
      <c r="AH361" s="443"/>
      <c r="AI361" s="394" t="str">
        <f>IF(入力①申請書項目!AS198=0,"",入力①申請書項目!AS198)</f>
        <v/>
      </c>
      <c r="AJ361" s="394"/>
      <c r="AK361" s="394"/>
      <c r="AL361" s="416" t="str">
        <f>IF(入力①申請書項目!AY198="","",入力①申請書項目!AY198)</f>
        <v/>
      </c>
      <c r="AM361" s="416"/>
      <c r="AN361" s="416"/>
      <c r="AO361" s="416"/>
      <c r="AP361" s="416"/>
      <c r="AQ361" s="269"/>
    </row>
    <row r="362" spans="1:43" ht="20.100000000000001" customHeight="1" x14ac:dyDescent="0.15">
      <c r="A362" s="268"/>
      <c r="B362" s="268"/>
      <c r="C362" s="351">
        <v>29</v>
      </c>
      <c r="D362" s="343" t="str">
        <f>IF(入力①申請書項目!E199="","",入力①申請書項目!E199)</f>
        <v/>
      </c>
      <c r="E362" s="393" t="str">
        <f>IF(入力①申請書項目!G199="","",IF(入力①申請書項目!M199="",""&amp;入力①申請書項目!G199&amp;"."&amp;入力①申請書項目!J199,""&amp;入力①申請書項目!G199&amp;"."&amp;入力①申請書項目!J199&amp;"."&amp;入力①申請書項目!M199))</f>
        <v/>
      </c>
      <c r="F362" s="393"/>
      <c r="G362" s="393"/>
      <c r="H362" s="393"/>
      <c r="I362" s="464" t="str">
        <f>IF(入力①申請書項目!P199="","",VLOOKUP(入力①申請書項目!P199,PL①!$A$28:$B$36,2,FALSE))</f>
        <v/>
      </c>
      <c r="J362" s="464"/>
      <c r="K362" s="464"/>
      <c r="L362" s="391" t="str">
        <f>IF(入力①申請書項目!T199="","",入力①申請書項目!T199)</f>
        <v/>
      </c>
      <c r="M362" s="391"/>
      <c r="N362" s="391"/>
      <c r="O362" s="391"/>
      <c r="P362" s="391"/>
      <c r="Q362" s="391"/>
      <c r="R362" s="391"/>
      <c r="S362" s="391"/>
      <c r="T362" s="391"/>
      <c r="U362" s="391"/>
      <c r="V362" s="391"/>
      <c r="W362" s="393" t="str">
        <f>IF(入力①申請書項目!AD199="","",入力①申請書項目!AD199)&amp;IF(入力①申請書項目!AG199="","",入力①申請書項目!AG199)</f>
        <v/>
      </c>
      <c r="X362" s="393"/>
      <c r="Y362" s="393"/>
      <c r="Z362" s="393"/>
      <c r="AA362" s="393" t="str">
        <f>IF(入力①申請書項目!AJ199="","",入力①申請書項目!AJ199)</f>
        <v/>
      </c>
      <c r="AB362" s="393"/>
      <c r="AC362" s="393"/>
      <c r="AD362" s="394" t="str">
        <f>IF(入力①申請書項目!AN199="","",入力①申請書項目!AN199)</f>
        <v/>
      </c>
      <c r="AE362" s="394"/>
      <c r="AF362" s="394"/>
      <c r="AG362" s="443" t="str">
        <f>IF(入力①申請書項目!AQ199="","",入力①申請書項目!AQ199)</f>
        <v/>
      </c>
      <c r="AH362" s="443"/>
      <c r="AI362" s="394" t="str">
        <f>IF(入力①申請書項目!AS199=0,"",入力①申請書項目!AS199)</f>
        <v/>
      </c>
      <c r="AJ362" s="394"/>
      <c r="AK362" s="394"/>
      <c r="AL362" s="416" t="str">
        <f>IF(入力①申請書項目!AY199="","",入力①申請書項目!AY199)</f>
        <v/>
      </c>
      <c r="AM362" s="416"/>
      <c r="AN362" s="416"/>
      <c r="AO362" s="416"/>
      <c r="AP362" s="416"/>
      <c r="AQ362" s="269"/>
    </row>
    <row r="363" spans="1:43" ht="20.100000000000001" customHeight="1" x14ac:dyDescent="0.15">
      <c r="A363" s="268"/>
      <c r="B363" s="268"/>
      <c r="C363" s="351">
        <v>30</v>
      </c>
      <c r="D363" s="343" t="str">
        <f>IF(入力①申請書項目!E200="","",入力①申請書項目!E200)</f>
        <v/>
      </c>
      <c r="E363" s="393" t="str">
        <f>IF(入力①申請書項目!G200="","",IF(入力①申請書項目!M200="",""&amp;入力①申請書項目!G200&amp;"."&amp;入力①申請書項目!J200,""&amp;入力①申請書項目!G200&amp;"."&amp;入力①申請書項目!J200&amp;"."&amp;入力①申請書項目!M200))</f>
        <v/>
      </c>
      <c r="F363" s="393"/>
      <c r="G363" s="393"/>
      <c r="H363" s="393"/>
      <c r="I363" s="464" t="str">
        <f>IF(入力①申請書項目!P200="","",VLOOKUP(入力①申請書項目!P200,PL①!$A$28:$B$36,2,FALSE))</f>
        <v/>
      </c>
      <c r="J363" s="464"/>
      <c r="K363" s="464"/>
      <c r="L363" s="391" t="str">
        <f>IF(入力①申請書項目!T200="","",入力①申請書項目!T200)</f>
        <v/>
      </c>
      <c r="M363" s="391"/>
      <c r="N363" s="391"/>
      <c r="O363" s="391"/>
      <c r="P363" s="391"/>
      <c r="Q363" s="391"/>
      <c r="R363" s="391"/>
      <c r="S363" s="391"/>
      <c r="T363" s="391"/>
      <c r="U363" s="391"/>
      <c r="V363" s="391"/>
      <c r="W363" s="393" t="str">
        <f>IF(入力①申請書項目!AD200="","",入力①申請書項目!AD200)&amp;IF(入力①申請書項目!AG200="","",入力①申請書項目!AG200)</f>
        <v/>
      </c>
      <c r="X363" s="393"/>
      <c r="Y363" s="393"/>
      <c r="Z363" s="393"/>
      <c r="AA363" s="393" t="str">
        <f>IF(入力①申請書項目!AJ200="","",入力①申請書項目!AJ200)</f>
        <v/>
      </c>
      <c r="AB363" s="393"/>
      <c r="AC363" s="393"/>
      <c r="AD363" s="394" t="str">
        <f>IF(入力①申請書項目!AN200="","",入力①申請書項目!AN200)</f>
        <v/>
      </c>
      <c r="AE363" s="394"/>
      <c r="AF363" s="394"/>
      <c r="AG363" s="443" t="str">
        <f>IF(入力①申請書項目!AQ200="","",入力①申請書項目!AQ200)</f>
        <v/>
      </c>
      <c r="AH363" s="443"/>
      <c r="AI363" s="394" t="str">
        <f>IF(入力①申請書項目!AS200=0,"",入力①申請書項目!AS200)</f>
        <v/>
      </c>
      <c r="AJ363" s="394"/>
      <c r="AK363" s="394"/>
      <c r="AL363" s="416" t="str">
        <f>IF(入力①申請書項目!AY200="","",入力①申請書項目!AY200)</f>
        <v/>
      </c>
      <c r="AM363" s="416"/>
      <c r="AN363" s="416"/>
      <c r="AO363" s="416"/>
      <c r="AP363" s="416"/>
      <c r="AQ363" s="269"/>
    </row>
    <row r="364" spans="1:43" ht="20.100000000000001" customHeight="1" x14ac:dyDescent="0.15">
      <c r="A364" s="268"/>
      <c r="B364" s="268"/>
      <c r="C364" s="351">
        <v>31</v>
      </c>
      <c r="D364" s="343" t="str">
        <f>IF(入力①申請書項目!E201="","",入力①申請書項目!E201)</f>
        <v/>
      </c>
      <c r="E364" s="393" t="str">
        <f>IF(入力①申請書項目!G201="","",IF(入力①申請書項目!M201="",""&amp;入力①申請書項目!G201&amp;"."&amp;入力①申請書項目!J201,""&amp;入力①申請書項目!G201&amp;"."&amp;入力①申請書項目!J201&amp;"."&amp;入力①申請書項目!M201))</f>
        <v/>
      </c>
      <c r="F364" s="393"/>
      <c r="G364" s="393"/>
      <c r="H364" s="393"/>
      <c r="I364" s="464" t="str">
        <f>IF(入力①申請書項目!P201="","",VLOOKUP(入力①申請書項目!P201,PL①!$A$28:$B$36,2,FALSE))</f>
        <v/>
      </c>
      <c r="J364" s="464"/>
      <c r="K364" s="464"/>
      <c r="L364" s="391" t="str">
        <f>IF(入力①申請書項目!T201="","",入力①申請書項目!T201)</f>
        <v/>
      </c>
      <c r="M364" s="391"/>
      <c r="N364" s="391"/>
      <c r="O364" s="391"/>
      <c r="P364" s="391"/>
      <c r="Q364" s="391"/>
      <c r="R364" s="391"/>
      <c r="S364" s="391"/>
      <c r="T364" s="391"/>
      <c r="U364" s="391"/>
      <c r="V364" s="391"/>
      <c r="W364" s="393" t="str">
        <f>IF(入力①申請書項目!AD201="","",入力①申請書項目!AD201)&amp;IF(入力①申請書項目!AG201="","",入力①申請書項目!AG201)</f>
        <v/>
      </c>
      <c r="X364" s="393"/>
      <c r="Y364" s="393"/>
      <c r="Z364" s="393"/>
      <c r="AA364" s="393" t="str">
        <f>IF(入力①申請書項目!AJ201="","",入力①申請書項目!AJ201)</f>
        <v/>
      </c>
      <c r="AB364" s="393"/>
      <c r="AC364" s="393"/>
      <c r="AD364" s="394" t="str">
        <f>IF(入力①申請書項目!AN201="","",入力①申請書項目!AN201)</f>
        <v/>
      </c>
      <c r="AE364" s="394"/>
      <c r="AF364" s="394"/>
      <c r="AG364" s="443" t="str">
        <f>IF(入力①申請書項目!AQ201="","",入力①申請書項目!AQ201)</f>
        <v/>
      </c>
      <c r="AH364" s="443"/>
      <c r="AI364" s="394" t="str">
        <f>IF(入力①申請書項目!AS201=0,"",入力①申請書項目!AS201)</f>
        <v/>
      </c>
      <c r="AJ364" s="394"/>
      <c r="AK364" s="394"/>
      <c r="AL364" s="416" t="str">
        <f>IF(入力①申請書項目!AY201="","",入力①申請書項目!AY201)</f>
        <v/>
      </c>
      <c r="AM364" s="416"/>
      <c r="AN364" s="416"/>
      <c r="AO364" s="416"/>
      <c r="AP364" s="416"/>
      <c r="AQ364" s="269"/>
    </row>
    <row r="365" spans="1:43" ht="20.100000000000001" customHeight="1" x14ac:dyDescent="0.15">
      <c r="A365" s="268"/>
      <c r="B365" s="268"/>
      <c r="C365" s="351">
        <v>32</v>
      </c>
      <c r="D365" s="343" t="str">
        <f>IF(入力①申請書項目!E202="","",入力①申請書項目!E202)</f>
        <v/>
      </c>
      <c r="E365" s="393" t="str">
        <f>IF(入力①申請書項目!G202="","",IF(入力①申請書項目!M202="",""&amp;入力①申請書項目!G202&amp;"."&amp;入力①申請書項目!J202,""&amp;入力①申請書項目!G202&amp;"."&amp;入力①申請書項目!J202&amp;"."&amp;入力①申請書項目!M202))</f>
        <v/>
      </c>
      <c r="F365" s="393"/>
      <c r="G365" s="393"/>
      <c r="H365" s="393"/>
      <c r="I365" s="464" t="str">
        <f>IF(入力①申請書項目!P202="","",VLOOKUP(入力①申請書項目!P202,PL①!$A$28:$B$36,2,FALSE))</f>
        <v/>
      </c>
      <c r="J365" s="464"/>
      <c r="K365" s="464"/>
      <c r="L365" s="391" t="str">
        <f>IF(入力①申請書項目!T202="","",入力①申請書項目!T202)</f>
        <v/>
      </c>
      <c r="M365" s="391"/>
      <c r="N365" s="391"/>
      <c r="O365" s="391"/>
      <c r="P365" s="391"/>
      <c r="Q365" s="391"/>
      <c r="R365" s="391"/>
      <c r="S365" s="391"/>
      <c r="T365" s="391"/>
      <c r="U365" s="391"/>
      <c r="V365" s="391"/>
      <c r="W365" s="393" t="str">
        <f>IF(入力①申請書項目!AD202="","",入力①申請書項目!AD202)&amp;IF(入力①申請書項目!AG202="","",入力①申請書項目!AG202)</f>
        <v/>
      </c>
      <c r="X365" s="393"/>
      <c r="Y365" s="393"/>
      <c r="Z365" s="393"/>
      <c r="AA365" s="393" t="str">
        <f>IF(入力①申請書項目!AJ202="","",入力①申請書項目!AJ202)</f>
        <v/>
      </c>
      <c r="AB365" s="393"/>
      <c r="AC365" s="393"/>
      <c r="AD365" s="394" t="str">
        <f>IF(入力①申請書項目!AN202="","",入力①申請書項目!AN202)</f>
        <v/>
      </c>
      <c r="AE365" s="394"/>
      <c r="AF365" s="394"/>
      <c r="AG365" s="443" t="str">
        <f>IF(入力①申請書項目!AQ202="","",入力①申請書項目!AQ202)</f>
        <v/>
      </c>
      <c r="AH365" s="443"/>
      <c r="AI365" s="394" t="str">
        <f>IF(入力①申請書項目!AS202=0,"",入力①申請書項目!AS202)</f>
        <v/>
      </c>
      <c r="AJ365" s="394"/>
      <c r="AK365" s="394"/>
      <c r="AL365" s="416" t="str">
        <f>IF(入力①申請書項目!AY202="","",入力①申請書項目!AY202)</f>
        <v/>
      </c>
      <c r="AM365" s="416"/>
      <c r="AN365" s="416"/>
      <c r="AO365" s="416"/>
      <c r="AP365" s="416"/>
      <c r="AQ365" s="269"/>
    </row>
    <row r="366" spans="1:43" ht="20.100000000000001" customHeight="1" x14ac:dyDescent="0.15">
      <c r="A366" s="268"/>
      <c r="B366" s="268"/>
      <c r="C366" s="351">
        <v>33</v>
      </c>
      <c r="D366" s="343" t="str">
        <f>IF(入力①申請書項目!E203="","",入力①申請書項目!E203)</f>
        <v/>
      </c>
      <c r="E366" s="393" t="str">
        <f>IF(入力①申請書項目!G203="","",IF(入力①申請書項目!M203="",""&amp;入力①申請書項目!G203&amp;"."&amp;入力①申請書項目!J203,""&amp;入力①申請書項目!G203&amp;"."&amp;入力①申請書項目!J203&amp;"."&amp;入力①申請書項目!M203))</f>
        <v/>
      </c>
      <c r="F366" s="393"/>
      <c r="G366" s="393"/>
      <c r="H366" s="393"/>
      <c r="I366" s="464" t="str">
        <f>IF(入力①申請書項目!P203="","",VLOOKUP(入力①申請書項目!P203,PL①!$A$28:$B$36,2,FALSE))</f>
        <v/>
      </c>
      <c r="J366" s="464"/>
      <c r="K366" s="464"/>
      <c r="L366" s="391" t="str">
        <f>IF(入力①申請書項目!T203="","",入力①申請書項目!T203)</f>
        <v/>
      </c>
      <c r="M366" s="391"/>
      <c r="N366" s="391"/>
      <c r="O366" s="391"/>
      <c r="P366" s="391"/>
      <c r="Q366" s="391"/>
      <c r="R366" s="391"/>
      <c r="S366" s="391"/>
      <c r="T366" s="391"/>
      <c r="U366" s="391"/>
      <c r="V366" s="391"/>
      <c r="W366" s="393" t="str">
        <f>IF(入力①申請書項目!AD203="","",入力①申請書項目!AD203)&amp;IF(入力①申請書項目!AG203="","",入力①申請書項目!AG203)</f>
        <v/>
      </c>
      <c r="X366" s="393"/>
      <c r="Y366" s="393"/>
      <c r="Z366" s="393"/>
      <c r="AA366" s="393" t="str">
        <f>IF(入力①申請書項目!AJ203="","",入力①申請書項目!AJ203)</f>
        <v/>
      </c>
      <c r="AB366" s="393"/>
      <c r="AC366" s="393"/>
      <c r="AD366" s="394" t="str">
        <f>IF(入力①申請書項目!AN203="","",入力①申請書項目!AN203)</f>
        <v/>
      </c>
      <c r="AE366" s="394"/>
      <c r="AF366" s="394"/>
      <c r="AG366" s="443" t="str">
        <f>IF(入力①申請書項目!AQ203="","",入力①申請書項目!AQ203)</f>
        <v/>
      </c>
      <c r="AH366" s="443"/>
      <c r="AI366" s="394" t="str">
        <f>IF(入力①申請書項目!AS203=0,"",入力①申請書項目!AS203)</f>
        <v/>
      </c>
      <c r="AJ366" s="394"/>
      <c r="AK366" s="394"/>
      <c r="AL366" s="416" t="str">
        <f>IF(入力①申請書項目!AY203="","",入力①申請書項目!AY203)</f>
        <v/>
      </c>
      <c r="AM366" s="416"/>
      <c r="AN366" s="416"/>
      <c r="AO366" s="416"/>
      <c r="AP366" s="416"/>
      <c r="AQ366" s="269"/>
    </row>
    <row r="367" spans="1:43" ht="20.100000000000001" customHeight="1" x14ac:dyDescent="0.15">
      <c r="A367" s="268"/>
      <c r="B367" s="268"/>
      <c r="C367" s="351">
        <v>34</v>
      </c>
      <c r="D367" s="343" t="str">
        <f>IF(入力①申請書項目!E204="","",入力①申請書項目!E204)</f>
        <v/>
      </c>
      <c r="E367" s="393" t="str">
        <f>IF(入力①申請書項目!G204="","",IF(入力①申請書項目!M204="",""&amp;入力①申請書項目!G204&amp;"."&amp;入力①申請書項目!J204,""&amp;入力①申請書項目!G204&amp;"."&amp;入力①申請書項目!J204&amp;"."&amp;入力①申請書項目!M204))</f>
        <v/>
      </c>
      <c r="F367" s="393"/>
      <c r="G367" s="393"/>
      <c r="H367" s="393"/>
      <c r="I367" s="464" t="str">
        <f>IF(入力①申請書項目!P204="","",VLOOKUP(入力①申請書項目!P204,PL①!$A$28:$B$36,2,FALSE))</f>
        <v/>
      </c>
      <c r="J367" s="464"/>
      <c r="K367" s="464"/>
      <c r="L367" s="391" t="str">
        <f>IF(入力①申請書項目!T204="","",入力①申請書項目!T204)</f>
        <v/>
      </c>
      <c r="M367" s="391"/>
      <c r="N367" s="391"/>
      <c r="O367" s="391"/>
      <c r="P367" s="391"/>
      <c r="Q367" s="391"/>
      <c r="R367" s="391"/>
      <c r="S367" s="391"/>
      <c r="T367" s="391"/>
      <c r="U367" s="391"/>
      <c r="V367" s="391"/>
      <c r="W367" s="393" t="str">
        <f>IF(入力①申請書項目!AD204="","",入力①申請書項目!AD204)&amp;IF(入力①申請書項目!AG204="","",入力①申請書項目!AG204)</f>
        <v/>
      </c>
      <c r="X367" s="393"/>
      <c r="Y367" s="393"/>
      <c r="Z367" s="393"/>
      <c r="AA367" s="393" t="str">
        <f>IF(入力①申請書項目!AJ204="","",入力①申請書項目!AJ204)</f>
        <v/>
      </c>
      <c r="AB367" s="393"/>
      <c r="AC367" s="393"/>
      <c r="AD367" s="394" t="str">
        <f>IF(入力①申請書項目!AN204="","",入力①申請書項目!AN204)</f>
        <v/>
      </c>
      <c r="AE367" s="394"/>
      <c r="AF367" s="394"/>
      <c r="AG367" s="443" t="str">
        <f>IF(入力①申請書項目!AQ204="","",入力①申請書項目!AQ204)</f>
        <v/>
      </c>
      <c r="AH367" s="443"/>
      <c r="AI367" s="394" t="str">
        <f>IF(入力①申請書項目!AS204=0,"",入力①申請書項目!AS204)</f>
        <v/>
      </c>
      <c r="AJ367" s="394"/>
      <c r="AK367" s="394"/>
      <c r="AL367" s="416" t="str">
        <f>IF(入力①申請書項目!AY204="","",入力①申請書項目!AY204)</f>
        <v/>
      </c>
      <c r="AM367" s="416"/>
      <c r="AN367" s="416"/>
      <c r="AO367" s="416"/>
      <c r="AP367" s="416"/>
      <c r="AQ367" s="269"/>
    </row>
    <row r="368" spans="1:43" ht="20.100000000000001" customHeight="1" x14ac:dyDescent="0.15">
      <c r="A368" s="268"/>
      <c r="B368" s="268"/>
      <c r="C368" s="351">
        <v>35</v>
      </c>
      <c r="D368" s="343" t="str">
        <f>IF(入力①申請書項目!E205="","",入力①申請書項目!E205)</f>
        <v/>
      </c>
      <c r="E368" s="393" t="str">
        <f>IF(入力①申請書項目!G205="","",IF(入力①申請書項目!M205="",""&amp;入力①申請書項目!G205&amp;"."&amp;入力①申請書項目!J205,""&amp;入力①申請書項目!G205&amp;"."&amp;入力①申請書項目!J205&amp;"."&amp;入力①申請書項目!M205))</f>
        <v/>
      </c>
      <c r="F368" s="393"/>
      <c r="G368" s="393"/>
      <c r="H368" s="393"/>
      <c r="I368" s="464" t="str">
        <f>IF(入力①申請書項目!P205="","",VLOOKUP(入力①申請書項目!P205,PL①!$A$28:$B$36,2,FALSE))</f>
        <v/>
      </c>
      <c r="J368" s="464"/>
      <c r="K368" s="464"/>
      <c r="L368" s="391" t="str">
        <f>IF(入力①申請書項目!T205="","",入力①申請書項目!T205)</f>
        <v/>
      </c>
      <c r="M368" s="391"/>
      <c r="N368" s="391"/>
      <c r="O368" s="391"/>
      <c r="P368" s="391"/>
      <c r="Q368" s="391"/>
      <c r="R368" s="391"/>
      <c r="S368" s="391"/>
      <c r="T368" s="391"/>
      <c r="U368" s="391"/>
      <c r="V368" s="391"/>
      <c r="W368" s="393" t="str">
        <f>IF(入力①申請書項目!AD205="","",入力①申請書項目!AD205)&amp;IF(入力①申請書項目!AG205="","",入力①申請書項目!AG205)</f>
        <v/>
      </c>
      <c r="X368" s="393"/>
      <c r="Y368" s="393"/>
      <c r="Z368" s="393"/>
      <c r="AA368" s="393" t="str">
        <f>IF(入力①申請書項目!AJ205="","",入力①申請書項目!AJ205)</f>
        <v/>
      </c>
      <c r="AB368" s="393"/>
      <c r="AC368" s="393"/>
      <c r="AD368" s="394" t="str">
        <f>IF(入力①申請書項目!AN205="","",入力①申請書項目!AN205)</f>
        <v/>
      </c>
      <c r="AE368" s="394"/>
      <c r="AF368" s="394"/>
      <c r="AG368" s="443" t="str">
        <f>IF(入力①申請書項目!AQ205="","",入力①申請書項目!AQ205)</f>
        <v/>
      </c>
      <c r="AH368" s="443"/>
      <c r="AI368" s="394" t="str">
        <f>IF(入力①申請書項目!AS205=0,"",入力①申請書項目!AS205)</f>
        <v/>
      </c>
      <c r="AJ368" s="394"/>
      <c r="AK368" s="394"/>
      <c r="AL368" s="416" t="str">
        <f>IF(入力①申請書項目!AY205="","",入力①申請書項目!AY205)</f>
        <v/>
      </c>
      <c r="AM368" s="416"/>
      <c r="AN368" s="416"/>
      <c r="AO368" s="416"/>
      <c r="AP368" s="416"/>
      <c r="AQ368" s="269"/>
    </row>
    <row r="369" spans="1:43" ht="20.100000000000001" customHeight="1" x14ac:dyDescent="0.15">
      <c r="A369" s="268"/>
      <c r="B369" s="268"/>
      <c r="C369" s="351">
        <v>36</v>
      </c>
      <c r="D369" s="343" t="str">
        <f>IF(入力①申請書項目!E206="","",入力①申請書項目!E206)</f>
        <v/>
      </c>
      <c r="E369" s="393" t="str">
        <f>IF(入力①申請書項目!G206="","",IF(入力①申請書項目!M206="",""&amp;入力①申請書項目!G206&amp;"."&amp;入力①申請書項目!J206,""&amp;入力①申請書項目!G206&amp;"."&amp;入力①申請書項目!J206&amp;"."&amp;入力①申請書項目!M206))</f>
        <v/>
      </c>
      <c r="F369" s="393"/>
      <c r="G369" s="393"/>
      <c r="H369" s="393"/>
      <c r="I369" s="464" t="str">
        <f>IF(入力①申請書項目!P206="","",VLOOKUP(入力①申請書項目!P206,PL①!$A$28:$B$36,2,FALSE))</f>
        <v/>
      </c>
      <c r="J369" s="464"/>
      <c r="K369" s="464"/>
      <c r="L369" s="391" t="str">
        <f>IF(入力①申請書項目!T206="","",入力①申請書項目!T206)</f>
        <v/>
      </c>
      <c r="M369" s="391"/>
      <c r="N369" s="391"/>
      <c r="O369" s="391"/>
      <c r="P369" s="391"/>
      <c r="Q369" s="391"/>
      <c r="R369" s="391"/>
      <c r="S369" s="391"/>
      <c r="T369" s="391"/>
      <c r="U369" s="391"/>
      <c r="V369" s="391"/>
      <c r="W369" s="393" t="str">
        <f>IF(入力①申請書項目!AD206="","",入力①申請書項目!AD206)&amp;IF(入力①申請書項目!AG206="","",入力①申請書項目!AG206)</f>
        <v/>
      </c>
      <c r="X369" s="393"/>
      <c r="Y369" s="393"/>
      <c r="Z369" s="393"/>
      <c r="AA369" s="393" t="str">
        <f>IF(入力①申請書項目!AJ206="","",入力①申請書項目!AJ206)</f>
        <v/>
      </c>
      <c r="AB369" s="393"/>
      <c r="AC369" s="393"/>
      <c r="AD369" s="394" t="str">
        <f>IF(入力①申請書項目!AN206="","",入力①申請書項目!AN206)</f>
        <v/>
      </c>
      <c r="AE369" s="394"/>
      <c r="AF369" s="394"/>
      <c r="AG369" s="443" t="str">
        <f>IF(入力①申請書項目!AQ206="","",入力①申請書項目!AQ206)</f>
        <v/>
      </c>
      <c r="AH369" s="443"/>
      <c r="AI369" s="394" t="str">
        <f>IF(入力①申請書項目!AS206=0,"",入力①申請書項目!AS206)</f>
        <v/>
      </c>
      <c r="AJ369" s="394"/>
      <c r="AK369" s="394"/>
      <c r="AL369" s="416" t="str">
        <f>IF(入力①申請書項目!AY206="","",入力①申請書項目!AY206)</f>
        <v/>
      </c>
      <c r="AM369" s="416"/>
      <c r="AN369" s="416"/>
      <c r="AO369" s="416"/>
      <c r="AP369" s="416"/>
      <c r="AQ369" s="269"/>
    </row>
    <row r="370" spans="1:43" ht="20.100000000000001" customHeight="1" x14ac:dyDescent="0.15">
      <c r="A370" s="268"/>
      <c r="B370" s="268"/>
      <c r="C370" s="351">
        <v>37</v>
      </c>
      <c r="D370" s="343" t="str">
        <f>IF(入力①申請書項目!E207="","",入力①申請書項目!E207)</f>
        <v/>
      </c>
      <c r="E370" s="393" t="str">
        <f>IF(入力①申請書項目!G207="","",IF(入力①申請書項目!M207="",""&amp;入力①申請書項目!G207&amp;"."&amp;入力①申請書項目!J207,""&amp;入力①申請書項目!G207&amp;"."&amp;入力①申請書項目!J207&amp;"."&amp;入力①申請書項目!M207))</f>
        <v/>
      </c>
      <c r="F370" s="393"/>
      <c r="G370" s="393"/>
      <c r="H370" s="393"/>
      <c r="I370" s="464" t="str">
        <f>IF(入力①申請書項目!P207="","",VLOOKUP(入力①申請書項目!P207,PL①!$A$28:$B$36,2,FALSE))</f>
        <v/>
      </c>
      <c r="J370" s="464"/>
      <c r="K370" s="464"/>
      <c r="L370" s="391" t="str">
        <f>IF(入力①申請書項目!T207="","",入力①申請書項目!T207)</f>
        <v/>
      </c>
      <c r="M370" s="391"/>
      <c r="N370" s="391"/>
      <c r="O370" s="391"/>
      <c r="P370" s="391"/>
      <c r="Q370" s="391"/>
      <c r="R370" s="391"/>
      <c r="S370" s="391"/>
      <c r="T370" s="391"/>
      <c r="U370" s="391"/>
      <c r="V370" s="391"/>
      <c r="W370" s="393" t="str">
        <f>IF(入力①申請書項目!AD207="","",入力①申請書項目!AD207)&amp;IF(入力①申請書項目!AG207="","",入力①申請書項目!AG207)</f>
        <v/>
      </c>
      <c r="X370" s="393"/>
      <c r="Y370" s="393"/>
      <c r="Z370" s="393"/>
      <c r="AA370" s="393" t="str">
        <f>IF(入力①申請書項目!AJ207="","",入力①申請書項目!AJ207)</f>
        <v/>
      </c>
      <c r="AB370" s="393"/>
      <c r="AC370" s="393"/>
      <c r="AD370" s="394" t="str">
        <f>IF(入力①申請書項目!AN207="","",入力①申請書項目!AN207)</f>
        <v/>
      </c>
      <c r="AE370" s="394"/>
      <c r="AF370" s="394"/>
      <c r="AG370" s="443" t="str">
        <f>IF(入力①申請書項目!AQ207="","",入力①申請書項目!AQ207)</f>
        <v/>
      </c>
      <c r="AH370" s="443"/>
      <c r="AI370" s="394" t="str">
        <f>IF(入力①申請書項目!AS207=0,"",入力①申請書項目!AS207)</f>
        <v/>
      </c>
      <c r="AJ370" s="394"/>
      <c r="AK370" s="394"/>
      <c r="AL370" s="416" t="str">
        <f>IF(入力①申請書項目!AY207="","",入力①申請書項目!AY207)</f>
        <v/>
      </c>
      <c r="AM370" s="416"/>
      <c r="AN370" s="416"/>
      <c r="AO370" s="416"/>
      <c r="AP370" s="416"/>
      <c r="AQ370" s="269"/>
    </row>
    <row r="371" spans="1:43" ht="20.100000000000001" customHeight="1" x14ac:dyDescent="0.15">
      <c r="A371" s="268"/>
      <c r="B371" s="268"/>
      <c r="C371" s="351">
        <v>38</v>
      </c>
      <c r="D371" s="343" t="str">
        <f>IF(入力①申請書項目!E208="","",入力①申請書項目!E208)</f>
        <v/>
      </c>
      <c r="E371" s="393" t="str">
        <f>IF(入力①申請書項目!G208="","",IF(入力①申請書項目!M208="",""&amp;入力①申請書項目!G208&amp;"."&amp;入力①申請書項目!J208,""&amp;入力①申請書項目!G208&amp;"."&amp;入力①申請書項目!J208&amp;"."&amp;入力①申請書項目!M208))</f>
        <v/>
      </c>
      <c r="F371" s="393"/>
      <c r="G371" s="393"/>
      <c r="H371" s="393"/>
      <c r="I371" s="464" t="str">
        <f>IF(入力①申請書項目!P208="","",VLOOKUP(入力①申請書項目!P208,PL①!$A$28:$B$36,2,FALSE))</f>
        <v/>
      </c>
      <c r="J371" s="464"/>
      <c r="K371" s="464"/>
      <c r="L371" s="391" t="str">
        <f>IF(入力①申請書項目!T208="","",入力①申請書項目!T208)</f>
        <v/>
      </c>
      <c r="M371" s="391"/>
      <c r="N371" s="391"/>
      <c r="O371" s="391"/>
      <c r="P371" s="391"/>
      <c r="Q371" s="391"/>
      <c r="R371" s="391"/>
      <c r="S371" s="391"/>
      <c r="T371" s="391"/>
      <c r="U371" s="391"/>
      <c r="V371" s="391"/>
      <c r="W371" s="393" t="str">
        <f>IF(入力①申請書項目!AD208="","",入力①申請書項目!AD208)&amp;IF(入力①申請書項目!AG208="","",入力①申請書項目!AG208)</f>
        <v/>
      </c>
      <c r="X371" s="393"/>
      <c r="Y371" s="393"/>
      <c r="Z371" s="393"/>
      <c r="AA371" s="393" t="str">
        <f>IF(入力①申請書項目!AJ208="","",入力①申請書項目!AJ208)</f>
        <v/>
      </c>
      <c r="AB371" s="393"/>
      <c r="AC371" s="393"/>
      <c r="AD371" s="394" t="str">
        <f>IF(入力①申請書項目!AN208="","",入力①申請書項目!AN208)</f>
        <v/>
      </c>
      <c r="AE371" s="394"/>
      <c r="AF371" s="394"/>
      <c r="AG371" s="443" t="str">
        <f>IF(入力①申請書項目!AQ208="","",入力①申請書項目!AQ208)</f>
        <v/>
      </c>
      <c r="AH371" s="443"/>
      <c r="AI371" s="394" t="str">
        <f>IF(入力①申請書項目!AS208=0,"",入力①申請書項目!AS208)</f>
        <v/>
      </c>
      <c r="AJ371" s="394"/>
      <c r="AK371" s="394"/>
      <c r="AL371" s="416" t="str">
        <f>IF(入力①申請書項目!AY208="","",入力①申請書項目!AY208)</f>
        <v/>
      </c>
      <c r="AM371" s="416"/>
      <c r="AN371" s="416"/>
      <c r="AO371" s="416"/>
      <c r="AP371" s="416"/>
      <c r="AQ371" s="269"/>
    </row>
    <row r="372" spans="1:43" ht="20.100000000000001" customHeight="1" x14ac:dyDescent="0.15">
      <c r="A372" s="268"/>
      <c r="B372" s="268"/>
      <c r="C372" s="351">
        <v>39</v>
      </c>
      <c r="D372" s="343" t="str">
        <f>IF(入力①申請書項目!E209="","",入力①申請書項目!E209)</f>
        <v/>
      </c>
      <c r="E372" s="393" t="str">
        <f>IF(入力①申請書項目!G209="","",IF(入力①申請書項目!M209="",""&amp;入力①申請書項目!G209&amp;"."&amp;入力①申請書項目!J209,""&amp;入力①申請書項目!G209&amp;"."&amp;入力①申請書項目!J209&amp;"."&amp;入力①申請書項目!M209))</f>
        <v/>
      </c>
      <c r="F372" s="393"/>
      <c r="G372" s="393"/>
      <c r="H372" s="393"/>
      <c r="I372" s="464" t="str">
        <f>IF(入力①申請書項目!P209="","",VLOOKUP(入力①申請書項目!P209,PL①!$A$28:$B$36,2,FALSE))</f>
        <v/>
      </c>
      <c r="J372" s="464"/>
      <c r="K372" s="464"/>
      <c r="L372" s="391" t="str">
        <f>IF(入力①申請書項目!T209="","",入力①申請書項目!T209)</f>
        <v/>
      </c>
      <c r="M372" s="391"/>
      <c r="N372" s="391"/>
      <c r="O372" s="391"/>
      <c r="P372" s="391"/>
      <c r="Q372" s="391"/>
      <c r="R372" s="391"/>
      <c r="S372" s="391"/>
      <c r="T372" s="391"/>
      <c r="U372" s="391"/>
      <c r="V372" s="391"/>
      <c r="W372" s="393" t="str">
        <f>IF(入力①申請書項目!AD209="","",入力①申請書項目!AD209)&amp;IF(入力①申請書項目!AG209="","",入力①申請書項目!AG209)</f>
        <v/>
      </c>
      <c r="X372" s="393"/>
      <c r="Y372" s="393"/>
      <c r="Z372" s="393"/>
      <c r="AA372" s="393" t="str">
        <f>IF(入力①申請書項目!AJ209="","",入力①申請書項目!AJ209)</f>
        <v/>
      </c>
      <c r="AB372" s="393"/>
      <c r="AC372" s="393"/>
      <c r="AD372" s="394" t="str">
        <f>IF(入力①申請書項目!AN209="","",入力①申請書項目!AN209)</f>
        <v/>
      </c>
      <c r="AE372" s="394"/>
      <c r="AF372" s="394"/>
      <c r="AG372" s="443" t="str">
        <f>IF(入力①申請書項目!AQ209="","",入力①申請書項目!AQ209)</f>
        <v/>
      </c>
      <c r="AH372" s="443"/>
      <c r="AI372" s="394" t="str">
        <f>IF(入力①申請書項目!AS209=0,"",入力①申請書項目!AS209)</f>
        <v/>
      </c>
      <c r="AJ372" s="394"/>
      <c r="AK372" s="394"/>
      <c r="AL372" s="416" t="str">
        <f>IF(入力①申請書項目!AY209="","",入力①申請書項目!AY209)</f>
        <v/>
      </c>
      <c r="AM372" s="416"/>
      <c r="AN372" s="416"/>
      <c r="AO372" s="416"/>
      <c r="AP372" s="416"/>
      <c r="AQ372" s="269"/>
    </row>
    <row r="373" spans="1:43" ht="20.100000000000001" customHeight="1" x14ac:dyDescent="0.15">
      <c r="A373" s="268"/>
      <c r="B373" s="268"/>
      <c r="C373" s="351">
        <v>40</v>
      </c>
      <c r="D373" s="343" t="str">
        <f>IF(入力①申請書項目!E210="","",入力①申請書項目!E210)</f>
        <v/>
      </c>
      <c r="E373" s="393" t="str">
        <f>IF(入力①申請書項目!G210="","",IF(入力①申請書項目!M210="",""&amp;入力①申請書項目!G210&amp;"."&amp;入力①申請書項目!J210,""&amp;入力①申請書項目!G210&amp;"."&amp;入力①申請書項目!J210&amp;"."&amp;入力①申請書項目!M210))</f>
        <v/>
      </c>
      <c r="F373" s="393"/>
      <c r="G373" s="393"/>
      <c r="H373" s="393"/>
      <c r="I373" s="464" t="str">
        <f>IF(入力①申請書項目!P210="","",VLOOKUP(入力①申請書項目!P210,PL①!$A$28:$B$36,2,FALSE))</f>
        <v/>
      </c>
      <c r="J373" s="464"/>
      <c r="K373" s="464"/>
      <c r="L373" s="391" t="str">
        <f>IF(入力①申請書項目!T210="","",入力①申請書項目!T210)</f>
        <v/>
      </c>
      <c r="M373" s="391"/>
      <c r="N373" s="391"/>
      <c r="O373" s="391"/>
      <c r="P373" s="391"/>
      <c r="Q373" s="391"/>
      <c r="R373" s="391"/>
      <c r="S373" s="391"/>
      <c r="T373" s="391"/>
      <c r="U373" s="391"/>
      <c r="V373" s="391"/>
      <c r="W373" s="393" t="str">
        <f>IF(入力①申請書項目!AD210="","",入力①申請書項目!AD210)&amp;IF(入力①申請書項目!AG210="","",入力①申請書項目!AG210)</f>
        <v/>
      </c>
      <c r="X373" s="393"/>
      <c r="Y373" s="393"/>
      <c r="Z373" s="393"/>
      <c r="AA373" s="393" t="str">
        <f>IF(入力①申請書項目!AJ210="","",入力①申請書項目!AJ210)</f>
        <v/>
      </c>
      <c r="AB373" s="393"/>
      <c r="AC373" s="393"/>
      <c r="AD373" s="394" t="str">
        <f>IF(入力①申請書項目!AN210="","",入力①申請書項目!AN210)</f>
        <v/>
      </c>
      <c r="AE373" s="394"/>
      <c r="AF373" s="394"/>
      <c r="AG373" s="443" t="str">
        <f>IF(入力①申請書項目!AQ210="","",入力①申請書項目!AQ210)</f>
        <v/>
      </c>
      <c r="AH373" s="443"/>
      <c r="AI373" s="394" t="str">
        <f>IF(入力①申請書項目!AS210=0,"",入力①申請書項目!AS210)</f>
        <v/>
      </c>
      <c r="AJ373" s="394"/>
      <c r="AK373" s="394"/>
      <c r="AL373" s="416" t="str">
        <f>IF(入力①申請書項目!AY210="","",入力①申請書項目!AY210)</f>
        <v/>
      </c>
      <c r="AM373" s="416"/>
      <c r="AN373" s="416"/>
      <c r="AO373" s="416"/>
      <c r="AP373" s="416"/>
      <c r="AQ373" s="269"/>
    </row>
    <row r="374" spans="1:43" ht="20.100000000000001" customHeight="1" x14ac:dyDescent="0.15">
      <c r="A374" s="268"/>
      <c r="B374" s="268"/>
      <c r="C374" s="351">
        <v>41</v>
      </c>
      <c r="D374" s="343" t="str">
        <f>IF(入力①申請書項目!E211="","",入力①申請書項目!E211)</f>
        <v/>
      </c>
      <c r="E374" s="393" t="str">
        <f>IF(入力①申請書項目!G211="","",IF(入力①申請書項目!M211="",""&amp;入力①申請書項目!G211&amp;"."&amp;入力①申請書項目!J211,""&amp;入力①申請書項目!G211&amp;"."&amp;入力①申請書項目!J211&amp;"."&amp;入力①申請書項目!M211))</f>
        <v/>
      </c>
      <c r="F374" s="393"/>
      <c r="G374" s="393"/>
      <c r="H374" s="393"/>
      <c r="I374" s="464" t="str">
        <f>IF(入力①申請書項目!P211="","",VLOOKUP(入力①申請書項目!P211,PL①!$A$28:$B$36,2,FALSE))</f>
        <v/>
      </c>
      <c r="J374" s="464"/>
      <c r="K374" s="464"/>
      <c r="L374" s="391" t="str">
        <f>IF(入力①申請書項目!T211="","",入力①申請書項目!T211)</f>
        <v/>
      </c>
      <c r="M374" s="391"/>
      <c r="N374" s="391"/>
      <c r="O374" s="391"/>
      <c r="P374" s="391"/>
      <c r="Q374" s="391"/>
      <c r="R374" s="391"/>
      <c r="S374" s="391"/>
      <c r="T374" s="391"/>
      <c r="U374" s="391"/>
      <c r="V374" s="391"/>
      <c r="W374" s="393" t="str">
        <f>IF(入力①申請書項目!AD211="","",入力①申請書項目!AD211)&amp;IF(入力①申請書項目!AG211="","",入力①申請書項目!AG211)</f>
        <v/>
      </c>
      <c r="X374" s="393"/>
      <c r="Y374" s="393"/>
      <c r="Z374" s="393"/>
      <c r="AA374" s="393" t="str">
        <f>IF(入力①申請書項目!AJ211="","",入力①申請書項目!AJ211)</f>
        <v/>
      </c>
      <c r="AB374" s="393"/>
      <c r="AC374" s="393"/>
      <c r="AD374" s="394" t="str">
        <f>IF(入力①申請書項目!AN211="","",入力①申請書項目!AN211)</f>
        <v/>
      </c>
      <c r="AE374" s="394"/>
      <c r="AF374" s="394"/>
      <c r="AG374" s="443" t="str">
        <f>IF(入力①申請書項目!AQ211="","",入力①申請書項目!AQ211)</f>
        <v/>
      </c>
      <c r="AH374" s="443"/>
      <c r="AI374" s="394" t="str">
        <f>IF(入力①申請書項目!AS211=0,"",入力①申請書項目!AS211)</f>
        <v/>
      </c>
      <c r="AJ374" s="394"/>
      <c r="AK374" s="394"/>
      <c r="AL374" s="416" t="str">
        <f>IF(入力①申請書項目!AY211="","",入力①申請書項目!AY211)</f>
        <v/>
      </c>
      <c r="AM374" s="416"/>
      <c r="AN374" s="416"/>
      <c r="AO374" s="416"/>
      <c r="AP374" s="416"/>
      <c r="AQ374" s="269"/>
    </row>
    <row r="375" spans="1:43" ht="20.100000000000001" customHeight="1" x14ac:dyDescent="0.15">
      <c r="A375" s="268"/>
      <c r="B375" s="268"/>
      <c r="C375" s="351">
        <v>42</v>
      </c>
      <c r="D375" s="343" t="str">
        <f>IF(入力①申請書項目!E212="","",入力①申請書項目!E212)</f>
        <v/>
      </c>
      <c r="E375" s="393" t="str">
        <f>IF(入力①申請書項目!G212="","",IF(入力①申請書項目!M212="",""&amp;入力①申請書項目!G212&amp;"."&amp;入力①申請書項目!J212,""&amp;入力①申請書項目!G212&amp;"."&amp;入力①申請書項目!J212&amp;"."&amp;入力①申請書項目!M212))</f>
        <v/>
      </c>
      <c r="F375" s="393"/>
      <c r="G375" s="393"/>
      <c r="H375" s="393"/>
      <c r="I375" s="464" t="str">
        <f>IF(入力①申請書項目!P212="","",VLOOKUP(入力①申請書項目!P212,PL①!$A$28:$B$36,2,FALSE))</f>
        <v/>
      </c>
      <c r="J375" s="464"/>
      <c r="K375" s="464"/>
      <c r="L375" s="391" t="str">
        <f>IF(入力①申請書項目!T212="","",入力①申請書項目!T212)</f>
        <v/>
      </c>
      <c r="M375" s="391"/>
      <c r="N375" s="391"/>
      <c r="O375" s="391"/>
      <c r="P375" s="391"/>
      <c r="Q375" s="391"/>
      <c r="R375" s="391"/>
      <c r="S375" s="391"/>
      <c r="T375" s="391"/>
      <c r="U375" s="391"/>
      <c r="V375" s="391"/>
      <c r="W375" s="393" t="str">
        <f>IF(入力①申請書項目!AD212="","",入力①申請書項目!AD212)&amp;IF(入力①申請書項目!AG212="","",入力①申請書項目!AG212)</f>
        <v/>
      </c>
      <c r="X375" s="393"/>
      <c r="Y375" s="393"/>
      <c r="Z375" s="393"/>
      <c r="AA375" s="393" t="str">
        <f>IF(入力①申請書項目!AJ212="","",入力①申請書項目!AJ212)</f>
        <v/>
      </c>
      <c r="AB375" s="393"/>
      <c r="AC375" s="393"/>
      <c r="AD375" s="394" t="str">
        <f>IF(入力①申請書項目!AN212="","",入力①申請書項目!AN212)</f>
        <v/>
      </c>
      <c r="AE375" s="394"/>
      <c r="AF375" s="394"/>
      <c r="AG375" s="443" t="str">
        <f>IF(入力①申請書項目!AQ212="","",入力①申請書項目!AQ212)</f>
        <v/>
      </c>
      <c r="AH375" s="443"/>
      <c r="AI375" s="394" t="str">
        <f>IF(入力①申請書項目!AS212=0,"",入力①申請書項目!AS212)</f>
        <v/>
      </c>
      <c r="AJ375" s="394"/>
      <c r="AK375" s="394"/>
      <c r="AL375" s="416" t="str">
        <f>IF(入力①申請書項目!AY212="","",入力①申請書項目!AY212)</f>
        <v/>
      </c>
      <c r="AM375" s="416"/>
      <c r="AN375" s="416"/>
      <c r="AO375" s="416"/>
      <c r="AP375" s="416"/>
      <c r="AQ375" s="269"/>
    </row>
    <row r="376" spans="1:43" ht="20.100000000000001" customHeight="1" x14ac:dyDescent="0.15">
      <c r="A376" s="268"/>
      <c r="B376" s="268"/>
      <c r="C376" s="351">
        <v>43</v>
      </c>
      <c r="D376" s="343" t="str">
        <f>IF(入力①申請書項目!E213="","",入力①申請書項目!E213)</f>
        <v/>
      </c>
      <c r="E376" s="393" t="str">
        <f>IF(入力①申請書項目!G213="","",IF(入力①申請書項目!M213="",""&amp;入力①申請書項目!G213&amp;"."&amp;入力①申請書項目!J213,""&amp;入力①申請書項目!G213&amp;"."&amp;入力①申請書項目!J213&amp;"."&amp;入力①申請書項目!M213))</f>
        <v/>
      </c>
      <c r="F376" s="393"/>
      <c r="G376" s="393"/>
      <c r="H376" s="393"/>
      <c r="I376" s="464" t="str">
        <f>IF(入力①申請書項目!P213="","",VLOOKUP(入力①申請書項目!P213,PL①!$A$28:$B$36,2,FALSE))</f>
        <v/>
      </c>
      <c r="J376" s="464"/>
      <c r="K376" s="464"/>
      <c r="L376" s="391" t="str">
        <f>IF(入力①申請書項目!T213="","",入力①申請書項目!T213)</f>
        <v/>
      </c>
      <c r="M376" s="391"/>
      <c r="N376" s="391"/>
      <c r="O376" s="391"/>
      <c r="P376" s="391"/>
      <c r="Q376" s="391"/>
      <c r="R376" s="391"/>
      <c r="S376" s="391"/>
      <c r="T376" s="391"/>
      <c r="U376" s="391"/>
      <c r="V376" s="391"/>
      <c r="W376" s="393" t="str">
        <f>IF(入力①申請書項目!AD213="","",入力①申請書項目!AD213)&amp;IF(入力①申請書項目!AG213="","",入力①申請書項目!AG213)</f>
        <v/>
      </c>
      <c r="X376" s="393"/>
      <c r="Y376" s="393"/>
      <c r="Z376" s="393"/>
      <c r="AA376" s="393" t="str">
        <f>IF(入力①申請書項目!AJ213="","",入力①申請書項目!AJ213)</f>
        <v/>
      </c>
      <c r="AB376" s="393"/>
      <c r="AC376" s="393"/>
      <c r="AD376" s="394" t="str">
        <f>IF(入力①申請書項目!AN213="","",入力①申請書項目!AN213)</f>
        <v/>
      </c>
      <c r="AE376" s="394"/>
      <c r="AF376" s="394"/>
      <c r="AG376" s="443" t="str">
        <f>IF(入力①申請書項目!AQ213="","",入力①申請書項目!AQ213)</f>
        <v/>
      </c>
      <c r="AH376" s="443"/>
      <c r="AI376" s="394" t="str">
        <f>IF(入力①申請書項目!AS213=0,"",入力①申請書項目!AS213)</f>
        <v/>
      </c>
      <c r="AJ376" s="394"/>
      <c r="AK376" s="394"/>
      <c r="AL376" s="416" t="str">
        <f>IF(入力①申請書項目!AY213="","",入力①申請書項目!AY213)</f>
        <v/>
      </c>
      <c r="AM376" s="416"/>
      <c r="AN376" s="416"/>
      <c r="AO376" s="416"/>
      <c r="AP376" s="416"/>
      <c r="AQ376" s="269"/>
    </row>
    <row r="377" spans="1:43" ht="20.100000000000001" customHeight="1" x14ac:dyDescent="0.15">
      <c r="A377" s="268"/>
      <c r="B377" s="268"/>
      <c r="C377" s="351">
        <v>44</v>
      </c>
      <c r="D377" s="343" t="str">
        <f>IF(入力①申請書項目!E214="","",入力①申請書項目!E214)</f>
        <v/>
      </c>
      <c r="E377" s="393" t="str">
        <f>IF(入力①申請書項目!G214="","",IF(入力①申請書項目!M214="",""&amp;入力①申請書項目!G214&amp;"."&amp;入力①申請書項目!J214,""&amp;入力①申請書項目!G214&amp;"."&amp;入力①申請書項目!J214&amp;"."&amp;入力①申請書項目!M214))</f>
        <v/>
      </c>
      <c r="F377" s="393"/>
      <c r="G377" s="393"/>
      <c r="H377" s="393"/>
      <c r="I377" s="464" t="str">
        <f>IF(入力①申請書項目!P214="","",VLOOKUP(入力①申請書項目!P214,PL①!$A$28:$B$36,2,FALSE))</f>
        <v/>
      </c>
      <c r="J377" s="464"/>
      <c r="K377" s="464"/>
      <c r="L377" s="391" t="str">
        <f>IF(入力①申請書項目!T214="","",入力①申請書項目!T214)</f>
        <v/>
      </c>
      <c r="M377" s="391"/>
      <c r="N377" s="391"/>
      <c r="O377" s="391"/>
      <c r="P377" s="391"/>
      <c r="Q377" s="391"/>
      <c r="R377" s="391"/>
      <c r="S377" s="391"/>
      <c r="T377" s="391"/>
      <c r="U377" s="391"/>
      <c r="V377" s="391"/>
      <c r="W377" s="393" t="str">
        <f>IF(入力①申請書項目!AD214="","",入力①申請書項目!AD214)&amp;IF(入力①申請書項目!AG214="","",入力①申請書項目!AG214)</f>
        <v/>
      </c>
      <c r="X377" s="393"/>
      <c r="Y377" s="393"/>
      <c r="Z377" s="393"/>
      <c r="AA377" s="393" t="str">
        <f>IF(入力①申請書項目!AJ214="","",入力①申請書項目!AJ214)</f>
        <v/>
      </c>
      <c r="AB377" s="393"/>
      <c r="AC377" s="393"/>
      <c r="AD377" s="394" t="str">
        <f>IF(入力①申請書項目!AN214="","",入力①申請書項目!AN214)</f>
        <v/>
      </c>
      <c r="AE377" s="394"/>
      <c r="AF377" s="394"/>
      <c r="AG377" s="443" t="str">
        <f>IF(入力①申請書項目!AQ214="","",入力①申請書項目!AQ214)</f>
        <v/>
      </c>
      <c r="AH377" s="443"/>
      <c r="AI377" s="394" t="str">
        <f>IF(入力①申請書項目!AS214=0,"",入力①申請書項目!AS214)</f>
        <v/>
      </c>
      <c r="AJ377" s="394"/>
      <c r="AK377" s="394"/>
      <c r="AL377" s="416" t="str">
        <f>IF(入力①申請書項目!AY214="","",入力①申請書項目!AY214)</f>
        <v/>
      </c>
      <c r="AM377" s="416"/>
      <c r="AN377" s="416"/>
      <c r="AO377" s="416"/>
      <c r="AP377" s="416"/>
      <c r="AQ377" s="269"/>
    </row>
    <row r="378" spans="1:43" ht="20.100000000000001" customHeight="1" x14ac:dyDescent="0.15">
      <c r="A378" s="268"/>
      <c r="B378" s="268"/>
      <c r="C378" s="351">
        <v>45</v>
      </c>
      <c r="D378" s="343" t="str">
        <f>IF(入力①申請書項目!E215="","",入力①申請書項目!E215)</f>
        <v/>
      </c>
      <c r="E378" s="393" t="str">
        <f>IF(入力①申請書項目!G215="","",IF(入力①申請書項目!M215="",""&amp;入力①申請書項目!G215&amp;"."&amp;入力①申請書項目!J215,""&amp;入力①申請書項目!G215&amp;"."&amp;入力①申請書項目!J215&amp;"."&amp;入力①申請書項目!M215))</f>
        <v/>
      </c>
      <c r="F378" s="393"/>
      <c r="G378" s="393"/>
      <c r="H378" s="393"/>
      <c r="I378" s="464" t="str">
        <f>IF(入力①申請書項目!P215="","",VLOOKUP(入力①申請書項目!P215,PL①!$A$28:$B$36,2,FALSE))</f>
        <v/>
      </c>
      <c r="J378" s="464"/>
      <c r="K378" s="464"/>
      <c r="L378" s="391" t="str">
        <f>IF(入力①申請書項目!T215="","",入力①申請書項目!T215)</f>
        <v/>
      </c>
      <c r="M378" s="391"/>
      <c r="N378" s="391"/>
      <c r="O378" s="391"/>
      <c r="P378" s="391"/>
      <c r="Q378" s="391"/>
      <c r="R378" s="391"/>
      <c r="S378" s="391"/>
      <c r="T378" s="391"/>
      <c r="U378" s="391"/>
      <c r="V378" s="391"/>
      <c r="W378" s="393" t="str">
        <f>IF(入力①申請書項目!AD215="","",入力①申請書項目!AD215)&amp;IF(入力①申請書項目!AG215="","",入力①申請書項目!AG215)</f>
        <v/>
      </c>
      <c r="X378" s="393"/>
      <c r="Y378" s="393"/>
      <c r="Z378" s="393"/>
      <c r="AA378" s="393" t="str">
        <f>IF(入力①申請書項目!AJ215="","",入力①申請書項目!AJ215)</f>
        <v/>
      </c>
      <c r="AB378" s="393"/>
      <c r="AC378" s="393"/>
      <c r="AD378" s="394" t="str">
        <f>IF(入力①申請書項目!AN215="","",入力①申請書項目!AN215)</f>
        <v/>
      </c>
      <c r="AE378" s="394"/>
      <c r="AF378" s="394"/>
      <c r="AG378" s="443" t="str">
        <f>IF(入力①申請書項目!AQ215="","",入力①申請書項目!AQ215)</f>
        <v/>
      </c>
      <c r="AH378" s="443"/>
      <c r="AI378" s="394" t="str">
        <f>IF(入力①申請書項目!AS215=0,"",入力①申請書項目!AS215)</f>
        <v/>
      </c>
      <c r="AJ378" s="394"/>
      <c r="AK378" s="394"/>
      <c r="AL378" s="416" t="str">
        <f>IF(入力①申請書項目!AY215="","",入力①申請書項目!AY215)</f>
        <v/>
      </c>
      <c r="AM378" s="416"/>
      <c r="AN378" s="416"/>
      <c r="AO378" s="416"/>
      <c r="AP378" s="416"/>
      <c r="AQ378" s="269"/>
    </row>
    <row r="379" spans="1:43" ht="20.100000000000001" customHeight="1" x14ac:dyDescent="0.15">
      <c r="A379" s="268"/>
      <c r="B379" s="268"/>
      <c r="C379" s="351">
        <v>46</v>
      </c>
      <c r="D379" s="343" t="str">
        <f>IF(入力①申請書項目!E216="","",入力①申請書項目!E216)</f>
        <v/>
      </c>
      <c r="E379" s="393" t="str">
        <f>IF(入力①申請書項目!G216="","",IF(入力①申請書項目!M216="",""&amp;入力①申請書項目!G216&amp;"."&amp;入力①申請書項目!J216,""&amp;入力①申請書項目!G216&amp;"."&amp;入力①申請書項目!J216&amp;"."&amp;入力①申請書項目!M216))</f>
        <v/>
      </c>
      <c r="F379" s="393"/>
      <c r="G379" s="393"/>
      <c r="H379" s="393"/>
      <c r="I379" s="464" t="str">
        <f>IF(入力①申請書項目!P216="","",VLOOKUP(入力①申請書項目!P216,PL①!$A$28:$B$36,2,FALSE))</f>
        <v/>
      </c>
      <c r="J379" s="464"/>
      <c r="K379" s="464"/>
      <c r="L379" s="391" t="str">
        <f>IF(入力①申請書項目!T216="","",入力①申請書項目!T216)</f>
        <v/>
      </c>
      <c r="M379" s="391"/>
      <c r="N379" s="391"/>
      <c r="O379" s="391"/>
      <c r="P379" s="391"/>
      <c r="Q379" s="391"/>
      <c r="R379" s="391"/>
      <c r="S379" s="391"/>
      <c r="T379" s="391"/>
      <c r="U379" s="391"/>
      <c r="V379" s="391"/>
      <c r="W379" s="393" t="str">
        <f>IF(入力①申請書項目!AD216="","",入力①申請書項目!AD216)&amp;IF(入力①申請書項目!AG216="","",入力①申請書項目!AG216)</f>
        <v/>
      </c>
      <c r="X379" s="393"/>
      <c r="Y379" s="393"/>
      <c r="Z379" s="393"/>
      <c r="AA379" s="393" t="str">
        <f>IF(入力①申請書項目!AJ216="","",入力①申請書項目!AJ216)</f>
        <v/>
      </c>
      <c r="AB379" s="393"/>
      <c r="AC379" s="393"/>
      <c r="AD379" s="394" t="str">
        <f>IF(入力①申請書項目!AN216="","",入力①申請書項目!AN216)</f>
        <v/>
      </c>
      <c r="AE379" s="394"/>
      <c r="AF379" s="394"/>
      <c r="AG379" s="443" t="str">
        <f>IF(入力①申請書項目!AQ216="","",入力①申請書項目!AQ216)</f>
        <v/>
      </c>
      <c r="AH379" s="443"/>
      <c r="AI379" s="394" t="str">
        <f>IF(入力①申請書項目!AS216=0,"",入力①申請書項目!AS216)</f>
        <v/>
      </c>
      <c r="AJ379" s="394"/>
      <c r="AK379" s="394"/>
      <c r="AL379" s="416" t="str">
        <f>IF(入力①申請書項目!AY216="","",入力①申請書項目!AY216)</f>
        <v/>
      </c>
      <c r="AM379" s="416"/>
      <c r="AN379" s="416"/>
      <c r="AO379" s="416"/>
      <c r="AP379" s="416"/>
      <c r="AQ379" s="269"/>
    </row>
    <row r="380" spans="1:43" ht="20.100000000000001" customHeight="1" x14ac:dyDescent="0.15">
      <c r="A380" s="268"/>
      <c r="B380" s="268"/>
      <c r="C380" s="351">
        <v>47</v>
      </c>
      <c r="D380" s="343" t="str">
        <f>IF(入力①申請書項目!E217="","",入力①申請書項目!E217)</f>
        <v/>
      </c>
      <c r="E380" s="393" t="str">
        <f>IF(入力①申請書項目!G217="","",IF(入力①申請書項目!M217="",""&amp;入力①申請書項目!G217&amp;"."&amp;入力①申請書項目!J217,""&amp;入力①申請書項目!G217&amp;"."&amp;入力①申請書項目!J217&amp;"."&amp;入力①申請書項目!M217))</f>
        <v/>
      </c>
      <c r="F380" s="393"/>
      <c r="G380" s="393"/>
      <c r="H380" s="393"/>
      <c r="I380" s="464" t="str">
        <f>IF(入力①申請書項目!P217="","",VLOOKUP(入力①申請書項目!P217,PL①!$A$28:$B$36,2,FALSE))</f>
        <v/>
      </c>
      <c r="J380" s="464"/>
      <c r="K380" s="464"/>
      <c r="L380" s="391" t="str">
        <f>IF(入力①申請書項目!T217="","",入力①申請書項目!T217)</f>
        <v/>
      </c>
      <c r="M380" s="391"/>
      <c r="N380" s="391"/>
      <c r="O380" s="391"/>
      <c r="P380" s="391"/>
      <c r="Q380" s="391"/>
      <c r="R380" s="391"/>
      <c r="S380" s="391"/>
      <c r="T380" s="391"/>
      <c r="U380" s="391"/>
      <c r="V380" s="391"/>
      <c r="W380" s="393" t="str">
        <f>IF(入力①申請書項目!AD217="","",入力①申請書項目!AD217)&amp;IF(入力①申請書項目!AG217="","",入力①申請書項目!AG217)</f>
        <v/>
      </c>
      <c r="X380" s="393"/>
      <c r="Y380" s="393"/>
      <c r="Z380" s="393"/>
      <c r="AA380" s="393" t="str">
        <f>IF(入力①申請書項目!AJ217="","",入力①申請書項目!AJ217)</f>
        <v/>
      </c>
      <c r="AB380" s="393"/>
      <c r="AC380" s="393"/>
      <c r="AD380" s="394" t="str">
        <f>IF(入力①申請書項目!AN217="","",入力①申請書項目!AN217)</f>
        <v/>
      </c>
      <c r="AE380" s="394"/>
      <c r="AF380" s="394"/>
      <c r="AG380" s="443" t="str">
        <f>IF(入力①申請書項目!AQ217="","",入力①申請書項目!AQ217)</f>
        <v/>
      </c>
      <c r="AH380" s="443"/>
      <c r="AI380" s="394" t="str">
        <f>IF(入力①申請書項目!AS217=0,"",入力①申請書項目!AS217)</f>
        <v/>
      </c>
      <c r="AJ380" s="394"/>
      <c r="AK380" s="394"/>
      <c r="AL380" s="416" t="str">
        <f>IF(入力①申請書項目!AY217="","",入力①申請書項目!AY217)</f>
        <v/>
      </c>
      <c r="AM380" s="416"/>
      <c r="AN380" s="416"/>
      <c r="AO380" s="416"/>
      <c r="AP380" s="416"/>
      <c r="AQ380" s="269"/>
    </row>
    <row r="381" spans="1:43" ht="20.100000000000001" customHeight="1" x14ac:dyDescent="0.15">
      <c r="A381" s="268"/>
      <c r="B381" s="268"/>
      <c r="C381" s="351">
        <v>48</v>
      </c>
      <c r="D381" s="343" t="str">
        <f>IF(入力①申請書項目!E218="","",入力①申請書項目!E218)</f>
        <v/>
      </c>
      <c r="E381" s="393" t="str">
        <f>IF(入力①申請書項目!G218="","",IF(入力①申請書項目!M218="",""&amp;入力①申請書項目!G218&amp;"."&amp;入力①申請書項目!J218,""&amp;入力①申請書項目!G218&amp;"."&amp;入力①申請書項目!J218&amp;"."&amp;入力①申請書項目!M218))</f>
        <v/>
      </c>
      <c r="F381" s="393"/>
      <c r="G381" s="393"/>
      <c r="H381" s="393"/>
      <c r="I381" s="464" t="str">
        <f>IF(入力①申請書項目!P218="","",VLOOKUP(入力①申請書項目!P218,PL①!$A$28:$B$36,2,FALSE))</f>
        <v/>
      </c>
      <c r="J381" s="464"/>
      <c r="K381" s="464"/>
      <c r="L381" s="391" t="str">
        <f>IF(入力①申請書項目!T218="","",入力①申請書項目!T218)</f>
        <v/>
      </c>
      <c r="M381" s="391"/>
      <c r="N381" s="391"/>
      <c r="O381" s="391"/>
      <c r="P381" s="391"/>
      <c r="Q381" s="391"/>
      <c r="R381" s="391"/>
      <c r="S381" s="391"/>
      <c r="T381" s="391"/>
      <c r="U381" s="391"/>
      <c r="V381" s="391"/>
      <c r="W381" s="393" t="str">
        <f>IF(入力①申請書項目!AD218="","",入力①申請書項目!AD218)&amp;IF(入力①申請書項目!AG218="","",入力①申請書項目!AG218)</f>
        <v/>
      </c>
      <c r="X381" s="393"/>
      <c r="Y381" s="393"/>
      <c r="Z381" s="393"/>
      <c r="AA381" s="393" t="str">
        <f>IF(入力①申請書項目!AJ218="","",入力①申請書項目!AJ218)</f>
        <v/>
      </c>
      <c r="AB381" s="393"/>
      <c r="AC381" s="393"/>
      <c r="AD381" s="394" t="str">
        <f>IF(入力①申請書項目!AN218="","",入力①申請書項目!AN218)</f>
        <v/>
      </c>
      <c r="AE381" s="394"/>
      <c r="AF381" s="394"/>
      <c r="AG381" s="443" t="str">
        <f>IF(入力①申請書項目!AQ218="","",入力①申請書項目!AQ218)</f>
        <v/>
      </c>
      <c r="AH381" s="443"/>
      <c r="AI381" s="394" t="str">
        <f>IF(入力①申請書項目!AS218=0,"",入力①申請書項目!AS218)</f>
        <v/>
      </c>
      <c r="AJ381" s="394"/>
      <c r="AK381" s="394"/>
      <c r="AL381" s="416" t="str">
        <f>IF(入力①申請書項目!AY218="","",入力①申請書項目!AY218)</f>
        <v/>
      </c>
      <c r="AM381" s="416"/>
      <c r="AN381" s="416"/>
      <c r="AO381" s="416"/>
      <c r="AP381" s="416"/>
      <c r="AQ381" s="269"/>
    </row>
    <row r="382" spans="1:43" ht="20.100000000000001" customHeight="1" x14ac:dyDescent="0.15">
      <c r="A382" s="268"/>
      <c r="B382" s="268"/>
      <c r="C382" s="351">
        <v>49</v>
      </c>
      <c r="D382" s="343" t="str">
        <f>IF(入力①申請書項目!E219="","",入力①申請書項目!E219)</f>
        <v/>
      </c>
      <c r="E382" s="393" t="str">
        <f>IF(入力①申請書項目!G219="","",IF(入力①申請書項目!M219="",""&amp;入力①申請書項目!G219&amp;"."&amp;入力①申請書項目!J219,""&amp;入力①申請書項目!G219&amp;"."&amp;入力①申請書項目!J219&amp;"."&amp;入力①申請書項目!M219))</f>
        <v/>
      </c>
      <c r="F382" s="393"/>
      <c r="G382" s="393"/>
      <c r="H382" s="393"/>
      <c r="I382" s="464" t="str">
        <f>IF(入力①申請書項目!P219="","",VLOOKUP(入力①申請書項目!P219,PL①!$A$28:$B$36,2,FALSE))</f>
        <v/>
      </c>
      <c r="J382" s="464"/>
      <c r="K382" s="464"/>
      <c r="L382" s="391" t="str">
        <f>IF(入力①申請書項目!T219="","",入力①申請書項目!T219)</f>
        <v/>
      </c>
      <c r="M382" s="391"/>
      <c r="N382" s="391"/>
      <c r="O382" s="391"/>
      <c r="P382" s="391"/>
      <c r="Q382" s="391"/>
      <c r="R382" s="391"/>
      <c r="S382" s="391"/>
      <c r="T382" s="391"/>
      <c r="U382" s="391"/>
      <c r="V382" s="391"/>
      <c r="W382" s="393" t="str">
        <f>IF(入力①申請書項目!AD219="","",入力①申請書項目!AD219)&amp;IF(入力①申請書項目!AG219="","",入力①申請書項目!AG219)</f>
        <v/>
      </c>
      <c r="X382" s="393"/>
      <c r="Y382" s="393"/>
      <c r="Z382" s="393"/>
      <c r="AA382" s="393" t="str">
        <f>IF(入力①申請書項目!AJ219="","",入力①申請書項目!AJ219)</f>
        <v/>
      </c>
      <c r="AB382" s="393"/>
      <c r="AC382" s="393"/>
      <c r="AD382" s="394" t="str">
        <f>IF(入力①申請書項目!AN219="","",入力①申請書項目!AN219)</f>
        <v/>
      </c>
      <c r="AE382" s="394"/>
      <c r="AF382" s="394"/>
      <c r="AG382" s="443" t="str">
        <f>IF(入力①申請書項目!AQ219="","",入力①申請書項目!AQ219)</f>
        <v/>
      </c>
      <c r="AH382" s="443"/>
      <c r="AI382" s="394" t="str">
        <f>IF(入力①申請書項目!AS219=0,"",入力①申請書項目!AS219)</f>
        <v/>
      </c>
      <c r="AJ382" s="394"/>
      <c r="AK382" s="394"/>
      <c r="AL382" s="416" t="str">
        <f>IF(入力①申請書項目!AY219="","",入力①申請書項目!AY219)</f>
        <v/>
      </c>
      <c r="AM382" s="416"/>
      <c r="AN382" s="416"/>
      <c r="AO382" s="416"/>
      <c r="AP382" s="416"/>
      <c r="AQ382" s="269"/>
    </row>
    <row r="383" spans="1:43" ht="20.100000000000001" customHeight="1" x14ac:dyDescent="0.15">
      <c r="A383" s="268"/>
      <c r="B383" s="268"/>
      <c r="C383" s="351">
        <v>50</v>
      </c>
      <c r="D383" s="343" t="str">
        <f>IF(入力①申請書項目!E220="","",入力①申請書項目!E220)</f>
        <v/>
      </c>
      <c r="E383" s="393" t="str">
        <f>IF(入力①申請書項目!G220="","",IF(入力①申請書項目!M220="",""&amp;入力①申請書項目!G220&amp;"."&amp;入力①申請書項目!J220,""&amp;入力①申請書項目!G220&amp;"."&amp;入力①申請書項目!J220&amp;"."&amp;入力①申請書項目!M220))</f>
        <v/>
      </c>
      <c r="F383" s="393"/>
      <c r="G383" s="393"/>
      <c r="H383" s="393"/>
      <c r="I383" s="464" t="str">
        <f>IF(入力①申請書項目!P220="","",VLOOKUP(入力①申請書項目!P220,PL①!$A$28:$B$36,2,FALSE))</f>
        <v/>
      </c>
      <c r="J383" s="464"/>
      <c r="K383" s="464"/>
      <c r="L383" s="391" t="str">
        <f>IF(入力①申請書項目!T220="","",入力①申請書項目!T220)</f>
        <v/>
      </c>
      <c r="M383" s="391"/>
      <c r="N383" s="391"/>
      <c r="O383" s="391"/>
      <c r="P383" s="391"/>
      <c r="Q383" s="391"/>
      <c r="R383" s="391"/>
      <c r="S383" s="391"/>
      <c r="T383" s="391"/>
      <c r="U383" s="391"/>
      <c r="V383" s="391"/>
      <c r="W383" s="393" t="str">
        <f>IF(入力①申請書項目!AD220="","",入力①申請書項目!AD220)&amp;IF(入力①申請書項目!AG220="","",入力①申請書項目!AG220)</f>
        <v/>
      </c>
      <c r="X383" s="393"/>
      <c r="Y383" s="393"/>
      <c r="Z383" s="393"/>
      <c r="AA383" s="393" t="str">
        <f>IF(入力①申請書項目!AJ220="","",入力①申請書項目!AJ220)</f>
        <v/>
      </c>
      <c r="AB383" s="393"/>
      <c r="AC383" s="393"/>
      <c r="AD383" s="394" t="str">
        <f>IF(入力①申請書項目!AN220="","",入力①申請書項目!AN220)</f>
        <v/>
      </c>
      <c r="AE383" s="394"/>
      <c r="AF383" s="394"/>
      <c r="AG383" s="443" t="str">
        <f>IF(入力①申請書項目!AQ220="","",入力①申請書項目!AQ220)</f>
        <v/>
      </c>
      <c r="AH383" s="443"/>
      <c r="AI383" s="394" t="str">
        <f>IF(入力①申請書項目!AS220=0,"",入力①申請書項目!AS220)</f>
        <v/>
      </c>
      <c r="AJ383" s="394"/>
      <c r="AK383" s="394"/>
      <c r="AL383" s="416" t="str">
        <f>IF(入力①申請書項目!AY220="","",入力①申請書項目!AY220)</f>
        <v/>
      </c>
      <c r="AM383" s="416"/>
      <c r="AN383" s="416"/>
      <c r="AO383" s="416"/>
      <c r="AP383" s="416"/>
      <c r="AQ383" s="269"/>
    </row>
    <row r="384" spans="1:43" ht="20.100000000000001" customHeight="1" x14ac:dyDescent="0.15">
      <c r="A384" s="268"/>
      <c r="B384" s="268"/>
      <c r="C384" s="351">
        <v>51</v>
      </c>
      <c r="D384" s="343" t="str">
        <f>IF(入力①申請書項目!E221="","",入力①申請書項目!E221)</f>
        <v/>
      </c>
      <c r="E384" s="393" t="str">
        <f>IF(入力①申請書項目!G221="","",IF(入力①申請書項目!M221="",""&amp;入力①申請書項目!G221&amp;"."&amp;入力①申請書項目!J221,""&amp;入力①申請書項目!G221&amp;"."&amp;入力①申請書項目!J221&amp;"."&amp;入力①申請書項目!M221))</f>
        <v/>
      </c>
      <c r="F384" s="393"/>
      <c r="G384" s="393"/>
      <c r="H384" s="393"/>
      <c r="I384" s="464" t="str">
        <f>IF(入力①申請書項目!P221="","",VLOOKUP(入力①申請書項目!P221,PL①!$A$28:$B$36,2,FALSE))</f>
        <v/>
      </c>
      <c r="J384" s="464"/>
      <c r="K384" s="464"/>
      <c r="L384" s="391" t="str">
        <f>IF(入力①申請書項目!T221="","",入力①申請書項目!T221)</f>
        <v/>
      </c>
      <c r="M384" s="391"/>
      <c r="N384" s="391"/>
      <c r="O384" s="391"/>
      <c r="P384" s="391"/>
      <c r="Q384" s="391"/>
      <c r="R384" s="391"/>
      <c r="S384" s="391"/>
      <c r="T384" s="391"/>
      <c r="U384" s="391"/>
      <c r="V384" s="391"/>
      <c r="W384" s="393" t="str">
        <f>IF(入力①申請書項目!AD221="","",入力①申請書項目!AD221)&amp;IF(入力①申請書項目!AG221="","",入力①申請書項目!AG221)</f>
        <v/>
      </c>
      <c r="X384" s="393"/>
      <c r="Y384" s="393"/>
      <c r="Z384" s="393"/>
      <c r="AA384" s="393" t="str">
        <f>IF(入力①申請書項目!AJ221="","",入力①申請書項目!AJ221)</f>
        <v/>
      </c>
      <c r="AB384" s="393"/>
      <c r="AC384" s="393"/>
      <c r="AD384" s="394" t="str">
        <f>IF(入力①申請書項目!AN221="","",入力①申請書項目!AN221)</f>
        <v/>
      </c>
      <c r="AE384" s="394"/>
      <c r="AF384" s="394"/>
      <c r="AG384" s="443" t="str">
        <f>IF(入力①申請書項目!AQ221="","",入力①申請書項目!AQ221)</f>
        <v/>
      </c>
      <c r="AH384" s="443"/>
      <c r="AI384" s="394" t="str">
        <f>IF(入力①申請書項目!AS221=0,"",入力①申請書項目!AS221)</f>
        <v/>
      </c>
      <c r="AJ384" s="394"/>
      <c r="AK384" s="394"/>
      <c r="AL384" s="416" t="str">
        <f>IF(入力①申請書項目!AY221="","",入力①申請書項目!AY221)</f>
        <v/>
      </c>
      <c r="AM384" s="416"/>
      <c r="AN384" s="416"/>
      <c r="AO384" s="416"/>
      <c r="AP384" s="416"/>
      <c r="AQ384" s="269"/>
    </row>
    <row r="385" spans="1:46" ht="20.100000000000001" customHeight="1" x14ac:dyDescent="0.15">
      <c r="A385" s="268"/>
      <c r="B385" s="268"/>
      <c r="C385" s="351">
        <v>52</v>
      </c>
      <c r="D385" s="343" t="str">
        <f>IF(入力①申請書項目!E222="","",入力①申請書項目!E222)</f>
        <v/>
      </c>
      <c r="E385" s="393" t="str">
        <f>IF(入力①申請書項目!G222="","",IF(入力①申請書項目!M222="",""&amp;入力①申請書項目!G222&amp;"."&amp;入力①申請書項目!J222,""&amp;入力①申請書項目!G222&amp;"."&amp;入力①申請書項目!J222&amp;"."&amp;入力①申請書項目!M222))</f>
        <v/>
      </c>
      <c r="F385" s="393"/>
      <c r="G385" s="393"/>
      <c r="H385" s="393"/>
      <c r="I385" s="464" t="str">
        <f>IF(入力①申請書項目!P222="","",VLOOKUP(入力①申請書項目!P222,PL①!$A$28:$B$36,2,FALSE))</f>
        <v/>
      </c>
      <c r="J385" s="464"/>
      <c r="K385" s="464"/>
      <c r="L385" s="391" t="str">
        <f>IF(入力①申請書項目!T222="","",入力①申請書項目!T222)</f>
        <v/>
      </c>
      <c r="M385" s="391"/>
      <c r="N385" s="391"/>
      <c r="O385" s="391"/>
      <c r="P385" s="391"/>
      <c r="Q385" s="391"/>
      <c r="R385" s="391"/>
      <c r="S385" s="391"/>
      <c r="T385" s="391"/>
      <c r="U385" s="391"/>
      <c r="V385" s="391"/>
      <c r="W385" s="393" t="str">
        <f>IF(入力①申請書項目!AD222="","",入力①申請書項目!AD222)&amp;IF(入力①申請書項目!AG222="","",入力①申請書項目!AG222)</f>
        <v/>
      </c>
      <c r="X385" s="393"/>
      <c r="Y385" s="393"/>
      <c r="Z385" s="393"/>
      <c r="AA385" s="393" t="str">
        <f>IF(入力①申請書項目!AJ222="","",入力①申請書項目!AJ222)</f>
        <v/>
      </c>
      <c r="AB385" s="393"/>
      <c r="AC385" s="393"/>
      <c r="AD385" s="394" t="str">
        <f>IF(入力①申請書項目!AN222="","",入力①申請書項目!AN222)</f>
        <v/>
      </c>
      <c r="AE385" s="394"/>
      <c r="AF385" s="394"/>
      <c r="AG385" s="443" t="str">
        <f>IF(入力①申請書項目!AQ222="","",入力①申請書項目!AQ222)</f>
        <v/>
      </c>
      <c r="AH385" s="443"/>
      <c r="AI385" s="394" t="str">
        <f>IF(入力①申請書項目!AS222=0,"",入力①申請書項目!AS222)</f>
        <v/>
      </c>
      <c r="AJ385" s="394"/>
      <c r="AK385" s="394"/>
      <c r="AL385" s="416" t="str">
        <f>IF(入力①申請書項目!AY222="","",入力①申請書項目!AY222)</f>
        <v/>
      </c>
      <c r="AM385" s="416"/>
      <c r="AN385" s="416"/>
      <c r="AO385" s="416"/>
      <c r="AP385" s="416"/>
      <c r="AQ385" s="269"/>
    </row>
    <row r="386" spans="1:46" ht="20.100000000000001" customHeight="1" x14ac:dyDescent="0.15">
      <c r="A386" s="268"/>
      <c r="B386" s="268"/>
      <c r="C386" s="351">
        <v>53</v>
      </c>
      <c r="D386" s="343" t="str">
        <f>IF(入力①申請書項目!E223="","",入力①申請書項目!E223)</f>
        <v/>
      </c>
      <c r="E386" s="393" t="str">
        <f>IF(入力①申請書項目!G223="","",IF(入力①申請書項目!M223="",""&amp;入力①申請書項目!G223&amp;"."&amp;入力①申請書項目!J223,""&amp;入力①申請書項目!G223&amp;"."&amp;入力①申請書項目!J223&amp;"."&amp;入力①申請書項目!M223))</f>
        <v/>
      </c>
      <c r="F386" s="393"/>
      <c r="G386" s="393"/>
      <c r="H386" s="393"/>
      <c r="I386" s="464" t="str">
        <f>IF(入力①申請書項目!P223="","",VLOOKUP(入力①申請書項目!P223,PL①!$A$28:$B$36,2,FALSE))</f>
        <v/>
      </c>
      <c r="J386" s="464"/>
      <c r="K386" s="464"/>
      <c r="L386" s="391" t="str">
        <f>IF(入力①申請書項目!T223="","",入力①申請書項目!T223)</f>
        <v/>
      </c>
      <c r="M386" s="391"/>
      <c r="N386" s="391"/>
      <c r="O386" s="391"/>
      <c r="P386" s="391"/>
      <c r="Q386" s="391"/>
      <c r="R386" s="391"/>
      <c r="S386" s="391"/>
      <c r="T386" s="391"/>
      <c r="U386" s="391"/>
      <c r="V386" s="391"/>
      <c r="W386" s="393" t="str">
        <f>IF(入力①申請書項目!AD223="","",入力①申請書項目!AD223)&amp;IF(入力①申請書項目!AG223="","",入力①申請書項目!AG223)</f>
        <v/>
      </c>
      <c r="X386" s="393"/>
      <c r="Y386" s="393"/>
      <c r="Z386" s="393"/>
      <c r="AA386" s="393" t="str">
        <f>IF(入力①申請書項目!AJ223="","",入力①申請書項目!AJ223)</f>
        <v/>
      </c>
      <c r="AB386" s="393"/>
      <c r="AC386" s="393"/>
      <c r="AD386" s="394" t="str">
        <f>IF(入力①申請書項目!AN223="","",入力①申請書項目!AN223)</f>
        <v/>
      </c>
      <c r="AE386" s="394"/>
      <c r="AF386" s="394"/>
      <c r="AG386" s="443" t="str">
        <f>IF(入力①申請書項目!AQ223="","",入力①申請書項目!AQ223)</f>
        <v/>
      </c>
      <c r="AH386" s="443"/>
      <c r="AI386" s="394" t="str">
        <f>IF(入力①申請書項目!AS223=0,"",入力①申請書項目!AS223)</f>
        <v/>
      </c>
      <c r="AJ386" s="394"/>
      <c r="AK386" s="394"/>
      <c r="AL386" s="416" t="str">
        <f>IF(入力①申請書項目!AY223="","",入力①申請書項目!AY223)</f>
        <v/>
      </c>
      <c r="AM386" s="416"/>
      <c r="AN386" s="416"/>
      <c r="AO386" s="416"/>
      <c r="AP386" s="416"/>
      <c r="AQ386" s="269"/>
    </row>
    <row r="387" spans="1:46" ht="20.100000000000001" customHeight="1" x14ac:dyDescent="0.15">
      <c r="A387" s="268"/>
      <c r="B387" s="268"/>
      <c r="C387" s="351">
        <v>54</v>
      </c>
      <c r="D387" s="343" t="str">
        <f>IF(入力①申請書項目!E224="","",入力①申請書項目!E224)</f>
        <v/>
      </c>
      <c r="E387" s="393" t="str">
        <f>IF(入力①申請書項目!G224="","",IF(入力①申請書項目!M224="",""&amp;入力①申請書項目!G224&amp;"."&amp;入力①申請書項目!J224,""&amp;入力①申請書項目!G224&amp;"."&amp;入力①申請書項目!J224&amp;"."&amp;入力①申請書項目!M224))</f>
        <v/>
      </c>
      <c r="F387" s="393"/>
      <c r="G387" s="393"/>
      <c r="H387" s="393"/>
      <c r="I387" s="464" t="str">
        <f>IF(入力①申請書項目!P224="","",VLOOKUP(入力①申請書項目!P224,PL①!$A$28:$B$36,2,FALSE))</f>
        <v/>
      </c>
      <c r="J387" s="464"/>
      <c r="K387" s="464"/>
      <c r="L387" s="391" t="str">
        <f>IF(入力①申請書項目!T224="","",入力①申請書項目!T224)</f>
        <v/>
      </c>
      <c r="M387" s="391"/>
      <c r="N387" s="391"/>
      <c r="O387" s="391"/>
      <c r="P387" s="391"/>
      <c r="Q387" s="391"/>
      <c r="R387" s="391"/>
      <c r="S387" s="391"/>
      <c r="T387" s="391"/>
      <c r="U387" s="391"/>
      <c r="V387" s="391"/>
      <c r="W387" s="393" t="str">
        <f>IF(入力①申請書項目!AD224="","",入力①申請書項目!AD224)&amp;IF(入力①申請書項目!AG224="","",入力①申請書項目!AG224)</f>
        <v/>
      </c>
      <c r="X387" s="393"/>
      <c r="Y387" s="393"/>
      <c r="Z387" s="393"/>
      <c r="AA387" s="393" t="str">
        <f>IF(入力①申請書項目!AJ224="","",入力①申請書項目!AJ224)</f>
        <v/>
      </c>
      <c r="AB387" s="393"/>
      <c r="AC387" s="393"/>
      <c r="AD387" s="394" t="str">
        <f>IF(入力①申請書項目!AN224="","",入力①申請書項目!AN224)</f>
        <v/>
      </c>
      <c r="AE387" s="394"/>
      <c r="AF387" s="394"/>
      <c r="AG387" s="443" t="str">
        <f>IF(入力①申請書項目!AQ224="","",入力①申請書項目!AQ224)</f>
        <v/>
      </c>
      <c r="AH387" s="443"/>
      <c r="AI387" s="394" t="str">
        <f>IF(入力①申請書項目!AS224=0,"",入力①申請書項目!AS224)</f>
        <v/>
      </c>
      <c r="AJ387" s="394"/>
      <c r="AK387" s="394"/>
      <c r="AL387" s="416" t="str">
        <f>IF(入力①申請書項目!AY224="","",入力①申請書項目!AY224)</f>
        <v/>
      </c>
      <c r="AM387" s="416"/>
      <c r="AN387" s="416"/>
      <c r="AO387" s="416"/>
      <c r="AP387" s="416"/>
      <c r="AQ387" s="269"/>
    </row>
    <row r="388" spans="1:46" x14ac:dyDescent="0.15">
      <c r="A388" s="268"/>
      <c r="B388" s="268"/>
      <c r="C388" s="351">
        <v>55</v>
      </c>
      <c r="D388" s="343" t="str">
        <f>IF(入力①申請書項目!E225="","",入力①申請書項目!E225)</f>
        <v/>
      </c>
      <c r="E388" s="393" t="str">
        <f>IF(入力①申請書項目!G225="","",IF(入力①申請書項目!M225="",""&amp;入力①申請書項目!G225&amp;"."&amp;入力①申請書項目!J225,""&amp;入力①申請書項目!G225&amp;"."&amp;入力①申請書項目!J225&amp;"."&amp;入力①申請書項目!M225))</f>
        <v/>
      </c>
      <c r="F388" s="393"/>
      <c r="G388" s="393"/>
      <c r="H388" s="393"/>
      <c r="I388" s="464" t="str">
        <f>IF(入力①申請書項目!P225="","",VLOOKUP(入力①申請書項目!P225,PL①!$A$28:$B$36,2,FALSE))</f>
        <v/>
      </c>
      <c r="J388" s="464"/>
      <c r="K388" s="464"/>
      <c r="L388" s="505" t="str">
        <f>IF(入力①申請書項目!T225="","",入力①申請書項目!T225)</f>
        <v/>
      </c>
      <c r="M388" s="505"/>
      <c r="N388" s="505"/>
      <c r="O388" s="505"/>
      <c r="P388" s="505"/>
      <c r="Q388" s="505"/>
      <c r="R388" s="505"/>
      <c r="S388" s="505"/>
      <c r="T388" s="505"/>
      <c r="U388" s="505"/>
      <c r="V388" s="505"/>
      <c r="W388" s="506" t="str">
        <f>IF(入力①申請書項目!AD225="","",入力①申請書項目!AD225)&amp;IF(入力①申請書項目!AG225="","",入力①申請書項目!AG225)</f>
        <v/>
      </c>
      <c r="X388" s="506"/>
      <c r="Y388" s="506"/>
      <c r="Z388" s="506"/>
      <c r="AA388" s="506" t="str">
        <f>IF(入力①申請書項目!AJ225="","",入力①申請書項目!AJ225)</f>
        <v/>
      </c>
      <c r="AB388" s="506"/>
      <c r="AC388" s="506"/>
      <c r="AD388" s="504" t="str">
        <f>IF(入力①申請書項目!AN225="","",入力①申請書項目!AN225)</f>
        <v/>
      </c>
      <c r="AE388" s="504"/>
      <c r="AF388" s="504"/>
      <c r="AG388" s="503" t="str">
        <f>IF(入力①申請書項目!AQ225="","",入力①申請書項目!AQ225)</f>
        <v/>
      </c>
      <c r="AH388" s="503"/>
      <c r="AI388" s="504" t="str">
        <f>IF(入力①申請書項目!AS225=0,"",入力①申請書項目!AS225)</f>
        <v/>
      </c>
      <c r="AJ388" s="504"/>
      <c r="AK388" s="504"/>
      <c r="AL388" s="416" t="str">
        <f>IF(入力①申請書項目!AY225="","",入力①申請書項目!AY225)</f>
        <v/>
      </c>
      <c r="AM388" s="416"/>
      <c r="AN388" s="416"/>
      <c r="AO388" s="416"/>
      <c r="AP388" s="416"/>
      <c r="AQ388" s="269"/>
      <c r="AT388" s="70">
        <f>IF(L388="",0,1)</f>
        <v>0</v>
      </c>
    </row>
    <row r="389" spans="1:46" ht="18.75" customHeight="1" x14ac:dyDescent="0.15">
      <c r="A389" s="268"/>
      <c r="B389" s="268"/>
      <c r="C389" s="351">
        <v>56</v>
      </c>
      <c r="D389" s="343" t="str">
        <f>IF(入力①申請書項目!E226="","",入力①申請書項目!E226)</f>
        <v/>
      </c>
      <c r="E389" s="393" t="str">
        <f>IF(入力①申請書項目!G226="","",IF(入力①申請書項目!M226="",""&amp;入力①申請書項目!G226&amp;"."&amp;入力①申請書項目!J226,""&amp;入力①申請書項目!G226&amp;"."&amp;入力①申請書項目!J226&amp;"."&amp;入力①申請書項目!M226))</f>
        <v/>
      </c>
      <c r="F389" s="393"/>
      <c r="G389" s="393"/>
      <c r="H389" s="393"/>
      <c r="I389" s="464" t="str">
        <f>IF(入力①申請書項目!P226="","",VLOOKUP(入力①申請書項目!P226,PL①!$A$28:$B$36,2,FALSE))</f>
        <v/>
      </c>
      <c r="J389" s="464"/>
      <c r="K389" s="464"/>
      <c r="L389" s="505" t="str">
        <f>IF(入力①申請書項目!T226="","",入力①申請書項目!T226)</f>
        <v/>
      </c>
      <c r="M389" s="505"/>
      <c r="N389" s="505"/>
      <c r="O389" s="505"/>
      <c r="P389" s="505"/>
      <c r="Q389" s="505"/>
      <c r="R389" s="505"/>
      <c r="S389" s="505"/>
      <c r="T389" s="505"/>
      <c r="U389" s="505"/>
      <c r="V389" s="505"/>
      <c r="W389" s="506" t="str">
        <f>IF(入力①申請書項目!AD226="","",入力①申請書項目!AD226)&amp;IF(入力①申請書項目!AG226="","",入力①申請書項目!AG226)</f>
        <v/>
      </c>
      <c r="X389" s="506"/>
      <c r="Y389" s="506"/>
      <c r="Z389" s="506"/>
      <c r="AA389" s="506" t="str">
        <f>IF(入力①申請書項目!AJ226="","",入力①申請書項目!AJ226)</f>
        <v/>
      </c>
      <c r="AB389" s="506"/>
      <c r="AC389" s="506"/>
      <c r="AD389" s="504" t="str">
        <f>IF(入力①申請書項目!AN226="","",入力①申請書項目!AN226)</f>
        <v/>
      </c>
      <c r="AE389" s="504"/>
      <c r="AF389" s="504"/>
      <c r="AG389" s="503" t="str">
        <f>IF(入力①申請書項目!AQ226="","",入力①申請書項目!AQ226)</f>
        <v/>
      </c>
      <c r="AH389" s="503"/>
      <c r="AI389" s="504" t="str">
        <f>IF(入力①申請書項目!AS226=0,"",入力①申請書項目!AS226)</f>
        <v/>
      </c>
      <c r="AJ389" s="504"/>
      <c r="AK389" s="504"/>
      <c r="AL389" s="416" t="str">
        <f>IF(入力①申請書項目!AY226="","",入力①申請書項目!AY226)</f>
        <v/>
      </c>
      <c r="AM389" s="416"/>
      <c r="AN389" s="416"/>
      <c r="AO389" s="416"/>
      <c r="AP389" s="416"/>
      <c r="AQ389" s="269"/>
    </row>
    <row r="390" spans="1:46" ht="20.100000000000001" customHeight="1" x14ac:dyDescent="0.15">
      <c r="A390" s="268"/>
      <c r="B390" s="268"/>
      <c r="C390" s="351">
        <v>57</v>
      </c>
      <c r="D390" s="343" t="str">
        <f>IF(入力①申請書項目!E227="","",入力①申請書項目!E227)</f>
        <v/>
      </c>
      <c r="E390" s="393" t="str">
        <f>IF(入力①申請書項目!G227="","",IF(入力①申請書項目!M227="",""&amp;入力①申請書項目!G227&amp;"."&amp;入力①申請書項目!J227,""&amp;入力①申請書項目!G227&amp;"."&amp;入力①申請書項目!J227&amp;"."&amp;入力①申請書項目!M227))</f>
        <v/>
      </c>
      <c r="F390" s="393"/>
      <c r="G390" s="393"/>
      <c r="H390" s="393"/>
      <c r="I390" s="464" t="str">
        <f>IF(入力①申請書項目!P227="","",VLOOKUP(入力①申請書項目!P227,PL①!$A$28:$B$36,2,FALSE))</f>
        <v/>
      </c>
      <c r="J390" s="464"/>
      <c r="K390" s="464"/>
      <c r="L390" s="505" t="str">
        <f>IF(入力①申請書項目!T227="","",入力①申請書項目!T227)</f>
        <v/>
      </c>
      <c r="M390" s="505"/>
      <c r="N390" s="505"/>
      <c r="O390" s="505"/>
      <c r="P390" s="505"/>
      <c r="Q390" s="505"/>
      <c r="R390" s="505"/>
      <c r="S390" s="505"/>
      <c r="T390" s="505"/>
      <c r="U390" s="505"/>
      <c r="V390" s="505"/>
      <c r="W390" s="506" t="str">
        <f>IF(入力①申請書項目!AD227="","",入力①申請書項目!AD227)&amp;IF(入力①申請書項目!AG227="","",入力①申請書項目!AG227)</f>
        <v/>
      </c>
      <c r="X390" s="506"/>
      <c r="Y390" s="506"/>
      <c r="Z390" s="506"/>
      <c r="AA390" s="506" t="str">
        <f>IF(入力①申請書項目!AJ227="","",入力①申請書項目!AJ227)</f>
        <v/>
      </c>
      <c r="AB390" s="506"/>
      <c r="AC390" s="506"/>
      <c r="AD390" s="504" t="str">
        <f>IF(入力①申請書項目!AN227="","",入力①申請書項目!AN227)</f>
        <v/>
      </c>
      <c r="AE390" s="504"/>
      <c r="AF390" s="504"/>
      <c r="AG390" s="503" t="str">
        <f>IF(入力①申請書項目!AQ227="","",入力①申請書項目!AQ227)</f>
        <v/>
      </c>
      <c r="AH390" s="503"/>
      <c r="AI390" s="504" t="str">
        <f>IF(入力①申請書項目!AS227=0,"",入力①申請書項目!AS227)</f>
        <v/>
      </c>
      <c r="AJ390" s="504"/>
      <c r="AK390" s="504"/>
      <c r="AL390" s="416" t="str">
        <f>IF(入力①申請書項目!AY227="","",入力①申請書項目!AY227)</f>
        <v/>
      </c>
      <c r="AM390" s="416"/>
      <c r="AN390" s="416"/>
      <c r="AO390" s="416"/>
      <c r="AP390" s="416"/>
      <c r="AQ390" s="269"/>
    </row>
    <row r="391" spans="1:46" ht="20.100000000000001" customHeight="1" x14ac:dyDescent="0.15">
      <c r="A391" s="268"/>
      <c r="B391" s="268"/>
      <c r="C391" s="351">
        <v>58</v>
      </c>
      <c r="D391" s="343" t="str">
        <f>IF(入力①申請書項目!E228="","",入力①申請書項目!E228)</f>
        <v/>
      </c>
      <c r="E391" s="393" t="str">
        <f>IF(入力①申請書項目!G228="","",IF(入力①申請書項目!M228="",""&amp;入力①申請書項目!G228&amp;"."&amp;入力①申請書項目!J228,""&amp;入力①申請書項目!G228&amp;"."&amp;入力①申請書項目!J228&amp;"."&amp;入力①申請書項目!M228))</f>
        <v/>
      </c>
      <c r="F391" s="393"/>
      <c r="G391" s="393"/>
      <c r="H391" s="393"/>
      <c r="I391" s="464" t="str">
        <f>IF(入力①申請書項目!P228="","",VLOOKUP(入力①申請書項目!P228,PL①!$A$28:$B$36,2,FALSE))</f>
        <v/>
      </c>
      <c r="J391" s="464"/>
      <c r="K391" s="464"/>
      <c r="L391" s="505" t="str">
        <f>IF(入力①申請書項目!T228="","",入力①申請書項目!T228)</f>
        <v/>
      </c>
      <c r="M391" s="505"/>
      <c r="N391" s="505"/>
      <c r="O391" s="505"/>
      <c r="P391" s="505"/>
      <c r="Q391" s="505"/>
      <c r="R391" s="505"/>
      <c r="S391" s="505"/>
      <c r="T391" s="505"/>
      <c r="U391" s="505"/>
      <c r="V391" s="505"/>
      <c r="W391" s="506" t="str">
        <f>IF(入力①申請書項目!AD228="","",入力①申請書項目!AD228)&amp;IF(入力①申請書項目!AG228="","",入力①申請書項目!AG228)</f>
        <v/>
      </c>
      <c r="X391" s="506"/>
      <c r="Y391" s="506"/>
      <c r="Z391" s="506"/>
      <c r="AA391" s="506" t="str">
        <f>IF(入力①申請書項目!AJ228="","",入力①申請書項目!AJ228)</f>
        <v/>
      </c>
      <c r="AB391" s="506"/>
      <c r="AC391" s="506"/>
      <c r="AD391" s="504" t="str">
        <f>IF(入力①申請書項目!AN228="","",入力①申請書項目!AN228)</f>
        <v/>
      </c>
      <c r="AE391" s="504"/>
      <c r="AF391" s="504"/>
      <c r="AG391" s="503" t="str">
        <f>IF(入力①申請書項目!AQ228="","",入力①申請書項目!AQ228)</f>
        <v/>
      </c>
      <c r="AH391" s="503"/>
      <c r="AI391" s="504" t="str">
        <f>IF(入力①申請書項目!AS228=0,"",入力①申請書項目!AS228)</f>
        <v/>
      </c>
      <c r="AJ391" s="504"/>
      <c r="AK391" s="504"/>
      <c r="AL391" s="416" t="str">
        <f>IF(入力①申請書項目!AY228="","",入力①申請書項目!AY228)</f>
        <v/>
      </c>
      <c r="AM391" s="416"/>
      <c r="AN391" s="416"/>
      <c r="AO391" s="416"/>
      <c r="AP391" s="416"/>
      <c r="AQ391" s="269"/>
    </row>
    <row r="392" spans="1:46" ht="20.100000000000001" customHeight="1" x14ac:dyDescent="0.15">
      <c r="A392" s="268"/>
      <c r="B392" s="268"/>
      <c r="C392" s="351">
        <v>59</v>
      </c>
      <c r="D392" s="343" t="str">
        <f>IF(入力①申請書項目!E229="","",入力①申請書項目!E229)</f>
        <v/>
      </c>
      <c r="E392" s="393" t="str">
        <f>IF(入力①申請書項目!G229="","",IF(入力①申請書項目!M229="",""&amp;入力①申請書項目!G229&amp;"."&amp;入力①申請書項目!J229,""&amp;入力①申請書項目!G229&amp;"."&amp;入力①申請書項目!J229&amp;"."&amp;入力①申請書項目!M229))</f>
        <v/>
      </c>
      <c r="F392" s="393"/>
      <c r="G392" s="393"/>
      <c r="H392" s="393"/>
      <c r="I392" s="464" t="str">
        <f>IF(入力①申請書項目!P229="","",VLOOKUP(入力①申請書項目!P229,PL①!$A$28:$B$36,2,FALSE))</f>
        <v/>
      </c>
      <c r="J392" s="464"/>
      <c r="K392" s="464"/>
      <c r="L392" s="505" t="str">
        <f>IF(入力①申請書項目!T229="","",入力①申請書項目!T229)</f>
        <v/>
      </c>
      <c r="M392" s="505"/>
      <c r="N392" s="505"/>
      <c r="O392" s="505"/>
      <c r="P392" s="505"/>
      <c r="Q392" s="505"/>
      <c r="R392" s="505"/>
      <c r="S392" s="505"/>
      <c r="T392" s="505"/>
      <c r="U392" s="505"/>
      <c r="V392" s="505"/>
      <c r="W392" s="506" t="str">
        <f>IF(入力①申請書項目!AD229="","",入力①申請書項目!AD229)&amp;IF(入力①申請書項目!AG229="","",入力①申請書項目!AG229)</f>
        <v/>
      </c>
      <c r="X392" s="506"/>
      <c r="Y392" s="506"/>
      <c r="Z392" s="506"/>
      <c r="AA392" s="506" t="str">
        <f>IF(入力①申請書項目!AJ229="","",入力①申請書項目!AJ229)</f>
        <v/>
      </c>
      <c r="AB392" s="506"/>
      <c r="AC392" s="506"/>
      <c r="AD392" s="504" t="str">
        <f>IF(入力①申請書項目!AN229="","",入力①申請書項目!AN229)</f>
        <v/>
      </c>
      <c r="AE392" s="504"/>
      <c r="AF392" s="504"/>
      <c r="AG392" s="503" t="str">
        <f>IF(入力①申請書項目!AQ229="","",入力①申請書項目!AQ229)</f>
        <v/>
      </c>
      <c r="AH392" s="503"/>
      <c r="AI392" s="504" t="str">
        <f>IF(入力①申請書項目!AS229=0,"",入力①申請書項目!AS229)</f>
        <v/>
      </c>
      <c r="AJ392" s="504"/>
      <c r="AK392" s="504"/>
      <c r="AL392" s="416" t="str">
        <f>IF(入力①申請書項目!AY229="","",入力①申請書項目!AY229)</f>
        <v/>
      </c>
      <c r="AM392" s="416"/>
      <c r="AN392" s="416"/>
      <c r="AO392" s="416"/>
      <c r="AP392" s="416"/>
      <c r="AQ392" s="269"/>
    </row>
    <row r="393" spans="1:46" ht="20.100000000000001" customHeight="1" x14ac:dyDescent="0.15">
      <c r="A393" s="268"/>
      <c r="B393" s="268"/>
      <c r="C393" s="351">
        <v>60</v>
      </c>
      <c r="D393" s="343" t="str">
        <f>IF(入力①申請書項目!E230="","",入力①申請書項目!E230)</f>
        <v/>
      </c>
      <c r="E393" s="393" t="str">
        <f>IF(入力①申請書項目!G230="","",IF(入力①申請書項目!M230="",""&amp;入力①申請書項目!G230&amp;"."&amp;入力①申請書項目!J230,""&amp;入力①申請書項目!G230&amp;"."&amp;入力①申請書項目!J230&amp;"."&amp;入力①申請書項目!M230))</f>
        <v/>
      </c>
      <c r="F393" s="393"/>
      <c r="G393" s="393"/>
      <c r="H393" s="393"/>
      <c r="I393" s="464" t="str">
        <f>IF(入力①申請書項目!P230="","",VLOOKUP(入力①申請書項目!P230,PL①!$A$28:$B$36,2,FALSE))</f>
        <v/>
      </c>
      <c r="J393" s="464"/>
      <c r="K393" s="464"/>
      <c r="L393" s="505" t="str">
        <f>IF(入力①申請書項目!T230="","",入力①申請書項目!T230)</f>
        <v/>
      </c>
      <c r="M393" s="505"/>
      <c r="N393" s="505"/>
      <c r="O393" s="505"/>
      <c r="P393" s="505"/>
      <c r="Q393" s="505"/>
      <c r="R393" s="505"/>
      <c r="S393" s="505"/>
      <c r="T393" s="505"/>
      <c r="U393" s="505"/>
      <c r="V393" s="505"/>
      <c r="W393" s="506" t="str">
        <f>IF(入力①申請書項目!AD230="","",入力①申請書項目!AD230)&amp;IF(入力①申請書項目!AG230="","",入力①申請書項目!AG230)</f>
        <v/>
      </c>
      <c r="X393" s="506"/>
      <c r="Y393" s="506"/>
      <c r="Z393" s="506"/>
      <c r="AA393" s="506" t="str">
        <f>IF(入力①申請書項目!AJ230="","",入力①申請書項目!AJ230)</f>
        <v/>
      </c>
      <c r="AB393" s="506"/>
      <c r="AC393" s="506"/>
      <c r="AD393" s="504" t="str">
        <f>IF(入力①申請書項目!AN230="","",入力①申請書項目!AN230)</f>
        <v/>
      </c>
      <c r="AE393" s="504"/>
      <c r="AF393" s="504"/>
      <c r="AG393" s="503" t="str">
        <f>IF(入力①申請書項目!AQ230="","",入力①申請書項目!AQ230)</f>
        <v/>
      </c>
      <c r="AH393" s="503"/>
      <c r="AI393" s="504" t="str">
        <f>IF(入力①申請書項目!AS230=0,"",入力①申請書項目!AS230)</f>
        <v/>
      </c>
      <c r="AJ393" s="504"/>
      <c r="AK393" s="504"/>
      <c r="AL393" s="416" t="str">
        <f>IF(入力①申請書項目!AY230="","",入力①申請書項目!AY230)</f>
        <v/>
      </c>
      <c r="AM393" s="416"/>
      <c r="AN393" s="416"/>
      <c r="AO393" s="416"/>
      <c r="AP393" s="416"/>
      <c r="AQ393" s="269"/>
    </row>
    <row r="394" spans="1:46" ht="20.100000000000001" customHeight="1" x14ac:dyDescent="0.15">
      <c r="A394" s="268"/>
      <c r="B394" s="268"/>
      <c r="C394" s="351">
        <v>61</v>
      </c>
      <c r="D394" s="343" t="str">
        <f>IF(入力①申請書項目!E231="","",入力①申請書項目!E231)</f>
        <v/>
      </c>
      <c r="E394" s="393" t="str">
        <f>IF(入力①申請書項目!G231="","",IF(入力①申請書項目!M231="",""&amp;入力①申請書項目!G231&amp;"."&amp;入力①申請書項目!J231,""&amp;入力①申請書項目!G231&amp;"."&amp;入力①申請書項目!J231&amp;"."&amp;入力①申請書項目!M231))</f>
        <v/>
      </c>
      <c r="F394" s="393"/>
      <c r="G394" s="393"/>
      <c r="H394" s="393"/>
      <c r="I394" s="464" t="str">
        <f>IF(入力①申請書項目!P231="","",VLOOKUP(入力①申請書項目!P231,PL①!$A$28:$B$36,2,FALSE))</f>
        <v/>
      </c>
      <c r="J394" s="464"/>
      <c r="K394" s="464"/>
      <c r="L394" s="505" t="str">
        <f>IF(入力①申請書項目!T231="","",入力①申請書項目!T231)</f>
        <v/>
      </c>
      <c r="M394" s="505"/>
      <c r="N394" s="505"/>
      <c r="O394" s="505"/>
      <c r="P394" s="505"/>
      <c r="Q394" s="505"/>
      <c r="R394" s="505"/>
      <c r="S394" s="505"/>
      <c r="T394" s="505"/>
      <c r="U394" s="505"/>
      <c r="V394" s="505"/>
      <c r="W394" s="506" t="str">
        <f>IF(入力①申請書項目!AD231="","",入力①申請書項目!AD231)&amp;IF(入力①申請書項目!AG231="","",入力①申請書項目!AG231)</f>
        <v/>
      </c>
      <c r="X394" s="506"/>
      <c r="Y394" s="506"/>
      <c r="Z394" s="506"/>
      <c r="AA394" s="506" t="str">
        <f>IF(入力①申請書項目!AJ231="","",入力①申請書項目!AJ231)</f>
        <v/>
      </c>
      <c r="AB394" s="506"/>
      <c r="AC394" s="506"/>
      <c r="AD394" s="504" t="str">
        <f>IF(入力①申請書項目!AN231="","",入力①申請書項目!AN231)</f>
        <v/>
      </c>
      <c r="AE394" s="504"/>
      <c r="AF394" s="504"/>
      <c r="AG394" s="503" t="str">
        <f>IF(入力①申請書項目!AQ231="","",入力①申請書項目!AQ231)</f>
        <v/>
      </c>
      <c r="AH394" s="503"/>
      <c r="AI394" s="504" t="str">
        <f>IF(入力①申請書項目!AS231=0,"",入力①申請書項目!AS231)</f>
        <v/>
      </c>
      <c r="AJ394" s="504"/>
      <c r="AK394" s="504"/>
      <c r="AL394" s="416" t="str">
        <f>IF(入力①申請書項目!AY231="","",入力①申請書項目!AY231)</f>
        <v/>
      </c>
      <c r="AM394" s="416"/>
      <c r="AN394" s="416"/>
      <c r="AO394" s="416"/>
      <c r="AP394" s="416"/>
      <c r="AQ394" s="269"/>
    </row>
    <row r="395" spans="1:46" ht="20.100000000000001" customHeight="1" x14ac:dyDescent="0.15">
      <c r="A395" s="268"/>
      <c r="B395" s="268"/>
      <c r="C395" s="351">
        <v>62</v>
      </c>
      <c r="D395" s="343" t="str">
        <f>IF(入力①申請書項目!E232="","",入力①申請書項目!E232)</f>
        <v/>
      </c>
      <c r="E395" s="393" t="str">
        <f>IF(入力①申請書項目!G232="","",IF(入力①申請書項目!M232="",""&amp;入力①申請書項目!G232&amp;"."&amp;入力①申請書項目!J232,""&amp;入力①申請書項目!G232&amp;"."&amp;入力①申請書項目!J232&amp;"."&amp;入力①申請書項目!M232))</f>
        <v/>
      </c>
      <c r="F395" s="393"/>
      <c r="G395" s="393"/>
      <c r="H395" s="393"/>
      <c r="I395" s="464" t="str">
        <f>IF(入力①申請書項目!P232="","",VLOOKUP(入力①申請書項目!P232,PL①!$A$28:$B$36,2,FALSE))</f>
        <v/>
      </c>
      <c r="J395" s="464"/>
      <c r="K395" s="464"/>
      <c r="L395" s="505" t="str">
        <f>IF(入力①申請書項目!T232="","",入力①申請書項目!T232)</f>
        <v/>
      </c>
      <c r="M395" s="505"/>
      <c r="N395" s="505"/>
      <c r="O395" s="505"/>
      <c r="P395" s="505"/>
      <c r="Q395" s="505"/>
      <c r="R395" s="505"/>
      <c r="S395" s="505"/>
      <c r="T395" s="505"/>
      <c r="U395" s="505"/>
      <c r="V395" s="505"/>
      <c r="W395" s="506" t="str">
        <f>IF(入力①申請書項目!AD232="","",入力①申請書項目!AD232)&amp;IF(入力①申請書項目!AG232="","",入力①申請書項目!AG232)</f>
        <v/>
      </c>
      <c r="X395" s="506"/>
      <c r="Y395" s="506"/>
      <c r="Z395" s="506"/>
      <c r="AA395" s="506" t="str">
        <f>IF(入力①申請書項目!AJ232="","",入力①申請書項目!AJ232)</f>
        <v/>
      </c>
      <c r="AB395" s="506"/>
      <c r="AC395" s="506"/>
      <c r="AD395" s="504" t="str">
        <f>IF(入力①申請書項目!AN232="","",入力①申請書項目!AN232)</f>
        <v/>
      </c>
      <c r="AE395" s="504"/>
      <c r="AF395" s="504"/>
      <c r="AG395" s="503" t="str">
        <f>IF(入力①申請書項目!AQ232="","",入力①申請書項目!AQ232)</f>
        <v/>
      </c>
      <c r="AH395" s="503"/>
      <c r="AI395" s="504" t="str">
        <f>IF(入力①申請書項目!AS232=0,"",入力①申請書項目!AS232)</f>
        <v/>
      </c>
      <c r="AJ395" s="504"/>
      <c r="AK395" s="504"/>
      <c r="AL395" s="416" t="str">
        <f>IF(入力①申請書項目!AY232="","",入力①申請書項目!AY232)</f>
        <v/>
      </c>
      <c r="AM395" s="416"/>
      <c r="AN395" s="416"/>
      <c r="AO395" s="416"/>
      <c r="AP395" s="416"/>
      <c r="AQ395" s="269"/>
    </row>
    <row r="396" spans="1:46" ht="20.100000000000001" customHeight="1" x14ac:dyDescent="0.15">
      <c r="A396" s="268"/>
      <c r="B396" s="268"/>
      <c r="C396" s="351">
        <v>63</v>
      </c>
      <c r="D396" s="343" t="str">
        <f>IF(入力①申請書項目!E233="","",入力①申請書項目!E233)</f>
        <v/>
      </c>
      <c r="E396" s="393" t="str">
        <f>IF(入力①申請書項目!G233="","",IF(入力①申請書項目!M233="",""&amp;入力①申請書項目!G233&amp;"."&amp;入力①申請書項目!J233,""&amp;入力①申請書項目!G233&amp;"."&amp;入力①申請書項目!J233&amp;"."&amp;入力①申請書項目!M233))</f>
        <v/>
      </c>
      <c r="F396" s="393"/>
      <c r="G396" s="393"/>
      <c r="H396" s="393"/>
      <c r="I396" s="464" t="str">
        <f>IF(入力①申請書項目!P233="","",VLOOKUP(入力①申請書項目!P233,PL①!$A$28:$B$36,2,FALSE))</f>
        <v/>
      </c>
      <c r="J396" s="464"/>
      <c r="K396" s="464"/>
      <c r="L396" s="505" t="str">
        <f>IF(入力①申請書項目!T233="","",入力①申請書項目!T233)</f>
        <v/>
      </c>
      <c r="M396" s="505"/>
      <c r="N396" s="505"/>
      <c r="O396" s="505"/>
      <c r="P396" s="505"/>
      <c r="Q396" s="505"/>
      <c r="R396" s="505"/>
      <c r="S396" s="505"/>
      <c r="T396" s="505"/>
      <c r="U396" s="505"/>
      <c r="V396" s="505"/>
      <c r="W396" s="506" t="str">
        <f>IF(入力①申請書項目!AD233="","",入力①申請書項目!AD233)&amp;IF(入力①申請書項目!AG233="","",入力①申請書項目!AG233)</f>
        <v/>
      </c>
      <c r="X396" s="506"/>
      <c r="Y396" s="506"/>
      <c r="Z396" s="506"/>
      <c r="AA396" s="506" t="str">
        <f>IF(入力①申請書項目!AJ233="","",入力①申請書項目!AJ233)</f>
        <v/>
      </c>
      <c r="AB396" s="506"/>
      <c r="AC396" s="506"/>
      <c r="AD396" s="504" t="str">
        <f>IF(入力①申請書項目!AN233="","",入力①申請書項目!AN233)</f>
        <v/>
      </c>
      <c r="AE396" s="504"/>
      <c r="AF396" s="504"/>
      <c r="AG396" s="503" t="str">
        <f>IF(入力①申請書項目!AQ233="","",入力①申請書項目!AQ233)</f>
        <v/>
      </c>
      <c r="AH396" s="503"/>
      <c r="AI396" s="504" t="str">
        <f>IF(入力①申請書項目!AS233=0,"",入力①申請書項目!AS233)</f>
        <v/>
      </c>
      <c r="AJ396" s="504"/>
      <c r="AK396" s="504"/>
      <c r="AL396" s="416" t="str">
        <f>IF(入力①申請書項目!AY233="","",入力①申請書項目!AY233)</f>
        <v/>
      </c>
      <c r="AM396" s="416"/>
      <c r="AN396" s="416"/>
      <c r="AO396" s="416"/>
      <c r="AP396" s="416"/>
      <c r="AQ396" s="269"/>
    </row>
    <row r="397" spans="1:46" ht="20.100000000000001" customHeight="1" x14ac:dyDescent="0.15">
      <c r="A397" s="268"/>
      <c r="B397" s="268"/>
      <c r="C397" s="351">
        <v>64</v>
      </c>
      <c r="D397" s="343" t="str">
        <f>IF(入力①申請書項目!E234="","",入力①申請書項目!E234)</f>
        <v/>
      </c>
      <c r="E397" s="393" t="str">
        <f>IF(入力①申請書項目!G234="","",IF(入力①申請書項目!M234="",""&amp;入力①申請書項目!G234&amp;"."&amp;入力①申請書項目!J234,""&amp;入力①申請書項目!G234&amp;"."&amp;入力①申請書項目!J234&amp;"."&amp;入力①申請書項目!M234))</f>
        <v/>
      </c>
      <c r="F397" s="393"/>
      <c r="G397" s="393"/>
      <c r="H397" s="393"/>
      <c r="I397" s="464" t="str">
        <f>IF(入力①申請書項目!P234="","",VLOOKUP(入力①申請書項目!P234,PL①!$A$28:$B$36,2,FALSE))</f>
        <v/>
      </c>
      <c r="J397" s="464"/>
      <c r="K397" s="464"/>
      <c r="L397" s="505" t="str">
        <f>IF(入力①申請書項目!T234="","",入力①申請書項目!T234)</f>
        <v/>
      </c>
      <c r="M397" s="505"/>
      <c r="N397" s="505"/>
      <c r="O397" s="505"/>
      <c r="P397" s="505"/>
      <c r="Q397" s="505"/>
      <c r="R397" s="505"/>
      <c r="S397" s="505"/>
      <c r="T397" s="505"/>
      <c r="U397" s="505"/>
      <c r="V397" s="505"/>
      <c r="W397" s="506" t="str">
        <f>IF(入力①申請書項目!AD234="","",入力①申請書項目!AD234)&amp;IF(入力①申請書項目!AG234="","",入力①申請書項目!AG234)</f>
        <v/>
      </c>
      <c r="X397" s="506"/>
      <c r="Y397" s="506"/>
      <c r="Z397" s="506"/>
      <c r="AA397" s="506" t="str">
        <f>IF(入力①申請書項目!AJ234="","",入力①申請書項目!AJ234)</f>
        <v/>
      </c>
      <c r="AB397" s="506"/>
      <c r="AC397" s="506"/>
      <c r="AD397" s="504" t="str">
        <f>IF(入力①申請書項目!AN234="","",入力①申請書項目!AN234)</f>
        <v/>
      </c>
      <c r="AE397" s="504"/>
      <c r="AF397" s="504"/>
      <c r="AG397" s="503" t="str">
        <f>IF(入力①申請書項目!AQ234="","",入力①申請書項目!AQ234)</f>
        <v/>
      </c>
      <c r="AH397" s="503"/>
      <c r="AI397" s="504" t="str">
        <f>IF(入力①申請書項目!AS234=0,"",入力①申請書項目!AS234)</f>
        <v/>
      </c>
      <c r="AJ397" s="504"/>
      <c r="AK397" s="504"/>
      <c r="AL397" s="416" t="str">
        <f>IF(入力①申請書項目!AY234="","",入力①申請書項目!AY234)</f>
        <v/>
      </c>
      <c r="AM397" s="416"/>
      <c r="AN397" s="416"/>
      <c r="AO397" s="416"/>
      <c r="AP397" s="416"/>
      <c r="AQ397" s="269"/>
    </row>
    <row r="398" spans="1:46" ht="20.100000000000001" customHeight="1" x14ac:dyDescent="0.15">
      <c r="A398" s="268"/>
      <c r="B398" s="268"/>
      <c r="C398" s="351">
        <v>65</v>
      </c>
      <c r="D398" s="343" t="str">
        <f>IF(入力①申請書項目!E235="","",入力①申請書項目!E235)</f>
        <v/>
      </c>
      <c r="E398" s="393" t="str">
        <f>IF(入力①申請書項目!G235="","",IF(入力①申請書項目!M235="",""&amp;入力①申請書項目!G235&amp;"."&amp;入力①申請書項目!J235,""&amp;入力①申請書項目!G235&amp;"."&amp;入力①申請書項目!J235&amp;"."&amp;入力①申請書項目!M235))</f>
        <v/>
      </c>
      <c r="F398" s="393"/>
      <c r="G398" s="393"/>
      <c r="H398" s="393"/>
      <c r="I398" s="464" t="str">
        <f>IF(入力①申請書項目!P235="","",VLOOKUP(入力①申請書項目!P235,PL①!$A$28:$B$36,2,FALSE))</f>
        <v/>
      </c>
      <c r="J398" s="464"/>
      <c r="K398" s="464"/>
      <c r="L398" s="505" t="str">
        <f>IF(入力①申請書項目!T235="","",入力①申請書項目!T235)</f>
        <v/>
      </c>
      <c r="M398" s="505"/>
      <c r="N398" s="505"/>
      <c r="O398" s="505"/>
      <c r="P398" s="505"/>
      <c r="Q398" s="505"/>
      <c r="R398" s="505"/>
      <c r="S398" s="505"/>
      <c r="T398" s="505"/>
      <c r="U398" s="505"/>
      <c r="V398" s="505"/>
      <c r="W398" s="506" t="str">
        <f>IF(入力①申請書項目!AD235="","",入力①申請書項目!AD235)&amp;IF(入力①申請書項目!AG235="","",入力①申請書項目!AG235)</f>
        <v/>
      </c>
      <c r="X398" s="506"/>
      <c r="Y398" s="506"/>
      <c r="Z398" s="506"/>
      <c r="AA398" s="506" t="str">
        <f>IF(入力①申請書項目!AJ235="","",入力①申請書項目!AJ235)</f>
        <v/>
      </c>
      <c r="AB398" s="506"/>
      <c r="AC398" s="506"/>
      <c r="AD398" s="504" t="str">
        <f>IF(入力①申請書項目!AN235="","",入力①申請書項目!AN235)</f>
        <v/>
      </c>
      <c r="AE398" s="504"/>
      <c r="AF398" s="504"/>
      <c r="AG398" s="503" t="str">
        <f>IF(入力①申請書項目!AQ235="","",入力①申請書項目!AQ235)</f>
        <v/>
      </c>
      <c r="AH398" s="503"/>
      <c r="AI398" s="504" t="str">
        <f>IF(入力①申請書項目!AS235=0,"",入力①申請書項目!AS235)</f>
        <v/>
      </c>
      <c r="AJ398" s="504"/>
      <c r="AK398" s="504"/>
      <c r="AL398" s="416" t="str">
        <f>IF(入力①申請書項目!AY235="","",入力①申請書項目!AY235)</f>
        <v/>
      </c>
      <c r="AM398" s="416"/>
      <c r="AN398" s="416"/>
      <c r="AO398" s="416"/>
      <c r="AP398" s="416"/>
      <c r="AQ398" s="269"/>
    </row>
    <row r="399" spans="1:46" ht="20.100000000000001" customHeight="1" x14ac:dyDescent="0.15">
      <c r="A399" s="268"/>
      <c r="B399" s="268"/>
      <c r="C399" s="351">
        <v>66</v>
      </c>
      <c r="D399" s="343" t="str">
        <f>IF(入力①申請書項目!E236="","",入力①申請書項目!E236)</f>
        <v/>
      </c>
      <c r="E399" s="393" t="str">
        <f>IF(入力①申請書項目!G236="","",IF(入力①申請書項目!M236="",""&amp;入力①申請書項目!G236&amp;"."&amp;入力①申請書項目!J236,""&amp;入力①申請書項目!G236&amp;"."&amp;入力①申請書項目!J236&amp;"."&amp;入力①申請書項目!M236))</f>
        <v/>
      </c>
      <c r="F399" s="393"/>
      <c r="G399" s="393"/>
      <c r="H399" s="393"/>
      <c r="I399" s="464" t="str">
        <f>IF(入力①申請書項目!P236="","",VLOOKUP(入力①申請書項目!P236,PL①!$A$28:$B$36,2,FALSE))</f>
        <v/>
      </c>
      <c r="J399" s="464"/>
      <c r="K399" s="464"/>
      <c r="L399" s="505" t="str">
        <f>IF(入力①申請書項目!T236="","",入力①申請書項目!T236)</f>
        <v/>
      </c>
      <c r="M399" s="505"/>
      <c r="N399" s="505"/>
      <c r="O399" s="505"/>
      <c r="P399" s="505"/>
      <c r="Q399" s="505"/>
      <c r="R399" s="505"/>
      <c r="S399" s="505"/>
      <c r="T399" s="505"/>
      <c r="U399" s="505"/>
      <c r="V399" s="505"/>
      <c r="W399" s="506" t="str">
        <f>IF(入力①申請書項目!AD236="","",入力①申請書項目!AD236)&amp;IF(入力①申請書項目!AG236="","",入力①申請書項目!AG236)</f>
        <v/>
      </c>
      <c r="X399" s="506"/>
      <c r="Y399" s="506"/>
      <c r="Z399" s="506"/>
      <c r="AA399" s="506" t="str">
        <f>IF(入力①申請書項目!AJ236="","",入力①申請書項目!AJ236)</f>
        <v/>
      </c>
      <c r="AB399" s="506"/>
      <c r="AC399" s="506"/>
      <c r="AD399" s="504" t="str">
        <f>IF(入力①申請書項目!AN236="","",入力①申請書項目!AN236)</f>
        <v/>
      </c>
      <c r="AE399" s="504"/>
      <c r="AF399" s="504"/>
      <c r="AG399" s="503" t="str">
        <f>IF(入力①申請書項目!AQ236="","",入力①申請書項目!AQ236)</f>
        <v/>
      </c>
      <c r="AH399" s="503"/>
      <c r="AI399" s="504" t="str">
        <f>IF(入力①申請書項目!AS236=0,"",入力①申請書項目!AS236)</f>
        <v/>
      </c>
      <c r="AJ399" s="504"/>
      <c r="AK399" s="504"/>
      <c r="AL399" s="416" t="str">
        <f>IF(入力①申請書項目!AY236="","",入力①申請書項目!AY236)</f>
        <v/>
      </c>
      <c r="AM399" s="416"/>
      <c r="AN399" s="416"/>
      <c r="AO399" s="416"/>
      <c r="AP399" s="416"/>
      <c r="AQ399" s="269"/>
    </row>
    <row r="400" spans="1:46" ht="20.100000000000001" customHeight="1" x14ac:dyDescent="0.15">
      <c r="A400" s="268"/>
      <c r="B400" s="268"/>
      <c r="C400" s="351">
        <v>67</v>
      </c>
      <c r="D400" s="343" t="str">
        <f>IF(入力①申請書項目!E237="","",入力①申請書項目!E237)</f>
        <v/>
      </c>
      <c r="E400" s="393" t="str">
        <f>IF(入力①申請書項目!G237="","",IF(入力①申請書項目!M237="",""&amp;入力①申請書項目!G237&amp;"."&amp;入力①申請書項目!J237,""&amp;入力①申請書項目!G237&amp;"."&amp;入力①申請書項目!J237&amp;"."&amp;入力①申請書項目!M237))</f>
        <v/>
      </c>
      <c r="F400" s="393"/>
      <c r="G400" s="393"/>
      <c r="H400" s="393"/>
      <c r="I400" s="464" t="str">
        <f>IF(入力①申請書項目!P237="","",VLOOKUP(入力①申請書項目!P237,PL①!$A$28:$B$36,2,FALSE))</f>
        <v/>
      </c>
      <c r="J400" s="464"/>
      <c r="K400" s="464"/>
      <c r="L400" s="505" t="str">
        <f>IF(入力①申請書項目!T237="","",入力①申請書項目!T237)</f>
        <v/>
      </c>
      <c r="M400" s="505"/>
      <c r="N400" s="505"/>
      <c r="O400" s="505"/>
      <c r="P400" s="505"/>
      <c r="Q400" s="505"/>
      <c r="R400" s="505"/>
      <c r="S400" s="505"/>
      <c r="T400" s="505"/>
      <c r="U400" s="505"/>
      <c r="V400" s="505"/>
      <c r="W400" s="506" t="str">
        <f>IF(入力①申請書項目!AD237="","",入力①申請書項目!AD237)&amp;IF(入力①申請書項目!AG237="","",入力①申請書項目!AG237)</f>
        <v/>
      </c>
      <c r="X400" s="506"/>
      <c r="Y400" s="506"/>
      <c r="Z400" s="506"/>
      <c r="AA400" s="506" t="str">
        <f>IF(入力①申請書項目!AJ237="","",入力①申請書項目!AJ237)</f>
        <v/>
      </c>
      <c r="AB400" s="506"/>
      <c r="AC400" s="506"/>
      <c r="AD400" s="504" t="str">
        <f>IF(入力①申請書項目!AN237="","",入力①申請書項目!AN237)</f>
        <v/>
      </c>
      <c r="AE400" s="504"/>
      <c r="AF400" s="504"/>
      <c r="AG400" s="503" t="str">
        <f>IF(入力①申請書項目!AQ237="","",入力①申請書項目!AQ237)</f>
        <v/>
      </c>
      <c r="AH400" s="503"/>
      <c r="AI400" s="504" t="str">
        <f>IF(入力①申請書項目!AS237=0,"",入力①申請書項目!AS237)</f>
        <v/>
      </c>
      <c r="AJ400" s="504"/>
      <c r="AK400" s="504"/>
      <c r="AL400" s="416" t="str">
        <f>IF(入力①申請書項目!AY237="","",入力①申請書項目!AY237)</f>
        <v/>
      </c>
      <c r="AM400" s="416"/>
      <c r="AN400" s="416"/>
      <c r="AO400" s="416"/>
      <c r="AP400" s="416"/>
      <c r="AQ400" s="269"/>
    </row>
    <row r="401" spans="1:43" ht="20.100000000000001" customHeight="1" x14ac:dyDescent="0.15">
      <c r="A401" s="268"/>
      <c r="B401" s="268"/>
      <c r="C401" s="351">
        <v>68</v>
      </c>
      <c r="D401" s="343" t="str">
        <f>IF(入力①申請書項目!E238="","",入力①申請書項目!E238)</f>
        <v/>
      </c>
      <c r="E401" s="393" t="str">
        <f>IF(入力①申請書項目!G238="","",IF(入力①申請書項目!M238="",""&amp;入力①申請書項目!G238&amp;"."&amp;入力①申請書項目!J238,""&amp;入力①申請書項目!G238&amp;"."&amp;入力①申請書項目!J238&amp;"."&amp;入力①申請書項目!M238))</f>
        <v/>
      </c>
      <c r="F401" s="393"/>
      <c r="G401" s="393"/>
      <c r="H401" s="393"/>
      <c r="I401" s="464" t="str">
        <f>IF(入力①申請書項目!P238="","",VLOOKUP(入力①申請書項目!P238,PL①!$A$28:$B$36,2,FALSE))</f>
        <v/>
      </c>
      <c r="J401" s="464"/>
      <c r="K401" s="464"/>
      <c r="L401" s="505" t="str">
        <f>IF(入力①申請書項目!T238="","",入力①申請書項目!T238)</f>
        <v/>
      </c>
      <c r="M401" s="505"/>
      <c r="N401" s="505"/>
      <c r="O401" s="505"/>
      <c r="P401" s="505"/>
      <c r="Q401" s="505"/>
      <c r="R401" s="505"/>
      <c r="S401" s="505"/>
      <c r="T401" s="505"/>
      <c r="U401" s="505"/>
      <c r="V401" s="505"/>
      <c r="W401" s="506" t="str">
        <f>IF(入力①申請書項目!AD238="","",入力①申請書項目!AD238)&amp;IF(入力①申請書項目!AG238="","",入力①申請書項目!AG238)</f>
        <v/>
      </c>
      <c r="X401" s="506"/>
      <c r="Y401" s="506"/>
      <c r="Z401" s="506"/>
      <c r="AA401" s="506" t="str">
        <f>IF(入力①申請書項目!AJ238="","",入力①申請書項目!AJ238)</f>
        <v/>
      </c>
      <c r="AB401" s="506"/>
      <c r="AC401" s="506"/>
      <c r="AD401" s="504" t="str">
        <f>IF(入力①申請書項目!AN238="","",入力①申請書項目!AN238)</f>
        <v/>
      </c>
      <c r="AE401" s="504"/>
      <c r="AF401" s="504"/>
      <c r="AG401" s="503" t="str">
        <f>IF(入力①申請書項目!AQ238="","",入力①申請書項目!AQ238)</f>
        <v/>
      </c>
      <c r="AH401" s="503"/>
      <c r="AI401" s="504" t="str">
        <f>IF(入力①申請書項目!AS238=0,"",入力①申請書項目!AS238)</f>
        <v/>
      </c>
      <c r="AJ401" s="504"/>
      <c r="AK401" s="504"/>
      <c r="AL401" s="416" t="str">
        <f>IF(入力①申請書項目!AY238="","",入力①申請書項目!AY238)</f>
        <v/>
      </c>
      <c r="AM401" s="416"/>
      <c r="AN401" s="416"/>
      <c r="AO401" s="416"/>
      <c r="AP401" s="416"/>
      <c r="AQ401" s="269"/>
    </row>
    <row r="402" spans="1:43" ht="20.100000000000001" customHeight="1" x14ac:dyDescent="0.15">
      <c r="A402" s="268"/>
      <c r="B402" s="268"/>
      <c r="C402" s="351">
        <v>69</v>
      </c>
      <c r="D402" s="343" t="str">
        <f>IF(入力①申請書項目!E239="","",入力①申請書項目!E239)</f>
        <v/>
      </c>
      <c r="E402" s="393" t="str">
        <f>IF(入力①申請書項目!G239="","",IF(入力①申請書項目!M239="",""&amp;入力①申請書項目!G239&amp;"."&amp;入力①申請書項目!J239,""&amp;入力①申請書項目!G239&amp;"."&amp;入力①申請書項目!J239&amp;"."&amp;入力①申請書項目!M239))</f>
        <v/>
      </c>
      <c r="F402" s="393"/>
      <c r="G402" s="393"/>
      <c r="H402" s="393"/>
      <c r="I402" s="464" t="str">
        <f>IF(入力①申請書項目!P239="","",VLOOKUP(入力①申請書項目!P239,PL①!$A$28:$B$36,2,FALSE))</f>
        <v/>
      </c>
      <c r="J402" s="464"/>
      <c r="K402" s="464"/>
      <c r="L402" s="505" t="str">
        <f>IF(入力①申請書項目!T239="","",入力①申請書項目!T239)</f>
        <v/>
      </c>
      <c r="M402" s="505"/>
      <c r="N402" s="505"/>
      <c r="O402" s="505"/>
      <c r="P402" s="505"/>
      <c r="Q402" s="505"/>
      <c r="R402" s="505"/>
      <c r="S402" s="505"/>
      <c r="T402" s="505"/>
      <c r="U402" s="505"/>
      <c r="V402" s="505"/>
      <c r="W402" s="506" t="str">
        <f>IF(入力①申請書項目!AD239="","",入力①申請書項目!AD239)&amp;IF(入力①申請書項目!AG239="","",入力①申請書項目!AG239)</f>
        <v/>
      </c>
      <c r="X402" s="506"/>
      <c r="Y402" s="506"/>
      <c r="Z402" s="506"/>
      <c r="AA402" s="506" t="str">
        <f>IF(入力①申請書項目!AJ239="","",入力①申請書項目!AJ239)</f>
        <v/>
      </c>
      <c r="AB402" s="506"/>
      <c r="AC402" s="506"/>
      <c r="AD402" s="504" t="str">
        <f>IF(入力①申請書項目!AN239="","",入力①申請書項目!AN239)</f>
        <v/>
      </c>
      <c r="AE402" s="504"/>
      <c r="AF402" s="504"/>
      <c r="AG402" s="503" t="str">
        <f>IF(入力①申請書項目!AQ239="","",入力①申請書項目!AQ239)</f>
        <v/>
      </c>
      <c r="AH402" s="503"/>
      <c r="AI402" s="504" t="str">
        <f>IF(入力①申請書項目!AS239=0,"",入力①申請書項目!AS239)</f>
        <v/>
      </c>
      <c r="AJ402" s="504"/>
      <c r="AK402" s="504"/>
      <c r="AL402" s="416" t="str">
        <f>IF(入力①申請書項目!AY239="","",入力①申請書項目!AY239)</f>
        <v/>
      </c>
      <c r="AM402" s="416"/>
      <c r="AN402" s="416"/>
      <c r="AO402" s="416"/>
      <c r="AP402" s="416"/>
      <c r="AQ402" s="269"/>
    </row>
    <row r="403" spans="1:43" ht="20.100000000000001" customHeight="1" x14ac:dyDescent="0.15">
      <c r="A403" s="268"/>
      <c r="B403" s="268"/>
      <c r="C403" s="351">
        <v>70</v>
      </c>
      <c r="D403" s="343" t="str">
        <f>IF(入力①申請書項目!E240="","",入力①申請書項目!E240)</f>
        <v/>
      </c>
      <c r="E403" s="393" t="str">
        <f>IF(入力①申請書項目!G240="","",IF(入力①申請書項目!M240="",""&amp;入力①申請書項目!G240&amp;"."&amp;入力①申請書項目!J240,""&amp;入力①申請書項目!G240&amp;"."&amp;入力①申請書項目!J240&amp;"."&amp;入力①申請書項目!M240))</f>
        <v/>
      </c>
      <c r="F403" s="393"/>
      <c r="G403" s="393"/>
      <c r="H403" s="393"/>
      <c r="I403" s="464" t="str">
        <f>IF(入力①申請書項目!P240="","",VLOOKUP(入力①申請書項目!P240,PL①!$A$28:$B$36,2,FALSE))</f>
        <v/>
      </c>
      <c r="J403" s="464"/>
      <c r="K403" s="464"/>
      <c r="L403" s="505" t="str">
        <f>IF(入力①申請書項目!T240="","",入力①申請書項目!T240)</f>
        <v/>
      </c>
      <c r="M403" s="505"/>
      <c r="N403" s="505"/>
      <c r="O403" s="505"/>
      <c r="P403" s="505"/>
      <c r="Q403" s="505"/>
      <c r="R403" s="505"/>
      <c r="S403" s="505"/>
      <c r="T403" s="505"/>
      <c r="U403" s="505"/>
      <c r="V403" s="505"/>
      <c r="W403" s="506" t="str">
        <f>IF(入力①申請書項目!AD240="","",入力①申請書項目!AD240)&amp;IF(入力①申請書項目!AG240="","",入力①申請書項目!AG240)</f>
        <v/>
      </c>
      <c r="X403" s="506"/>
      <c r="Y403" s="506"/>
      <c r="Z403" s="506"/>
      <c r="AA403" s="506" t="str">
        <f>IF(入力①申請書項目!AJ240="","",入力①申請書項目!AJ240)</f>
        <v/>
      </c>
      <c r="AB403" s="506"/>
      <c r="AC403" s="506"/>
      <c r="AD403" s="504" t="str">
        <f>IF(入力①申請書項目!AN240="","",入力①申請書項目!AN240)</f>
        <v/>
      </c>
      <c r="AE403" s="504"/>
      <c r="AF403" s="504"/>
      <c r="AG403" s="503" t="str">
        <f>IF(入力①申請書項目!AQ240="","",入力①申請書項目!AQ240)</f>
        <v/>
      </c>
      <c r="AH403" s="503"/>
      <c r="AI403" s="504" t="str">
        <f>IF(入力①申請書項目!AS240=0,"",入力①申請書項目!AS240)</f>
        <v/>
      </c>
      <c r="AJ403" s="504"/>
      <c r="AK403" s="504"/>
      <c r="AL403" s="416" t="str">
        <f>IF(入力①申請書項目!AY240="","",入力①申請書項目!AY240)</f>
        <v/>
      </c>
      <c r="AM403" s="416"/>
      <c r="AN403" s="416"/>
      <c r="AO403" s="416"/>
      <c r="AP403" s="416"/>
      <c r="AQ403" s="269"/>
    </row>
    <row r="404" spans="1:43" ht="20.100000000000001" customHeight="1" x14ac:dyDescent="0.15">
      <c r="A404" s="268"/>
      <c r="B404" s="268"/>
      <c r="C404" s="351">
        <v>71</v>
      </c>
      <c r="D404" s="343" t="str">
        <f>IF(入力①申請書項目!E241="","",入力①申請書項目!E241)</f>
        <v/>
      </c>
      <c r="E404" s="393" t="str">
        <f>IF(入力①申請書項目!G241="","",IF(入力①申請書項目!M241="",""&amp;入力①申請書項目!G241&amp;"."&amp;入力①申請書項目!J241,""&amp;入力①申請書項目!G241&amp;"."&amp;入力①申請書項目!J241&amp;"."&amp;入力①申請書項目!M241))</f>
        <v/>
      </c>
      <c r="F404" s="393"/>
      <c r="G404" s="393"/>
      <c r="H404" s="393"/>
      <c r="I404" s="464" t="str">
        <f>IF(入力①申請書項目!P241="","",VLOOKUP(入力①申請書項目!P241,PL①!$A$28:$B$36,2,FALSE))</f>
        <v/>
      </c>
      <c r="J404" s="464"/>
      <c r="K404" s="464"/>
      <c r="L404" s="505" t="str">
        <f>IF(入力①申請書項目!T241="","",入力①申請書項目!T241)</f>
        <v/>
      </c>
      <c r="M404" s="505"/>
      <c r="N404" s="505"/>
      <c r="O404" s="505"/>
      <c r="P404" s="505"/>
      <c r="Q404" s="505"/>
      <c r="R404" s="505"/>
      <c r="S404" s="505"/>
      <c r="T404" s="505"/>
      <c r="U404" s="505"/>
      <c r="V404" s="505"/>
      <c r="W404" s="506" t="str">
        <f>IF(入力①申請書項目!AD241="","",入力①申請書項目!AD241)&amp;IF(入力①申請書項目!AG241="","",入力①申請書項目!AG241)</f>
        <v/>
      </c>
      <c r="X404" s="506"/>
      <c r="Y404" s="506"/>
      <c r="Z404" s="506"/>
      <c r="AA404" s="506" t="str">
        <f>IF(入力①申請書項目!AJ241="","",入力①申請書項目!AJ241)</f>
        <v/>
      </c>
      <c r="AB404" s="506"/>
      <c r="AC404" s="506"/>
      <c r="AD404" s="504" t="str">
        <f>IF(入力①申請書項目!AN241="","",入力①申請書項目!AN241)</f>
        <v/>
      </c>
      <c r="AE404" s="504"/>
      <c r="AF404" s="504"/>
      <c r="AG404" s="503" t="str">
        <f>IF(入力①申請書項目!AQ241="","",入力①申請書項目!AQ241)</f>
        <v/>
      </c>
      <c r="AH404" s="503"/>
      <c r="AI404" s="504" t="str">
        <f>IF(入力①申請書項目!AS241=0,"",入力①申請書項目!AS241)</f>
        <v/>
      </c>
      <c r="AJ404" s="504"/>
      <c r="AK404" s="504"/>
      <c r="AL404" s="416" t="str">
        <f>IF(入力①申請書項目!AY241="","",入力①申請書項目!AY241)</f>
        <v/>
      </c>
      <c r="AM404" s="416"/>
      <c r="AN404" s="416"/>
      <c r="AO404" s="416"/>
      <c r="AP404" s="416"/>
      <c r="AQ404" s="269"/>
    </row>
    <row r="405" spans="1:43" ht="20.100000000000001" customHeight="1" x14ac:dyDescent="0.15">
      <c r="A405" s="268"/>
      <c r="B405" s="268"/>
      <c r="C405" s="351">
        <v>72</v>
      </c>
      <c r="D405" s="343" t="str">
        <f>IF(入力①申請書項目!E242="","",入力①申請書項目!E242)</f>
        <v/>
      </c>
      <c r="E405" s="393" t="str">
        <f>IF(入力①申請書項目!G242="","",IF(入力①申請書項目!M242="",""&amp;入力①申請書項目!G242&amp;"."&amp;入力①申請書項目!J242,""&amp;入力①申請書項目!G242&amp;"."&amp;入力①申請書項目!J242&amp;"."&amp;入力①申請書項目!M242))</f>
        <v/>
      </c>
      <c r="F405" s="393"/>
      <c r="G405" s="393"/>
      <c r="H405" s="393"/>
      <c r="I405" s="464" t="str">
        <f>IF(入力①申請書項目!P242="","",VLOOKUP(入力①申請書項目!P242,PL①!$A$28:$B$36,2,FALSE))</f>
        <v/>
      </c>
      <c r="J405" s="464"/>
      <c r="K405" s="464"/>
      <c r="L405" s="505" t="str">
        <f>IF(入力①申請書項目!T242="","",入力①申請書項目!T242)</f>
        <v/>
      </c>
      <c r="M405" s="505"/>
      <c r="N405" s="505"/>
      <c r="O405" s="505"/>
      <c r="P405" s="505"/>
      <c r="Q405" s="505"/>
      <c r="R405" s="505"/>
      <c r="S405" s="505"/>
      <c r="T405" s="505"/>
      <c r="U405" s="505"/>
      <c r="V405" s="505"/>
      <c r="W405" s="506" t="str">
        <f>IF(入力①申請書項目!AD242="","",入力①申請書項目!AD242)&amp;IF(入力①申請書項目!AG242="","",入力①申請書項目!AG242)</f>
        <v/>
      </c>
      <c r="X405" s="506"/>
      <c r="Y405" s="506"/>
      <c r="Z405" s="506"/>
      <c r="AA405" s="506" t="str">
        <f>IF(入力①申請書項目!AJ242="","",入力①申請書項目!AJ242)</f>
        <v/>
      </c>
      <c r="AB405" s="506"/>
      <c r="AC405" s="506"/>
      <c r="AD405" s="504" t="str">
        <f>IF(入力①申請書項目!AN242="","",入力①申請書項目!AN242)</f>
        <v/>
      </c>
      <c r="AE405" s="504"/>
      <c r="AF405" s="504"/>
      <c r="AG405" s="503" t="str">
        <f>IF(入力①申請書項目!AQ242="","",入力①申請書項目!AQ242)</f>
        <v/>
      </c>
      <c r="AH405" s="503"/>
      <c r="AI405" s="504" t="str">
        <f>IF(入力①申請書項目!AS242=0,"",入力①申請書項目!AS242)</f>
        <v/>
      </c>
      <c r="AJ405" s="504"/>
      <c r="AK405" s="504"/>
      <c r="AL405" s="416" t="str">
        <f>IF(入力①申請書項目!AY242="","",入力①申請書項目!AY242)</f>
        <v/>
      </c>
      <c r="AM405" s="416"/>
      <c r="AN405" s="416"/>
      <c r="AO405" s="416"/>
      <c r="AP405" s="416"/>
      <c r="AQ405" s="269"/>
    </row>
    <row r="406" spans="1:43" ht="20.100000000000001" customHeight="1" x14ac:dyDescent="0.15">
      <c r="A406" s="268"/>
      <c r="B406" s="268"/>
      <c r="C406" s="351">
        <v>73</v>
      </c>
      <c r="D406" s="343" t="str">
        <f>IF(入力①申請書項目!E243="","",入力①申請書項目!E243)</f>
        <v/>
      </c>
      <c r="E406" s="393" t="str">
        <f>IF(入力①申請書項目!G243="","",IF(入力①申請書項目!M243="",""&amp;入力①申請書項目!G243&amp;"."&amp;入力①申請書項目!J243,""&amp;入力①申請書項目!G243&amp;"."&amp;入力①申請書項目!J243&amp;"."&amp;入力①申請書項目!M243))</f>
        <v/>
      </c>
      <c r="F406" s="393"/>
      <c r="G406" s="393"/>
      <c r="H406" s="393"/>
      <c r="I406" s="464" t="str">
        <f>IF(入力①申請書項目!P243="","",VLOOKUP(入力①申請書項目!P243,PL①!$A$28:$B$36,2,FALSE))</f>
        <v/>
      </c>
      <c r="J406" s="464"/>
      <c r="K406" s="464"/>
      <c r="L406" s="505" t="str">
        <f>IF(入力①申請書項目!T243="","",入力①申請書項目!T243)</f>
        <v/>
      </c>
      <c r="M406" s="505"/>
      <c r="N406" s="505"/>
      <c r="O406" s="505"/>
      <c r="P406" s="505"/>
      <c r="Q406" s="505"/>
      <c r="R406" s="505"/>
      <c r="S406" s="505"/>
      <c r="T406" s="505"/>
      <c r="U406" s="505"/>
      <c r="V406" s="505"/>
      <c r="W406" s="506" t="str">
        <f>IF(入力①申請書項目!AD243="","",入力①申請書項目!AD243)&amp;IF(入力①申請書項目!AG243="","",入力①申請書項目!AG243)</f>
        <v/>
      </c>
      <c r="X406" s="506"/>
      <c r="Y406" s="506"/>
      <c r="Z406" s="506"/>
      <c r="AA406" s="506" t="str">
        <f>IF(入力①申請書項目!AJ243="","",入力①申請書項目!AJ243)</f>
        <v/>
      </c>
      <c r="AB406" s="506"/>
      <c r="AC406" s="506"/>
      <c r="AD406" s="504" t="str">
        <f>IF(入力①申請書項目!AN243="","",入力①申請書項目!AN243)</f>
        <v/>
      </c>
      <c r="AE406" s="504"/>
      <c r="AF406" s="504"/>
      <c r="AG406" s="503" t="str">
        <f>IF(入力①申請書項目!AQ243="","",入力①申請書項目!AQ243)</f>
        <v/>
      </c>
      <c r="AH406" s="503"/>
      <c r="AI406" s="504" t="str">
        <f>IF(入力①申請書項目!AS243=0,"",入力①申請書項目!AS243)</f>
        <v/>
      </c>
      <c r="AJ406" s="504"/>
      <c r="AK406" s="504"/>
      <c r="AL406" s="416" t="str">
        <f>IF(入力①申請書項目!AY243="","",入力①申請書項目!AY243)</f>
        <v/>
      </c>
      <c r="AM406" s="416"/>
      <c r="AN406" s="416"/>
      <c r="AO406" s="416"/>
      <c r="AP406" s="416"/>
      <c r="AQ406" s="269"/>
    </row>
    <row r="407" spans="1:43" ht="20.100000000000001" customHeight="1" x14ac:dyDescent="0.15">
      <c r="A407" s="268"/>
      <c r="B407" s="268"/>
      <c r="C407" s="351">
        <v>74</v>
      </c>
      <c r="D407" s="343" t="str">
        <f>IF(入力①申請書項目!E244="","",入力①申請書項目!E244)</f>
        <v/>
      </c>
      <c r="E407" s="393" t="str">
        <f>IF(入力①申請書項目!G244="","",IF(入力①申請書項目!M244="",""&amp;入力①申請書項目!G244&amp;"."&amp;入力①申請書項目!J244,""&amp;入力①申請書項目!G244&amp;"."&amp;入力①申請書項目!J244&amp;"."&amp;入力①申請書項目!M244))</f>
        <v/>
      </c>
      <c r="F407" s="393"/>
      <c r="G407" s="393"/>
      <c r="H407" s="393"/>
      <c r="I407" s="464" t="str">
        <f>IF(入力①申請書項目!P244="","",VLOOKUP(入力①申請書項目!P244,PL①!$A$28:$B$36,2,FALSE))</f>
        <v/>
      </c>
      <c r="J407" s="464"/>
      <c r="K407" s="464"/>
      <c r="L407" s="505" t="str">
        <f>IF(入力①申請書項目!T244="","",入力①申請書項目!T244)</f>
        <v/>
      </c>
      <c r="M407" s="505"/>
      <c r="N407" s="505"/>
      <c r="O407" s="505"/>
      <c r="P407" s="505"/>
      <c r="Q407" s="505"/>
      <c r="R407" s="505"/>
      <c r="S407" s="505"/>
      <c r="T407" s="505"/>
      <c r="U407" s="505"/>
      <c r="V407" s="505"/>
      <c r="W407" s="506" t="str">
        <f>IF(入力①申請書項目!AD244="","",入力①申請書項目!AD244)&amp;IF(入力①申請書項目!AG244="","",入力①申請書項目!AG244)</f>
        <v/>
      </c>
      <c r="X407" s="506"/>
      <c r="Y407" s="506"/>
      <c r="Z407" s="506"/>
      <c r="AA407" s="506" t="str">
        <f>IF(入力①申請書項目!AJ244="","",入力①申請書項目!AJ244)</f>
        <v/>
      </c>
      <c r="AB407" s="506"/>
      <c r="AC407" s="506"/>
      <c r="AD407" s="504" t="str">
        <f>IF(入力①申請書項目!AN244="","",入力①申請書項目!AN244)</f>
        <v/>
      </c>
      <c r="AE407" s="504"/>
      <c r="AF407" s="504"/>
      <c r="AG407" s="503" t="str">
        <f>IF(入力①申請書項目!AQ244="","",入力①申請書項目!AQ244)</f>
        <v/>
      </c>
      <c r="AH407" s="503"/>
      <c r="AI407" s="504" t="str">
        <f>IF(入力①申請書項目!AS244=0,"",入力①申請書項目!AS244)</f>
        <v/>
      </c>
      <c r="AJ407" s="504"/>
      <c r="AK407" s="504"/>
      <c r="AL407" s="416" t="str">
        <f>IF(入力①申請書項目!AY244="","",入力①申請書項目!AY244)</f>
        <v/>
      </c>
      <c r="AM407" s="416"/>
      <c r="AN407" s="416"/>
      <c r="AO407" s="416"/>
      <c r="AP407" s="416"/>
      <c r="AQ407" s="269"/>
    </row>
    <row r="408" spans="1:43" ht="20.100000000000001" customHeight="1" x14ac:dyDescent="0.15">
      <c r="A408" s="268"/>
      <c r="B408" s="268"/>
      <c r="C408" s="351">
        <v>75</v>
      </c>
      <c r="D408" s="343" t="str">
        <f>IF(入力①申請書項目!E245="","",入力①申請書項目!E245)</f>
        <v/>
      </c>
      <c r="E408" s="393" t="str">
        <f>IF(入力①申請書項目!G245="","",IF(入力①申請書項目!M245="",""&amp;入力①申請書項目!G245&amp;"."&amp;入力①申請書項目!J245,""&amp;入力①申請書項目!G245&amp;"."&amp;入力①申請書項目!J245&amp;"."&amp;入力①申請書項目!M245))</f>
        <v/>
      </c>
      <c r="F408" s="393"/>
      <c r="G408" s="393"/>
      <c r="H408" s="393"/>
      <c r="I408" s="464" t="str">
        <f>IF(入力①申請書項目!P245="","",VLOOKUP(入力①申請書項目!P245,PL①!$A$28:$B$36,2,FALSE))</f>
        <v/>
      </c>
      <c r="J408" s="464"/>
      <c r="K408" s="464"/>
      <c r="L408" s="505" t="str">
        <f>IF(入力①申請書項目!T245="","",入力①申請書項目!T245)</f>
        <v/>
      </c>
      <c r="M408" s="505"/>
      <c r="N408" s="505"/>
      <c r="O408" s="505"/>
      <c r="P408" s="505"/>
      <c r="Q408" s="505"/>
      <c r="R408" s="505"/>
      <c r="S408" s="505"/>
      <c r="T408" s="505"/>
      <c r="U408" s="505"/>
      <c r="V408" s="505"/>
      <c r="W408" s="506" t="str">
        <f>IF(入力①申請書項目!AD245="","",入力①申請書項目!AD245)&amp;IF(入力①申請書項目!AG245="","",入力①申請書項目!AG245)</f>
        <v/>
      </c>
      <c r="X408" s="506"/>
      <c r="Y408" s="506"/>
      <c r="Z408" s="506"/>
      <c r="AA408" s="506" t="str">
        <f>IF(入力①申請書項目!AJ245="","",入力①申請書項目!AJ245)</f>
        <v/>
      </c>
      <c r="AB408" s="506"/>
      <c r="AC408" s="506"/>
      <c r="AD408" s="504" t="str">
        <f>IF(入力①申請書項目!AN245="","",入力①申請書項目!AN245)</f>
        <v/>
      </c>
      <c r="AE408" s="504"/>
      <c r="AF408" s="504"/>
      <c r="AG408" s="503" t="str">
        <f>IF(入力①申請書項目!AQ245="","",入力①申請書項目!AQ245)</f>
        <v/>
      </c>
      <c r="AH408" s="503"/>
      <c r="AI408" s="504" t="str">
        <f>IF(入力①申請書項目!AS245=0,"",入力①申請書項目!AS245)</f>
        <v/>
      </c>
      <c r="AJ408" s="504"/>
      <c r="AK408" s="504"/>
      <c r="AL408" s="416" t="str">
        <f>IF(入力①申請書項目!AY245="","",入力①申請書項目!AY245)</f>
        <v/>
      </c>
      <c r="AM408" s="416"/>
      <c r="AN408" s="416"/>
      <c r="AO408" s="416"/>
      <c r="AP408" s="416"/>
      <c r="AQ408" s="269"/>
    </row>
    <row r="409" spans="1:43" ht="20.100000000000001" customHeight="1" x14ac:dyDescent="0.15">
      <c r="A409" s="268"/>
      <c r="B409" s="268"/>
      <c r="C409" s="351">
        <v>76</v>
      </c>
      <c r="D409" s="343" t="str">
        <f>IF(入力①申請書項目!E246="","",入力①申請書項目!E246)</f>
        <v/>
      </c>
      <c r="E409" s="393" t="str">
        <f>IF(入力①申請書項目!G246="","",IF(入力①申請書項目!M246="",""&amp;入力①申請書項目!G246&amp;"."&amp;入力①申請書項目!J246,""&amp;入力①申請書項目!G246&amp;"."&amp;入力①申請書項目!J246&amp;"."&amp;入力①申請書項目!M246))</f>
        <v/>
      </c>
      <c r="F409" s="393"/>
      <c r="G409" s="393"/>
      <c r="H409" s="393"/>
      <c r="I409" s="464" t="str">
        <f>IF(入力①申請書項目!P246="","",VLOOKUP(入力①申請書項目!P246,PL①!$A$28:$B$36,2,FALSE))</f>
        <v/>
      </c>
      <c r="J409" s="464"/>
      <c r="K409" s="464"/>
      <c r="L409" s="505" t="str">
        <f>IF(入力①申請書項目!T246="","",入力①申請書項目!T246)</f>
        <v/>
      </c>
      <c r="M409" s="505"/>
      <c r="N409" s="505"/>
      <c r="O409" s="505"/>
      <c r="P409" s="505"/>
      <c r="Q409" s="505"/>
      <c r="R409" s="505"/>
      <c r="S409" s="505"/>
      <c r="T409" s="505"/>
      <c r="U409" s="505"/>
      <c r="V409" s="505"/>
      <c r="W409" s="506" t="str">
        <f>IF(入力①申請書項目!AD246="","",入力①申請書項目!AD246)&amp;IF(入力①申請書項目!AG246="","",入力①申請書項目!AG246)</f>
        <v/>
      </c>
      <c r="X409" s="506"/>
      <c r="Y409" s="506"/>
      <c r="Z409" s="506"/>
      <c r="AA409" s="506" t="str">
        <f>IF(入力①申請書項目!AJ246="","",入力①申請書項目!AJ246)</f>
        <v/>
      </c>
      <c r="AB409" s="506"/>
      <c r="AC409" s="506"/>
      <c r="AD409" s="504" t="str">
        <f>IF(入力①申請書項目!AN246="","",入力①申請書項目!AN246)</f>
        <v/>
      </c>
      <c r="AE409" s="504"/>
      <c r="AF409" s="504"/>
      <c r="AG409" s="503" t="str">
        <f>IF(入力①申請書項目!AQ246="","",入力①申請書項目!AQ246)</f>
        <v/>
      </c>
      <c r="AH409" s="503"/>
      <c r="AI409" s="504" t="str">
        <f>IF(入力①申請書項目!AS246=0,"",入力①申請書項目!AS246)</f>
        <v/>
      </c>
      <c r="AJ409" s="504"/>
      <c r="AK409" s="504"/>
      <c r="AL409" s="416" t="str">
        <f>IF(入力①申請書項目!AY246="","",入力①申請書項目!AY246)</f>
        <v/>
      </c>
      <c r="AM409" s="416"/>
      <c r="AN409" s="416"/>
      <c r="AO409" s="416"/>
      <c r="AP409" s="416"/>
      <c r="AQ409" s="269"/>
    </row>
    <row r="410" spans="1:43" ht="20.100000000000001" customHeight="1" x14ac:dyDescent="0.15">
      <c r="A410" s="268"/>
      <c r="B410" s="268"/>
      <c r="C410" s="351">
        <v>77</v>
      </c>
      <c r="D410" s="343" t="str">
        <f>IF(入力①申請書項目!E247="","",入力①申請書項目!E247)</f>
        <v/>
      </c>
      <c r="E410" s="393" t="str">
        <f>IF(入力①申請書項目!G247="","",IF(入力①申請書項目!M247="",""&amp;入力①申請書項目!G247&amp;"."&amp;入力①申請書項目!J247,""&amp;入力①申請書項目!G247&amp;"."&amp;入力①申請書項目!J247&amp;"."&amp;入力①申請書項目!M247))</f>
        <v/>
      </c>
      <c r="F410" s="393"/>
      <c r="G410" s="393"/>
      <c r="H410" s="393"/>
      <c r="I410" s="464" t="str">
        <f>IF(入力①申請書項目!P247="","",VLOOKUP(入力①申請書項目!P247,PL①!$A$28:$B$36,2,FALSE))</f>
        <v/>
      </c>
      <c r="J410" s="464"/>
      <c r="K410" s="464"/>
      <c r="L410" s="505" t="str">
        <f>IF(入力①申請書項目!T247="","",入力①申請書項目!T247)</f>
        <v/>
      </c>
      <c r="M410" s="505"/>
      <c r="N410" s="505"/>
      <c r="O410" s="505"/>
      <c r="P410" s="505"/>
      <c r="Q410" s="505"/>
      <c r="R410" s="505"/>
      <c r="S410" s="505"/>
      <c r="T410" s="505"/>
      <c r="U410" s="505"/>
      <c r="V410" s="505"/>
      <c r="W410" s="506" t="str">
        <f>IF(入力①申請書項目!AD247="","",入力①申請書項目!AD247)&amp;IF(入力①申請書項目!AG247="","",入力①申請書項目!AG247)</f>
        <v/>
      </c>
      <c r="X410" s="506"/>
      <c r="Y410" s="506"/>
      <c r="Z410" s="506"/>
      <c r="AA410" s="506" t="str">
        <f>IF(入力①申請書項目!AJ247="","",入力①申請書項目!AJ247)</f>
        <v/>
      </c>
      <c r="AB410" s="506"/>
      <c r="AC410" s="506"/>
      <c r="AD410" s="504" t="str">
        <f>IF(入力①申請書項目!AN247="","",入力①申請書項目!AN247)</f>
        <v/>
      </c>
      <c r="AE410" s="504"/>
      <c r="AF410" s="504"/>
      <c r="AG410" s="503" t="str">
        <f>IF(入力①申請書項目!AQ247="","",入力①申請書項目!AQ247)</f>
        <v/>
      </c>
      <c r="AH410" s="503"/>
      <c r="AI410" s="504" t="str">
        <f>IF(入力①申請書項目!AS247=0,"",入力①申請書項目!AS247)</f>
        <v/>
      </c>
      <c r="AJ410" s="504"/>
      <c r="AK410" s="504"/>
      <c r="AL410" s="416" t="str">
        <f>IF(入力①申請書項目!AY247="","",入力①申請書項目!AY247)</f>
        <v/>
      </c>
      <c r="AM410" s="416"/>
      <c r="AN410" s="416"/>
      <c r="AO410" s="416"/>
      <c r="AP410" s="416"/>
      <c r="AQ410" s="269"/>
    </row>
    <row r="411" spans="1:43" ht="20.100000000000001" customHeight="1" x14ac:dyDescent="0.15">
      <c r="A411" s="268"/>
      <c r="B411" s="268"/>
      <c r="C411" s="351">
        <v>78</v>
      </c>
      <c r="D411" s="343" t="str">
        <f>IF(入力①申請書項目!E248="","",入力①申請書項目!E248)</f>
        <v/>
      </c>
      <c r="E411" s="393" t="str">
        <f>IF(入力①申請書項目!G248="","",IF(入力①申請書項目!M248="",""&amp;入力①申請書項目!G248&amp;"."&amp;入力①申請書項目!J248,""&amp;入力①申請書項目!G248&amp;"."&amp;入力①申請書項目!J248&amp;"."&amp;入力①申請書項目!M248))</f>
        <v/>
      </c>
      <c r="F411" s="393"/>
      <c r="G411" s="393"/>
      <c r="H411" s="393"/>
      <c r="I411" s="464" t="str">
        <f>IF(入力①申請書項目!P248="","",VLOOKUP(入力①申請書項目!P248,PL①!$A$28:$B$36,2,FALSE))</f>
        <v/>
      </c>
      <c r="J411" s="464"/>
      <c r="K411" s="464"/>
      <c r="L411" s="505" t="str">
        <f>IF(入力①申請書項目!T248="","",入力①申請書項目!T248)</f>
        <v/>
      </c>
      <c r="M411" s="505"/>
      <c r="N411" s="505"/>
      <c r="O411" s="505"/>
      <c r="P411" s="505"/>
      <c r="Q411" s="505"/>
      <c r="R411" s="505"/>
      <c r="S411" s="505"/>
      <c r="T411" s="505"/>
      <c r="U411" s="505"/>
      <c r="V411" s="505"/>
      <c r="W411" s="506" t="str">
        <f>IF(入力①申請書項目!AD248="","",入力①申請書項目!AD248)&amp;IF(入力①申請書項目!AG248="","",入力①申請書項目!AG248)</f>
        <v/>
      </c>
      <c r="X411" s="506"/>
      <c r="Y411" s="506"/>
      <c r="Z411" s="506"/>
      <c r="AA411" s="506" t="str">
        <f>IF(入力①申請書項目!AJ248="","",入力①申請書項目!AJ248)</f>
        <v/>
      </c>
      <c r="AB411" s="506"/>
      <c r="AC411" s="506"/>
      <c r="AD411" s="504" t="str">
        <f>IF(入力①申請書項目!AN248="","",入力①申請書項目!AN248)</f>
        <v/>
      </c>
      <c r="AE411" s="504"/>
      <c r="AF411" s="504"/>
      <c r="AG411" s="503" t="str">
        <f>IF(入力①申請書項目!AQ248="","",入力①申請書項目!AQ248)</f>
        <v/>
      </c>
      <c r="AH411" s="503"/>
      <c r="AI411" s="504" t="str">
        <f>IF(入力①申請書項目!AS248=0,"",入力①申請書項目!AS248)</f>
        <v/>
      </c>
      <c r="AJ411" s="504"/>
      <c r="AK411" s="504"/>
      <c r="AL411" s="416" t="str">
        <f>IF(入力①申請書項目!AY248="","",入力①申請書項目!AY248)</f>
        <v/>
      </c>
      <c r="AM411" s="416"/>
      <c r="AN411" s="416"/>
      <c r="AO411" s="416"/>
      <c r="AP411" s="416"/>
      <c r="AQ411" s="269"/>
    </row>
    <row r="412" spans="1:43" ht="20.100000000000001" customHeight="1" x14ac:dyDescent="0.15">
      <c r="A412" s="268"/>
      <c r="B412" s="268"/>
      <c r="C412" s="351">
        <v>79</v>
      </c>
      <c r="D412" s="343" t="str">
        <f>IF(入力①申請書項目!E249="","",入力①申請書項目!E249)</f>
        <v/>
      </c>
      <c r="E412" s="393" t="str">
        <f>IF(入力①申請書項目!G249="","",IF(入力①申請書項目!M249="",""&amp;入力①申請書項目!G249&amp;"."&amp;入力①申請書項目!J249,""&amp;入力①申請書項目!G249&amp;"."&amp;入力①申請書項目!J249&amp;"."&amp;入力①申請書項目!M249))</f>
        <v/>
      </c>
      <c r="F412" s="393"/>
      <c r="G412" s="393"/>
      <c r="H412" s="393"/>
      <c r="I412" s="464" t="str">
        <f>IF(入力①申請書項目!P249="","",VLOOKUP(入力①申請書項目!P249,PL①!$A$28:$B$36,2,FALSE))</f>
        <v/>
      </c>
      <c r="J412" s="464"/>
      <c r="K412" s="464"/>
      <c r="L412" s="505" t="str">
        <f>IF(入力①申請書項目!T249="","",入力①申請書項目!T249)</f>
        <v/>
      </c>
      <c r="M412" s="505"/>
      <c r="N412" s="505"/>
      <c r="O412" s="505"/>
      <c r="P412" s="505"/>
      <c r="Q412" s="505"/>
      <c r="R412" s="505"/>
      <c r="S412" s="505"/>
      <c r="T412" s="505"/>
      <c r="U412" s="505"/>
      <c r="V412" s="505"/>
      <c r="W412" s="506" t="str">
        <f>IF(入力①申請書項目!AD249="","",入力①申請書項目!AD249)&amp;IF(入力①申請書項目!AG249="","",入力①申請書項目!AG249)</f>
        <v/>
      </c>
      <c r="X412" s="506"/>
      <c r="Y412" s="506"/>
      <c r="Z412" s="506"/>
      <c r="AA412" s="506" t="str">
        <f>IF(入力①申請書項目!AJ249="","",入力①申請書項目!AJ249)</f>
        <v/>
      </c>
      <c r="AB412" s="506"/>
      <c r="AC412" s="506"/>
      <c r="AD412" s="504" t="str">
        <f>IF(入力①申請書項目!AN249="","",入力①申請書項目!AN249)</f>
        <v/>
      </c>
      <c r="AE412" s="504"/>
      <c r="AF412" s="504"/>
      <c r="AG412" s="503" t="str">
        <f>IF(入力①申請書項目!AQ249="","",入力①申請書項目!AQ249)</f>
        <v/>
      </c>
      <c r="AH412" s="503"/>
      <c r="AI412" s="504" t="str">
        <f>IF(入力①申請書項目!AS249=0,"",入力①申請書項目!AS249)</f>
        <v/>
      </c>
      <c r="AJ412" s="504"/>
      <c r="AK412" s="504"/>
      <c r="AL412" s="416" t="str">
        <f>IF(入力①申請書項目!AY249="","",入力①申請書項目!AY249)</f>
        <v/>
      </c>
      <c r="AM412" s="416"/>
      <c r="AN412" s="416"/>
      <c r="AO412" s="416"/>
      <c r="AP412" s="416"/>
      <c r="AQ412" s="269"/>
    </row>
    <row r="413" spans="1:43" ht="20.100000000000001" customHeight="1" x14ac:dyDescent="0.15">
      <c r="A413" s="268"/>
      <c r="B413" s="268"/>
      <c r="C413" s="351">
        <v>80</v>
      </c>
      <c r="D413" s="343" t="str">
        <f>IF(入力①申請書項目!E250="","",入力①申請書項目!E250)</f>
        <v/>
      </c>
      <c r="E413" s="393" t="str">
        <f>IF(入力①申請書項目!G250="","",IF(入力①申請書項目!M250="",""&amp;入力①申請書項目!G250&amp;"."&amp;入力①申請書項目!J250,""&amp;入力①申請書項目!G250&amp;"."&amp;入力①申請書項目!J250&amp;"."&amp;入力①申請書項目!M250))</f>
        <v/>
      </c>
      <c r="F413" s="393"/>
      <c r="G413" s="393"/>
      <c r="H413" s="393"/>
      <c r="I413" s="464" t="str">
        <f>IF(入力①申請書項目!P250="","",VLOOKUP(入力①申請書項目!P250,PL①!$A$28:$B$36,2,FALSE))</f>
        <v/>
      </c>
      <c r="J413" s="464"/>
      <c r="K413" s="464"/>
      <c r="L413" s="505" t="str">
        <f>IF(入力①申請書項目!T250="","",入力①申請書項目!T250)</f>
        <v/>
      </c>
      <c r="M413" s="505"/>
      <c r="N413" s="505"/>
      <c r="O413" s="505"/>
      <c r="P413" s="505"/>
      <c r="Q413" s="505"/>
      <c r="R413" s="505"/>
      <c r="S413" s="505"/>
      <c r="T413" s="505"/>
      <c r="U413" s="505"/>
      <c r="V413" s="505"/>
      <c r="W413" s="506" t="str">
        <f>IF(入力①申請書項目!AD250="","",入力①申請書項目!AD250)&amp;IF(入力①申請書項目!AG250="","",入力①申請書項目!AG250)</f>
        <v/>
      </c>
      <c r="X413" s="506"/>
      <c r="Y413" s="506"/>
      <c r="Z413" s="506"/>
      <c r="AA413" s="506" t="str">
        <f>IF(入力①申請書項目!AJ250="","",入力①申請書項目!AJ250)</f>
        <v/>
      </c>
      <c r="AB413" s="506"/>
      <c r="AC413" s="506"/>
      <c r="AD413" s="504" t="str">
        <f>IF(入力①申請書項目!AN250="","",入力①申請書項目!AN250)</f>
        <v/>
      </c>
      <c r="AE413" s="504"/>
      <c r="AF413" s="504"/>
      <c r="AG413" s="503" t="str">
        <f>IF(入力①申請書項目!AQ250="","",入力①申請書項目!AQ250)</f>
        <v/>
      </c>
      <c r="AH413" s="503"/>
      <c r="AI413" s="504" t="str">
        <f>IF(入力①申請書項目!AS250=0,"",入力①申請書項目!AS250)</f>
        <v/>
      </c>
      <c r="AJ413" s="504"/>
      <c r="AK413" s="504"/>
      <c r="AL413" s="416" t="str">
        <f>IF(入力①申請書項目!AY250="","",入力①申請書項目!AY250)</f>
        <v/>
      </c>
      <c r="AM413" s="416"/>
      <c r="AN413" s="416"/>
      <c r="AO413" s="416"/>
      <c r="AP413" s="416"/>
      <c r="AQ413" s="269"/>
    </row>
    <row r="414" spans="1:43" ht="20.100000000000001" customHeight="1" x14ac:dyDescent="0.15">
      <c r="A414" s="268"/>
      <c r="B414" s="268"/>
      <c r="C414" s="351">
        <v>81</v>
      </c>
      <c r="D414" s="343" t="str">
        <f>IF(入力①申請書項目!E251="","",入力①申請書項目!E251)</f>
        <v/>
      </c>
      <c r="E414" s="393" t="str">
        <f>IF(入力①申請書項目!G251="","",IF(入力①申請書項目!M251="",""&amp;入力①申請書項目!G251&amp;"."&amp;入力①申請書項目!J251,""&amp;入力①申請書項目!G251&amp;"."&amp;入力①申請書項目!J251&amp;"."&amp;入力①申請書項目!M251))</f>
        <v/>
      </c>
      <c r="F414" s="393"/>
      <c r="G414" s="393"/>
      <c r="H414" s="393"/>
      <c r="I414" s="464" t="str">
        <f>IF(入力①申請書項目!P251="","",VLOOKUP(入力①申請書項目!P251,PL①!$A$28:$B$36,2,FALSE))</f>
        <v/>
      </c>
      <c r="J414" s="464"/>
      <c r="K414" s="464"/>
      <c r="L414" s="505" t="str">
        <f>IF(入力①申請書項目!T251="","",入力①申請書項目!T251)</f>
        <v/>
      </c>
      <c r="M414" s="505"/>
      <c r="N414" s="505"/>
      <c r="O414" s="505"/>
      <c r="P414" s="505"/>
      <c r="Q414" s="505"/>
      <c r="R414" s="505"/>
      <c r="S414" s="505"/>
      <c r="T414" s="505"/>
      <c r="U414" s="505"/>
      <c r="V414" s="505"/>
      <c r="W414" s="506" t="str">
        <f>IF(入力①申請書項目!AD251="","",入力①申請書項目!AD251)&amp;IF(入力①申請書項目!AG251="","",入力①申請書項目!AG251)</f>
        <v/>
      </c>
      <c r="X414" s="506"/>
      <c r="Y414" s="506"/>
      <c r="Z414" s="506"/>
      <c r="AA414" s="506" t="str">
        <f>IF(入力①申請書項目!AJ251="","",入力①申請書項目!AJ251)</f>
        <v/>
      </c>
      <c r="AB414" s="506"/>
      <c r="AC414" s="506"/>
      <c r="AD414" s="504" t="str">
        <f>IF(入力①申請書項目!AN251="","",入力①申請書項目!AN251)</f>
        <v/>
      </c>
      <c r="AE414" s="504"/>
      <c r="AF414" s="504"/>
      <c r="AG414" s="503" t="str">
        <f>IF(入力①申請書項目!AQ251="","",入力①申請書項目!AQ251)</f>
        <v/>
      </c>
      <c r="AH414" s="503"/>
      <c r="AI414" s="504" t="str">
        <f>IF(入力①申請書項目!AS251=0,"",入力①申請書項目!AS251)</f>
        <v/>
      </c>
      <c r="AJ414" s="504"/>
      <c r="AK414" s="504"/>
      <c r="AL414" s="416" t="str">
        <f>IF(入力①申請書項目!AY251="","",入力①申請書項目!AY251)</f>
        <v/>
      </c>
      <c r="AM414" s="416"/>
      <c r="AN414" s="416"/>
      <c r="AO414" s="416"/>
      <c r="AP414" s="416"/>
      <c r="AQ414" s="269"/>
    </row>
    <row r="415" spans="1:43" ht="20.100000000000001" customHeight="1" x14ac:dyDescent="0.15">
      <c r="A415" s="268"/>
      <c r="B415" s="268"/>
      <c r="C415" s="351">
        <v>82</v>
      </c>
      <c r="D415" s="343" t="str">
        <f>IF(入力①申請書項目!E252="","",入力①申請書項目!E252)</f>
        <v/>
      </c>
      <c r="E415" s="393" t="str">
        <f>IF(入力①申請書項目!G252="","",IF(入力①申請書項目!M252="",""&amp;入力①申請書項目!G252&amp;"."&amp;入力①申請書項目!J252,""&amp;入力①申請書項目!G252&amp;"."&amp;入力①申請書項目!J252&amp;"."&amp;入力①申請書項目!M252))</f>
        <v/>
      </c>
      <c r="F415" s="393"/>
      <c r="G415" s="393"/>
      <c r="H415" s="393"/>
      <c r="I415" s="464" t="str">
        <f>IF(入力①申請書項目!P252="","",VLOOKUP(入力①申請書項目!P252,PL①!$A$28:$B$36,2,FALSE))</f>
        <v/>
      </c>
      <c r="J415" s="464"/>
      <c r="K415" s="464"/>
      <c r="L415" s="505" t="str">
        <f>IF(入力①申請書項目!T252="","",入力①申請書項目!T252)</f>
        <v/>
      </c>
      <c r="M415" s="505"/>
      <c r="N415" s="505"/>
      <c r="O415" s="505"/>
      <c r="P415" s="505"/>
      <c r="Q415" s="505"/>
      <c r="R415" s="505"/>
      <c r="S415" s="505"/>
      <c r="T415" s="505"/>
      <c r="U415" s="505"/>
      <c r="V415" s="505"/>
      <c r="W415" s="506" t="str">
        <f>IF(入力①申請書項目!AD252="","",入力①申請書項目!AD252)&amp;IF(入力①申請書項目!AG252="","",入力①申請書項目!AG252)</f>
        <v/>
      </c>
      <c r="X415" s="506"/>
      <c r="Y415" s="506"/>
      <c r="Z415" s="506"/>
      <c r="AA415" s="506" t="str">
        <f>IF(入力①申請書項目!AJ252="","",入力①申請書項目!AJ252)</f>
        <v/>
      </c>
      <c r="AB415" s="506"/>
      <c r="AC415" s="506"/>
      <c r="AD415" s="504" t="str">
        <f>IF(入力①申請書項目!AN252="","",入力①申請書項目!AN252)</f>
        <v/>
      </c>
      <c r="AE415" s="504"/>
      <c r="AF415" s="504"/>
      <c r="AG415" s="503" t="str">
        <f>IF(入力①申請書項目!AQ252="","",入力①申請書項目!AQ252)</f>
        <v/>
      </c>
      <c r="AH415" s="503"/>
      <c r="AI415" s="504" t="str">
        <f>IF(入力①申請書項目!AS252=0,"",入力①申請書項目!AS252)</f>
        <v/>
      </c>
      <c r="AJ415" s="504"/>
      <c r="AK415" s="504"/>
      <c r="AL415" s="416" t="str">
        <f>IF(入力①申請書項目!AY252="","",入力①申請書項目!AY252)</f>
        <v/>
      </c>
      <c r="AM415" s="416"/>
      <c r="AN415" s="416"/>
      <c r="AO415" s="416"/>
      <c r="AP415" s="416"/>
      <c r="AQ415" s="269"/>
    </row>
    <row r="416" spans="1:43" ht="20.100000000000001" customHeight="1" x14ac:dyDescent="0.15">
      <c r="A416" s="268"/>
      <c r="B416" s="268"/>
      <c r="C416" s="351">
        <v>83</v>
      </c>
      <c r="D416" s="343" t="str">
        <f>IF(入力①申請書項目!E253="","",入力①申請書項目!E253)</f>
        <v/>
      </c>
      <c r="E416" s="393" t="str">
        <f>IF(入力①申請書項目!G253="","",IF(入力①申請書項目!M253="",""&amp;入力①申請書項目!G253&amp;"."&amp;入力①申請書項目!J253,""&amp;入力①申請書項目!G253&amp;"."&amp;入力①申請書項目!J253&amp;"."&amp;入力①申請書項目!M253))</f>
        <v/>
      </c>
      <c r="F416" s="393"/>
      <c r="G416" s="393"/>
      <c r="H416" s="393"/>
      <c r="I416" s="464" t="str">
        <f>IF(入力①申請書項目!P253="","",VLOOKUP(入力①申請書項目!P253,PL①!$A$28:$B$36,2,FALSE))</f>
        <v/>
      </c>
      <c r="J416" s="464"/>
      <c r="K416" s="464"/>
      <c r="L416" s="505" t="str">
        <f>IF(入力①申請書項目!T253="","",入力①申請書項目!T253)</f>
        <v/>
      </c>
      <c r="M416" s="505"/>
      <c r="N416" s="505"/>
      <c r="O416" s="505"/>
      <c r="P416" s="505"/>
      <c r="Q416" s="505"/>
      <c r="R416" s="505"/>
      <c r="S416" s="505"/>
      <c r="T416" s="505"/>
      <c r="U416" s="505"/>
      <c r="V416" s="505"/>
      <c r="W416" s="506" t="str">
        <f>IF(入力①申請書項目!AD253="","",入力①申請書項目!AD253)&amp;IF(入力①申請書項目!AG253="","",入力①申請書項目!AG253)</f>
        <v/>
      </c>
      <c r="X416" s="506"/>
      <c r="Y416" s="506"/>
      <c r="Z416" s="506"/>
      <c r="AA416" s="506" t="str">
        <f>IF(入力①申請書項目!AJ253="","",入力①申請書項目!AJ253)</f>
        <v/>
      </c>
      <c r="AB416" s="506"/>
      <c r="AC416" s="506"/>
      <c r="AD416" s="504" t="str">
        <f>IF(入力①申請書項目!AN253="","",入力①申請書項目!AN253)</f>
        <v/>
      </c>
      <c r="AE416" s="504"/>
      <c r="AF416" s="504"/>
      <c r="AG416" s="503" t="str">
        <f>IF(入力①申請書項目!AQ253="","",入力①申請書項目!AQ253)</f>
        <v/>
      </c>
      <c r="AH416" s="503"/>
      <c r="AI416" s="504" t="str">
        <f>IF(入力①申請書項目!AS253=0,"",入力①申請書項目!AS253)</f>
        <v/>
      </c>
      <c r="AJ416" s="504"/>
      <c r="AK416" s="504"/>
      <c r="AL416" s="416" t="str">
        <f>IF(入力①申請書項目!AY253="","",入力①申請書項目!AY253)</f>
        <v/>
      </c>
      <c r="AM416" s="416"/>
      <c r="AN416" s="416"/>
      <c r="AO416" s="416"/>
      <c r="AP416" s="416"/>
      <c r="AQ416" s="269"/>
    </row>
    <row r="417" spans="1:43" ht="20.100000000000001" customHeight="1" x14ac:dyDescent="0.15">
      <c r="A417" s="268"/>
      <c r="B417" s="268"/>
      <c r="C417" s="351">
        <v>84</v>
      </c>
      <c r="D417" s="343" t="str">
        <f>IF(入力①申請書項目!E254="","",入力①申請書項目!E254)</f>
        <v/>
      </c>
      <c r="E417" s="393" t="str">
        <f>IF(入力①申請書項目!G254="","",IF(入力①申請書項目!M254="",""&amp;入力①申請書項目!G254&amp;"."&amp;入力①申請書項目!J254,""&amp;入力①申請書項目!G254&amp;"."&amp;入力①申請書項目!J254&amp;"."&amp;入力①申請書項目!M254))</f>
        <v/>
      </c>
      <c r="F417" s="393"/>
      <c r="G417" s="393"/>
      <c r="H417" s="393"/>
      <c r="I417" s="464" t="str">
        <f>IF(入力①申請書項目!P254="","",VLOOKUP(入力①申請書項目!P254,PL①!$A$28:$B$36,2,FALSE))</f>
        <v/>
      </c>
      <c r="J417" s="464"/>
      <c r="K417" s="464"/>
      <c r="L417" s="505" t="str">
        <f>IF(入力①申請書項目!T254="","",入力①申請書項目!T254)</f>
        <v/>
      </c>
      <c r="M417" s="505"/>
      <c r="N417" s="505"/>
      <c r="O417" s="505"/>
      <c r="P417" s="505"/>
      <c r="Q417" s="505"/>
      <c r="R417" s="505"/>
      <c r="S417" s="505"/>
      <c r="T417" s="505"/>
      <c r="U417" s="505"/>
      <c r="V417" s="505"/>
      <c r="W417" s="506" t="str">
        <f>IF(入力①申請書項目!AD254="","",入力①申請書項目!AD254)&amp;IF(入力①申請書項目!AG254="","",入力①申請書項目!AG254)</f>
        <v/>
      </c>
      <c r="X417" s="506"/>
      <c r="Y417" s="506"/>
      <c r="Z417" s="506"/>
      <c r="AA417" s="506" t="str">
        <f>IF(入力①申請書項目!AJ254="","",入力①申請書項目!AJ254)</f>
        <v/>
      </c>
      <c r="AB417" s="506"/>
      <c r="AC417" s="506"/>
      <c r="AD417" s="504" t="str">
        <f>IF(入力①申請書項目!AN254="","",入力①申請書項目!AN254)</f>
        <v/>
      </c>
      <c r="AE417" s="504"/>
      <c r="AF417" s="504"/>
      <c r="AG417" s="503" t="str">
        <f>IF(入力①申請書項目!AQ254="","",入力①申請書項目!AQ254)</f>
        <v/>
      </c>
      <c r="AH417" s="503"/>
      <c r="AI417" s="504" t="str">
        <f>IF(入力①申請書項目!AS254=0,"",入力①申請書項目!AS254)</f>
        <v/>
      </c>
      <c r="AJ417" s="504"/>
      <c r="AK417" s="504"/>
      <c r="AL417" s="416" t="str">
        <f>IF(入力①申請書項目!AY254="","",入力①申請書項目!AY254)</f>
        <v/>
      </c>
      <c r="AM417" s="416"/>
      <c r="AN417" s="416"/>
      <c r="AO417" s="416"/>
      <c r="AP417" s="416"/>
      <c r="AQ417" s="269"/>
    </row>
    <row r="418" spans="1:43" ht="20.100000000000001" customHeight="1" x14ac:dyDescent="0.15">
      <c r="A418" s="268"/>
      <c r="B418" s="268"/>
      <c r="C418" s="351">
        <v>85</v>
      </c>
      <c r="D418" s="343" t="str">
        <f>IF(入力①申請書項目!E255="","",入力①申請書項目!E255)</f>
        <v/>
      </c>
      <c r="E418" s="393" t="str">
        <f>IF(入力①申請書項目!G255="","",IF(入力①申請書項目!M255="",""&amp;入力①申請書項目!G255&amp;"."&amp;入力①申請書項目!J255,""&amp;入力①申請書項目!G255&amp;"."&amp;入力①申請書項目!J255&amp;"."&amp;入力①申請書項目!M255))</f>
        <v/>
      </c>
      <c r="F418" s="393"/>
      <c r="G418" s="393"/>
      <c r="H418" s="393"/>
      <c r="I418" s="464" t="str">
        <f>IF(入力①申請書項目!P255="","",VLOOKUP(入力①申請書項目!P255,PL①!$A$28:$B$36,2,FALSE))</f>
        <v/>
      </c>
      <c r="J418" s="464"/>
      <c r="K418" s="464"/>
      <c r="L418" s="505" t="str">
        <f>IF(入力①申請書項目!T255="","",入力①申請書項目!T255)</f>
        <v/>
      </c>
      <c r="M418" s="505"/>
      <c r="N418" s="505"/>
      <c r="O418" s="505"/>
      <c r="P418" s="505"/>
      <c r="Q418" s="505"/>
      <c r="R418" s="505"/>
      <c r="S418" s="505"/>
      <c r="T418" s="505"/>
      <c r="U418" s="505"/>
      <c r="V418" s="505"/>
      <c r="W418" s="506" t="str">
        <f>IF(入力①申請書項目!AD255="","",入力①申請書項目!AD255)&amp;IF(入力①申請書項目!AG255="","",入力①申請書項目!AG255)</f>
        <v/>
      </c>
      <c r="X418" s="506"/>
      <c r="Y418" s="506"/>
      <c r="Z418" s="506"/>
      <c r="AA418" s="506" t="str">
        <f>IF(入力①申請書項目!AJ255="","",入力①申請書項目!AJ255)</f>
        <v/>
      </c>
      <c r="AB418" s="506"/>
      <c r="AC418" s="506"/>
      <c r="AD418" s="504" t="str">
        <f>IF(入力①申請書項目!AN255="","",入力①申請書項目!AN255)</f>
        <v/>
      </c>
      <c r="AE418" s="504"/>
      <c r="AF418" s="504"/>
      <c r="AG418" s="503" t="str">
        <f>IF(入力①申請書項目!AQ255="","",入力①申請書項目!AQ255)</f>
        <v/>
      </c>
      <c r="AH418" s="503"/>
      <c r="AI418" s="504" t="str">
        <f>IF(入力①申請書項目!AS255=0,"",入力①申請書項目!AS255)</f>
        <v/>
      </c>
      <c r="AJ418" s="504"/>
      <c r="AK418" s="504"/>
      <c r="AL418" s="416" t="str">
        <f>IF(入力①申請書項目!AY255="","",入力①申請書項目!AY255)</f>
        <v/>
      </c>
      <c r="AM418" s="416"/>
      <c r="AN418" s="416"/>
      <c r="AO418" s="416"/>
      <c r="AP418" s="416"/>
      <c r="AQ418" s="269"/>
    </row>
    <row r="419" spans="1:43" ht="20.100000000000001" customHeight="1" x14ac:dyDescent="0.15">
      <c r="A419" s="268"/>
      <c r="B419" s="268"/>
      <c r="C419" s="351">
        <v>86</v>
      </c>
      <c r="D419" s="343" t="str">
        <f>IF(入力①申請書項目!E256="","",入力①申請書項目!E256)</f>
        <v/>
      </c>
      <c r="E419" s="393" t="str">
        <f>IF(入力①申請書項目!G256="","",IF(入力①申請書項目!M256="",""&amp;入力①申請書項目!G256&amp;"."&amp;入力①申請書項目!J256,""&amp;入力①申請書項目!G256&amp;"."&amp;入力①申請書項目!J256&amp;"."&amp;入力①申請書項目!M256))</f>
        <v/>
      </c>
      <c r="F419" s="393"/>
      <c r="G419" s="393"/>
      <c r="H419" s="393"/>
      <c r="I419" s="464" t="str">
        <f>IF(入力①申請書項目!P256="","",VLOOKUP(入力①申請書項目!P256,PL①!$A$28:$B$36,2,FALSE))</f>
        <v/>
      </c>
      <c r="J419" s="464"/>
      <c r="K419" s="464"/>
      <c r="L419" s="505" t="str">
        <f>IF(入力①申請書項目!T256="","",入力①申請書項目!T256)</f>
        <v/>
      </c>
      <c r="M419" s="505"/>
      <c r="N419" s="505"/>
      <c r="O419" s="505"/>
      <c r="P419" s="505"/>
      <c r="Q419" s="505"/>
      <c r="R419" s="505"/>
      <c r="S419" s="505"/>
      <c r="T419" s="505"/>
      <c r="U419" s="505"/>
      <c r="V419" s="505"/>
      <c r="W419" s="506" t="str">
        <f>IF(入力①申請書項目!AD256="","",入力①申請書項目!AD256)&amp;IF(入力①申請書項目!AG256="","",入力①申請書項目!AG256)</f>
        <v/>
      </c>
      <c r="X419" s="506"/>
      <c r="Y419" s="506"/>
      <c r="Z419" s="506"/>
      <c r="AA419" s="506" t="str">
        <f>IF(入力①申請書項目!AJ256="","",入力①申請書項目!AJ256)</f>
        <v/>
      </c>
      <c r="AB419" s="506"/>
      <c r="AC419" s="506"/>
      <c r="AD419" s="504" t="str">
        <f>IF(入力①申請書項目!AN256="","",入力①申請書項目!AN256)</f>
        <v/>
      </c>
      <c r="AE419" s="504"/>
      <c r="AF419" s="504"/>
      <c r="AG419" s="503" t="str">
        <f>IF(入力①申請書項目!AQ256="","",入力①申請書項目!AQ256)</f>
        <v/>
      </c>
      <c r="AH419" s="503"/>
      <c r="AI419" s="504" t="str">
        <f>IF(入力①申請書項目!AS256=0,"",入力①申請書項目!AS256)</f>
        <v/>
      </c>
      <c r="AJ419" s="504"/>
      <c r="AK419" s="504"/>
      <c r="AL419" s="416" t="str">
        <f>IF(入力①申請書項目!AY256="","",入力①申請書項目!AY256)</f>
        <v/>
      </c>
      <c r="AM419" s="416"/>
      <c r="AN419" s="416"/>
      <c r="AO419" s="416"/>
      <c r="AP419" s="416"/>
      <c r="AQ419" s="269"/>
    </row>
    <row r="420" spans="1:43" ht="20.100000000000001" customHeight="1" x14ac:dyDescent="0.15">
      <c r="A420" s="268"/>
      <c r="B420" s="268"/>
      <c r="C420" s="351">
        <v>87</v>
      </c>
      <c r="D420" s="343" t="str">
        <f>IF(入力①申請書項目!E257="","",入力①申請書項目!E257)</f>
        <v/>
      </c>
      <c r="E420" s="393" t="str">
        <f>IF(入力①申請書項目!G257="","",IF(入力①申請書項目!M257="",""&amp;入力①申請書項目!G257&amp;"."&amp;入力①申請書項目!J257,""&amp;入力①申請書項目!G257&amp;"."&amp;入力①申請書項目!J257&amp;"."&amp;入力①申請書項目!M257))</f>
        <v/>
      </c>
      <c r="F420" s="393"/>
      <c r="G420" s="393"/>
      <c r="H420" s="393"/>
      <c r="I420" s="464" t="str">
        <f>IF(入力①申請書項目!P257="","",VLOOKUP(入力①申請書項目!P257,PL①!$A$28:$B$36,2,FALSE))</f>
        <v/>
      </c>
      <c r="J420" s="464"/>
      <c r="K420" s="464"/>
      <c r="L420" s="505" t="str">
        <f>IF(入力①申請書項目!T257="","",入力①申請書項目!T257)</f>
        <v/>
      </c>
      <c r="M420" s="505"/>
      <c r="N420" s="505"/>
      <c r="O420" s="505"/>
      <c r="P420" s="505"/>
      <c r="Q420" s="505"/>
      <c r="R420" s="505"/>
      <c r="S420" s="505"/>
      <c r="T420" s="505"/>
      <c r="U420" s="505"/>
      <c r="V420" s="505"/>
      <c r="W420" s="506" t="str">
        <f>IF(入力①申請書項目!AD257="","",入力①申請書項目!AD257)&amp;IF(入力①申請書項目!AG257="","",入力①申請書項目!AG257)</f>
        <v/>
      </c>
      <c r="X420" s="506"/>
      <c r="Y420" s="506"/>
      <c r="Z420" s="506"/>
      <c r="AA420" s="506" t="str">
        <f>IF(入力①申請書項目!AJ257="","",入力①申請書項目!AJ257)</f>
        <v/>
      </c>
      <c r="AB420" s="506"/>
      <c r="AC420" s="506"/>
      <c r="AD420" s="504" t="str">
        <f>IF(入力①申請書項目!AN257="","",入力①申請書項目!AN257)</f>
        <v/>
      </c>
      <c r="AE420" s="504"/>
      <c r="AF420" s="504"/>
      <c r="AG420" s="503" t="str">
        <f>IF(入力①申請書項目!AQ257="","",入力①申請書項目!AQ257)</f>
        <v/>
      </c>
      <c r="AH420" s="503"/>
      <c r="AI420" s="504" t="str">
        <f>IF(入力①申請書項目!AS257=0,"",入力①申請書項目!AS257)</f>
        <v/>
      </c>
      <c r="AJ420" s="504"/>
      <c r="AK420" s="504"/>
      <c r="AL420" s="416" t="str">
        <f>IF(入力①申請書項目!AY257="","",入力①申請書項目!AY257)</f>
        <v/>
      </c>
      <c r="AM420" s="416"/>
      <c r="AN420" s="416"/>
      <c r="AO420" s="416"/>
      <c r="AP420" s="416"/>
      <c r="AQ420" s="269"/>
    </row>
    <row r="421" spans="1:43" ht="20.100000000000001" customHeight="1" x14ac:dyDescent="0.15">
      <c r="A421" s="268"/>
      <c r="B421" s="268"/>
      <c r="C421" s="351">
        <v>88</v>
      </c>
      <c r="D421" s="343" t="str">
        <f>IF(入力①申請書項目!E258="","",入力①申請書項目!E258)</f>
        <v/>
      </c>
      <c r="E421" s="393" t="str">
        <f>IF(入力①申請書項目!G258="","",IF(入力①申請書項目!M258="",""&amp;入力①申請書項目!G258&amp;"."&amp;入力①申請書項目!J258,""&amp;入力①申請書項目!G258&amp;"."&amp;入力①申請書項目!J258&amp;"."&amp;入力①申請書項目!M258))</f>
        <v/>
      </c>
      <c r="F421" s="393"/>
      <c r="G421" s="393"/>
      <c r="H421" s="393"/>
      <c r="I421" s="464" t="str">
        <f>IF(入力①申請書項目!P258="","",VLOOKUP(入力①申請書項目!P258,PL①!$A$28:$B$36,2,FALSE))</f>
        <v/>
      </c>
      <c r="J421" s="464"/>
      <c r="K421" s="464"/>
      <c r="L421" s="505" t="str">
        <f>IF(入力①申請書項目!T258="","",入力①申請書項目!T258)</f>
        <v/>
      </c>
      <c r="M421" s="505"/>
      <c r="N421" s="505"/>
      <c r="O421" s="505"/>
      <c r="P421" s="505"/>
      <c r="Q421" s="505"/>
      <c r="R421" s="505"/>
      <c r="S421" s="505"/>
      <c r="T421" s="505"/>
      <c r="U421" s="505"/>
      <c r="V421" s="505"/>
      <c r="W421" s="506" t="str">
        <f>IF(入力①申請書項目!AD258="","",入力①申請書項目!AD258)&amp;IF(入力①申請書項目!AG258="","",入力①申請書項目!AG258)</f>
        <v/>
      </c>
      <c r="X421" s="506"/>
      <c r="Y421" s="506"/>
      <c r="Z421" s="506"/>
      <c r="AA421" s="506" t="str">
        <f>IF(入力①申請書項目!AJ258="","",入力①申請書項目!AJ258)</f>
        <v/>
      </c>
      <c r="AB421" s="506"/>
      <c r="AC421" s="506"/>
      <c r="AD421" s="504" t="str">
        <f>IF(入力①申請書項目!AN258="","",入力①申請書項目!AN258)</f>
        <v/>
      </c>
      <c r="AE421" s="504"/>
      <c r="AF421" s="504"/>
      <c r="AG421" s="503" t="str">
        <f>IF(入力①申請書項目!AQ258="","",入力①申請書項目!AQ258)</f>
        <v/>
      </c>
      <c r="AH421" s="503"/>
      <c r="AI421" s="504" t="str">
        <f>IF(入力①申請書項目!AS258=0,"",入力①申請書項目!AS258)</f>
        <v/>
      </c>
      <c r="AJ421" s="504"/>
      <c r="AK421" s="504"/>
      <c r="AL421" s="416" t="str">
        <f>IF(入力①申請書項目!AY258="","",入力①申請書項目!AY258)</f>
        <v/>
      </c>
      <c r="AM421" s="416"/>
      <c r="AN421" s="416"/>
      <c r="AO421" s="416"/>
      <c r="AP421" s="416"/>
      <c r="AQ421" s="269"/>
    </row>
    <row r="422" spans="1:43" ht="20.100000000000001" customHeight="1" x14ac:dyDescent="0.15">
      <c r="A422" s="268"/>
      <c r="B422" s="268"/>
      <c r="C422" s="351">
        <v>89</v>
      </c>
      <c r="D422" s="343" t="str">
        <f>IF(入力①申請書項目!E259="","",入力①申請書項目!E259)</f>
        <v/>
      </c>
      <c r="E422" s="393" t="str">
        <f>IF(入力①申請書項目!G259="","",IF(入力①申請書項目!M259="",""&amp;入力①申請書項目!G259&amp;"."&amp;入力①申請書項目!J259,""&amp;入力①申請書項目!G259&amp;"."&amp;入力①申請書項目!J259&amp;"."&amp;入力①申請書項目!M259))</f>
        <v/>
      </c>
      <c r="F422" s="393"/>
      <c r="G422" s="393"/>
      <c r="H422" s="393"/>
      <c r="I422" s="464" t="str">
        <f>IF(入力①申請書項目!P259="","",VLOOKUP(入力①申請書項目!P259,PL①!$A$28:$B$36,2,FALSE))</f>
        <v/>
      </c>
      <c r="J422" s="464"/>
      <c r="K422" s="464"/>
      <c r="L422" s="505" t="str">
        <f>IF(入力①申請書項目!T259="","",入力①申請書項目!T259)</f>
        <v/>
      </c>
      <c r="M422" s="505"/>
      <c r="N422" s="505"/>
      <c r="O422" s="505"/>
      <c r="P422" s="505"/>
      <c r="Q422" s="505"/>
      <c r="R422" s="505"/>
      <c r="S422" s="505"/>
      <c r="T422" s="505"/>
      <c r="U422" s="505"/>
      <c r="V422" s="505"/>
      <c r="W422" s="506" t="str">
        <f>IF(入力①申請書項目!AD259="","",入力①申請書項目!AD259)&amp;IF(入力①申請書項目!AG259="","",入力①申請書項目!AG259)</f>
        <v/>
      </c>
      <c r="X422" s="506"/>
      <c r="Y422" s="506"/>
      <c r="Z422" s="506"/>
      <c r="AA422" s="506" t="str">
        <f>IF(入力①申請書項目!AJ259="","",入力①申請書項目!AJ259)</f>
        <v/>
      </c>
      <c r="AB422" s="506"/>
      <c r="AC422" s="506"/>
      <c r="AD422" s="504" t="str">
        <f>IF(入力①申請書項目!AN259="","",入力①申請書項目!AN259)</f>
        <v/>
      </c>
      <c r="AE422" s="504"/>
      <c r="AF422" s="504"/>
      <c r="AG422" s="503" t="str">
        <f>IF(入力①申請書項目!AQ259="","",入力①申請書項目!AQ259)</f>
        <v/>
      </c>
      <c r="AH422" s="503"/>
      <c r="AI422" s="504" t="str">
        <f>IF(入力①申請書項目!AS259=0,"",入力①申請書項目!AS259)</f>
        <v/>
      </c>
      <c r="AJ422" s="504"/>
      <c r="AK422" s="504"/>
      <c r="AL422" s="416" t="str">
        <f>IF(入力①申請書項目!AY259="","",入力①申請書項目!AY259)</f>
        <v/>
      </c>
      <c r="AM422" s="416"/>
      <c r="AN422" s="416"/>
      <c r="AO422" s="416"/>
      <c r="AP422" s="416"/>
      <c r="AQ422" s="269"/>
    </row>
    <row r="423" spans="1:43" ht="20.100000000000001" customHeight="1" x14ac:dyDescent="0.15">
      <c r="A423" s="268"/>
      <c r="B423" s="268"/>
      <c r="C423" s="351">
        <v>90</v>
      </c>
      <c r="D423" s="343" t="str">
        <f>IF(入力①申請書項目!E260="","",入力①申請書項目!E260)</f>
        <v/>
      </c>
      <c r="E423" s="393" t="str">
        <f>IF(入力①申請書項目!G260="","",IF(入力①申請書項目!M260="",""&amp;入力①申請書項目!G260&amp;"."&amp;入力①申請書項目!J260,""&amp;入力①申請書項目!G260&amp;"."&amp;入力①申請書項目!J260&amp;"."&amp;入力①申請書項目!M260))</f>
        <v/>
      </c>
      <c r="F423" s="393"/>
      <c r="G423" s="393"/>
      <c r="H423" s="393"/>
      <c r="I423" s="464" t="str">
        <f>IF(入力①申請書項目!P260="","",VLOOKUP(入力①申請書項目!P260,PL①!$A$28:$B$36,2,FALSE))</f>
        <v/>
      </c>
      <c r="J423" s="464"/>
      <c r="K423" s="464"/>
      <c r="L423" s="505" t="str">
        <f>IF(入力①申請書項目!T260="","",入力①申請書項目!T260)</f>
        <v/>
      </c>
      <c r="M423" s="505"/>
      <c r="N423" s="505"/>
      <c r="O423" s="505"/>
      <c r="P423" s="505"/>
      <c r="Q423" s="505"/>
      <c r="R423" s="505"/>
      <c r="S423" s="505"/>
      <c r="T423" s="505"/>
      <c r="U423" s="505"/>
      <c r="V423" s="505"/>
      <c r="W423" s="506" t="str">
        <f>IF(入力①申請書項目!AD260="","",入力①申請書項目!AD260)&amp;IF(入力①申請書項目!AG260="","",入力①申請書項目!AG260)</f>
        <v/>
      </c>
      <c r="X423" s="506"/>
      <c r="Y423" s="506"/>
      <c r="Z423" s="506"/>
      <c r="AA423" s="506" t="str">
        <f>IF(入力①申請書項目!AJ260="","",入力①申請書項目!AJ260)</f>
        <v/>
      </c>
      <c r="AB423" s="506"/>
      <c r="AC423" s="506"/>
      <c r="AD423" s="504" t="str">
        <f>IF(入力①申請書項目!AN260="","",入力①申請書項目!AN260)</f>
        <v/>
      </c>
      <c r="AE423" s="504"/>
      <c r="AF423" s="504"/>
      <c r="AG423" s="503" t="str">
        <f>IF(入力①申請書項目!AQ260="","",入力①申請書項目!AQ260)</f>
        <v/>
      </c>
      <c r="AH423" s="503"/>
      <c r="AI423" s="504" t="str">
        <f>IF(入力①申請書項目!AS260=0,"",入力①申請書項目!AS260)</f>
        <v/>
      </c>
      <c r="AJ423" s="504"/>
      <c r="AK423" s="504"/>
      <c r="AL423" s="416" t="str">
        <f>IF(入力①申請書項目!AY260="","",入力①申請書項目!AY260)</f>
        <v/>
      </c>
      <c r="AM423" s="416"/>
      <c r="AN423" s="416"/>
      <c r="AO423" s="416"/>
      <c r="AP423" s="416"/>
      <c r="AQ423" s="269"/>
    </row>
    <row r="424" spans="1:43" ht="20.100000000000001" customHeight="1" x14ac:dyDescent="0.15">
      <c r="A424" s="268"/>
      <c r="B424" s="268"/>
      <c r="C424" s="351">
        <v>91</v>
      </c>
      <c r="D424" s="343" t="str">
        <f>IF(入力①申請書項目!E261="","",入力①申請書項目!E261)</f>
        <v/>
      </c>
      <c r="E424" s="393" t="str">
        <f>IF(入力①申請書項目!G261="","",IF(入力①申請書項目!M261="",""&amp;入力①申請書項目!G261&amp;"."&amp;入力①申請書項目!J261,""&amp;入力①申請書項目!G261&amp;"."&amp;入力①申請書項目!J261&amp;"."&amp;入力①申請書項目!M261))</f>
        <v/>
      </c>
      <c r="F424" s="393"/>
      <c r="G424" s="393"/>
      <c r="H424" s="393"/>
      <c r="I424" s="464" t="str">
        <f>IF(入力①申請書項目!P261="","",VLOOKUP(入力①申請書項目!P261,PL①!$A$28:$B$36,2,FALSE))</f>
        <v/>
      </c>
      <c r="J424" s="464"/>
      <c r="K424" s="464"/>
      <c r="L424" s="505" t="str">
        <f>IF(入力①申請書項目!T261="","",入力①申請書項目!T261)</f>
        <v/>
      </c>
      <c r="M424" s="505"/>
      <c r="N424" s="505"/>
      <c r="O424" s="505"/>
      <c r="P424" s="505"/>
      <c r="Q424" s="505"/>
      <c r="R424" s="505"/>
      <c r="S424" s="505"/>
      <c r="T424" s="505"/>
      <c r="U424" s="505"/>
      <c r="V424" s="505"/>
      <c r="W424" s="506" t="str">
        <f>IF(入力①申請書項目!AD261="","",入力①申請書項目!AD261)&amp;IF(入力①申請書項目!AG261="","",入力①申請書項目!AG261)</f>
        <v/>
      </c>
      <c r="X424" s="506"/>
      <c r="Y424" s="506"/>
      <c r="Z424" s="506"/>
      <c r="AA424" s="506" t="str">
        <f>IF(入力①申請書項目!AJ261="","",入力①申請書項目!AJ261)</f>
        <v/>
      </c>
      <c r="AB424" s="506"/>
      <c r="AC424" s="506"/>
      <c r="AD424" s="504" t="str">
        <f>IF(入力①申請書項目!AN261="","",入力①申請書項目!AN261)</f>
        <v/>
      </c>
      <c r="AE424" s="504"/>
      <c r="AF424" s="504"/>
      <c r="AG424" s="503" t="str">
        <f>IF(入力①申請書項目!AQ261="","",入力①申請書項目!AQ261)</f>
        <v/>
      </c>
      <c r="AH424" s="503"/>
      <c r="AI424" s="504" t="str">
        <f>IF(入力①申請書項目!AS261=0,"",入力①申請書項目!AS261)</f>
        <v/>
      </c>
      <c r="AJ424" s="504"/>
      <c r="AK424" s="504"/>
      <c r="AL424" s="416" t="str">
        <f>IF(入力①申請書項目!AY261="","",入力①申請書項目!AY261)</f>
        <v/>
      </c>
      <c r="AM424" s="416"/>
      <c r="AN424" s="416"/>
      <c r="AO424" s="416"/>
      <c r="AP424" s="416"/>
      <c r="AQ424" s="269"/>
    </row>
    <row r="425" spans="1:43" ht="20.100000000000001" customHeight="1" x14ac:dyDescent="0.15">
      <c r="A425" s="268"/>
      <c r="B425" s="268"/>
      <c r="C425" s="351">
        <v>92</v>
      </c>
      <c r="D425" s="343" t="str">
        <f>IF(入力①申請書項目!E262="","",入力①申請書項目!E262)</f>
        <v/>
      </c>
      <c r="E425" s="393" t="str">
        <f>IF(入力①申請書項目!G262="","",IF(入力①申請書項目!M262="",""&amp;入力①申請書項目!G262&amp;"."&amp;入力①申請書項目!J262,""&amp;入力①申請書項目!G262&amp;"."&amp;入力①申請書項目!J262&amp;"."&amp;入力①申請書項目!M262))</f>
        <v/>
      </c>
      <c r="F425" s="393"/>
      <c r="G425" s="393"/>
      <c r="H425" s="393"/>
      <c r="I425" s="464" t="str">
        <f>IF(入力①申請書項目!P262="","",VLOOKUP(入力①申請書項目!P262,PL①!$A$28:$B$36,2,FALSE))</f>
        <v/>
      </c>
      <c r="J425" s="464"/>
      <c r="K425" s="464"/>
      <c r="L425" s="505" t="str">
        <f>IF(入力①申請書項目!T262="","",入力①申請書項目!T262)</f>
        <v/>
      </c>
      <c r="M425" s="505"/>
      <c r="N425" s="505"/>
      <c r="O425" s="505"/>
      <c r="P425" s="505"/>
      <c r="Q425" s="505"/>
      <c r="R425" s="505"/>
      <c r="S425" s="505"/>
      <c r="T425" s="505"/>
      <c r="U425" s="505"/>
      <c r="V425" s="505"/>
      <c r="W425" s="506" t="str">
        <f>IF(入力①申請書項目!AD262="","",入力①申請書項目!AD262)&amp;IF(入力①申請書項目!AG262="","",入力①申請書項目!AG262)</f>
        <v/>
      </c>
      <c r="X425" s="506"/>
      <c r="Y425" s="506"/>
      <c r="Z425" s="506"/>
      <c r="AA425" s="506" t="str">
        <f>IF(入力①申請書項目!AJ262="","",入力①申請書項目!AJ262)</f>
        <v/>
      </c>
      <c r="AB425" s="506"/>
      <c r="AC425" s="506"/>
      <c r="AD425" s="504" t="str">
        <f>IF(入力①申請書項目!AN262="","",入力①申請書項目!AN262)</f>
        <v/>
      </c>
      <c r="AE425" s="504"/>
      <c r="AF425" s="504"/>
      <c r="AG425" s="503" t="str">
        <f>IF(入力①申請書項目!AQ262="","",入力①申請書項目!AQ262)</f>
        <v/>
      </c>
      <c r="AH425" s="503"/>
      <c r="AI425" s="504" t="str">
        <f>IF(入力①申請書項目!AS262=0,"",入力①申請書項目!AS262)</f>
        <v/>
      </c>
      <c r="AJ425" s="504"/>
      <c r="AK425" s="504"/>
      <c r="AL425" s="416" t="str">
        <f>IF(入力①申請書項目!AY262="","",入力①申請書項目!AY262)</f>
        <v/>
      </c>
      <c r="AM425" s="416"/>
      <c r="AN425" s="416"/>
      <c r="AO425" s="416"/>
      <c r="AP425" s="416"/>
      <c r="AQ425" s="269"/>
    </row>
    <row r="426" spans="1:43" ht="20.100000000000001" customHeight="1" x14ac:dyDescent="0.15">
      <c r="A426" s="268"/>
      <c r="B426" s="268"/>
      <c r="C426" s="351">
        <v>93</v>
      </c>
      <c r="D426" s="343" t="str">
        <f>IF(入力①申請書項目!E263="","",入力①申請書項目!E263)</f>
        <v/>
      </c>
      <c r="E426" s="393" t="str">
        <f>IF(入力①申請書項目!G263="","",IF(入力①申請書項目!M263="",""&amp;入力①申請書項目!G263&amp;"."&amp;入力①申請書項目!J263,""&amp;入力①申請書項目!G263&amp;"."&amp;入力①申請書項目!J263&amp;"."&amp;入力①申請書項目!M263))</f>
        <v/>
      </c>
      <c r="F426" s="393"/>
      <c r="G426" s="393"/>
      <c r="H426" s="393"/>
      <c r="I426" s="464" t="str">
        <f>IF(入力①申請書項目!P263="","",VLOOKUP(入力①申請書項目!P263,PL①!$A$28:$B$36,2,FALSE))</f>
        <v/>
      </c>
      <c r="J426" s="464"/>
      <c r="K426" s="464"/>
      <c r="L426" s="505" t="str">
        <f>IF(入力①申請書項目!T263="","",入力①申請書項目!T263)</f>
        <v/>
      </c>
      <c r="M426" s="505"/>
      <c r="N426" s="505"/>
      <c r="O426" s="505"/>
      <c r="P426" s="505"/>
      <c r="Q426" s="505"/>
      <c r="R426" s="505"/>
      <c r="S426" s="505"/>
      <c r="T426" s="505"/>
      <c r="U426" s="505"/>
      <c r="V426" s="505"/>
      <c r="W426" s="506" t="str">
        <f>IF(入力①申請書項目!AD263="","",入力①申請書項目!AD263)&amp;IF(入力①申請書項目!AG263="","",入力①申請書項目!AG263)</f>
        <v/>
      </c>
      <c r="X426" s="506"/>
      <c r="Y426" s="506"/>
      <c r="Z426" s="506"/>
      <c r="AA426" s="506" t="str">
        <f>IF(入力①申請書項目!AJ263="","",入力①申請書項目!AJ263)</f>
        <v/>
      </c>
      <c r="AB426" s="506"/>
      <c r="AC426" s="506"/>
      <c r="AD426" s="504" t="str">
        <f>IF(入力①申請書項目!AN263="","",入力①申請書項目!AN263)</f>
        <v/>
      </c>
      <c r="AE426" s="504"/>
      <c r="AF426" s="504"/>
      <c r="AG426" s="503" t="str">
        <f>IF(入力①申請書項目!AQ263="","",入力①申請書項目!AQ263)</f>
        <v/>
      </c>
      <c r="AH426" s="503"/>
      <c r="AI426" s="504" t="str">
        <f>IF(入力①申請書項目!AS263=0,"",入力①申請書項目!AS263)</f>
        <v/>
      </c>
      <c r="AJ426" s="504"/>
      <c r="AK426" s="504"/>
      <c r="AL426" s="416" t="str">
        <f>IF(入力①申請書項目!AY263="","",入力①申請書項目!AY263)</f>
        <v/>
      </c>
      <c r="AM426" s="416"/>
      <c r="AN426" s="416"/>
      <c r="AO426" s="416"/>
      <c r="AP426" s="416"/>
      <c r="AQ426" s="269"/>
    </row>
    <row r="427" spans="1:43" ht="20.100000000000001" customHeight="1" x14ac:dyDescent="0.15">
      <c r="A427" s="268"/>
      <c r="B427" s="268"/>
      <c r="C427" s="351">
        <v>94</v>
      </c>
      <c r="D427" s="343" t="str">
        <f>IF(入力①申請書項目!E264="","",入力①申請書項目!E264)</f>
        <v/>
      </c>
      <c r="E427" s="393" t="str">
        <f>IF(入力①申請書項目!G264="","",IF(入力①申請書項目!M264="",""&amp;入力①申請書項目!G264&amp;"."&amp;入力①申請書項目!J264,""&amp;入力①申請書項目!G264&amp;"."&amp;入力①申請書項目!J264&amp;"."&amp;入力①申請書項目!M264))</f>
        <v/>
      </c>
      <c r="F427" s="393"/>
      <c r="G427" s="393"/>
      <c r="H427" s="393"/>
      <c r="I427" s="464" t="str">
        <f>IF(入力①申請書項目!P264="","",VLOOKUP(入力①申請書項目!P264,PL①!$A$28:$B$36,2,FALSE))</f>
        <v/>
      </c>
      <c r="J427" s="464"/>
      <c r="K427" s="464"/>
      <c r="L427" s="505" t="str">
        <f>IF(入力①申請書項目!T264="","",入力①申請書項目!T264)</f>
        <v/>
      </c>
      <c r="M427" s="505"/>
      <c r="N427" s="505"/>
      <c r="O427" s="505"/>
      <c r="P427" s="505"/>
      <c r="Q427" s="505"/>
      <c r="R427" s="505"/>
      <c r="S427" s="505"/>
      <c r="T427" s="505"/>
      <c r="U427" s="505"/>
      <c r="V427" s="505"/>
      <c r="W427" s="506" t="str">
        <f>IF(入力①申請書項目!AD264="","",入力①申請書項目!AD264)&amp;IF(入力①申請書項目!AG264="","",入力①申請書項目!AG264)</f>
        <v/>
      </c>
      <c r="X427" s="506"/>
      <c r="Y427" s="506"/>
      <c r="Z427" s="506"/>
      <c r="AA427" s="506" t="str">
        <f>IF(入力①申請書項目!AJ264="","",入力①申請書項目!AJ264)</f>
        <v/>
      </c>
      <c r="AB427" s="506"/>
      <c r="AC427" s="506"/>
      <c r="AD427" s="504" t="str">
        <f>IF(入力①申請書項目!AN264="","",入力①申請書項目!AN264)</f>
        <v/>
      </c>
      <c r="AE427" s="504"/>
      <c r="AF427" s="504"/>
      <c r="AG427" s="503" t="str">
        <f>IF(入力①申請書項目!AQ264="","",入力①申請書項目!AQ264)</f>
        <v/>
      </c>
      <c r="AH427" s="503"/>
      <c r="AI427" s="504" t="str">
        <f>IF(入力①申請書項目!AS264=0,"",入力①申請書項目!AS264)</f>
        <v/>
      </c>
      <c r="AJ427" s="504"/>
      <c r="AK427" s="504"/>
      <c r="AL427" s="416" t="str">
        <f>IF(入力①申請書項目!AY264="","",入力①申請書項目!AY264)</f>
        <v/>
      </c>
      <c r="AM427" s="416"/>
      <c r="AN427" s="416"/>
      <c r="AO427" s="416"/>
      <c r="AP427" s="416"/>
      <c r="AQ427" s="269"/>
    </row>
    <row r="428" spans="1:43" ht="20.100000000000001" customHeight="1" x14ac:dyDescent="0.15">
      <c r="A428" s="268"/>
      <c r="B428" s="268"/>
      <c r="C428" s="351">
        <v>95</v>
      </c>
      <c r="D428" s="343" t="str">
        <f>IF(入力①申請書項目!E265="","",入力①申請書項目!E265)</f>
        <v/>
      </c>
      <c r="E428" s="393" t="str">
        <f>IF(入力①申請書項目!G265="","",IF(入力①申請書項目!M265="",""&amp;入力①申請書項目!G265&amp;"."&amp;入力①申請書項目!J265,""&amp;入力①申請書項目!G265&amp;"."&amp;入力①申請書項目!J265&amp;"."&amp;入力①申請書項目!M265))</f>
        <v/>
      </c>
      <c r="F428" s="393"/>
      <c r="G428" s="393"/>
      <c r="H428" s="393"/>
      <c r="I428" s="464" t="str">
        <f>IF(入力①申請書項目!P265="","",VLOOKUP(入力①申請書項目!P265,PL①!$A$28:$B$36,2,FALSE))</f>
        <v/>
      </c>
      <c r="J428" s="464"/>
      <c r="K428" s="464"/>
      <c r="L428" s="505" t="str">
        <f>IF(入力①申請書項目!T265="","",入力①申請書項目!T265)</f>
        <v/>
      </c>
      <c r="M428" s="505"/>
      <c r="N428" s="505"/>
      <c r="O428" s="505"/>
      <c r="P428" s="505"/>
      <c r="Q428" s="505"/>
      <c r="R428" s="505"/>
      <c r="S428" s="505"/>
      <c r="T428" s="505"/>
      <c r="U428" s="505"/>
      <c r="V428" s="505"/>
      <c r="W428" s="506" t="str">
        <f>IF(入力①申請書項目!AD265="","",入力①申請書項目!AD265)&amp;IF(入力①申請書項目!AG265="","",入力①申請書項目!AG265)</f>
        <v/>
      </c>
      <c r="X428" s="506"/>
      <c r="Y428" s="506"/>
      <c r="Z428" s="506"/>
      <c r="AA428" s="506" t="str">
        <f>IF(入力①申請書項目!AJ265="","",入力①申請書項目!AJ265)</f>
        <v/>
      </c>
      <c r="AB428" s="506"/>
      <c r="AC428" s="506"/>
      <c r="AD428" s="504" t="str">
        <f>IF(入力①申請書項目!AN265="","",入力①申請書項目!AN265)</f>
        <v/>
      </c>
      <c r="AE428" s="504"/>
      <c r="AF428" s="504"/>
      <c r="AG428" s="503" t="str">
        <f>IF(入力①申請書項目!AQ265="","",入力①申請書項目!AQ265)</f>
        <v/>
      </c>
      <c r="AH428" s="503"/>
      <c r="AI428" s="504" t="str">
        <f>IF(入力①申請書項目!AS265=0,"",入力①申請書項目!AS265)</f>
        <v/>
      </c>
      <c r="AJ428" s="504"/>
      <c r="AK428" s="504"/>
      <c r="AL428" s="416" t="str">
        <f>IF(入力①申請書項目!AY265="","",入力①申請書項目!AY265)</f>
        <v/>
      </c>
      <c r="AM428" s="416"/>
      <c r="AN428" s="416"/>
      <c r="AO428" s="416"/>
      <c r="AP428" s="416"/>
      <c r="AQ428" s="269"/>
    </row>
    <row r="429" spans="1:43" ht="20.100000000000001" customHeight="1" x14ac:dyDescent="0.15">
      <c r="A429" s="268"/>
      <c r="B429" s="268"/>
      <c r="C429" s="351">
        <v>96</v>
      </c>
      <c r="D429" s="343" t="str">
        <f>IF(入力①申請書項目!E266="","",入力①申請書項目!E266)</f>
        <v/>
      </c>
      <c r="E429" s="393" t="str">
        <f>IF(入力①申請書項目!G266="","",IF(入力①申請書項目!M266="",""&amp;入力①申請書項目!G266&amp;"."&amp;入力①申請書項目!J266,""&amp;入力①申請書項目!G266&amp;"."&amp;入力①申請書項目!J266&amp;"."&amp;入力①申請書項目!M266))</f>
        <v/>
      </c>
      <c r="F429" s="393"/>
      <c r="G429" s="393"/>
      <c r="H429" s="393"/>
      <c r="I429" s="464" t="str">
        <f>IF(入力①申請書項目!P266="","",VLOOKUP(入力①申請書項目!P266,PL①!$A$28:$B$36,2,FALSE))</f>
        <v/>
      </c>
      <c r="J429" s="464"/>
      <c r="K429" s="464"/>
      <c r="L429" s="505" t="str">
        <f>IF(入力①申請書項目!T266="","",入力①申請書項目!T266)</f>
        <v/>
      </c>
      <c r="M429" s="505"/>
      <c r="N429" s="505"/>
      <c r="O429" s="505"/>
      <c r="P429" s="505"/>
      <c r="Q429" s="505"/>
      <c r="R429" s="505"/>
      <c r="S429" s="505"/>
      <c r="T429" s="505"/>
      <c r="U429" s="505"/>
      <c r="V429" s="505"/>
      <c r="W429" s="506" t="str">
        <f>IF(入力①申請書項目!AD266="","",入力①申請書項目!AD266)&amp;IF(入力①申請書項目!AG266="","",入力①申請書項目!AG266)</f>
        <v/>
      </c>
      <c r="X429" s="506"/>
      <c r="Y429" s="506"/>
      <c r="Z429" s="506"/>
      <c r="AA429" s="506" t="str">
        <f>IF(入力①申請書項目!AJ266="","",入力①申請書項目!AJ266)</f>
        <v/>
      </c>
      <c r="AB429" s="506"/>
      <c r="AC429" s="506"/>
      <c r="AD429" s="504" t="str">
        <f>IF(入力①申請書項目!AN266="","",入力①申請書項目!AN266)</f>
        <v/>
      </c>
      <c r="AE429" s="504"/>
      <c r="AF429" s="504"/>
      <c r="AG429" s="503" t="str">
        <f>IF(入力①申請書項目!AQ266="","",入力①申請書項目!AQ266)</f>
        <v/>
      </c>
      <c r="AH429" s="503"/>
      <c r="AI429" s="504" t="str">
        <f>IF(入力①申請書項目!AS266=0,"",入力①申請書項目!AS266)</f>
        <v/>
      </c>
      <c r="AJ429" s="504"/>
      <c r="AK429" s="504"/>
      <c r="AL429" s="416" t="str">
        <f>IF(入力①申請書項目!AY266="","",入力①申請書項目!AY266)</f>
        <v/>
      </c>
      <c r="AM429" s="416"/>
      <c r="AN429" s="416"/>
      <c r="AO429" s="416"/>
      <c r="AP429" s="416"/>
      <c r="AQ429" s="269"/>
    </row>
    <row r="430" spans="1:43" ht="20.100000000000001" customHeight="1" x14ac:dyDescent="0.15">
      <c r="A430" s="268"/>
      <c r="B430" s="268"/>
      <c r="C430" s="351">
        <v>97</v>
      </c>
      <c r="D430" s="343" t="str">
        <f>IF(入力①申請書項目!E267="","",入力①申請書項目!E267)</f>
        <v/>
      </c>
      <c r="E430" s="393" t="str">
        <f>IF(入力①申請書項目!G267="","",IF(入力①申請書項目!M267="",""&amp;入力①申請書項目!G267&amp;"."&amp;入力①申請書項目!J267,""&amp;入力①申請書項目!G267&amp;"."&amp;入力①申請書項目!J267&amp;"."&amp;入力①申請書項目!M267))</f>
        <v/>
      </c>
      <c r="F430" s="393"/>
      <c r="G430" s="393"/>
      <c r="H430" s="393"/>
      <c r="I430" s="464" t="str">
        <f>IF(入力①申請書項目!P267="","",VLOOKUP(入力①申請書項目!P267,PL①!$A$28:$B$36,2,FALSE))</f>
        <v/>
      </c>
      <c r="J430" s="464"/>
      <c r="K430" s="464"/>
      <c r="L430" s="505" t="str">
        <f>IF(入力①申請書項目!T267="","",入力①申請書項目!T267)</f>
        <v/>
      </c>
      <c r="M430" s="505"/>
      <c r="N430" s="505"/>
      <c r="O430" s="505"/>
      <c r="P430" s="505"/>
      <c r="Q430" s="505"/>
      <c r="R430" s="505"/>
      <c r="S430" s="505"/>
      <c r="T430" s="505"/>
      <c r="U430" s="505"/>
      <c r="V430" s="505"/>
      <c r="W430" s="506" t="str">
        <f>IF(入力①申請書項目!AD267="","",入力①申請書項目!AD267)&amp;IF(入力①申請書項目!AG267="","",入力①申請書項目!AG267)</f>
        <v/>
      </c>
      <c r="X430" s="506"/>
      <c r="Y430" s="506"/>
      <c r="Z430" s="506"/>
      <c r="AA430" s="506" t="str">
        <f>IF(入力①申請書項目!AJ267="","",入力①申請書項目!AJ267)</f>
        <v/>
      </c>
      <c r="AB430" s="506"/>
      <c r="AC430" s="506"/>
      <c r="AD430" s="504" t="str">
        <f>IF(入力①申請書項目!AN267="","",入力①申請書項目!AN267)</f>
        <v/>
      </c>
      <c r="AE430" s="504"/>
      <c r="AF430" s="504"/>
      <c r="AG430" s="503" t="str">
        <f>IF(入力①申請書項目!AQ267="","",入力①申請書項目!AQ267)</f>
        <v/>
      </c>
      <c r="AH430" s="503"/>
      <c r="AI430" s="504" t="str">
        <f>IF(入力①申請書項目!AS267=0,"",入力①申請書項目!AS267)</f>
        <v/>
      </c>
      <c r="AJ430" s="504"/>
      <c r="AK430" s="504"/>
      <c r="AL430" s="416" t="str">
        <f>IF(入力①申請書項目!AY267="","",入力①申請書項目!AY267)</f>
        <v/>
      </c>
      <c r="AM430" s="416"/>
      <c r="AN430" s="416"/>
      <c r="AO430" s="416"/>
      <c r="AP430" s="416"/>
      <c r="AQ430" s="269"/>
    </row>
    <row r="431" spans="1:43" ht="18.75" customHeight="1" x14ac:dyDescent="0.15">
      <c r="A431" s="268"/>
      <c r="B431" s="268"/>
      <c r="C431" s="351">
        <v>98</v>
      </c>
      <c r="D431" s="343" t="str">
        <f>IF(入力①申請書項目!E268="","",入力①申請書項目!E268)</f>
        <v/>
      </c>
      <c r="E431" s="393" t="str">
        <f>IF(入力①申請書項目!G268="","",IF(入力①申請書項目!M268="",""&amp;入力①申請書項目!G268&amp;"."&amp;入力①申請書項目!J268,""&amp;入力①申請書項目!G268&amp;"."&amp;入力①申請書項目!J268&amp;"."&amp;入力①申請書項目!M268))</f>
        <v/>
      </c>
      <c r="F431" s="393"/>
      <c r="G431" s="393"/>
      <c r="H431" s="393"/>
      <c r="I431" s="464" t="str">
        <f>IF(入力①申請書項目!P268="","",VLOOKUP(入力①申請書項目!P268,PL①!$A$28:$B$36,2,FALSE))</f>
        <v/>
      </c>
      <c r="J431" s="464"/>
      <c r="K431" s="464"/>
      <c r="L431" s="505" t="str">
        <f>IF(入力①申請書項目!T268="","",入力①申請書項目!T268)</f>
        <v/>
      </c>
      <c r="M431" s="505"/>
      <c r="N431" s="505"/>
      <c r="O431" s="505"/>
      <c r="P431" s="505"/>
      <c r="Q431" s="505"/>
      <c r="R431" s="505"/>
      <c r="S431" s="505"/>
      <c r="T431" s="505"/>
      <c r="U431" s="505"/>
      <c r="V431" s="505"/>
      <c r="W431" s="506" t="str">
        <f>IF(入力①申請書項目!AD268="","",入力①申請書項目!AD268)&amp;IF(入力①申請書項目!AG268="","",入力①申請書項目!AG268)</f>
        <v/>
      </c>
      <c r="X431" s="506"/>
      <c r="Y431" s="506"/>
      <c r="Z431" s="506"/>
      <c r="AA431" s="506" t="str">
        <f>IF(入力①申請書項目!AJ268="","",入力①申請書項目!AJ268)</f>
        <v/>
      </c>
      <c r="AB431" s="506"/>
      <c r="AC431" s="506"/>
      <c r="AD431" s="504" t="str">
        <f>IF(入力①申請書項目!AN268="","",入力①申請書項目!AN268)</f>
        <v/>
      </c>
      <c r="AE431" s="504"/>
      <c r="AF431" s="504"/>
      <c r="AG431" s="503" t="str">
        <f>IF(入力①申請書項目!AQ268="","",入力①申請書項目!AQ268)</f>
        <v/>
      </c>
      <c r="AH431" s="503"/>
      <c r="AI431" s="504" t="str">
        <f>IF(入力①申請書項目!AS268=0,"",入力①申請書項目!AS268)</f>
        <v/>
      </c>
      <c r="AJ431" s="504"/>
      <c r="AK431" s="504"/>
      <c r="AL431" s="416" t="str">
        <f>IF(入力①申請書項目!AY268="","",入力①申請書項目!AY268)</f>
        <v/>
      </c>
      <c r="AM431" s="416"/>
      <c r="AN431" s="416"/>
      <c r="AO431" s="416"/>
      <c r="AP431" s="416"/>
      <c r="AQ431" s="269"/>
    </row>
    <row r="432" spans="1:43" ht="18.75" customHeight="1" x14ac:dyDescent="0.15">
      <c r="A432" s="268"/>
      <c r="B432" s="268"/>
      <c r="C432" s="351">
        <v>99</v>
      </c>
      <c r="D432" s="343" t="str">
        <f>IF(入力①申請書項目!E269="","",入力①申請書項目!E269)</f>
        <v/>
      </c>
      <c r="E432" s="393" t="str">
        <f>IF(入力①申請書項目!G269="","",IF(入力①申請書項目!M269="",""&amp;入力①申請書項目!G269&amp;"."&amp;入力①申請書項目!J269,""&amp;入力①申請書項目!G269&amp;"."&amp;入力①申請書項目!J269&amp;"."&amp;入力①申請書項目!M269))</f>
        <v/>
      </c>
      <c r="F432" s="393"/>
      <c r="G432" s="393"/>
      <c r="H432" s="393"/>
      <c r="I432" s="464" t="str">
        <f>IF(入力①申請書項目!P269="","",VLOOKUP(入力①申請書項目!P269,PL①!$A$28:$B$36,2,FALSE))</f>
        <v/>
      </c>
      <c r="J432" s="464"/>
      <c r="K432" s="464"/>
      <c r="L432" s="391" t="str">
        <f>IF(入力①申請書項目!T269="","",入力①申請書項目!T269)</f>
        <v/>
      </c>
      <c r="M432" s="391"/>
      <c r="N432" s="391"/>
      <c r="O432" s="391"/>
      <c r="P432" s="391"/>
      <c r="Q432" s="391"/>
      <c r="R432" s="391"/>
      <c r="S432" s="391"/>
      <c r="T432" s="391"/>
      <c r="U432" s="391"/>
      <c r="V432" s="391"/>
      <c r="W432" s="393" t="str">
        <f>IF(入力①申請書項目!AD269="","",入力①申請書項目!AD269)&amp;IF(入力①申請書項目!AG269="","",入力①申請書項目!AG269)</f>
        <v/>
      </c>
      <c r="X432" s="393"/>
      <c r="Y432" s="393"/>
      <c r="Z432" s="393"/>
      <c r="AA432" s="393" t="str">
        <f>IF(入力①申請書項目!AJ269="","",入力①申請書項目!AJ269)</f>
        <v/>
      </c>
      <c r="AB432" s="393"/>
      <c r="AC432" s="393"/>
      <c r="AD432" s="394" t="str">
        <f>IF(入力①申請書項目!AN269="","",入力①申請書項目!AN269)</f>
        <v/>
      </c>
      <c r="AE432" s="394"/>
      <c r="AF432" s="394"/>
      <c r="AG432" s="443" t="str">
        <f>IF(入力①申請書項目!AQ269="","",入力①申請書項目!AQ269)</f>
        <v/>
      </c>
      <c r="AH432" s="443"/>
      <c r="AI432" s="394" t="str">
        <f>IF(入力①申請書項目!AS269=0,"",入力①申請書項目!AS269)</f>
        <v/>
      </c>
      <c r="AJ432" s="394"/>
      <c r="AK432" s="394"/>
      <c r="AL432" s="416" t="str">
        <f>IF(入力①申請書項目!AY269="","",入力①申請書項目!AY269)</f>
        <v/>
      </c>
      <c r="AM432" s="416"/>
      <c r="AN432" s="416"/>
      <c r="AO432" s="416"/>
      <c r="AP432" s="416"/>
      <c r="AQ432" s="269"/>
    </row>
  </sheetData>
  <sheetProtection algorithmName="SHA-512" hashValue="f/3ZetjDQiVxIsSEUb7Z+KkW1kiiB/dEiTuamyk+7d6jGNJupRm3Qc8wOTRNyZob1PCoYD4khXxFtFy4pVaHaw==" saltValue="ssAtQ+0xuhARYUlcwRLPFQ==" spinCount="100000" sheet="1" formatCells="0"/>
  <mergeCells count="1458">
    <mergeCell ref="M124:AD126"/>
    <mergeCell ref="AE124:AJ126"/>
    <mergeCell ref="M127:AD129"/>
    <mergeCell ref="AE127:AJ129"/>
    <mergeCell ref="M130:AD132"/>
    <mergeCell ref="AE130:AJ132"/>
    <mergeCell ref="M133:AD135"/>
    <mergeCell ref="AE133:AJ135"/>
    <mergeCell ref="AJ99:AM99"/>
    <mergeCell ref="AN99:AO99"/>
    <mergeCell ref="AB95:AI95"/>
    <mergeCell ref="W109:AF109"/>
    <mergeCell ref="X101:Y101"/>
    <mergeCell ref="T95:W95"/>
    <mergeCell ref="D304:AJ304"/>
    <mergeCell ref="B307:C307"/>
    <mergeCell ref="D307:AJ307"/>
    <mergeCell ref="AK307:AM307"/>
    <mergeCell ref="D290:AJ290"/>
    <mergeCell ref="AK290:AM290"/>
    <mergeCell ref="AN290:AP290"/>
    <mergeCell ref="D288:AJ288"/>
    <mergeCell ref="D293:AJ293"/>
    <mergeCell ref="AK293:AM293"/>
    <mergeCell ref="AN293:AP293"/>
    <mergeCell ref="D287:AJ287"/>
    <mergeCell ref="AK287:AM287"/>
    <mergeCell ref="AN287:AP287"/>
    <mergeCell ref="B292:C292"/>
    <mergeCell ref="D292:AJ292"/>
    <mergeCell ref="I233:P233"/>
    <mergeCell ref="AK237:AN237"/>
    <mergeCell ref="AK301:AM301"/>
    <mergeCell ref="AN301:AP301"/>
    <mergeCell ref="D303:AJ303"/>
    <mergeCell ref="B302:C302"/>
    <mergeCell ref="AN307:AP307"/>
    <mergeCell ref="AN305:AP305"/>
    <mergeCell ref="AN310:AP310"/>
    <mergeCell ref="AK230:AN230"/>
    <mergeCell ref="AK291:AM291"/>
    <mergeCell ref="AN291:AP291"/>
    <mergeCell ref="I235:P235"/>
    <mergeCell ref="B234:H234"/>
    <mergeCell ref="B231:H231"/>
    <mergeCell ref="I231:P231"/>
    <mergeCell ref="AC237:AF237"/>
    <mergeCell ref="AG237:AJ237"/>
    <mergeCell ref="B236:H236"/>
    <mergeCell ref="Q230:T230"/>
    <mergeCell ref="B293:C293"/>
    <mergeCell ref="AG235:AJ235"/>
    <mergeCell ref="B243:P243"/>
    <mergeCell ref="AG244:AJ244"/>
    <mergeCell ref="AK244:AN244"/>
    <mergeCell ref="AK285:AM285"/>
    <mergeCell ref="AK292:AM292"/>
    <mergeCell ref="B290:C290"/>
    <mergeCell ref="Q238:T238"/>
    <mergeCell ref="B295:C295"/>
    <mergeCell ref="D295:AJ295"/>
    <mergeCell ref="AK295:AM295"/>
    <mergeCell ref="AN295:AP295"/>
    <mergeCell ref="D299:AJ299"/>
    <mergeCell ref="U239:X239"/>
    <mergeCell ref="AC241:AF241"/>
    <mergeCell ref="AG241:AJ241"/>
    <mergeCell ref="AK241:AN241"/>
    <mergeCell ref="Q242:T242"/>
    <mergeCell ref="U242:X242"/>
    <mergeCell ref="Y242:AB242"/>
    <mergeCell ref="D289:AJ289"/>
    <mergeCell ref="AK289:AM289"/>
    <mergeCell ref="AN289:AP289"/>
    <mergeCell ref="AN280:AP280"/>
    <mergeCell ref="AK243:AN243"/>
    <mergeCell ref="AC242:AF242"/>
    <mergeCell ref="B240:H240"/>
    <mergeCell ref="AK288:AM288"/>
    <mergeCell ref="AN288:AP288"/>
    <mergeCell ref="B289:C289"/>
    <mergeCell ref="B239:H239"/>
    <mergeCell ref="B285:AJ285"/>
    <mergeCell ref="Q240:T240"/>
    <mergeCell ref="D313:AG313"/>
    <mergeCell ref="AH313:AJ313"/>
    <mergeCell ref="AK313:AM313"/>
    <mergeCell ref="AN313:AP313"/>
    <mergeCell ref="AN314:AP314"/>
    <mergeCell ref="AN312:AP312"/>
    <mergeCell ref="B313:C313"/>
    <mergeCell ref="D306:AJ306"/>
    <mergeCell ref="AN306:AP306"/>
    <mergeCell ref="AN303:AP303"/>
    <mergeCell ref="D302:AJ302"/>
    <mergeCell ref="D309:AJ309"/>
    <mergeCell ref="AK309:AM309"/>
    <mergeCell ref="AN309:AP309"/>
    <mergeCell ref="B315:C315"/>
    <mergeCell ref="AN315:AP315"/>
    <mergeCell ref="B314:C314"/>
    <mergeCell ref="B306:C306"/>
    <mergeCell ref="AK303:AM303"/>
    <mergeCell ref="AK312:AM312"/>
    <mergeCell ref="AK302:AM302"/>
    <mergeCell ref="AN302:AP302"/>
    <mergeCell ref="D305:AJ305"/>
    <mergeCell ref="AK305:AM305"/>
    <mergeCell ref="B308:C308"/>
    <mergeCell ref="D308:AJ308"/>
    <mergeCell ref="AK308:AM308"/>
    <mergeCell ref="AN308:AP308"/>
    <mergeCell ref="B309:C309"/>
    <mergeCell ref="B303:C303"/>
    <mergeCell ref="AG413:AH413"/>
    <mergeCell ref="AG400:AH400"/>
    <mergeCell ref="AG405:AH405"/>
    <mergeCell ref="AG392:AH392"/>
    <mergeCell ref="AI392:AK392"/>
    <mergeCell ref="AA397:AC397"/>
    <mergeCell ref="J121:L123"/>
    <mergeCell ref="J124:L126"/>
    <mergeCell ref="J127:L129"/>
    <mergeCell ref="J130:L132"/>
    <mergeCell ref="J133:L135"/>
    <mergeCell ref="E150:H150"/>
    <mergeCell ref="AD150:AF150"/>
    <mergeCell ref="W148:Z148"/>
    <mergeCell ref="E145:Z145"/>
    <mergeCell ref="L149:V149"/>
    <mergeCell ref="E140:Z140"/>
    <mergeCell ref="W150:Z150"/>
    <mergeCell ref="E144:Z144"/>
    <mergeCell ref="E139:Z139"/>
    <mergeCell ref="E155:H155"/>
    <mergeCell ref="I155:K155"/>
    <mergeCell ref="W155:Z155"/>
    <mergeCell ref="AA155:AC155"/>
    <mergeCell ref="AD282:AM282"/>
    <mergeCell ref="U281:AD281"/>
    <mergeCell ref="AE281:AF281"/>
    <mergeCell ref="AI397:AK397"/>
    <mergeCell ref="E390:H390"/>
    <mergeCell ref="I390:K390"/>
    <mergeCell ref="W390:Z390"/>
    <mergeCell ref="AA390:AC390"/>
    <mergeCell ref="L409:V409"/>
    <mergeCell ref="L410:V410"/>
    <mergeCell ref="AA394:AC394"/>
    <mergeCell ref="AD394:AF394"/>
    <mergeCell ref="AG394:AH394"/>
    <mergeCell ref="AI394:AK394"/>
    <mergeCell ref="L394:V394"/>
    <mergeCell ref="W399:Z399"/>
    <mergeCell ref="AI402:AK402"/>
    <mergeCell ref="AA395:AC395"/>
    <mergeCell ref="AI409:AK409"/>
    <mergeCell ref="AG398:AH398"/>
    <mergeCell ref="AI398:AK398"/>
    <mergeCell ref="AI410:AK410"/>
    <mergeCell ref="AI404:AK404"/>
    <mergeCell ref="AG412:AH412"/>
    <mergeCell ref="AG407:AH407"/>
    <mergeCell ref="AI411:AK411"/>
    <mergeCell ref="L397:V397"/>
    <mergeCell ref="L402:V402"/>
    <mergeCell ref="W396:Z396"/>
    <mergeCell ref="AA396:AC396"/>
    <mergeCell ref="AD396:AF396"/>
    <mergeCell ref="W404:Z404"/>
    <mergeCell ref="AA404:AC404"/>
    <mergeCell ref="AD404:AF404"/>
    <mergeCell ref="AG404:AH404"/>
    <mergeCell ref="W403:Z403"/>
    <mergeCell ref="AA403:AC403"/>
    <mergeCell ref="AD403:AF403"/>
    <mergeCell ref="AG403:AH403"/>
    <mergeCell ref="AG408:AH408"/>
    <mergeCell ref="E425:H425"/>
    <mergeCell ref="I425:K425"/>
    <mergeCell ref="W425:Z425"/>
    <mergeCell ref="AA425:AC425"/>
    <mergeCell ref="AD425:AF425"/>
    <mergeCell ref="AG425:AH425"/>
    <mergeCell ref="AI425:AK425"/>
    <mergeCell ref="E424:H424"/>
    <mergeCell ref="I424:K424"/>
    <mergeCell ref="W424:Z424"/>
    <mergeCell ref="AA424:AC424"/>
    <mergeCell ref="AD424:AF424"/>
    <mergeCell ref="AG424:AH424"/>
    <mergeCell ref="AI424:AK424"/>
    <mergeCell ref="L424:V424"/>
    <mergeCell ref="AL426:AP426"/>
    <mergeCell ref="AL427:AP427"/>
    <mergeCell ref="AD427:AF427"/>
    <mergeCell ref="AG427:AH427"/>
    <mergeCell ref="AI427:AK427"/>
    <mergeCell ref="A3:AQ3"/>
    <mergeCell ref="E427:H427"/>
    <mergeCell ref="I427:K427"/>
    <mergeCell ref="W427:Z427"/>
    <mergeCell ref="AA427:AC427"/>
    <mergeCell ref="L425:V425"/>
    <mergeCell ref="AL424:AP424"/>
    <mergeCell ref="AL425:AP425"/>
    <mergeCell ref="E423:H423"/>
    <mergeCell ref="I423:K423"/>
    <mergeCell ref="W423:Z423"/>
    <mergeCell ref="AA423:AC423"/>
    <mergeCell ref="AD423:AF423"/>
    <mergeCell ref="AG423:AH423"/>
    <mergeCell ref="AI423:AK423"/>
    <mergeCell ref="E422:H422"/>
    <mergeCell ref="I422:K422"/>
    <mergeCell ref="W422:Z422"/>
    <mergeCell ref="AA422:AC422"/>
    <mergeCell ref="AD422:AF422"/>
    <mergeCell ref="AG422:AH422"/>
    <mergeCell ref="AI422:AK422"/>
    <mergeCell ref="L422:V422"/>
    <mergeCell ref="L423:V423"/>
    <mergeCell ref="AL414:AP414"/>
    <mergeCell ref="AL415:AP415"/>
    <mergeCell ref="W419:Z419"/>
    <mergeCell ref="E418:H418"/>
    <mergeCell ref="E426:H426"/>
    <mergeCell ref="I426:K426"/>
    <mergeCell ref="W426:Z426"/>
    <mergeCell ref="AA426:AC426"/>
    <mergeCell ref="E419:H419"/>
    <mergeCell ref="AI415:AK415"/>
    <mergeCell ref="I418:K418"/>
    <mergeCell ref="W418:Z418"/>
    <mergeCell ref="AA418:AC418"/>
    <mergeCell ref="AD418:AF418"/>
    <mergeCell ref="AG418:AH418"/>
    <mergeCell ref="AI418:AK418"/>
    <mergeCell ref="L418:V418"/>
    <mergeCell ref="L419:V419"/>
    <mergeCell ref="I419:K419"/>
    <mergeCell ref="AI414:AK414"/>
    <mergeCell ref="L414:V414"/>
    <mergeCell ref="I414:K414"/>
    <mergeCell ref="W414:Z414"/>
    <mergeCell ref="E430:H430"/>
    <mergeCell ref="I430:K430"/>
    <mergeCell ref="W430:Z430"/>
    <mergeCell ref="AA430:AC430"/>
    <mergeCell ref="AD430:AF430"/>
    <mergeCell ref="AG430:AH430"/>
    <mergeCell ref="AI430:AK430"/>
    <mergeCell ref="E429:H429"/>
    <mergeCell ref="I429:K429"/>
    <mergeCell ref="W429:Z429"/>
    <mergeCell ref="AA429:AC429"/>
    <mergeCell ref="AD429:AF429"/>
    <mergeCell ref="AG429:AH429"/>
    <mergeCell ref="AI429:AK429"/>
    <mergeCell ref="E428:H428"/>
    <mergeCell ref="I428:K428"/>
    <mergeCell ref="W428:Z428"/>
    <mergeCell ref="E421:H421"/>
    <mergeCell ref="I421:K421"/>
    <mergeCell ref="W421:Z421"/>
    <mergeCell ref="AA421:AC421"/>
    <mergeCell ref="AD421:AF421"/>
    <mergeCell ref="AG421:AH421"/>
    <mergeCell ref="AI421:AK421"/>
    <mergeCell ref="E420:H420"/>
    <mergeCell ref="I420:K420"/>
    <mergeCell ref="W420:Z420"/>
    <mergeCell ref="AA420:AC420"/>
    <mergeCell ref="AD420:AF420"/>
    <mergeCell ref="AG420:AH420"/>
    <mergeCell ref="AI420:AK420"/>
    <mergeCell ref="L420:V420"/>
    <mergeCell ref="L421:V421"/>
    <mergeCell ref="E414:H414"/>
    <mergeCell ref="E416:H416"/>
    <mergeCell ref="I416:K416"/>
    <mergeCell ref="AD419:AF419"/>
    <mergeCell ref="AG419:AH419"/>
    <mergeCell ref="AI419:AK419"/>
    <mergeCell ref="AG416:AH416"/>
    <mergeCell ref="AI416:AK416"/>
    <mergeCell ref="L416:V416"/>
    <mergeCell ref="L417:V417"/>
    <mergeCell ref="E417:H417"/>
    <mergeCell ref="I417:K417"/>
    <mergeCell ref="W417:Z417"/>
    <mergeCell ref="AA417:AC417"/>
    <mergeCell ref="AD417:AF417"/>
    <mergeCell ref="AG417:AH417"/>
    <mergeCell ref="E415:H415"/>
    <mergeCell ref="E413:H413"/>
    <mergeCell ref="I413:K413"/>
    <mergeCell ref="W413:Z413"/>
    <mergeCell ref="AA413:AC413"/>
    <mergeCell ref="AD413:AF413"/>
    <mergeCell ref="AI408:AK408"/>
    <mergeCell ref="E410:H410"/>
    <mergeCell ref="I410:K410"/>
    <mergeCell ref="W410:Z410"/>
    <mergeCell ref="AA410:AC410"/>
    <mergeCell ref="E406:H406"/>
    <mergeCell ref="E411:H411"/>
    <mergeCell ref="I411:K411"/>
    <mergeCell ref="W411:Z411"/>
    <mergeCell ref="AA411:AC411"/>
    <mergeCell ref="AD411:AF411"/>
    <mergeCell ref="AG411:AH411"/>
    <mergeCell ref="AA414:AC414"/>
    <mergeCell ref="AD414:AF414"/>
    <mergeCell ref="AG414:AH414"/>
    <mergeCell ref="L415:V415"/>
    <mergeCell ref="I415:K415"/>
    <mergeCell ref="W415:Z415"/>
    <mergeCell ref="AA415:AC415"/>
    <mergeCell ref="AD415:AF415"/>
    <mergeCell ref="AG415:AH415"/>
    <mergeCell ref="E412:H412"/>
    <mergeCell ref="I412:K412"/>
    <mergeCell ref="W412:Z412"/>
    <mergeCell ref="AA412:AC412"/>
    <mergeCell ref="L406:V406"/>
    <mergeCell ref="L407:V407"/>
    <mergeCell ref="I398:K398"/>
    <mergeCell ref="AA399:AC399"/>
    <mergeCell ref="E401:H401"/>
    <mergeCell ref="I401:K401"/>
    <mergeCell ref="I400:K400"/>
    <mergeCell ref="W400:Z400"/>
    <mergeCell ref="AA400:AC400"/>
    <mergeCell ref="AD400:AF400"/>
    <mergeCell ref="E407:H407"/>
    <mergeCell ref="I407:K407"/>
    <mergeCell ref="W407:Z407"/>
    <mergeCell ref="AA407:AC407"/>
    <mergeCell ref="AD407:AF407"/>
    <mergeCell ref="E400:H400"/>
    <mergeCell ref="L399:V399"/>
    <mergeCell ref="L400:V400"/>
    <mergeCell ref="L401:V401"/>
    <mergeCell ref="I405:K405"/>
    <mergeCell ref="E398:H398"/>
    <mergeCell ref="W401:Z401"/>
    <mergeCell ref="AA401:AC401"/>
    <mergeCell ref="AD401:AF401"/>
    <mergeCell ref="L408:V408"/>
    <mergeCell ref="I404:K404"/>
    <mergeCell ref="E403:H403"/>
    <mergeCell ref="I403:K403"/>
    <mergeCell ref="L390:V390"/>
    <mergeCell ref="L391:V391"/>
    <mergeCell ref="L392:V392"/>
    <mergeCell ref="E394:H394"/>
    <mergeCell ref="I394:K394"/>
    <mergeCell ref="W394:Z394"/>
    <mergeCell ref="E392:H392"/>
    <mergeCell ref="I392:K392"/>
    <mergeCell ref="W392:Z392"/>
    <mergeCell ref="AA392:AC392"/>
    <mergeCell ref="AD392:AF392"/>
    <mergeCell ref="E397:H397"/>
    <mergeCell ref="I397:K397"/>
    <mergeCell ref="W397:Z397"/>
    <mergeCell ref="AD391:AF391"/>
    <mergeCell ref="W402:Z402"/>
    <mergeCell ref="AD395:AF395"/>
    <mergeCell ref="AD397:AF397"/>
    <mergeCell ref="I395:K395"/>
    <mergeCell ref="W395:Z395"/>
    <mergeCell ref="E396:H396"/>
    <mergeCell ref="I396:K396"/>
    <mergeCell ref="L395:V395"/>
    <mergeCell ref="E399:H399"/>
    <mergeCell ref="I399:K399"/>
    <mergeCell ref="AA398:AC398"/>
    <mergeCell ref="AD398:AF398"/>
    <mergeCell ref="E405:H405"/>
    <mergeCell ref="E391:H391"/>
    <mergeCell ref="I391:K391"/>
    <mergeCell ref="W391:Z391"/>
    <mergeCell ref="AA391:AC391"/>
    <mergeCell ref="W386:Z386"/>
    <mergeCell ref="AA386:AC386"/>
    <mergeCell ref="AD386:AF386"/>
    <mergeCell ref="AG386:AH386"/>
    <mergeCell ref="AI386:AK386"/>
    <mergeCell ref="E385:H385"/>
    <mergeCell ref="I385:K385"/>
    <mergeCell ref="W385:Z385"/>
    <mergeCell ref="AA385:AC385"/>
    <mergeCell ref="AD385:AF385"/>
    <mergeCell ref="AG385:AH385"/>
    <mergeCell ref="AI385:AK385"/>
    <mergeCell ref="AI384:AK384"/>
    <mergeCell ref="E384:H384"/>
    <mergeCell ref="E386:H386"/>
    <mergeCell ref="W387:Z387"/>
    <mergeCell ref="I379:K379"/>
    <mergeCell ref="W379:Z379"/>
    <mergeCell ref="I384:K384"/>
    <mergeCell ref="W384:Z384"/>
    <mergeCell ref="E387:H387"/>
    <mergeCell ref="I387:K387"/>
    <mergeCell ref="E389:H389"/>
    <mergeCell ref="I389:K389"/>
    <mergeCell ref="W389:Z389"/>
    <mergeCell ref="AA389:AC389"/>
    <mergeCell ref="AD389:AF389"/>
    <mergeCell ref="AG389:AH389"/>
    <mergeCell ref="AI389:AK389"/>
    <mergeCell ref="AA384:AC384"/>
    <mergeCell ref="AD384:AF384"/>
    <mergeCell ref="AD387:AF387"/>
    <mergeCell ref="AG382:AH382"/>
    <mergeCell ref="AI382:AK382"/>
    <mergeCell ref="L385:V385"/>
    <mergeCell ref="L386:V386"/>
    <mergeCell ref="L389:V389"/>
    <mergeCell ref="L380:V380"/>
    <mergeCell ref="L381:V381"/>
    <mergeCell ref="E374:H374"/>
    <mergeCell ref="I374:K374"/>
    <mergeCell ref="I386:K386"/>
    <mergeCell ref="AI378:AK378"/>
    <mergeCell ref="E383:H383"/>
    <mergeCell ref="I383:K383"/>
    <mergeCell ref="W383:Z383"/>
    <mergeCell ref="AA383:AC383"/>
    <mergeCell ref="AD383:AF383"/>
    <mergeCell ref="AG383:AH383"/>
    <mergeCell ref="AI383:AK383"/>
    <mergeCell ref="L383:V383"/>
    <mergeCell ref="E382:H382"/>
    <mergeCell ref="I382:K382"/>
    <mergeCell ref="W382:Z382"/>
    <mergeCell ref="AA382:AC382"/>
    <mergeCell ref="AD382:AF382"/>
    <mergeCell ref="E381:H381"/>
    <mergeCell ref="I381:K381"/>
    <mergeCell ref="W381:Z381"/>
    <mergeCell ref="AA381:AC381"/>
    <mergeCell ref="AD381:AF381"/>
    <mergeCell ref="AG381:AH381"/>
    <mergeCell ref="AI381:AK381"/>
    <mergeCell ref="E380:H380"/>
    <mergeCell ref="I380:K380"/>
    <mergeCell ref="W380:Z380"/>
    <mergeCell ref="AA380:AC380"/>
    <mergeCell ref="AD380:AF380"/>
    <mergeCell ref="AG380:AH380"/>
    <mergeCell ref="AI380:AK380"/>
    <mergeCell ref="E379:H379"/>
    <mergeCell ref="E371:H371"/>
    <mergeCell ref="I371:K371"/>
    <mergeCell ref="W371:Z371"/>
    <mergeCell ref="AA371:AC371"/>
    <mergeCell ref="AD371:AF371"/>
    <mergeCell ref="AI377:AK377"/>
    <mergeCell ref="L378:V378"/>
    <mergeCell ref="E376:H376"/>
    <mergeCell ref="I376:K376"/>
    <mergeCell ref="W376:Z376"/>
    <mergeCell ref="AA376:AC376"/>
    <mergeCell ref="AD376:AF376"/>
    <mergeCell ref="E373:H373"/>
    <mergeCell ref="I373:K373"/>
    <mergeCell ref="W373:Z373"/>
    <mergeCell ref="AA373:AC373"/>
    <mergeCell ref="AD373:AF373"/>
    <mergeCell ref="AG373:AH373"/>
    <mergeCell ref="AG376:AH376"/>
    <mergeCell ref="I377:K377"/>
    <mergeCell ref="W377:Z377"/>
    <mergeCell ref="E378:H378"/>
    <mergeCell ref="I378:K378"/>
    <mergeCell ref="AI374:AK374"/>
    <mergeCell ref="AI373:AK373"/>
    <mergeCell ref="AI375:AK375"/>
    <mergeCell ref="L376:V376"/>
    <mergeCell ref="I375:K375"/>
    <mergeCell ref="W375:Z375"/>
    <mergeCell ref="AA375:AC375"/>
    <mergeCell ref="AD375:AF375"/>
    <mergeCell ref="AG375:AH375"/>
    <mergeCell ref="E375:H375"/>
    <mergeCell ref="L373:V373"/>
    <mergeCell ref="E377:H377"/>
    <mergeCell ref="AA377:AC377"/>
    <mergeCell ref="AD377:AF377"/>
    <mergeCell ref="AG377:AH377"/>
    <mergeCell ref="E365:H365"/>
    <mergeCell ref="I365:K365"/>
    <mergeCell ref="W365:Z365"/>
    <mergeCell ref="AA365:AC365"/>
    <mergeCell ref="AD365:AF365"/>
    <mergeCell ref="AG365:AH365"/>
    <mergeCell ref="E366:H366"/>
    <mergeCell ref="AD368:AF368"/>
    <mergeCell ref="AG368:AH368"/>
    <mergeCell ref="E369:H369"/>
    <mergeCell ref="I369:K369"/>
    <mergeCell ref="W369:Z369"/>
    <mergeCell ref="AA369:AC369"/>
    <mergeCell ref="E370:H370"/>
    <mergeCell ref="AG369:AH369"/>
    <mergeCell ref="I370:K370"/>
    <mergeCell ref="W370:Z370"/>
    <mergeCell ref="AA370:AC370"/>
    <mergeCell ref="AD370:AF370"/>
    <mergeCell ref="AG370:AH370"/>
    <mergeCell ref="L371:V371"/>
    <mergeCell ref="L372:V372"/>
    <mergeCell ref="E372:H372"/>
    <mergeCell ref="I372:K372"/>
    <mergeCell ref="W372:Z372"/>
    <mergeCell ref="AA372:AC372"/>
    <mergeCell ref="I366:K366"/>
    <mergeCell ref="W366:Z366"/>
    <mergeCell ref="AA366:AC366"/>
    <mergeCell ref="AD366:AF366"/>
    <mergeCell ref="AG366:AH366"/>
    <mergeCell ref="E367:H367"/>
    <mergeCell ref="I367:K367"/>
    <mergeCell ref="W367:Z367"/>
    <mergeCell ref="AA367:AC367"/>
    <mergeCell ref="AD367:AF367"/>
    <mergeCell ref="E368:H368"/>
    <mergeCell ref="I368:K368"/>
    <mergeCell ref="W368:Z368"/>
    <mergeCell ref="AA368:AC368"/>
    <mergeCell ref="AG356:AH356"/>
    <mergeCell ref="AI356:AK356"/>
    <mergeCell ref="AA359:AC359"/>
    <mergeCell ref="E358:H358"/>
    <mergeCell ref="I358:K358"/>
    <mergeCell ref="W358:Z358"/>
    <mergeCell ref="AA358:AC358"/>
    <mergeCell ref="AD358:AF358"/>
    <mergeCell ref="AG358:AH358"/>
    <mergeCell ref="AI358:AK358"/>
    <mergeCell ref="I355:K355"/>
    <mergeCell ref="W355:Z355"/>
    <mergeCell ref="AA355:AC355"/>
    <mergeCell ref="AD355:AF355"/>
    <mergeCell ref="AG355:AH355"/>
    <mergeCell ref="AI355:AK355"/>
    <mergeCell ref="I363:K363"/>
    <mergeCell ref="W363:Z363"/>
    <mergeCell ref="AA363:AC363"/>
    <mergeCell ref="AD363:AF363"/>
    <mergeCell ref="AG363:AH363"/>
    <mergeCell ref="AI363:AK363"/>
    <mergeCell ref="L363:V363"/>
    <mergeCell ref="L364:V364"/>
    <mergeCell ref="E364:H364"/>
    <mergeCell ref="I364:K364"/>
    <mergeCell ref="W364:Z364"/>
    <mergeCell ref="AA364:AC364"/>
    <mergeCell ref="AD364:AF364"/>
    <mergeCell ref="AG364:AH364"/>
    <mergeCell ref="AI364:AK364"/>
    <mergeCell ref="E363:H363"/>
    <mergeCell ref="E360:H360"/>
    <mergeCell ref="I360:K360"/>
    <mergeCell ref="AA360:AC360"/>
    <mergeCell ref="AD360:AF360"/>
    <mergeCell ref="AG360:AH360"/>
    <mergeCell ref="AI360:AK360"/>
    <mergeCell ref="E359:H359"/>
    <mergeCell ref="I359:K359"/>
    <mergeCell ref="W359:Z359"/>
    <mergeCell ref="W352:Z352"/>
    <mergeCell ref="E356:H356"/>
    <mergeCell ref="I356:K356"/>
    <mergeCell ref="W356:Z356"/>
    <mergeCell ref="L358:V358"/>
    <mergeCell ref="E357:H357"/>
    <mergeCell ref="I357:K357"/>
    <mergeCell ref="W357:Z357"/>
    <mergeCell ref="AA357:AC357"/>
    <mergeCell ref="AD357:AF357"/>
    <mergeCell ref="AG357:AH357"/>
    <mergeCell ref="AI357:AK357"/>
    <mergeCell ref="L356:V356"/>
    <mergeCell ref="E350:H350"/>
    <mergeCell ref="I350:K350"/>
    <mergeCell ref="W350:Z350"/>
    <mergeCell ref="AA350:AC350"/>
    <mergeCell ref="AD350:AF350"/>
    <mergeCell ref="AG350:AH350"/>
    <mergeCell ref="AI350:AK350"/>
    <mergeCell ref="L354:V354"/>
    <mergeCell ref="E351:H351"/>
    <mergeCell ref="I351:K351"/>
    <mergeCell ref="W351:Z351"/>
    <mergeCell ref="AA351:AC351"/>
    <mergeCell ref="AA352:AC352"/>
    <mergeCell ref="AD352:AF352"/>
    <mergeCell ref="AG352:AH352"/>
    <mergeCell ref="AI352:AK352"/>
    <mergeCell ref="AA356:AC356"/>
    <mergeCell ref="AD356:AF356"/>
    <mergeCell ref="E355:H355"/>
    <mergeCell ref="D298:AJ298"/>
    <mergeCell ref="AN285:AP285"/>
    <mergeCell ref="B297:C297"/>
    <mergeCell ref="B241:P241"/>
    <mergeCell ref="B244:P244"/>
    <mergeCell ref="AG242:AJ242"/>
    <mergeCell ref="B299:C299"/>
    <mergeCell ref="AK298:AM298"/>
    <mergeCell ref="AN298:AP298"/>
    <mergeCell ref="AK299:AM299"/>
    <mergeCell ref="AN299:AP299"/>
    <mergeCell ref="B300:C300"/>
    <mergeCell ref="D300:AJ300"/>
    <mergeCell ref="AG279:AP279"/>
    <mergeCell ref="Q241:T241"/>
    <mergeCell ref="U241:X241"/>
    <mergeCell ref="Y241:AB241"/>
    <mergeCell ref="B296:AP296"/>
    <mergeCell ref="AK300:AM300"/>
    <mergeCell ref="B291:C291"/>
    <mergeCell ref="D297:AJ297"/>
    <mergeCell ref="B294:C294"/>
    <mergeCell ref="D294:AJ294"/>
    <mergeCell ref="AK294:AM294"/>
    <mergeCell ref="AN294:AP294"/>
    <mergeCell ref="AK297:AM297"/>
    <mergeCell ref="AN297:AP297"/>
    <mergeCell ref="AN292:AP292"/>
    <mergeCell ref="B281:H281"/>
    <mergeCell ref="AC182:AI182"/>
    <mergeCell ref="B286:AP286"/>
    <mergeCell ref="AN282:AP282"/>
    <mergeCell ref="AG281:AP281"/>
    <mergeCell ref="I237:P237"/>
    <mergeCell ref="I156:K156"/>
    <mergeCell ref="AK240:AN240"/>
    <mergeCell ref="AK229:AN229"/>
    <mergeCell ref="AK242:AN242"/>
    <mergeCell ref="AD279:AF279"/>
    <mergeCell ref="B238:H238"/>
    <mergeCell ref="Q235:T235"/>
    <mergeCell ref="Y182:AB182"/>
    <mergeCell ref="AA164:AC164"/>
    <mergeCell ref="X214:AG214"/>
    <mergeCell ref="X208:AG208"/>
    <mergeCell ref="C209:M209"/>
    <mergeCell ref="AL156:AP156"/>
    <mergeCell ref="AL157:AP157"/>
    <mergeCell ref="AI159:AK159"/>
    <mergeCell ref="AI161:AK161"/>
    <mergeCell ref="E156:H156"/>
    <mergeCell ref="AI162:AK162"/>
    <mergeCell ref="AI163:AK163"/>
    <mergeCell ref="W156:Z156"/>
    <mergeCell ref="N209:W209"/>
    <mergeCell ref="X209:AG209"/>
    <mergeCell ref="I234:P234"/>
    <mergeCell ref="B235:H235"/>
    <mergeCell ref="AK280:AM280"/>
    <mergeCell ref="B237:H237"/>
    <mergeCell ref="Q239:T239"/>
    <mergeCell ref="AC235:AF235"/>
    <mergeCell ref="I236:P236"/>
    <mergeCell ref="Q236:T236"/>
    <mergeCell ref="AN300:AP300"/>
    <mergeCell ref="B301:C301"/>
    <mergeCell ref="D301:AJ301"/>
    <mergeCell ref="Y239:AB239"/>
    <mergeCell ref="AC239:AF239"/>
    <mergeCell ref="AG239:AJ239"/>
    <mergeCell ref="AK239:AN239"/>
    <mergeCell ref="AN304:AP304"/>
    <mergeCell ref="B305:C305"/>
    <mergeCell ref="I282:P282"/>
    <mergeCell ref="Q281:T281"/>
    <mergeCell ref="Q282:T282"/>
    <mergeCell ref="U282:AC282"/>
    <mergeCell ref="B288:C288"/>
    <mergeCell ref="U240:X240"/>
    <mergeCell ref="Y240:AB240"/>
    <mergeCell ref="Q243:T243"/>
    <mergeCell ref="U243:X243"/>
    <mergeCell ref="Y243:AB243"/>
    <mergeCell ref="AC243:AF243"/>
    <mergeCell ref="AG243:AJ243"/>
    <mergeCell ref="U236:X236"/>
    <mergeCell ref="Y236:AB236"/>
    <mergeCell ref="AC236:AF236"/>
    <mergeCell ref="AG236:AJ236"/>
    <mergeCell ref="AK236:AN236"/>
    <mergeCell ref="B287:C287"/>
    <mergeCell ref="D291:AJ291"/>
    <mergeCell ref="B298:C298"/>
    <mergeCell ref="X211:AG211"/>
    <mergeCell ref="C212:M212"/>
    <mergeCell ref="N212:W212"/>
    <mergeCell ref="X212:AG212"/>
    <mergeCell ref="U230:X230"/>
    <mergeCell ref="Y230:AB230"/>
    <mergeCell ref="AC230:AF230"/>
    <mergeCell ref="AC231:AF231"/>
    <mergeCell ref="C221:M221"/>
    <mergeCell ref="N221:W221"/>
    <mergeCell ref="X221:AG221"/>
    <mergeCell ref="C222:M222"/>
    <mergeCell ref="N222:W222"/>
    <mergeCell ref="X222:AG222"/>
    <mergeCell ref="C215:M215"/>
    <mergeCell ref="N215:W215"/>
    <mergeCell ref="X215:AG215"/>
    <mergeCell ref="C216:M216"/>
    <mergeCell ref="N216:W216"/>
    <mergeCell ref="X216:AG216"/>
    <mergeCell ref="I229:P229"/>
    <mergeCell ref="B229:H229"/>
    <mergeCell ref="Q231:T231"/>
    <mergeCell ref="Y228:AB228"/>
    <mergeCell ref="Q228:T228"/>
    <mergeCell ref="U228:X228"/>
    <mergeCell ref="AG230:AJ230"/>
    <mergeCell ref="Y231:AB231"/>
    <mergeCell ref="C220:M220"/>
    <mergeCell ref="N220:W220"/>
    <mergeCell ref="X220:AG220"/>
    <mergeCell ref="Q232:T232"/>
    <mergeCell ref="U232:X232"/>
    <mergeCell ref="Y232:AB232"/>
    <mergeCell ref="AC232:AF232"/>
    <mergeCell ref="U235:X235"/>
    <mergeCell ref="AK232:AN232"/>
    <mergeCell ref="Q237:T237"/>
    <mergeCell ref="U237:X237"/>
    <mergeCell ref="Y237:AB237"/>
    <mergeCell ref="Y235:AB235"/>
    <mergeCell ref="AG232:AJ232"/>
    <mergeCell ref="AC228:AF228"/>
    <mergeCell ref="AG228:AJ228"/>
    <mergeCell ref="U231:X231"/>
    <mergeCell ref="B189:U189"/>
    <mergeCell ref="B190:U190"/>
    <mergeCell ref="V189:AO189"/>
    <mergeCell ref="V190:AO190"/>
    <mergeCell ref="B193:U193"/>
    <mergeCell ref="B230:H230"/>
    <mergeCell ref="I230:P230"/>
    <mergeCell ref="I232:P232"/>
    <mergeCell ref="B233:H233"/>
    <mergeCell ref="C213:M213"/>
    <mergeCell ref="N213:W213"/>
    <mergeCell ref="X213:AG213"/>
    <mergeCell ref="C210:M210"/>
    <mergeCell ref="N210:W210"/>
    <mergeCell ref="X210:AG210"/>
    <mergeCell ref="C211:M211"/>
    <mergeCell ref="V194:AO194"/>
    <mergeCell ref="N211:W211"/>
    <mergeCell ref="U234:X234"/>
    <mergeCell ref="U238:X238"/>
    <mergeCell ref="Y238:AB238"/>
    <mergeCell ref="I239:P239"/>
    <mergeCell ref="Y229:AB229"/>
    <mergeCell ref="Q229:T229"/>
    <mergeCell ref="U229:X229"/>
    <mergeCell ref="I157:K157"/>
    <mergeCell ref="AI164:AK164"/>
    <mergeCell ref="L151:V151"/>
    <mergeCell ref="W149:Z149"/>
    <mergeCell ref="AG159:AH159"/>
    <mergeCell ref="AA152:AC152"/>
    <mergeCell ref="E157:H157"/>
    <mergeCell ref="AA163:AC163"/>
    <mergeCell ref="C214:M214"/>
    <mergeCell ref="N214:W214"/>
    <mergeCell ref="Y234:AB234"/>
    <mergeCell ref="AC229:AF229"/>
    <mergeCell ref="AG150:AH150"/>
    <mergeCell ref="AI150:AK150"/>
    <mergeCell ref="AG149:AH149"/>
    <mergeCell ref="AA151:AC151"/>
    <mergeCell ref="E149:H149"/>
    <mergeCell ref="I149:K149"/>
    <mergeCell ref="AG166:AH166"/>
    <mergeCell ref="I150:K150"/>
    <mergeCell ref="AG164:AH164"/>
    <mergeCell ref="AG165:AH165"/>
    <mergeCell ref="AI166:AK166"/>
    <mergeCell ref="X219:AG219"/>
    <mergeCell ref="AK234:AN234"/>
    <mergeCell ref="M110:R110"/>
    <mergeCell ref="AL149:AP149"/>
    <mergeCell ref="AL150:AP150"/>
    <mergeCell ref="AL151:AP151"/>
    <mergeCell ref="AI151:AK151"/>
    <mergeCell ref="AA139:AG139"/>
    <mergeCell ref="AH139:AP139"/>
    <mergeCell ref="AA141:AG141"/>
    <mergeCell ref="AH141:AP141"/>
    <mergeCell ref="E142:Z142"/>
    <mergeCell ref="I148:K148"/>
    <mergeCell ref="W151:Z151"/>
    <mergeCell ref="AA165:AC165"/>
    <mergeCell ref="AD159:AF159"/>
    <mergeCell ref="AG161:AH161"/>
    <mergeCell ref="AG162:AH162"/>
    <mergeCell ref="AG163:AH163"/>
    <mergeCell ref="AD157:AF157"/>
    <mergeCell ref="AG157:AH157"/>
    <mergeCell ref="AL154:AP154"/>
    <mergeCell ref="AK116:AP117"/>
    <mergeCell ref="L155:V155"/>
    <mergeCell ref="L157:V157"/>
    <mergeCell ref="AI155:AK155"/>
    <mergeCell ref="L150:V150"/>
    <mergeCell ref="W157:Z157"/>
    <mergeCell ref="AA157:AC157"/>
    <mergeCell ref="AK118:AP120"/>
    <mergeCell ref="AK121:AP123"/>
    <mergeCell ref="AK124:AP126"/>
    <mergeCell ref="AK127:AP129"/>
    <mergeCell ref="AK130:AP132"/>
    <mergeCell ref="L154:V154"/>
    <mergeCell ref="AI149:AK149"/>
    <mergeCell ref="L153:V153"/>
    <mergeCell ref="L156:V156"/>
    <mergeCell ref="AD155:AF155"/>
    <mergeCell ref="AG155:AH155"/>
    <mergeCell ref="I154:K154"/>
    <mergeCell ref="E154:H154"/>
    <mergeCell ref="AH145:AP145"/>
    <mergeCell ref="E151:H151"/>
    <mergeCell ref="AI153:AK153"/>
    <mergeCell ref="E152:H152"/>
    <mergeCell ref="D116:I117"/>
    <mergeCell ref="J116:L117"/>
    <mergeCell ref="J118:L120"/>
    <mergeCell ref="B201:M201"/>
    <mergeCell ref="AG153:AH153"/>
    <mergeCell ref="AG156:AH156"/>
    <mergeCell ref="AH143:AP143"/>
    <mergeCell ref="AH142:AP142"/>
    <mergeCell ref="AL155:AP155"/>
    <mergeCell ref="AI156:AK156"/>
    <mergeCell ref="AG151:AH151"/>
    <mergeCell ref="Y176:AB176"/>
    <mergeCell ref="AK133:AP135"/>
    <mergeCell ref="M116:AD117"/>
    <mergeCell ref="AE116:AJ117"/>
    <mergeCell ref="M118:AD120"/>
    <mergeCell ref="AE118:AJ120"/>
    <mergeCell ref="M121:AD123"/>
    <mergeCell ref="AE121:AJ123"/>
    <mergeCell ref="AC176:AI176"/>
    <mergeCell ref="B194:U194"/>
    <mergeCell ref="W198:AO198"/>
    <mergeCell ref="E153:H153"/>
    <mergeCell ref="I153:K153"/>
    <mergeCell ref="AG109:AP109"/>
    <mergeCell ref="AK228:AN228"/>
    <mergeCell ref="AA159:AC159"/>
    <mergeCell ref="AA161:AC161"/>
    <mergeCell ref="AA162:AC162"/>
    <mergeCell ref="AA148:AC148"/>
    <mergeCell ref="AA150:AC150"/>
    <mergeCell ref="AL148:AP148"/>
    <mergeCell ref="AD154:AF154"/>
    <mergeCell ref="AG154:AH154"/>
    <mergeCell ref="AI154:AK154"/>
    <mergeCell ref="AA149:AC149"/>
    <mergeCell ref="AG152:AH152"/>
    <mergeCell ref="L152:V152"/>
    <mergeCell ref="W154:Z154"/>
    <mergeCell ref="AA154:AC154"/>
    <mergeCell ref="AA156:AC156"/>
    <mergeCell ref="W153:Z153"/>
    <mergeCell ref="AA153:AC153"/>
    <mergeCell ref="AD153:AF153"/>
    <mergeCell ref="C140:D140"/>
    <mergeCell ref="AA142:AG142"/>
    <mergeCell ref="AH144:AP144"/>
    <mergeCell ref="D124:I126"/>
    <mergeCell ref="D127:I129"/>
    <mergeCell ref="D130:I132"/>
    <mergeCell ref="D133:I135"/>
    <mergeCell ref="AI152:AK152"/>
    <mergeCell ref="W152:Z152"/>
    <mergeCell ref="C141:D141"/>
    <mergeCell ref="AJ96:AM96"/>
    <mergeCell ref="T98:W98"/>
    <mergeCell ref="T96:W96"/>
    <mergeCell ref="AJ101:AM101"/>
    <mergeCell ref="AN101:AO101"/>
    <mergeCell ref="AA140:AG140"/>
    <mergeCell ref="AH140:AP140"/>
    <mergeCell ref="AD149:AF149"/>
    <mergeCell ref="AD148:AF148"/>
    <mergeCell ref="AG148:AH148"/>
    <mergeCell ref="M109:V109"/>
    <mergeCell ref="C142:D142"/>
    <mergeCell ref="AO6:AP6"/>
    <mergeCell ref="V193:AO193"/>
    <mergeCell ref="S110:V110"/>
    <mergeCell ref="W110:AB110"/>
    <mergeCell ref="C110:L110"/>
    <mergeCell ref="C139:D139"/>
    <mergeCell ref="C143:D143"/>
    <mergeCell ref="E143:Z143"/>
    <mergeCell ref="AA143:AG143"/>
    <mergeCell ref="I151:K151"/>
    <mergeCell ref="E148:H148"/>
    <mergeCell ref="C116:C117"/>
    <mergeCell ref="D118:I120"/>
    <mergeCell ref="D121:I123"/>
    <mergeCell ref="W166:AF166"/>
    <mergeCell ref="AI157:AK157"/>
    <mergeCell ref="AG110:AP110"/>
    <mergeCell ref="L148:V148"/>
    <mergeCell ref="A4:AQ4"/>
    <mergeCell ref="B19:AP20"/>
    <mergeCell ref="J84:U84"/>
    <mergeCell ref="E87:F87"/>
    <mergeCell ref="H87:I87"/>
    <mergeCell ref="P87:Q87"/>
    <mergeCell ref="S87:T87"/>
    <mergeCell ref="O74:T74"/>
    <mergeCell ref="O75:T75"/>
    <mergeCell ref="O72:AB72"/>
    <mergeCell ref="W12:AQ12"/>
    <mergeCell ref="C80:F82"/>
    <mergeCell ref="I80:I82"/>
    <mergeCell ref="AP80:AP82"/>
    <mergeCell ref="AG6:AH6"/>
    <mergeCell ref="AI6:AJ6"/>
    <mergeCell ref="P94:T94"/>
    <mergeCell ref="AF94:AK94"/>
    <mergeCell ref="J80:AO82"/>
    <mergeCell ref="AK6:AL6"/>
    <mergeCell ref="AM6:AN6"/>
    <mergeCell ref="AC6:AF6"/>
    <mergeCell ref="W13:AP13"/>
    <mergeCell ref="C71:J71"/>
    <mergeCell ref="O71:AG71"/>
    <mergeCell ref="G76:O76"/>
    <mergeCell ref="Y76:AA76"/>
    <mergeCell ref="AC76:AD76"/>
    <mergeCell ref="AF76:AG76"/>
    <mergeCell ref="O73:AB73"/>
    <mergeCell ref="K91:AP91"/>
    <mergeCell ref="D92:J92"/>
    <mergeCell ref="K92:AP92"/>
    <mergeCell ref="D93:J106"/>
    <mergeCell ref="C93:C106"/>
    <mergeCell ref="AJ95:AM95"/>
    <mergeCell ref="T99:W99"/>
    <mergeCell ref="T100:W100"/>
    <mergeCell ref="T101:W101"/>
    <mergeCell ref="L103:AO105"/>
    <mergeCell ref="D91:J91"/>
    <mergeCell ref="L95:S95"/>
    <mergeCell ref="T97:W97"/>
    <mergeCell ref="AN96:AO96"/>
    <mergeCell ref="X96:Y96"/>
    <mergeCell ref="X97:Y97"/>
    <mergeCell ref="X98:Y98"/>
    <mergeCell ref="X99:Y99"/>
    <mergeCell ref="AJ97:AM97"/>
    <mergeCell ref="AN97:AO97"/>
    <mergeCell ref="AJ98:AM98"/>
    <mergeCell ref="AJ100:AM100"/>
    <mergeCell ref="AN100:AO100"/>
    <mergeCell ref="AN98:AO98"/>
    <mergeCell ref="X100:Y100"/>
    <mergeCell ref="C144:D144"/>
    <mergeCell ref="C145:D145"/>
    <mergeCell ref="N208:W208"/>
    <mergeCell ref="Q233:T233"/>
    <mergeCell ref="U233:X233"/>
    <mergeCell ref="Y233:AB233"/>
    <mergeCell ref="AC233:AF233"/>
    <mergeCell ref="AG233:AJ233"/>
    <mergeCell ref="AK233:AN233"/>
    <mergeCell ref="Q234:T234"/>
    <mergeCell ref="AC234:AF234"/>
    <mergeCell ref="AG234:AJ234"/>
    <mergeCell ref="X218:AG218"/>
    <mergeCell ref="AC110:AF110"/>
    <mergeCell ref="AA145:AG145"/>
    <mergeCell ref="AI148:AK148"/>
    <mergeCell ref="AL152:AP152"/>
    <mergeCell ref="AL153:AP153"/>
    <mergeCell ref="AD151:AF151"/>
    <mergeCell ref="AA144:AG144"/>
    <mergeCell ref="AD156:AF156"/>
    <mergeCell ref="AI165:AK165"/>
    <mergeCell ref="W159:Z159"/>
    <mergeCell ref="AD152:AF152"/>
    <mergeCell ref="C208:M208"/>
    <mergeCell ref="B232:H232"/>
    <mergeCell ref="B228:P228"/>
    <mergeCell ref="AG229:AJ229"/>
    <mergeCell ref="AK231:AN231"/>
    <mergeCell ref="C219:M219"/>
    <mergeCell ref="N219:W219"/>
    <mergeCell ref="I152:K152"/>
    <mergeCell ref="D107:J107"/>
    <mergeCell ref="K107:AP107"/>
    <mergeCell ref="B198:M198"/>
    <mergeCell ref="B199:M199"/>
    <mergeCell ref="N199:V199"/>
    <mergeCell ref="N200:V200"/>
    <mergeCell ref="N201:V201"/>
    <mergeCell ref="N198:V198"/>
    <mergeCell ref="B200:M200"/>
    <mergeCell ref="B336:AP338"/>
    <mergeCell ref="AC240:AF240"/>
    <mergeCell ref="AG240:AJ240"/>
    <mergeCell ref="I238:P238"/>
    <mergeCell ref="AC238:AF238"/>
    <mergeCell ref="AG238:AJ238"/>
    <mergeCell ref="AK238:AN238"/>
    <mergeCell ref="AK235:AN235"/>
    <mergeCell ref="B242:P242"/>
    <mergeCell ref="AC244:AF244"/>
    <mergeCell ref="C109:L109"/>
    <mergeCell ref="U244:X244"/>
    <mergeCell ref="I279:AC279"/>
    <mergeCell ref="I280:AC280"/>
    <mergeCell ref="AD280:AF280"/>
    <mergeCell ref="B318:AG318"/>
    <mergeCell ref="B282:H282"/>
    <mergeCell ref="B280:H280"/>
    <mergeCell ref="AG280:AJ280"/>
    <mergeCell ref="P330:AH330"/>
    <mergeCell ref="I333:T333"/>
    <mergeCell ref="AK306:AM306"/>
    <mergeCell ref="E141:Z141"/>
    <mergeCell ref="AG349:AH349"/>
    <mergeCell ref="AI349:AK349"/>
    <mergeCell ref="AI348:AK348"/>
    <mergeCell ref="E348:H348"/>
    <mergeCell ref="E388:H388"/>
    <mergeCell ref="L345:V345"/>
    <mergeCell ref="I388:K388"/>
    <mergeCell ref="L388:V388"/>
    <mergeCell ref="W388:Z388"/>
    <mergeCell ref="AA388:AC388"/>
    <mergeCell ref="AD388:AF388"/>
    <mergeCell ref="I348:K348"/>
    <mergeCell ref="W348:Z348"/>
    <mergeCell ref="AA348:AC348"/>
    <mergeCell ref="AD348:AF348"/>
    <mergeCell ref="AG348:AH348"/>
    <mergeCell ref="E362:H362"/>
    <mergeCell ref="I362:K362"/>
    <mergeCell ref="W362:Z362"/>
    <mergeCell ref="AA362:AC362"/>
    <mergeCell ref="AD362:AF362"/>
    <mergeCell ref="AG362:AH362"/>
    <mergeCell ref="AI362:AK362"/>
    <mergeCell ref="E361:H361"/>
    <mergeCell ref="I361:K361"/>
    <mergeCell ref="W361:Z361"/>
    <mergeCell ref="AA361:AC361"/>
    <mergeCell ref="AD361:AF361"/>
    <mergeCell ref="AG361:AH361"/>
    <mergeCell ref="AI361:AK361"/>
    <mergeCell ref="E352:H352"/>
    <mergeCell ref="I352:K352"/>
    <mergeCell ref="AL348:AP348"/>
    <mergeCell ref="AL349:AP349"/>
    <mergeCell ref="AL350:AP350"/>
    <mergeCell ref="AL351:AP351"/>
    <mergeCell ref="AL352:AP352"/>
    <mergeCell ref="AL353:AP353"/>
    <mergeCell ref="AL354:AP354"/>
    <mergeCell ref="E342:H342"/>
    <mergeCell ref="W347:Z347"/>
    <mergeCell ref="AA347:AC347"/>
    <mergeCell ref="AD347:AF347"/>
    <mergeCell ref="AG347:AH347"/>
    <mergeCell ref="AI345:AK345"/>
    <mergeCell ref="L348:V348"/>
    <mergeCell ref="E354:H354"/>
    <mergeCell ref="I354:K354"/>
    <mergeCell ref="W354:Z354"/>
    <mergeCell ref="AA354:AC354"/>
    <mergeCell ref="AD354:AF354"/>
    <mergeCell ref="AG354:AH354"/>
    <mergeCell ref="AI354:AK354"/>
    <mergeCell ref="E353:H353"/>
    <mergeCell ref="I353:K353"/>
    <mergeCell ref="W353:Z353"/>
    <mergeCell ref="AA353:AC353"/>
    <mergeCell ref="AD353:AF353"/>
    <mergeCell ref="AG353:AH353"/>
    <mergeCell ref="E349:H349"/>
    <mergeCell ref="I349:K349"/>
    <mergeCell ref="W349:Z349"/>
    <mergeCell ref="AA349:AC349"/>
    <mergeCell ref="AD349:AF349"/>
    <mergeCell ref="AL431:AP431"/>
    <mergeCell ref="AI412:AK412"/>
    <mergeCell ref="E432:H432"/>
    <mergeCell ref="I432:K432"/>
    <mergeCell ref="W432:Z432"/>
    <mergeCell ref="AA432:AC432"/>
    <mergeCell ref="AD432:AF432"/>
    <mergeCell ref="AG432:AH432"/>
    <mergeCell ref="AI432:AK432"/>
    <mergeCell ref="E393:H393"/>
    <mergeCell ref="AA431:AC431"/>
    <mergeCell ref="AD431:AF431"/>
    <mergeCell ref="I393:K393"/>
    <mergeCell ref="W393:Z393"/>
    <mergeCell ref="AA393:AC393"/>
    <mergeCell ref="AD393:AF393"/>
    <mergeCell ref="AG393:AH393"/>
    <mergeCell ref="AI393:AK393"/>
    <mergeCell ref="L393:V393"/>
    <mergeCell ref="E409:H409"/>
    <mergeCell ref="I409:K409"/>
    <mergeCell ref="W409:Z409"/>
    <mergeCell ref="AA409:AC409"/>
    <mergeCell ref="W406:Z406"/>
    <mergeCell ref="I408:K408"/>
    <mergeCell ref="AD406:AF406"/>
    <mergeCell ref="AG406:AH406"/>
    <mergeCell ref="I406:K406"/>
    <mergeCell ref="E408:H408"/>
    <mergeCell ref="W408:Z408"/>
    <mergeCell ref="AA408:AC408"/>
    <mergeCell ref="AD408:AF408"/>
    <mergeCell ref="E431:H431"/>
    <mergeCell ref="I431:K431"/>
    <mergeCell ref="W431:Z431"/>
    <mergeCell ref="L411:V411"/>
    <mergeCell ref="AL400:AP400"/>
    <mergeCell ref="AL407:AP407"/>
    <mergeCell ref="AL416:AP416"/>
    <mergeCell ref="AG431:AH431"/>
    <mergeCell ref="AI431:AK431"/>
    <mergeCell ref="E395:H395"/>
    <mergeCell ref="AL412:AP412"/>
    <mergeCell ref="AL413:AP413"/>
    <mergeCell ref="AI403:AK403"/>
    <mergeCell ref="AG402:AH402"/>
    <mergeCell ref="AL399:AP399"/>
    <mergeCell ref="E402:H402"/>
    <mergeCell ref="I402:K402"/>
    <mergeCell ref="L398:V398"/>
    <mergeCell ref="E404:H404"/>
    <mergeCell ref="AA402:AC402"/>
    <mergeCell ref="AD402:AF402"/>
    <mergeCell ref="AI413:AK413"/>
    <mergeCell ref="AD409:AF409"/>
    <mergeCell ref="AG409:AH409"/>
    <mergeCell ref="AL417:AP417"/>
    <mergeCell ref="AL418:AP418"/>
    <mergeCell ref="AL419:AP419"/>
    <mergeCell ref="AD412:AF412"/>
    <mergeCell ref="W398:Z398"/>
    <mergeCell ref="AL428:AP428"/>
    <mergeCell ref="AA406:AC406"/>
    <mergeCell ref="W416:Z416"/>
    <mergeCell ref="AL432:AP432"/>
    <mergeCell ref="L428:V428"/>
    <mergeCell ref="L429:V429"/>
    <mergeCell ref="L430:V430"/>
    <mergeCell ref="L431:V431"/>
    <mergeCell ref="L432:V432"/>
    <mergeCell ref="AL389:AP389"/>
    <mergeCell ref="AL390:AP390"/>
    <mergeCell ref="AL391:AP391"/>
    <mergeCell ref="AL392:AP392"/>
    <mergeCell ref="AL393:AP393"/>
    <mergeCell ref="AL394:AP394"/>
    <mergeCell ref="AL395:AP395"/>
    <mergeCell ref="AL396:AP396"/>
    <mergeCell ref="AL397:AP397"/>
    <mergeCell ref="AL398:AP398"/>
    <mergeCell ref="AL430:AP430"/>
    <mergeCell ref="AA419:AC419"/>
    <mergeCell ref="AL429:AP429"/>
    <mergeCell ref="AI426:AK426"/>
    <mergeCell ref="L426:V426"/>
    <mergeCell ref="L427:V427"/>
    <mergeCell ref="AL422:AP422"/>
    <mergeCell ref="AL423:AP423"/>
    <mergeCell ref="AI396:AK396"/>
    <mergeCell ref="AG391:AH391"/>
    <mergeCell ref="AI391:AK391"/>
    <mergeCell ref="AG395:AH395"/>
    <mergeCell ref="AI395:AK395"/>
    <mergeCell ref="AI400:AK400"/>
    <mergeCell ref="AL420:AP420"/>
    <mergeCell ref="AL421:AP421"/>
    <mergeCell ref="AL356:AP356"/>
    <mergeCell ref="AL357:AP357"/>
    <mergeCell ref="AL358:AP358"/>
    <mergeCell ref="AL367:AP367"/>
    <mergeCell ref="AI399:AK399"/>
    <mergeCell ref="AD416:AF416"/>
    <mergeCell ref="AG401:AH401"/>
    <mergeCell ref="AI401:AK401"/>
    <mergeCell ref="AL411:AP411"/>
    <mergeCell ref="AL388:AP388"/>
    <mergeCell ref="AI353:AK353"/>
    <mergeCell ref="L357:V357"/>
    <mergeCell ref="L349:V349"/>
    <mergeCell ref="L350:V350"/>
    <mergeCell ref="L351:V351"/>
    <mergeCell ref="L352:V352"/>
    <mergeCell ref="L353:V353"/>
    <mergeCell ref="L377:V377"/>
    <mergeCell ref="AL385:AP385"/>
    <mergeCell ref="AL386:AP386"/>
    <mergeCell ref="AL387:AP387"/>
    <mergeCell ref="AD351:AF351"/>
    <mergeCell ref="AG351:AH351"/>
    <mergeCell ref="AI351:AK351"/>
    <mergeCell ref="L361:V361"/>
    <mergeCell ref="L362:V362"/>
    <mergeCell ref="AL375:AP375"/>
    <mergeCell ref="AD379:AF379"/>
    <mergeCell ref="L384:V384"/>
    <mergeCell ref="L359:V359"/>
    <mergeCell ref="L360:V360"/>
    <mergeCell ref="L355:V355"/>
    <mergeCell ref="AA416:AC416"/>
    <mergeCell ref="W405:Z405"/>
    <mergeCell ref="AA405:AC405"/>
    <mergeCell ref="AD405:AF405"/>
    <mergeCell ref="L404:V404"/>
    <mergeCell ref="L405:V405"/>
    <mergeCell ref="AD399:AF399"/>
    <mergeCell ref="AA428:AC428"/>
    <mergeCell ref="AD428:AF428"/>
    <mergeCell ref="AG428:AH428"/>
    <mergeCell ref="AI428:AK428"/>
    <mergeCell ref="AD426:AF426"/>
    <mergeCell ref="AG426:AH426"/>
    <mergeCell ref="AI417:AK417"/>
    <mergeCell ref="AG399:AH399"/>
    <mergeCell ref="AL408:AP408"/>
    <mergeCell ref="AL409:AP409"/>
    <mergeCell ref="AL410:AP410"/>
    <mergeCell ref="L412:V412"/>
    <mergeCell ref="L413:V413"/>
    <mergeCell ref="L403:V403"/>
    <mergeCell ref="AI405:AK405"/>
    <mergeCell ref="AI406:AK406"/>
    <mergeCell ref="AD410:AF410"/>
    <mergeCell ref="AG410:AH410"/>
    <mergeCell ref="AI407:AK407"/>
    <mergeCell ref="AL401:AP401"/>
    <mergeCell ref="AL402:AP402"/>
    <mergeCell ref="AL403:AP403"/>
    <mergeCell ref="AL404:AP404"/>
    <mergeCell ref="AL405:AP405"/>
    <mergeCell ref="AL406:AP406"/>
    <mergeCell ref="L367:V367"/>
    <mergeCell ref="AD369:AF369"/>
    <mergeCell ref="AD390:AF390"/>
    <mergeCell ref="L396:V396"/>
    <mergeCell ref="AG367:AH367"/>
    <mergeCell ref="AI367:AK367"/>
    <mergeCell ref="AL381:AP381"/>
    <mergeCell ref="AL382:AP382"/>
    <mergeCell ref="L368:V368"/>
    <mergeCell ref="W378:Z378"/>
    <mergeCell ref="AA378:AC378"/>
    <mergeCell ref="AI368:AK368"/>
    <mergeCell ref="W374:Z374"/>
    <mergeCell ref="AA374:AC374"/>
    <mergeCell ref="AD374:AF374"/>
    <mergeCell ref="AG374:AH374"/>
    <mergeCell ref="L374:V374"/>
    <mergeCell ref="AD372:AF372"/>
    <mergeCell ref="AG372:AH372"/>
    <mergeCell ref="AD378:AF378"/>
    <mergeCell ref="AG378:AH378"/>
    <mergeCell ref="L375:V375"/>
    <mergeCell ref="AA379:AC379"/>
    <mergeCell ref="AL363:AP363"/>
    <mergeCell ref="W360:Z360"/>
    <mergeCell ref="AL364:AP364"/>
    <mergeCell ref="AL365:AP365"/>
    <mergeCell ref="AG390:AH390"/>
    <mergeCell ref="AI390:AK390"/>
    <mergeCell ref="AG396:AH396"/>
    <mergeCell ref="AG379:AH379"/>
    <mergeCell ref="AG387:AH387"/>
    <mergeCell ref="AL377:AP377"/>
    <mergeCell ref="AL378:AP378"/>
    <mergeCell ref="AL383:AP383"/>
    <mergeCell ref="AI366:AK366"/>
    <mergeCell ref="AL374:AP374"/>
    <mergeCell ref="AI387:AK387"/>
    <mergeCell ref="AA387:AC387"/>
    <mergeCell ref="AL366:AP366"/>
    <mergeCell ref="AI371:AK371"/>
    <mergeCell ref="I347:K347"/>
    <mergeCell ref="AD342:AF342"/>
    <mergeCell ref="AL380:AP380"/>
    <mergeCell ref="AG397:AH397"/>
    <mergeCell ref="AG388:AH388"/>
    <mergeCell ref="AL368:AP368"/>
    <mergeCell ref="AL371:AP371"/>
    <mergeCell ref="AL372:AP372"/>
    <mergeCell ref="AL373:AP373"/>
    <mergeCell ref="AI388:AK388"/>
    <mergeCell ref="AG384:AH384"/>
    <mergeCell ref="AL384:AP384"/>
    <mergeCell ref="L387:V387"/>
    <mergeCell ref="AL379:AP379"/>
    <mergeCell ref="AD359:AF359"/>
    <mergeCell ref="AG359:AH359"/>
    <mergeCell ref="AI359:AK359"/>
    <mergeCell ref="AL369:AP369"/>
    <mergeCell ref="AL370:AP370"/>
    <mergeCell ref="AI372:AK372"/>
    <mergeCell ref="L382:V382"/>
    <mergeCell ref="L379:V379"/>
    <mergeCell ref="AL376:AP376"/>
    <mergeCell ref="AI379:AK379"/>
    <mergeCell ref="AI365:AK365"/>
    <mergeCell ref="L365:V365"/>
    <mergeCell ref="L366:V366"/>
    <mergeCell ref="AI369:AK369"/>
    <mergeCell ref="L369:V369"/>
    <mergeCell ref="L370:V370"/>
    <mergeCell ref="AL347:AP347"/>
    <mergeCell ref="AL362:AP362"/>
    <mergeCell ref="L346:V346"/>
    <mergeCell ref="W345:Z345"/>
    <mergeCell ref="AA345:AC345"/>
    <mergeCell ref="C333:H333"/>
    <mergeCell ref="AI376:AK376"/>
    <mergeCell ref="AI370:AK370"/>
    <mergeCell ref="AG371:AH371"/>
    <mergeCell ref="AL359:AP359"/>
    <mergeCell ref="AL360:AP360"/>
    <mergeCell ref="AL361:AP361"/>
    <mergeCell ref="AL355:AP355"/>
    <mergeCell ref="L342:V342"/>
    <mergeCell ref="L343:V343"/>
    <mergeCell ref="I281:P281"/>
    <mergeCell ref="W333:AC333"/>
    <mergeCell ref="AD333:AF333"/>
    <mergeCell ref="AG333:AP333"/>
    <mergeCell ref="I332:P332"/>
    <mergeCell ref="AA342:AC342"/>
    <mergeCell ref="B323:AJ323"/>
    <mergeCell ref="AG343:AH343"/>
    <mergeCell ref="AI343:AK343"/>
    <mergeCell ref="L344:V344"/>
    <mergeCell ref="AD344:AF344"/>
    <mergeCell ref="AG344:AH344"/>
    <mergeCell ref="AI344:AK344"/>
    <mergeCell ref="AG346:AH346"/>
    <mergeCell ref="AI346:AK346"/>
    <mergeCell ref="AI347:AK347"/>
    <mergeCell ref="E346:H346"/>
    <mergeCell ref="AK320:AM320"/>
    <mergeCell ref="E347:H347"/>
    <mergeCell ref="D312:AJ312"/>
    <mergeCell ref="B316:C316"/>
    <mergeCell ref="Q244:T244"/>
    <mergeCell ref="D316:AJ316"/>
    <mergeCell ref="D311:AJ311"/>
    <mergeCell ref="B259:AN274"/>
    <mergeCell ref="B276:AP276"/>
    <mergeCell ref="C277:AO277"/>
    <mergeCell ref="B279:H279"/>
    <mergeCell ref="AG231:AJ231"/>
    <mergeCell ref="B304:C304"/>
    <mergeCell ref="AG342:AH342"/>
    <mergeCell ref="B320:AG320"/>
    <mergeCell ref="AH320:AJ320"/>
    <mergeCell ref="I346:K346"/>
    <mergeCell ref="U332:AD332"/>
    <mergeCell ref="B310:C310"/>
    <mergeCell ref="D310:AJ310"/>
    <mergeCell ref="B311:C311"/>
    <mergeCell ref="C332:H332"/>
    <mergeCell ref="W346:Z346"/>
    <mergeCell ref="AA346:AC346"/>
    <mergeCell ref="AD346:AF346"/>
    <mergeCell ref="E343:H343"/>
    <mergeCell ref="I343:K343"/>
    <mergeCell ref="W343:Z343"/>
    <mergeCell ref="I344:K344"/>
    <mergeCell ref="U324:AH324"/>
    <mergeCell ref="T325:AA325"/>
    <mergeCell ref="B324:N325"/>
    <mergeCell ref="E344:H344"/>
    <mergeCell ref="AH318:AJ318"/>
    <mergeCell ref="AK318:AM318"/>
    <mergeCell ref="D315:AJ315"/>
    <mergeCell ref="B335:I335"/>
    <mergeCell ref="AA343:AC343"/>
    <mergeCell ref="AD343:AF343"/>
    <mergeCell ref="AD345:AF345"/>
    <mergeCell ref="AG345:AH345"/>
    <mergeCell ref="B321:AJ321"/>
    <mergeCell ref="AK321:AM321"/>
    <mergeCell ref="AE325:AL325"/>
    <mergeCell ref="AI342:AK342"/>
    <mergeCell ref="W342:Z342"/>
    <mergeCell ref="R332:T332"/>
    <mergeCell ref="B322:AJ322"/>
    <mergeCell ref="AK322:AM322"/>
    <mergeCell ref="AK323:AM323"/>
    <mergeCell ref="E345:H345"/>
    <mergeCell ref="I345:K345"/>
    <mergeCell ref="AL343:AP343"/>
    <mergeCell ref="AL344:AP344"/>
    <mergeCell ref="AK315:AM315"/>
    <mergeCell ref="AK316:AM316"/>
    <mergeCell ref="AN316:AP316"/>
    <mergeCell ref="D314:AJ314"/>
    <mergeCell ref="AK314:AM314"/>
    <mergeCell ref="L347:V347"/>
    <mergeCell ref="I342:K342"/>
    <mergeCell ref="AG160:AH160"/>
    <mergeCell ref="AI160:AK160"/>
    <mergeCell ref="W160:Z165"/>
    <mergeCell ref="AA160:AC160"/>
    <mergeCell ref="AD160:AF165"/>
    <mergeCell ref="AL345:AP345"/>
    <mergeCell ref="I240:P240"/>
    <mergeCell ref="C217:M217"/>
    <mergeCell ref="N217:W217"/>
    <mergeCell ref="X217:AG217"/>
    <mergeCell ref="C218:M218"/>
    <mergeCell ref="N218:W218"/>
    <mergeCell ref="AL342:AP342"/>
    <mergeCell ref="U333:V333"/>
    <mergeCell ref="W344:Z344"/>
    <mergeCell ref="AA344:AC344"/>
    <mergeCell ref="AL346:AP346"/>
    <mergeCell ref="W199:AO199"/>
    <mergeCell ref="W200:AO200"/>
    <mergeCell ref="W201:AO201"/>
    <mergeCell ref="AK304:AM304"/>
    <mergeCell ref="AK310:AM310"/>
    <mergeCell ref="B319:AP319"/>
    <mergeCell ref="Y244:AB244"/>
    <mergeCell ref="AK311:AM311"/>
    <mergeCell ref="AN311:AP311"/>
    <mergeCell ref="B312:C312"/>
    <mergeCell ref="B317:AP317"/>
  </mergeCells>
  <phoneticPr fontId="1"/>
  <conditionalFormatting sqref="M110 W110">
    <cfRule type="expression" dxfId="40" priority="14">
      <formula>$C$110="売上高経常利益率"</formula>
    </cfRule>
  </conditionalFormatting>
  <conditionalFormatting sqref="M110:R110">
    <cfRule type="expression" dxfId="39" priority="8">
      <formula>$S$110="（千円／時間）"</formula>
    </cfRule>
  </conditionalFormatting>
  <conditionalFormatting sqref="W110:AB110">
    <cfRule type="expression" dxfId="38" priority="7">
      <formula>$S$110="（千円／時間）"</formula>
    </cfRule>
  </conditionalFormatting>
  <pageMargins left="0.70866141732283472" right="0.59055118110236227" top="0.35433070866141736" bottom="0.35433070866141736" header="0.31496062992125984" footer="0.31496062992125984"/>
  <pageSetup paperSize="9" scale="84" fitToHeight="0" orientation="portrait" r:id="rId1"/>
  <headerFooter>
    <oddFooter>&amp;Rver.W025</oddFooter>
  </headerFooter>
  <rowBreaks count="8" manualBreakCount="8">
    <brk id="67" max="42" man="1"/>
    <brk id="111" max="42" man="1"/>
    <brk id="167" max="42" man="1"/>
    <brk id="205" max="42" man="1"/>
    <brk id="257" max="42" man="1"/>
    <brk id="275" max="42" man="1"/>
    <brk id="340" max="42" man="1"/>
    <brk id="387" max="42" man="1"/>
  </rowBreaks>
  <drawing r:id="rId2"/>
  <extLst>
    <ext xmlns:x14="http://schemas.microsoft.com/office/spreadsheetml/2009/9/main" uri="{78C0D931-6437-407d-A8EE-F0AAD7539E65}">
      <x14:conditionalFormattings>
        <x14:conditionalFormatting xmlns:xm="http://schemas.microsoft.com/office/excel/2006/main">
          <x14:cfRule type="expression" priority="9" id="{F05299F8-97EA-48BA-9503-1769AD45AD99}">
            <xm:f>入力①申請書項目!$R$33="変更申請"</xm:f>
            <x14:dxf>
              <fill>
                <patternFill>
                  <bgColor theme="1"/>
                </patternFill>
              </fill>
            </x14:dxf>
          </x14:cfRule>
          <xm:sqref>A4:AQ93 A94:P94 U94:AF94 AL94:AQ94 A95:AQ106 A107:D107 K107 AQ107 A108:AQ115 A116:M116 AE116 AK116:AQ117 A117:L117 A118:M118 AE118 AK118 AQ118:AQ135 A119:L120 A121:M121 AE121 AK121 A122:L123 A124:M124 AE124 AK124 A125:L126 A127:M127 AE127 AK127 A128:L129 A130:M130 AE130 AK130 A131:L132 A133:M133 AE133 AK133 A134:L135 A136:AQ159 A160:W160 AA160 AD160 AG160:AQ165 A161:V165 AA161:AC165 A166:AQ188 A189:B190 V189:V190 AP189:AQ190 A191:AQ191 A192:A194 AP192:AQ194 B193:B194 V193:V194 A195:AQ197 A198:B201 N198:N201 W198:W201 AP198:AQ201</xm:sqref>
        </x14:conditionalFormatting>
        <x14:conditionalFormatting xmlns:xm="http://schemas.microsoft.com/office/excel/2006/main">
          <x14:cfRule type="expression" priority="2" id="{3BC27C48-EDB5-4E83-AF9F-329C67255041}">
            <xm:f>入力①申請書項目!$R$33="変更申請"</xm:f>
            <x14:dxf>
              <fill>
                <patternFill>
                  <bgColor theme="1"/>
                </patternFill>
              </fill>
            </x14:dxf>
          </x14:cfRule>
          <xm:sqref>A202:AQ432</xm:sqref>
        </x14:conditionalFormatting>
        <x14:conditionalFormatting xmlns:xm="http://schemas.microsoft.com/office/excel/2006/main">
          <x14:cfRule type="expression" priority="6" id="{278CC9C5-D0DC-441E-B9CF-D4959DC52B18}">
            <xm:f>入力①申請書項目!$R$33="変更申請"</xm:f>
            <x14:dxf>
              <fill>
                <patternFill>
                  <bgColor theme="1"/>
                </patternFill>
              </fill>
            </x14:dxf>
          </x14:cfRule>
          <xm:sqref>B192:AO192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
  <sheetViews>
    <sheetView zoomScaleNormal="100" workbookViewId="0">
      <selection activeCell="K5" sqref="K5"/>
    </sheetView>
  </sheetViews>
  <sheetFormatPr defaultColWidth="9" defaultRowHeight="13.5" x14ac:dyDescent="0.15"/>
  <cols>
    <col min="1" max="16384" width="9" style="13"/>
  </cols>
  <sheetData/>
  <phoneticPr fontId="1"/>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
  <sheetViews>
    <sheetView zoomScaleNormal="100" workbookViewId="0">
      <selection activeCell="K5" sqref="K5"/>
    </sheetView>
  </sheetViews>
  <sheetFormatPr defaultRowHeight="13.5" x14ac:dyDescent="0.15"/>
  <sheetData/>
  <phoneticPr fontId="1"/>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2:D64"/>
  <sheetViews>
    <sheetView topLeftCell="A36" workbookViewId="0">
      <selection activeCell="C65" sqref="C65"/>
    </sheetView>
  </sheetViews>
  <sheetFormatPr defaultRowHeight="13.5" x14ac:dyDescent="0.15"/>
  <cols>
    <col min="1" max="1" width="3.75" customWidth="1"/>
    <col min="2" max="2" width="13.875" customWidth="1"/>
    <col min="3" max="3" width="110.375" customWidth="1"/>
  </cols>
  <sheetData>
    <row r="2" spans="2:3" x14ac:dyDescent="0.15">
      <c r="B2" t="s">
        <v>5141</v>
      </c>
      <c r="C2" t="s">
        <v>5142</v>
      </c>
    </row>
    <row r="3" spans="2:3" x14ac:dyDescent="0.15">
      <c r="C3" t="s">
        <v>5143</v>
      </c>
    </row>
    <row r="4" spans="2:3" x14ac:dyDescent="0.15">
      <c r="C4" t="s">
        <v>5144</v>
      </c>
    </row>
    <row r="5" spans="2:3" x14ac:dyDescent="0.15">
      <c r="C5" t="s">
        <v>5145</v>
      </c>
    </row>
    <row r="6" spans="2:3" x14ac:dyDescent="0.15">
      <c r="C6" t="s">
        <v>5146</v>
      </c>
    </row>
    <row r="7" spans="2:3" x14ac:dyDescent="0.15">
      <c r="C7" t="s">
        <v>5147</v>
      </c>
    </row>
    <row r="8" spans="2:3" x14ac:dyDescent="0.15">
      <c r="C8" t="s">
        <v>5148</v>
      </c>
    </row>
    <row r="10" spans="2:3" x14ac:dyDescent="0.15">
      <c r="B10" t="s">
        <v>5149</v>
      </c>
      <c r="C10" t="s">
        <v>5150</v>
      </c>
    </row>
    <row r="12" spans="2:3" x14ac:dyDescent="0.15">
      <c r="B12" t="s">
        <v>5151</v>
      </c>
      <c r="C12" t="s">
        <v>5152</v>
      </c>
    </row>
    <row r="13" spans="2:3" x14ac:dyDescent="0.15">
      <c r="C13" t="s">
        <v>5153</v>
      </c>
    </row>
    <row r="14" spans="2:3" x14ac:dyDescent="0.15">
      <c r="C14" t="s">
        <v>5154</v>
      </c>
    </row>
    <row r="15" spans="2:3" x14ac:dyDescent="0.15">
      <c r="C15" t="s">
        <v>5155</v>
      </c>
    </row>
    <row r="17" spans="2:4" x14ac:dyDescent="0.15">
      <c r="B17" t="s">
        <v>5156</v>
      </c>
      <c r="C17" t="s">
        <v>5157</v>
      </c>
    </row>
    <row r="19" spans="2:4" x14ac:dyDescent="0.15">
      <c r="B19" t="s">
        <v>5158</v>
      </c>
      <c r="C19" t="s">
        <v>5159</v>
      </c>
    </row>
    <row r="20" spans="2:4" x14ac:dyDescent="0.15">
      <c r="C20" t="s">
        <v>5160</v>
      </c>
    </row>
    <row r="21" spans="2:4" x14ac:dyDescent="0.15">
      <c r="C21" t="s">
        <v>5161</v>
      </c>
    </row>
    <row r="22" spans="2:4" x14ac:dyDescent="0.15">
      <c r="C22" t="s">
        <v>5162</v>
      </c>
    </row>
    <row r="23" spans="2:4" x14ac:dyDescent="0.15">
      <c r="C23" t="s">
        <v>5163</v>
      </c>
    </row>
    <row r="25" spans="2:4" x14ac:dyDescent="0.15">
      <c r="B25" t="s">
        <v>5164</v>
      </c>
      <c r="C25" t="s">
        <v>5165</v>
      </c>
    </row>
    <row r="26" spans="2:4" x14ac:dyDescent="0.15">
      <c r="C26" t="s">
        <v>5166</v>
      </c>
    </row>
    <row r="28" spans="2:4" x14ac:dyDescent="0.15">
      <c r="B28" t="s">
        <v>5167</v>
      </c>
      <c r="C28" t="s">
        <v>5168</v>
      </c>
    </row>
    <row r="29" spans="2:4" x14ac:dyDescent="0.15">
      <c r="C29" t="s">
        <v>5169</v>
      </c>
    </row>
    <row r="31" spans="2:4" ht="148.5" x14ac:dyDescent="0.15">
      <c r="B31" t="s">
        <v>5170</v>
      </c>
      <c r="C31" s="73" t="s">
        <v>5171</v>
      </c>
      <c r="D31" t="s">
        <v>5172</v>
      </c>
    </row>
    <row r="32" spans="2:4" x14ac:dyDescent="0.15">
      <c r="B32" t="s">
        <v>5173</v>
      </c>
      <c r="C32" t="s">
        <v>5174</v>
      </c>
      <c r="D32" t="s">
        <v>5175</v>
      </c>
    </row>
    <row r="33" spans="2:4" ht="54" x14ac:dyDescent="0.15">
      <c r="B33" t="s">
        <v>5176</v>
      </c>
      <c r="C33" s="73" t="s">
        <v>5177</v>
      </c>
      <c r="D33" t="s">
        <v>5178</v>
      </c>
    </row>
    <row r="34" spans="2:4" ht="27" x14ac:dyDescent="0.15">
      <c r="B34" t="s">
        <v>5179</v>
      </c>
      <c r="C34" s="73" t="s">
        <v>5180</v>
      </c>
      <c r="D34" t="s">
        <v>5181</v>
      </c>
    </row>
    <row r="35" spans="2:4" ht="162" x14ac:dyDescent="0.15">
      <c r="B35" t="s">
        <v>5182</v>
      </c>
      <c r="C35" s="73" t="s">
        <v>5183</v>
      </c>
      <c r="D35" t="s">
        <v>5184</v>
      </c>
    </row>
    <row r="36" spans="2:4" ht="36" customHeight="1" x14ac:dyDescent="0.15">
      <c r="B36" t="s">
        <v>5185</v>
      </c>
      <c r="C36" s="73" t="s">
        <v>5186</v>
      </c>
      <c r="D36" t="s">
        <v>5187</v>
      </c>
    </row>
    <row r="37" spans="2:4" ht="73.5" customHeight="1" x14ac:dyDescent="0.15">
      <c r="B37" t="s">
        <v>5188</v>
      </c>
      <c r="C37" s="73" t="s">
        <v>5189</v>
      </c>
      <c r="D37" t="s">
        <v>5190</v>
      </c>
    </row>
    <row r="38" spans="2:4" x14ac:dyDescent="0.15">
      <c r="B38" t="s">
        <v>5191</v>
      </c>
      <c r="C38" s="73" t="s">
        <v>5192</v>
      </c>
      <c r="D38" t="s">
        <v>5193</v>
      </c>
    </row>
    <row r="39" spans="2:4" x14ac:dyDescent="0.15">
      <c r="B39" t="s">
        <v>5194</v>
      </c>
      <c r="C39" s="73" t="s">
        <v>5195</v>
      </c>
      <c r="D39" t="s">
        <v>5196</v>
      </c>
    </row>
    <row r="40" spans="2:4" x14ac:dyDescent="0.15">
      <c r="C40" s="73" t="s">
        <v>5197</v>
      </c>
    </row>
    <row r="41" spans="2:4" x14ac:dyDescent="0.15">
      <c r="C41" s="73" t="s">
        <v>5198</v>
      </c>
    </row>
    <row r="42" spans="2:4" x14ac:dyDescent="0.15">
      <c r="C42" s="73" t="s">
        <v>5199</v>
      </c>
    </row>
    <row r="43" spans="2:4" x14ac:dyDescent="0.15">
      <c r="C43" s="73" t="s">
        <v>5200</v>
      </c>
    </row>
    <row r="44" spans="2:4" x14ac:dyDescent="0.15">
      <c r="C44" s="73" t="s">
        <v>5201</v>
      </c>
    </row>
    <row r="45" spans="2:4" x14ac:dyDescent="0.15">
      <c r="B45" t="s">
        <v>5202</v>
      </c>
      <c r="C45" s="73" t="s">
        <v>5203</v>
      </c>
    </row>
    <row r="46" spans="2:4" x14ac:dyDescent="0.15">
      <c r="C46" t="s">
        <v>5204</v>
      </c>
    </row>
    <row r="47" spans="2:4" x14ac:dyDescent="0.15">
      <c r="C47" t="s">
        <v>5205</v>
      </c>
    </row>
    <row r="48" spans="2:4" x14ac:dyDescent="0.15">
      <c r="C48" t="s">
        <v>5206</v>
      </c>
    </row>
    <row r="49" spans="2:3" x14ac:dyDescent="0.15">
      <c r="C49" t="s">
        <v>5207</v>
      </c>
    </row>
    <row r="50" spans="2:3" x14ac:dyDescent="0.15">
      <c r="C50" t="s">
        <v>5208</v>
      </c>
    </row>
    <row r="51" spans="2:3" x14ac:dyDescent="0.15">
      <c r="C51" t="s">
        <v>5209</v>
      </c>
    </row>
    <row r="52" spans="2:3" x14ac:dyDescent="0.15">
      <c r="C52" t="s">
        <v>5210</v>
      </c>
    </row>
    <row r="53" spans="2:3" x14ac:dyDescent="0.15">
      <c r="C53" t="s">
        <v>5211</v>
      </c>
    </row>
    <row r="54" spans="2:3" x14ac:dyDescent="0.15">
      <c r="C54" t="s">
        <v>5212</v>
      </c>
    </row>
    <row r="57" spans="2:3" x14ac:dyDescent="0.15">
      <c r="B57" t="s">
        <v>5213</v>
      </c>
      <c r="C57" t="s">
        <v>5214</v>
      </c>
    </row>
    <row r="58" spans="2:3" x14ac:dyDescent="0.15">
      <c r="C58" t="s">
        <v>5215</v>
      </c>
    </row>
    <row r="59" spans="2:3" x14ac:dyDescent="0.15">
      <c r="C59" t="s">
        <v>5216</v>
      </c>
    </row>
    <row r="60" spans="2:3" x14ac:dyDescent="0.15">
      <c r="C60" t="s">
        <v>5217</v>
      </c>
    </row>
    <row r="61" spans="2:3" x14ac:dyDescent="0.15">
      <c r="C61" t="s">
        <v>5218</v>
      </c>
    </row>
    <row r="62" spans="2:3" x14ac:dyDescent="0.15">
      <c r="C62" t="s">
        <v>5219</v>
      </c>
    </row>
    <row r="64" spans="2:3" x14ac:dyDescent="0.15">
      <c r="B64" t="s">
        <v>5344</v>
      </c>
      <c r="C64" t="s">
        <v>5345</v>
      </c>
    </row>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G25"/>
  <sheetViews>
    <sheetView zoomScale="130" zoomScaleNormal="130" workbookViewId="0">
      <selection activeCell="K5" sqref="K5"/>
    </sheetView>
  </sheetViews>
  <sheetFormatPr defaultRowHeight="13.5" x14ac:dyDescent="0.15"/>
  <cols>
    <col min="1" max="1" width="14" customWidth="1"/>
    <col min="2" max="2" width="41.375" customWidth="1"/>
    <col min="3" max="3" width="13.375" customWidth="1"/>
    <col min="4" max="4" width="13.75" customWidth="1"/>
    <col min="7" max="7" width="25.625" bestFit="1" customWidth="1"/>
  </cols>
  <sheetData>
    <row r="1" spans="1:7" ht="14.25" thickBot="1" x14ac:dyDescent="0.2"/>
    <row r="2" spans="1:7" ht="14.25" thickBot="1" x14ac:dyDescent="0.2">
      <c r="A2" s="135" t="s">
        <v>5220</v>
      </c>
      <c r="B2" s="136" t="str">
        <f>IF(E24=1,"分析対象外",IF(SUM(E17:E22)=1,"中規模事業者",IF(SUM(E12:E15)=1,"小規模事業者","算出不可")))</f>
        <v>中規模事業者</v>
      </c>
    </row>
    <row r="6" spans="1:7" s="140" customFormat="1" x14ac:dyDescent="0.15">
      <c r="A6" s="137" t="s">
        <v>5221</v>
      </c>
      <c r="B6" s="107" t="s">
        <v>5222</v>
      </c>
      <c r="C6" s="138" t="s">
        <v>5223</v>
      </c>
      <c r="D6" s="107" t="s">
        <v>5224</v>
      </c>
      <c r="E6" s="139" t="s">
        <v>5225</v>
      </c>
      <c r="G6" s="107" t="s">
        <v>5226</v>
      </c>
    </row>
    <row r="7" spans="1:7" x14ac:dyDescent="0.15">
      <c r="A7" s="141" t="s">
        <v>5227</v>
      </c>
      <c r="B7" s="53" t="s">
        <v>5228</v>
      </c>
      <c r="C7" s="142" t="s">
        <v>5229</v>
      </c>
      <c r="D7" s="53" t="s">
        <v>5230</v>
      </c>
      <c r="E7" s="143">
        <f>IF(AND(入力②ﾛｶﾍﾞﾝ!$B$8="04_卸売業",OR(AND(0&lt;入力②ﾛｶﾍﾞﾝ!$B$17,入力②ﾛｶﾍﾞﾝ!$B$17&lt;=100000),AND(0&lt;入力②ﾛｶﾍﾞﾝ!$B$7,0&lt;入力②ﾛｶﾍﾞﾝ!$B$7&lt;=100))),1,0)</f>
        <v>0</v>
      </c>
      <c r="G7" s="43" t="s">
        <v>5231</v>
      </c>
    </row>
    <row r="8" spans="1:7" x14ac:dyDescent="0.15">
      <c r="A8" s="144"/>
      <c r="B8" s="43" t="s">
        <v>5232</v>
      </c>
      <c r="C8" t="s">
        <v>5233</v>
      </c>
      <c r="D8" s="43" t="s">
        <v>5234</v>
      </c>
      <c r="E8" s="145">
        <f>IF(AND(OR(入力②ﾛｶﾍﾞﾝ!$B$8="05_小売業",入力②ﾛｶﾍﾞﾝ!$B$8="06_飲食業"),OR(AND(0&lt;入力②ﾛｶﾍﾞﾝ!$B$17,入力②ﾛｶﾍﾞﾝ!$B$17&lt;=50000),AND(0&lt;入力②ﾛｶﾍﾞﾝ!$B$7,入力②ﾛｶﾍﾞﾝ!$B$7&lt;=50))),1,0)</f>
        <v>0</v>
      </c>
      <c r="G8" s="43" t="s">
        <v>5235</v>
      </c>
    </row>
    <row r="9" spans="1:7" x14ac:dyDescent="0.15">
      <c r="A9" s="144"/>
      <c r="B9" s="43" t="s">
        <v>5236</v>
      </c>
      <c r="C9" t="s">
        <v>5233</v>
      </c>
      <c r="D9" s="43" t="s">
        <v>5230</v>
      </c>
      <c r="E9" s="145">
        <f>IF(AND(OR(入力②ﾛｶﾍﾞﾝ!$B$8="09_サービス業",入力②ﾛｶﾍﾞﾝ!$B$8="11_医療業",入力②ﾛｶﾍﾞﾝ!$B$8="""13_観光業"),OR(AND(0&lt;入力②ﾛｶﾍﾞﾝ!$B$17,入力②ﾛｶﾍﾞﾝ!$B$17&lt;=50000),AND(0&lt;入力②ﾛｶﾍﾞﾝ!$B$7,入力②ﾛｶﾍﾞﾝ!$B$7&lt;=100))),1,0)</f>
        <v>0</v>
      </c>
      <c r="G9" s="43" t="s">
        <v>606</v>
      </c>
    </row>
    <row r="10" spans="1:7" x14ac:dyDescent="0.15">
      <c r="A10" s="144"/>
      <c r="B10" s="43" t="s">
        <v>5237</v>
      </c>
      <c r="C10" t="s">
        <v>5238</v>
      </c>
      <c r="D10" s="43" t="s">
        <v>5239</v>
      </c>
      <c r="E10" s="145">
        <f>IF(AND(OR(入力②ﾛｶﾍﾞﾝ!$B$8="02_建設業",入力②ﾛｶﾍﾞﾝ!$B$8="03_製造業",入力②ﾛｶﾍﾞﾝ!$B$8="07_不動産業",入力②ﾛｶﾍﾞﾝ!$B$8="08_運輸業",入力②ﾛｶﾍﾞﾝ!$B$8="09_エネルギー"),OR(AND(0&lt;入力②ﾛｶﾍﾞﾝ!$B$17,入力②ﾛｶﾍﾞﾝ!$B$17&lt;=300000),AND(0&lt;入力②ﾛｶﾍﾞﾝ!$B$7,入力②ﾛｶﾍﾞﾝ!$B$7&lt;=300))),1,0)</f>
        <v>1</v>
      </c>
      <c r="G10" s="43" t="s">
        <v>5240</v>
      </c>
    </row>
    <row r="11" spans="1:7" x14ac:dyDescent="0.15">
      <c r="A11" s="146"/>
      <c r="B11" s="147"/>
      <c r="C11" s="148"/>
      <c r="D11" s="147"/>
      <c r="E11" s="149"/>
      <c r="G11" s="43" t="s">
        <v>5241</v>
      </c>
    </row>
    <row r="12" spans="1:7" x14ac:dyDescent="0.15">
      <c r="A12" s="141" t="s">
        <v>5242</v>
      </c>
      <c r="B12" s="53" t="s">
        <v>5228</v>
      </c>
      <c r="C12" s="142"/>
      <c r="D12" s="53" t="s">
        <v>5243</v>
      </c>
      <c r="E12" s="143">
        <f>IF(AND(E7=1,入力②ﾛｶﾍﾞﾝ!$B$7&lt;=5),1,0)</f>
        <v>0</v>
      </c>
      <c r="G12" s="43" t="s">
        <v>5244</v>
      </c>
    </row>
    <row r="13" spans="1:7" x14ac:dyDescent="0.15">
      <c r="A13" s="144"/>
      <c r="B13" s="43" t="s">
        <v>5232</v>
      </c>
      <c r="D13" s="43" t="s">
        <v>5243</v>
      </c>
      <c r="E13" s="145">
        <f>IF(AND(E8=1,入力②ﾛｶﾍﾞﾝ!$B$7&lt;=5),1,0)</f>
        <v>0</v>
      </c>
      <c r="G13" s="43" t="s">
        <v>5245</v>
      </c>
    </row>
    <row r="14" spans="1:7" x14ac:dyDescent="0.15">
      <c r="A14" s="144"/>
      <c r="B14" s="43" t="s">
        <v>5236</v>
      </c>
      <c r="D14" s="43" t="s">
        <v>5243</v>
      </c>
      <c r="E14" s="145">
        <f>IF(AND(E9=1,入力②ﾛｶﾍﾞﾝ!$B$7&lt;=5),1,0)</f>
        <v>0</v>
      </c>
      <c r="G14" s="43" t="s">
        <v>5246</v>
      </c>
    </row>
    <row r="15" spans="1:7" x14ac:dyDescent="0.15">
      <c r="A15" s="144"/>
      <c r="B15" s="43" t="s">
        <v>5237</v>
      </c>
      <c r="D15" s="43" t="s">
        <v>5247</v>
      </c>
      <c r="E15" s="145">
        <f>IF(AND(E10=1,入力②ﾛｶﾍﾞﾝ!$B$7&lt;=20),1,0)</f>
        <v>0</v>
      </c>
      <c r="G15" s="43" t="s">
        <v>5248</v>
      </c>
    </row>
    <row r="16" spans="1:7" x14ac:dyDescent="0.15">
      <c r="A16" s="146"/>
      <c r="B16" s="147"/>
      <c r="C16" s="148"/>
      <c r="D16" s="147"/>
      <c r="E16" s="149"/>
      <c r="G16" s="43" t="s">
        <v>5249</v>
      </c>
    </row>
    <row r="17" spans="1:7" x14ac:dyDescent="0.15">
      <c r="A17" s="141" t="s">
        <v>5250</v>
      </c>
      <c r="B17" s="53" t="s">
        <v>5228</v>
      </c>
      <c r="C17" s="1304" t="s">
        <v>5251</v>
      </c>
      <c r="D17" s="1304"/>
      <c r="E17" s="53">
        <f>IF(AND(E7=1,E12=0),1,IF(AND(E7=1,E12=1),0,0))</f>
        <v>0</v>
      </c>
      <c r="G17" s="43" t="s">
        <v>5252</v>
      </c>
    </row>
    <row r="18" spans="1:7" x14ac:dyDescent="0.15">
      <c r="A18" s="144"/>
      <c r="B18" s="43" t="s">
        <v>5232</v>
      </c>
      <c r="C18" s="1305"/>
      <c r="D18" s="1305"/>
      <c r="E18" s="43">
        <f>IF(AND(E8=1,E13=0),1,IF(AND(E8=1,E13=1),0,0))</f>
        <v>0</v>
      </c>
      <c r="G18" s="43" t="s">
        <v>5253</v>
      </c>
    </row>
    <row r="19" spans="1:7" x14ac:dyDescent="0.15">
      <c r="A19" s="144"/>
      <c r="B19" s="43" t="s">
        <v>5236</v>
      </c>
      <c r="C19" s="1305"/>
      <c r="D19" s="1305"/>
      <c r="E19" s="43">
        <f>IF(AND(E9=1,E14=0),1,IF(AND(E9=1,E14=1),0,0))</f>
        <v>0</v>
      </c>
      <c r="G19" s="150" t="s">
        <v>5254</v>
      </c>
    </row>
    <row r="20" spans="1:7" x14ac:dyDescent="0.15">
      <c r="A20" s="144"/>
      <c r="B20" s="43" t="s">
        <v>5237</v>
      </c>
      <c r="C20" s="1305"/>
      <c r="D20" s="1305"/>
      <c r="E20" s="43">
        <f>IF(AND(E10=1,E15=0),1,IF(AND(E10=1,E15=1),0,0))</f>
        <v>1</v>
      </c>
    </row>
    <row r="21" spans="1:7" x14ac:dyDescent="0.15">
      <c r="A21" s="146"/>
      <c r="B21" s="147"/>
      <c r="C21" s="151"/>
      <c r="D21" s="61"/>
      <c r="E21" s="147"/>
    </row>
    <row r="22" spans="1:7" x14ac:dyDescent="0.15">
      <c r="A22" s="141" t="s">
        <v>5255</v>
      </c>
      <c r="B22" s="53"/>
      <c r="C22" s="141"/>
      <c r="D22" s="53"/>
      <c r="E22" s="53">
        <f>IF(SUM(E7:E20)+E24=0,1,0)</f>
        <v>0</v>
      </c>
    </row>
    <row r="23" spans="1:7" x14ac:dyDescent="0.15">
      <c r="A23" s="146"/>
      <c r="B23" s="147"/>
      <c r="C23" s="146"/>
      <c r="D23" s="147"/>
      <c r="E23" s="147"/>
    </row>
    <row r="24" spans="1:7" x14ac:dyDescent="0.15">
      <c r="A24" s="144" t="s">
        <v>5256</v>
      </c>
      <c r="B24" s="43"/>
      <c r="C24" s="144"/>
      <c r="D24" s="43"/>
      <c r="E24" s="43">
        <f>IF(OR(入力②ﾛｶﾍﾞﾝ!B8="",AND(OR(入力②ﾛｶﾍﾞﾝ!B7=0,入力②ﾛｶﾍﾞﾝ!B7=""),OR(入力②ﾛｶﾍﾞﾝ!B17=0,入力②ﾛｶﾍﾞﾝ!B17=""))),1,0)</f>
        <v>0</v>
      </c>
    </row>
    <row r="25" spans="1:7" x14ac:dyDescent="0.15">
      <c r="A25" s="146"/>
      <c r="B25" s="147"/>
      <c r="C25" s="146"/>
      <c r="D25" s="147"/>
      <c r="E25" s="147"/>
    </row>
  </sheetData>
  <mergeCells count="1">
    <mergeCell ref="C17:D20"/>
  </mergeCells>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2:H32"/>
  <sheetViews>
    <sheetView workbookViewId="0">
      <selection activeCell="K5" sqref="K5"/>
    </sheetView>
  </sheetViews>
  <sheetFormatPr defaultColWidth="9" defaultRowHeight="11.25" x14ac:dyDescent="0.15"/>
  <cols>
    <col min="1" max="1" width="23.75" style="102" customWidth="1"/>
    <col min="2" max="7" width="20.375" style="134" customWidth="1"/>
    <col min="8" max="8" width="3.125" style="102" customWidth="1"/>
    <col min="9" max="16384" width="9" style="102"/>
  </cols>
  <sheetData>
    <row r="2" spans="1:7" x14ac:dyDescent="0.15">
      <c r="A2" s="131" t="s">
        <v>5231</v>
      </c>
      <c r="B2" s="132" t="s">
        <v>5231</v>
      </c>
      <c r="C2" s="132"/>
      <c r="D2" s="132"/>
      <c r="E2" s="132"/>
      <c r="F2" s="132"/>
      <c r="G2" s="132"/>
    </row>
    <row r="3" spans="1:7" x14ac:dyDescent="0.15">
      <c r="A3" s="131" t="s">
        <v>5235</v>
      </c>
      <c r="B3" s="132" t="s">
        <v>5235</v>
      </c>
      <c r="C3" s="132"/>
      <c r="D3" s="132"/>
      <c r="E3" s="132"/>
      <c r="F3" s="132"/>
      <c r="G3" s="132"/>
    </row>
    <row r="4" spans="1:7" ht="22.5" x14ac:dyDescent="0.15">
      <c r="A4" s="131" t="s">
        <v>606</v>
      </c>
      <c r="B4" s="132" t="s">
        <v>5257</v>
      </c>
      <c r="C4" s="132" t="s">
        <v>5258</v>
      </c>
      <c r="D4" s="132" t="s">
        <v>5259</v>
      </c>
      <c r="E4" s="132" t="s">
        <v>5260</v>
      </c>
      <c r="F4" s="132" t="s">
        <v>5261</v>
      </c>
      <c r="G4" s="132" t="s">
        <v>609</v>
      </c>
    </row>
    <row r="5" spans="1:7" x14ac:dyDescent="0.15">
      <c r="A5" s="131" t="s">
        <v>5240</v>
      </c>
      <c r="B5" s="132" t="s">
        <v>5262</v>
      </c>
      <c r="C5" s="132" t="s">
        <v>5263</v>
      </c>
      <c r="D5" s="132" t="s">
        <v>5264</v>
      </c>
      <c r="E5" s="132" t="s">
        <v>5265</v>
      </c>
      <c r="F5" s="132"/>
      <c r="G5" s="132"/>
    </row>
    <row r="6" spans="1:7" x14ac:dyDescent="0.15">
      <c r="A6" s="131" t="s">
        <v>5241</v>
      </c>
      <c r="B6" s="132" t="s">
        <v>5241</v>
      </c>
      <c r="C6" s="132"/>
      <c r="D6" s="132"/>
      <c r="E6" s="132"/>
      <c r="F6" s="132"/>
      <c r="G6" s="132"/>
    </row>
    <row r="7" spans="1:7" x14ac:dyDescent="0.15">
      <c r="A7" s="131" t="s">
        <v>5244</v>
      </c>
      <c r="B7" s="132" t="s">
        <v>5244</v>
      </c>
      <c r="C7" s="132"/>
      <c r="D7" s="132"/>
      <c r="E7" s="132"/>
      <c r="F7" s="132"/>
      <c r="G7" s="132"/>
    </row>
    <row r="8" spans="1:7" x14ac:dyDescent="0.15">
      <c r="A8" s="131" t="s">
        <v>5245</v>
      </c>
      <c r="B8" s="132" t="s">
        <v>5245</v>
      </c>
      <c r="C8" s="132"/>
      <c r="D8" s="132"/>
      <c r="E8" s="132"/>
      <c r="F8" s="132"/>
      <c r="G8" s="132"/>
    </row>
    <row r="9" spans="1:7" x14ac:dyDescent="0.15">
      <c r="A9" s="131" t="s">
        <v>5246</v>
      </c>
      <c r="B9" s="132" t="s">
        <v>5246</v>
      </c>
      <c r="C9" s="132"/>
      <c r="D9" s="132"/>
      <c r="E9" s="132"/>
      <c r="F9" s="132"/>
      <c r="G9" s="132"/>
    </row>
    <row r="10" spans="1:7" x14ac:dyDescent="0.15">
      <c r="A10" s="131" t="s">
        <v>5248</v>
      </c>
      <c r="B10" s="132" t="s">
        <v>5248</v>
      </c>
      <c r="C10" s="132"/>
      <c r="D10" s="132"/>
      <c r="E10" s="132"/>
      <c r="F10" s="132"/>
      <c r="G10" s="132"/>
    </row>
    <row r="11" spans="1:7" ht="22.5" x14ac:dyDescent="0.15">
      <c r="A11" s="131" t="s">
        <v>5249</v>
      </c>
      <c r="B11" s="132" t="s">
        <v>5266</v>
      </c>
      <c r="C11" s="132" t="s">
        <v>5267</v>
      </c>
      <c r="D11" s="132" t="s">
        <v>5268</v>
      </c>
      <c r="E11" s="132" t="s">
        <v>5269</v>
      </c>
      <c r="F11" s="132" t="s">
        <v>5270</v>
      </c>
      <c r="G11" s="132" t="s">
        <v>5271</v>
      </c>
    </row>
    <row r="12" spans="1:7" x14ac:dyDescent="0.15">
      <c r="A12" s="131" t="s">
        <v>5252</v>
      </c>
      <c r="B12" s="132" t="s">
        <v>5252</v>
      </c>
      <c r="C12" s="132"/>
      <c r="D12" s="132"/>
      <c r="E12" s="132"/>
      <c r="F12" s="132"/>
      <c r="G12" s="132"/>
    </row>
    <row r="13" spans="1:7" x14ac:dyDescent="0.15">
      <c r="A13" s="131" t="s">
        <v>5253</v>
      </c>
      <c r="B13" s="132" t="s">
        <v>5253</v>
      </c>
      <c r="C13" s="132"/>
      <c r="D13" s="132"/>
      <c r="E13" s="132"/>
      <c r="F13" s="132"/>
      <c r="G13" s="132"/>
    </row>
    <row r="14" spans="1:7" x14ac:dyDescent="0.15">
      <c r="A14" s="131" t="s">
        <v>5254</v>
      </c>
      <c r="B14" s="132" t="s">
        <v>5254</v>
      </c>
      <c r="C14" s="132"/>
      <c r="D14" s="132"/>
      <c r="E14" s="132"/>
      <c r="F14" s="132"/>
      <c r="G14" s="132"/>
    </row>
    <row r="19" spans="1:8" x14ac:dyDescent="0.15">
      <c r="A19" s="133" t="s">
        <v>5272</v>
      </c>
      <c r="B19" s="133" t="s">
        <v>5272</v>
      </c>
      <c r="C19" s="133" t="s">
        <v>5272</v>
      </c>
      <c r="D19" s="133" t="s">
        <v>5272</v>
      </c>
      <c r="E19" s="133" t="s">
        <v>5272</v>
      </c>
      <c r="F19" s="133" t="s">
        <v>5272</v>
      </c>
      <c r="G19" s="133" t="s">
        <v>5272</v>
      </c>
      <c r="H19" s="133" t="s">
        <v>5272</v>
      </c>
    </row>
    <row r="20" spans="1:8" x14ac:dyDescent="0.15">
      <c r="A20" s="131" t="s">
        <v>5231</v>
      </c>
      <c r="B20" s="131" t="s">
        <v>992</v>
      </c>
      <c r="C20" s="132" t="s">
        <v>5231</v>
      </c>
      <c r="D20" s="132"/>
      <c r="E20" s="132"/>
      <c r="F20" s="132"/>
      <c r="G20" s="132"/>
      <c r="H20" s="132"/>
    </row>
    <row r="21" spans="1:8" x14ac:dyDescent="0.15">
      <c r="A21" s="131" t="s">
        <v>5235</v>
      </c>
      <c r="B21" s="131" t="s">
        <v>5273</v>
      </c>
      <c r="C21" s="132" t="s">
        <v>5235</v>
      </c>
      <c r="D21" s="132"/>
      <c r="E21" s="132"/>
      <c r="F21" s="132"/>
      <c r="G21" s="132"/>
      <c r="H21" s="132"/>
    </row>
    <row r="22" spans="1:8" ht="101.25" x14ac:dyDescent="0.15">
      <c r="A22" s="131" t="s">
        <v>606</v>
      </c>
      <c r="B22" s="131" t="s">
        <v>5274</v>
      </c>
      <c r="C22" s="132" t="s">
        <v>5257</v>
      </c>
      <c r="D22" s="132" t="s">
        <v>5258</v>
      </c>
      <c r="E22" s="132" t="s">
        <v>5259</v>
      </c>
      <c r="F22" s="132" t="s">
        <v>5260</v>
      </c>
      <c r="G22" s="132" t="s">
        <v>5261</v>
      </c>
      <c r="H22" s="132" t="s">
        <v>609</v>
      </c>
    </row>
    <row r="23" spans="1:8" x14ac:dyDescent="0.15">
      <c r="A23" s="131" t="s">
        <v>5240</v>
      </c>
      <c r="B23" s="131" t="s">
        <v>5275</v>
      </c>
      <c r="C23" s="132" t="s">
        <v>5262</v>
      </c>
      <c r="D23" s="132" t="s">
        <v>5263</v>
      </c>
      <c r="E23" s="132" t="s">
        <v>5264</v>
      </c>
      <c r="F23" s="132" t="s">
        <v>5265</v>
      </c>
      <c r="G23" s="132"/>
      <c r="H23" s="132"/>
    </row>
    <row r="24" spans="1:8" x14ac:dyDescent="0.15">
      <c r="A24" s="131" t="s">
        <v>5241</v>
      </c>
      <c r="B24" s="131" t="s">
        <v>5276</v>
      </c>
      <c r="C24" s="132" t="s">
        <v>5241</v>
      </c>
      <c r="D24" s="132"/>
      <c r="E24" s="132"/>
      <c r="F24" s="132"/>
      <c r="G24" s="132"/>
      <c r="H24" s="132"/>
    </row>
    <row r="25" spans="1:8" x14ac:dyDescent="0.15">
      <c r="A25" s="131" t="s">
        <v>5244</v>
      </c>
      <c r="B25" s="131" t="s">
        <v>5277</v>
      </c>
      <c r="C25" s="132" t="s">
        <v>5244</v>
      </c>
      <c r="D25" s="132"/>
      <c r="E25" s="132"/>
      <c r="F25" s="132"/>
      <c r="G25" s="132"/>
      <c r="H25" s="132"/>
    </row>
    <row r="26" spans="1:8" x14ac:dyDescent="0.15">
      <c r="A26" s="131" t="s">
        <v>5245</v>
      </c>
      <c r="B26" s="131" t="s">
        <v>5278</v>
      </c>
      <c r="C26" s="132" t="s">
        <v>5245</v>
      </c>
      <c r="D26" s="132"/>
      <c r="E26" s="132"/>
      <c r="F26" s="132"/>
      <c r="G26" s="132"/>
      <c r="H26" s="132"/>
    </row>
    <row r="27" spans="1:8" x14ac:dyDescent="0.15">
      <c r="A27" s="131" t="s">
        <v>5246</v>
      </c>
      <c r="B27" s="131" t="s">
        <v>5279</v>
      </c>
      <c r="C27" s="132" t="s">
        <v>5246</v>
      </c>
      <c r="D27" s="132"/>
      <c r="E27" s="132"/>
      <c r="F27" s="132"/>
      <c r="G27" s="132"/>
      <c r="H27" s="132"/>
    </row>
    <row r="28" spans="1:8" x14ac:dyDescent="0.15">
      <c r="A28" s="131" t="s">
        <v>5248</v>
      </c>
      <c r="B28" s="131" t="s">
        <v>5280</v>
      </c>
      <c r="C28" s="132" t="s">
        <v>5248</v>
      </c>
      <c r="D28" s="132"/>
      <c r="E28" s="132"/>
      <c r="F28" s="132"/>
      <c r="G28" s="132"/>
      <c r="H28" s="132"/>
    </row>
    <row r="29" spans="1:8" ht="123.75" x14ac:dyDescent="0.15">
      <c r="A29" s="131" t="s">
        <v>5249</v>
      </c>
      <c r="B29" s="131" t="s">
        <v>5281</v>
      </c>
      <c r="C29" s="132" t="s">
        <v>5266</v>
      </c>
      <c r="D29" s="132" t="s">
        <v>5267</v>
      </c>
      <c r="E29" s="132" t="s">
        <v>5268</v>
      </c>
      <c r="F29" s="132" t="s">
        <v>5269</v>
      </c>
      <c r="G29" s="132" t="s">
        <v>5270</v>
      </c>
      <c r="H29" s="132" t="s">
        <v>5271</v>
      </c>
    </row>
    <row r="30" spans="1:8" x14ac:dyDescent="0.15">
      <c r="A30" s="131" t="s">
        <v>5252</v>
      </c>
      <c r="B30" s="131" t="s">
        <v>5282</v>
      </c>
      <c r="C30" s="132" t="s">
        <v>5252</v>
      </c>
      <c r="D30" s="132"/>
      <c r="E30" s="132"/>
      <c r="F30" s="132"/>
      <c r="G30" s="132"/>
      <c r="H30" s="132"/>
    </row>
    <row r="31" spans="1:8" x14ac:dyDescent="0.15">
      <c r="A31" s="131" t="s">
        <v>5253</v>
      </c>
      <c r="B31" s="131" t="s">
        <v>5283</v>
      </c>
      <c r="C31" s="132" t="s">
        <v>5253</v>
      </c>
      <c r="D31" s="132"/>
      <c r="E31" s="132"/>
      <c r="F31" s="132"/>
      <c r="G31" s="132"/>
      <c r="H31" s="132"/>
    </row>
    <row r="32" spans="1:8" x14ac:dyDescent="0.15">
      <c r="A32" s="131" t="s">
        <v>5254</v>
      </c>
      <c r="B32" s="131" t="s">
        <v>5284</v>
      </c>
      <c r="C32" s="132" t="s">
        <v>5254</v>
      </c>
      <c r="D32" s="132"/>
      <c r="E32" s="132"/>
      <c r="F32" s="132"/>
      <c r="G32" s="132"/>
      <c r="H32" s="132"/>
    </row>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K63"/>
  <sheetViews>
    <sheetView topLeftCell="C1" workbookViewId="0">
      <selection activeCell="K5" sqref="K5"/>
    </sheetView>
  </sheetViews>
  <sheetFormatPr defaultColWidth="9" defaultRowHeight="11.25" x14ac:dyDescent="0.15"/>
  <cols>
    <col min="1" max="2" width="15.625" style="102" customWidth="1"/>
    <col min="3" max="3" width="23.75" style="102" customWidth="1"/>
    <col min="4" max="4" width="15.625" style="102" customWidth="1"/>
    <col min="5" max="5" width="20.75" style="102" customWidth="1"/>
    <col min="6" max="16384" width="9" style="102"/>
  </cols>
  <sheetData>
    <row r="1" spans="1:11" x14ac:dyDescent="0.15">
      <c r="A1" s="1" t="s">
        <v>5285</v>
      </c>
      <c r="B1" s="2" t="s">
        <v>5286</v>
      </c>
      <c r="C1" s="2" t="s">
        <v>5287</v>
      </c>
      <c r="D1" s="128" t="s">
        <v>5288</v>
      </c>
      <c r="E1" s="117" t="s">
        <v>5289</v>
      </c>
      <c r="F1" s="3" t="s">
        <v>5290</v>
      </c>
      <c r="G1" s="3" t="s">
        <v>5291</v>
      </c>
      <c r="H1" s="3" t="s">
        <v>5292</v>
      </c>
      <c r="I1" s="3" t="s">
        <v>5293</v>
      </c>
      <c r="J1" s="3" t="s">
        <v>5294</v>
      </c>
      <c r="K1" s="3" t="s">
        <v>5295</v>
      </c>
    </row>
    <row r="2" spans="1:11" x14ac:dyDescent="0.15">
      <c r="A2" s="4" t="s">
        <v>5296</v>
      </c>
      <c r="B2" s="119" t="s">
        <v>5231</v>
      </c>
      <c r="C2" s="129" t="s">
        <v>5297</v>
      </c>
      <c r="D2" s="129" t="s">
        <v>5298</v>
      </c>
      <c r="E2" s="121" t="str">
        <f>C2&amp;D2</f>
        <v>0101_農業中規模事業者</v>
      </c>
      <c r="F2" s="377">
        <v>2.26824245254778E-2</v>
      </c>
      <c r="G2" s="377">
        <v>6.4006655435718401E-2</v>
      </c>
      <c r="H2" s="377">
        <v>-5.1246708691894703E-2</v>
      </c>
      <c r="I2" s="377">
        <v>-1.7702013628377699E-3</v>
      </c>
      <c r="J2" s="377">
        <v>5.1472526563095998E-2</v>
      </c>
      <c r="K2" s="377">
        <v>0.107865445411494</v>
      </c>
    </row>
    <row r="3" spans="1:11" x14ac:dyDescent="0.15">
      <c r="A3" s="4" t="s">
        <v>5296</v>
      </c>
      <c r="B3" s="119" t="s">
        <v>5231</v>
      </c>
      <c r="C3" s="129" t="s">
        <v>5297</v>
      </c>
      <c r="D3" s="129" t="s">
        <v>5299</v>
      </c>
      <c r="E3" s="121" t="str">
        <f t="shared" ref="E3:E59" si="0">C3&amp;D3</f>
        <v>0101_農業小規模事業者</v>
      </c>
      <c r="F3" s="377">
        <v>3.5113178886081502E-2</v>
      </c>
      <c r="G3" s="377">
        <v>0.123919473311696</v>
      </c>
      <c r="H3" s="377">
        <v>-9.1690648761649798E-2</v>
      </c>
      <c r="I3" s="377">
        <v>-8.7455954380440092E-3</v>
      </c>
      <c r="J3" s="377">
        <v>6.32928307662734E-2</v>
      </c>
      <c r="K3" s="377">
        <v>0.20210420621809899</v>
      </c>
    </row>
    <row r="4" spans="1:11" x14ac:dyDescent="0.15">
      <c r="A4" s="4" t="s">
        <v>5296</v>
      </c>
      <c r="B4" s="119" t="s">
        <v>5300</v>
      </c>
      <c r="C4" s="129" t="s">
        <v>5301</v>
      </c>
      <c r="D4" s="129" t="s">
        <v>5298</v>
      </c>
      <c r="E4" s="121" t="str">
        <f t="shared" si="0"/>
        <v>0201_建設業中規模事業者</v>
      </c>
      <c r="F4" s="377">
        <v>3.1069575355772198E-2</v>
      </c>
      <c r="G4" s="377">
        <v>0.106944402165924</v>
      </c>
      <c r="H4" s="377">
        <v>-9.5625158337148505E-2</v>
      </c>
      <c r="I4" s="377">
        <v>-1.0730390681529201E-2</v>
      </c>
      <c r="J4" s="377">
        <v>8.0218324109248396E-2</v>
      </c>
      <c r="K4" s="377">
        <v>0.18952009427310601</v>
      </c>
    </row>
    <row r="5" spans="1:11" x14ac:dyDescent="0.15">
      <c r="A5" s="4" t="s">
        <v>5296</v>
      </c>
      <c r="B5" s="119" t="s">
        <v>5300</v>
      </c>
      <c r="C5" s="129" t="s">
        <v>5301</v>
      </c>
      <c r="D5" s="129" t="s">
        <v>5299</v>
      </c>
      <c r="E5" s="121" t="str">
        <f t="shared" si="0"/>
        <v>0201_建設業小規模事業者</v>
      </c>
      <c r="F5" s="377">
        <v>3.8603942858903902E-2</v>
      </c>
      <c r="G5" s="377">
        <v>0.15352424224919101</v>
      </c>
      <c r="H5" s="377">
        <v>-0.13274683392939099</v>
      </c>
      <c r="I5" s="377">
        <v>-1.8334540742067699E-2</v>
      </c>
      <c r="J5" s="377">
        <v>0.102788415327948</v>
      </c>
      <c r="K5" s="377">
        <v>0.26132904244014399</v>
      </c>
    </row>
    <row r="6" spans="1:11" x14ac:dyDescent="0.15">
      <c r="A6" s="4" t="s">
        <v>5296</v>
      </c>
      <c r="B6" s="119" t="s">
        <v>5302</v>
      </c>
      <c r="C6" s="129" t="s">
        <v>5303</v>
      </c>
      <c r="D6" s="129" t="s">
        <v>5298</v>
      </c>
      <c r="E6" s="121" t="str">
        <f t="shared" si="0"/>
        <v>0306_その他の製造業中規模事業者</v>
      </c>
      <c r="F6" s="377">
        <v>-1.32748721576433E-2</v>
      </c>
      <c r="G6" s="377">
        <v>8.0931162886199004E-2</v>
      </c>
      <c r="H6" s="377">
        <v>-0.115834413289763</v>
      </c>
      <c r="I6" s="377">
        <v>-4.21612812304787E-2</v>
      </c>
      <c r="J6" s="377">
        <v>1.8330124675597501E-2</v>
      </c>
      <c r="K6" s="377">
        <v>9.0916003045539207E-2</v>
      </c>
    </row>
    <row r="7" spans="1:11" x14ac:dyDescent="0.15">
      <c r="A7" s="4" t="s">
        <v>5296</v>
      </c>
      <c r="B7" s="119" t="s">
        <v>5302</v>
      </c>
      <c r="C7" s="129" t="s">
        <v>5303</v>
      </c>
      <c r="D7" s="129" t="s">
        <v>5299</v>
      </c>
      <c r="E7" s="121" t="str">
        <f t="shared" si="0"/>
        <v>0306_その他の製造業小規模事業者</v>
      </c>
      <c r="F7" s="377">
        <v>-1.6535617368945401E-2</v>
      </c>
      <c r="G7" s="377">
        <v>0.118693586507049</v>
      </c>
      <c r="H7" s="377">
        <v>-0.14267266335256201</v>
      </c>
      <c r="I7" s="377">
        <v>-5.5249148152152899E-2</v>
      </c>
      <c r="J7" s="377">
        <v>2.6634569146206901E-2</v>
      </c>
      <c r="K7" s="377">
        <v>0.13824008407072699</v>
      </c>
    </row>
    <row r="8" spans="1:11" x14ac:dyDescent="0.15">
      <c r="A8" s="4" t="s">
        <v>5296</v>
      </c>
      <c r="B8" s="119" t="s">
        <v>5302</v>
      </c>
      <c r="C8" s="129" t="s">
        <v>5257</v>
      </c>
      <c r="D8" s="129" t="s">
        <v>5298</v>
      </c>
      <c r="E8" s="121" t="str">
        <f t="shared" si="0"/>
        <v>0301_食料品・飼料・飲料製造業中規模事業者</v>
      </c>
      <c r="F8" s="377">
        <v>-1.08339319821788E-2</v>
      </c>
      <c r="G8" s="377">
        <v>7.84375425060332E-2</v>
      </c>
      <c r="H8" s="377">
        <v>-0.114342625524367</v>
      </c>
      <c r="I8" s="377">
        <v>-3.7759808330805701E-2</v>
      </c>
      <c r="J8" s="377">
        <v>2.1464855747800202E-2</v>
      </c>
      <c r="K8" s="377">
        <v>8.5398013967103503E-2</v>
      </c>
    </row>
    <row r="9" spans="1:11" x14ac:dyDescent="0.15">
      <c r="A9" s="4" t="s">
        <v>5296</v>
      </c>
      <c r="B9" s="119" t="s">
        <v>5302</v>
      </c>
      <c r="C9" s="129" t="s">
        <v>5257</v>
      </c>
      <c r="D9" s="129" t="s">
        <v>5299</v>
      </c>
      <c r="E9" s="121" t="str">
        <f t="shared" si="0"/>
        <v>0301_食料品・飼料・飲料製造業小規模事業者</v>
      </c>
      <c r="F9" s="377">
        <v>-1.5523328455178001E-2</v>
      </c>
      <c r="G9" s="377">
        <v>0.122772235809074</v>
      </c>
      <c r="H9" s="377">
        <v>-0.14637893816413899</v>
      </c>
      <c r="I9" s="377">
        <v>-5.4503375226766203E-2</v>
      </c>
      <c r="J9" s="377">
        <v>2.0336199955331199E-2</v>
      </c>
      <c r="K9" s="377">
        <v>0.13477153716255</v>
      </c>
    </row>
    <row r="10" spans="1:11" x14ac:dyDescent="0.15">
      <c r="A10" s="4" t="s">
        <v>5296</v>
      </c>
      <c r="B10" s="119" t="s">
        <v>5302</v>
      </c>
      <c r="C10" s="129" t="s">
        <v>5258</v>
      </c>
      <c r="D10" s="129" t="s">
        <v>5298</v>
      </c>
      <c r="E10" s="121" t="str">
        <f t="shared" si="0"/>
        <v>0302_化学工業・関連製品製造業中規模事業者</v>
      </c>
      <c r="F10" s="377">
        <v>-3.3402956198777299E-3</v>
      </c>
      <c r="G10" s="377">
        <v>6.6070349357800595E-2</v>
      </c>
      <c r="H10" s="377">
        <v>-8.2188218637217106E-2</v>
      </c>
      <c r="I10" s="377">
        <v>-2.6412001182928899E-2</v>
      </c>
      <c r="J10" s="377">
        <v>2.07201479696839E-2</v>
      </c>
      <c r="K10" s="377">
        <v>7.6628832361704896E-2</v>
      </c>
    </row>
    <row r="11" spans="1:11" x14ac:dyDescent="0.15">
      <c r="A11" s="4" t="s">
        <v>5296</v>
      </c>
      <c r="B11" s="119" t="s">
        <v>5302</v>
      </c>
      <c r="C11" s="129" t="s">
        <v>5258</v>
      </c>
      <c r="D11" s="129" t="s">
        <v>5299</v>
      </c>
      <c r="E11" s="121" t="str">
        <f t="shared" si="0"/>
        <v>0302_化学工業・関連製品製造業小規模事業者</v>
      </c>
      <c r="F11" s="377">
        <v>-2.00048423130593E-3</v>
      </c>
      <c r="G11" s="377">
        <v>0.104859786596164</v>
      </c>
      <c r="H11" s="377">
        <v>-9.6342397222675E-2</v>
      </c>
      <c r="I11" s="377">
        <v>-2.8866353808657898E-2</v>
      </c>
      <c r="J11" s="377">
        <v>4.71650599129377E-2</v>
      </c>
      <c r="K11" s="377">
        <v>0.14089077177680101</v>
      </c>
    </row>
    <row r="12" spans="1:11" x14ac:dyDescent="0.15">
      <c r="A12" s="4" t="s">
        <v>5296</v>
      </c>
      <c r="B12" s="119" t="s">
        <v>5302</v>
      </c>
      <c r="C12" s="129" t="s">
        <v>5259</v>
      </c>
      <c r="D12" s="129" t="s">
        <v>5298</v>
      </c>
      <c r="E12" s="121" t="str">
        <f t="shared" si="0"/>
        <v>0303_鉄鋼業、非鉄金属製造業中規模事業者</v>
      </c>
      <c r="F12" s="377">
        <v>-2.9973307969688199E-2</v>
      </c>
      <c r="G12" s="377">
        <v>7.1680147340679706E-2</v>
      </c>
      <c r="H12" s="377">
        <v>-0.10488039008413901</v>
      </c>
      <c r="I12" s="377">
        <v>-5.50231151504997E-2</v>
      </c>
      <c r="J12" s="377">
        <v>1.3431917237548901E-3</v>
      </c>
      <c r="K12" s="377">
        <v>8.1464182905462701E-2</v>
      </c>
    </row>
    <row r="13" spans="1:11" x14ac:dyDescent="0.15">
      <c r="A13" s="4" t="s">
        <v>5296</v>
      </c>
      <c r="B13" s="127" t="s">
        <v>5302</v>
      </c>
      <c r="C13" s="130" t="s">
        <v>5259</v>
      </c>
      <c r="D13" s="130" t="s">
        <v>5299</v>
      </c>
      <c r="E13" s="121" t="str">
        <f t="shared" si="0"/>
        <v>0303_鉄鋼業、非鉄金属製造業小規模事業者</v>
      </c>
      <c r="F13" s="377">
        <v>-2.6840886119630099E-2</v>
      </c>
      <c r="G13" s="377">
        <v>0.10754040649873101</v>
      </c>
      <c r="H13" s="377">
        <v>-9.2009763912591094E-2</v>
      </c>
      <c r="I13" s="377">
        <v>-6.0112810503632402E-2</v>
      </c>
      <c r="J13" s="377">
        <v>-4.7154705580754299E-3</v>
      </c>
      <c r="K13" s="377">
        <v>8.5425607984235194E-2</v>
      </c>
    </row>
    <row r="14" spans="1:11" x14ac:dyDescent="0.15">
      <c r="A14" s="4" t="s">
        <v>5296</v>
      </c>
      <c r="B14" s="130" t="s">
        <v>5302</v>
      </c>
      <c r="C14" s="130" t="s">
        <v>5260</v>
      </c>
      <c r="D14" s="130" t="s">
        <v>5298</v>
      </c>
      <c r="E14" s="121" t="str">
        <f t="shared" si="0"/>
        <v>0304_金属製品製造業中規模事業者</v>
      </c>
      <c r="F14" s="377">
        <v>-1.0515062732011001E-2</v>
      </c>
      <c r="G14" s="377">
        <v>7.7212745828623502E-2</v>
      </c>
      <c r="H14" s="377">
        <v>-0.110385937527333</v>
      </c>
      <c r="I14" s="377">
        <v>-3.9344860910232503E-2</v>
      </c>
      <c r="J14" s="377">
        <v>1.8137331821473202E-2</v>
      </c>
      <c r="K14" s="377">
        <v>8.9875405191302896E-2</v>
      </c>
    </row>
    <row r="15" spans="1:11" x14ac:dyDescent="0.15">
      <c r="A15" s="4" t="s">
        <v>5296</v>
      </c>
      <c r="B15" s="130" t="s">
        <v>5302</v>
      </c>
      <c r="C15" s="130" t="s">
        <v>5260</v>
      </c>
      <c r="D15" s="130" t="s">
        <v>5299</v>
      </c>
      <c r="E15" s="121" t="str">
        <f t="shared" si="0"/>
        <v>0304_金属製品製造業小規模事業者</v>
      </c>
      <c r="F15" s="377">
        <v>-1.6467181105373801E-2</v>
      </c>
      <c r="G15" s="377">
        <v>0.10453682503512</v>
      </c>
      <c r="H15" s="377">
        <v>-0.13935865853351501</v>
      </c>
      <c r="I15" s="377">
        <v>-5.1097041616497099E-2</v>
      </c>
      <c r="J15" s="377">
        <v>2.2984502880097402E-2</v>
      </c>
      <c r="K15" s="377">
        <v>0.121361380614412</v>
      </c>
    </row>
    <row r="16" spans="1:11" x14ac:dyDescent="0.15">
      <c r="A16" s="4" t="s">
        <v>5296</v>
      </c>
      <c r="B16" s="130" t="s">
        <v>5302</v>
      </c>
      <c r="C16" s="130" t="s">
        <v>5261</v>
      </c>
      <c r="D16" s="130" t="s">
        <v>5298</v>
      </c>
      <c r="E16" s="121" t="str">
        <f t="shared" si="0"/>
        <v>0305_一般・電気機械器具製造業中規模事業者</v>
      </c>
      <c r="F16" s="377">
        <v>-1.5247588970724099E-2</v>
      </c>
      <c r="G16" s="377">
        <v>9.2830607240649898E-2</v>
      </c>
      <c r="H16" s="377">
        <v>-0.13130373625988701</v>
      </c>
      <c r="I16" s="377">
        <v>-5.5183513063846799E-2</v>
      </c>
      <c r="J16" s="377">
        <v>2.3033424472558801E-2</v>
      </c>
      <c r="K16" s="377">
        <v>0.105531593870186</v>
      </c>
    </row>
    <row r="17" spans="1:11" x14ac:dyDescent="0.15">
      <c r="A17" s="4" t="s">
        <v>5296</v>
      </c>
      <c r="B17" s="130" t="s">
        <v>5302</v>
      </c>
      <c r="C17" s="130" t="s">
        <v>5261</v>
      </c>
      <c r="D17" s="130" t="s">
        <v>5299</v>
      </c>
      <c r="E17" s="121" t="str">
        <f t="shared" si="0"/>
        <v>0305_一般・電気機械器具製造業小規模事業者</v>
      </c>
      <c r="F17" s="377">
        <v>-2.1503627179386101E-2</v>
      </c>
      <c r="G17" s="377">
        <v>0.12919884757036601</v>
      </c>
      <c r="H17" s="377">
        <v>-0.15892812761997999</v>
      </c>
      <c r="I17" s="377">
        <v>-6.4980594581149395E-2</v>
      </c>
      <c r="J17" s="377">
        <v>3.0701792783880601E-2</v>
      </c>
      <c r="K17" s="377">
        <v>0.15884818695928701</v>
      </c>
    </row>
    <row r="18" spans="1:11" x14ac:dyDescent="0.15">
      <c r="A18" s="4" t="s">
        <v>5296</v>
      </c>
      <c r="B18" s="130" t="s">
        <v>5304</v>
      </c>
      <c r="C18" s="130" t="s">
        <v>5304</v>
      </c>
      <c r="D18" s="130" t="s">
        <v>5298</v>
      </c>
      <c r="E18" s="121" t="str">
        <f t="shared" si="0"/>
        <v>不使用中規模事業者</v>
      </c>
      <c r="F18" s="377"/>
      <c r="G18" s="377"/>
      <c r="H18" s="377"/>
      <c r="I18" s="377"/>
      <c r="J18" s="377"/>
      <c r="K18" s="377"/>
    </row>
    <row r="19" spans="1:11" x14ac:dyDescent="0.15">
      <c r="A19" s="4" t="s">
        <v>5296</v>
      </c>
      <c r="B19" s="130" t="s">
        <v>5304</v>
      </c>
      <c r="C19" s="130" t="s">
        <v>5304</v>
      </c>
      <c r="D19" s="130" t="s">
        <v>5299</v>
      </c>
      <c r="E19" s="121" t="str">
        <f t="shared" si="0"/>
        <v>不使用小規模事業者</v>
      </c>
      <c r="F19" s="377"/>
      <c r="G19" s="377"/>
      <c r="H19" s="377"/>
      <c r="I19" s="377"/>
      <c r="J19" s="377"/>
      <c r="K19" s="377"/>
    </row>
    <row r="20" spans="1:11" x14ac:dyDescent="0.15">
      <c r="A20" s="4" t="s">
        <v>5296</v>
      </c>
      <c r="B20" s="130" t="s">
        <v>5240</v>
      </c>
      <c r="C20" s="130" t="s">
        <v>5305</v>
      </c>
      <c r="D20" s="130" t="s">
        <v>5298</v>
      </c>
      <c r="E20" s="121" t="str">
        <f t="shared" si="0"/>
        <v>0404_その他の卸売業中規模事業者</v>
      </c>
      <c r="F20" s="377">
        <v>-2.3672961680752998E-3</v>
      </c>
      <c r="G20" s="377">
        <v>9.5501031766696401E-2</v>
      </c>
      <c r="H20" s="377">
        <v>-0.112258963023578</v>
      </c>
      <c r="I20" s="377">
        <v>-3.5684896897832198E-2</v>
      </c>
      <c r="J20" s="377">
        <v>3.1381061075396399E-2</v>
      </c>
      <c r="K20" s="377">
        <v>0.121512846607706</v>
      </c>
    </row>
    <row r="21" spans="1:11" x14ac:dyDescent="0.15">
      <c r="A21" s="4" t="s">
        <v>5296</v>
      </c>
      <c r="B21" s="130" t="s">
        <v>5240</v>
      </c>
      <c r="C21" s="130" t="s">
        <v>5305</v>
      </c>
      <c r="D21" s="130" t="s">
        <v>5299</v>
      </c>
      <c r="E21" s="121" t="str">
        <f t="shared" si="0"/>
        <v>0404_その他の卸売業小規模事業者</v>
      </c>
      <c r="F21" s="377">
        <v>-7.6279594322570497E-3</v>
      </c>
      <c r="G21" s="377">
        <v>0.14245437692719801</v>
      </c>
      <c r="H21" s="377">
        <v>-0.14569113603512701</v>
      </c>
      <c r="I21" s="377">
        <v>-5.3139164725356097E-2</v>
      </c>
      <c r="J21" s="377">
        <v>4.0091370955339399E-2</v>
      </c>
      <c r="K21" s="377">
        <v>0.183806700409755</v>
      </c>
    </row>
    <row r="22" spans="1:11" x14ac:dyDescent="0.15">
      <c r="A22" s="4" t="s">
        <v>5296</v>
      </c>
      <c r="B22" s="130" t="s">
        <v>5240</v>
      </c>
      <c r="C22" s="130" t="s">
        <v>5262</v>
      </c>
      <c r="D22" s="130" t="s">
        <v>5298</v>
      </c>
      <c r="E22" s="121" t="str">
        <f t="shared" si="0"/>
        <v>0401_化学製品卸売業中規模事業者</v>
      </c>
      <c r="F22" s="377">
        <v>-3.1648603845342298E-3</v>
      </c>
      <c r="G22" s="377">
        <v>9.2403646636923201E-2</v>
      </c>
      <c r="H22" s="377">
        <v>-9.5332784767693995E-2</v>
      </c>
      <c r="I22" s="377">
        <v>-3.0935928209262199E-2</v>
      </c>
      <c r="J22" s="377">
        <v>1.9769634798754401E-2</v>
      </c>
      <c r="K22" s="377">
        <v>9.5184507749705494E-2</v>
      </c>
    </row>
    <row r="23" spans="1:11" x14ac:dyDescent="0.15">
      <c r="A23" s="4" t="s">
        <v>5296</v>
      </c>
      <c r="B23" s="130" t="s">
        <v>5240</v>
      </c>
      <c r="C23" s="130" t="s">
        <v>5262</v>
      </c>
      <c r="D23" s="130" t="s">
        <v>5299</v>
      </c>
      <c r="E23" s="121" t="str">
        <f t="shared" si="0"/>
        <v>0401_化学製品卸売業小規模事業者</v>
      </c>
      <c r="F23" s="377">
        <v>-6.0216157412176898E-3</v>
      </c>
      <c r="G23" s="377">
        <v>0.114213359217727</v>
      </c>
      <c r="H23" s="377">
        <v>-0.12762707654204899</v>
      </c>
      <c r="I23" s="377">
        <v>-4.9083768945980301E-2</v>
      </c>
      <c r="J23" s="377">
        <v>3.7330460209666801E-2</v>
      </c>
      <c r="K23" s="377">
        <v>0.17789907180620801</v>
      </c>
    </row>
    <row r="24" spans="1:11" x14ac:dyDescent="0.15">
      <c r="A24" s="4" t="s">
        <v>5296</v>
      </c>
      <c r="B24" s="130" t="s">
        <v>5240</v>
      </c>
      <c r="C24" s="130" t="s">
        <v>5263</v>
      </c>
      <c r="D24" s="130" t="s">
        <v>5298</v>
      </c>
      <c r="E24" s="121" t="str">
        <f t="shared" si="0"/>
        <v>0402_繊維関連製品卸売業中規模事業者</v>
      </c>
      <c r="F24" s="377">
        <v>-3.7924965453437501E-2</v>
      </c>
      <c r="G24" s="377">
        <v>0.10953889480135499</v>
      </c>
      <c r="H24" s="377">
        <v>-0.16926076582689201</v>
      </c>
      <c r="I24" s="377">
        <v>-8.8775152313244302E-2</v>
      </c>
      <c r="J24" s="377">
        <v>6.8116655264841503E-3</v>
      </c>
      <c r="K24" s="377">
        <v>0.121512846607706</v>
      </c>
    </row>
    <row r="25" spans="1:11" x14ac:dyDescent="0.15">
      <c r="A25" s="4" t="s">
        <v>5296</v>
      </c>
      <c r="B25" s="130" t="s">
        <v>5240</v>
      </c>
      <c r="C25" s="130" t="s">
        <v>5263</v>
      </c>
      <c r="D25" s="130" t="s">
        <v>5299</v>
      </c>
      <c r="E25" s="121" t="str">
        <f t="shared" si="0"/>
        <v>0402_繊維関連製品卸売業小規模事業者</v>
      </c>
      <c r="F25" s="377">
        <v>-4.4892720699612802E-2</v>
      </c>
      <c r="G25" s="377">
        <v>0.123022895241835</v>
      </c>
      <c r="H25" s="377">
        <v>-0.20155635335329</v>
      </c>
      <c r="I25" s="377">
        <v>-0.107781777801446</v>
      </c>
      <c r="J25" s="377">
        <v>-5.5055481836656104E-3</v>
      </c>
      <c r="K25" s="377">
        <v>0.16060047405230299</v>
      </c>
    </row>
    <row r="26" spans="1:11" x14ac:dyDescent="0.15">
      <c r="A26" s="4" t="s">
        <v>5296</v>
      </c>
      <c r="B26" s="130" t="s">
        <v>5240</v>
      </c>
      <c r="C26" s="130" t="s">
        <v>5264</v>
      </c>
      <c r="D26" s="130" t="s">
        <v>5298</v>
      </c>
      <c r="E26" s="121" t="str">
        <f t="shared" si="0"/>
        <v>0403_食料品卸売業中規模事業者</v>
      </c>
      <c r="F26" s="377">
        <v>-2.15237948309428E-2</v>
      </c>
      <c r="G26" s="377">
        <v>9.2099651654804104E-2</v>
      </c>
      <c r="H26" s="377">
        <v>-0.13853534789087299</v>
      </c>
      <c r="I26" s="377">
        <v>-5.0047363141836498E-2</v>
      </c>
      <c r="J26" s="377">
        <v>1.5610594156364E-2</v>
      </c>
      <c r="K26" s="377">
        <v>9.4488440821641706E-2</v>
      </c>
    </row>
    <row r="27" spans="1:11" x14ac:dyDescent="0.15">
      <c r="A27" s="4" t="s">
        <v>5296</v>
      </c>
      <c r="B27" s="130" t="s">
        <v>5240</v>
      </c>
      <c r="C27" s="130" t="s">
        <v>5264</v>
      </c>
      <c r="D27" s="130" t="s">
        <v>5299</v>
      </c>
      <c r="E27" s="121" t="str">
        <f t="shared" si="0"/>
        <v>0403_食料品卸売業小規模事業者</v>
      </c>
      <c r="F27" s="377">
        <v>-3.1668732284327102E-2</v>
      </c>
      <c r="G27" s="377">
        <v>0.135964668955535</v>
      </c>
      <c r="H27" s="377">
        <v>-0.16330612661362101</v>
      </c>
      <c r="I27" s="377">
        <v>-7.06328445525084E-2</v>
      </c>
      <c r="J27" s="377">
        <v>1.6449756862362299E-2</v>
      </c>
      <c r="K27" s="377">
        <v>0.15954659439316801</v>
      </c>
    </row>
    <row r="28" spans="1:11" x14ac:dyDescent="0.15">
      <c r="A28" s="4" t="s">
        <v>5296</v>
      </c>
      <c r="B28" s="130" t="s">
        <v>5304</v>
      </c>
      <c r="C28" s="130" t="s">
        <v>5304</v>
      </c>
      <c r="D28" s="130" t="s">
        <v>5298</v>
      </c>
      <c r="E28" s="121" t="str">
        <f t="shared" si="0"/>
        <v>不使用中規模事業者</v>
      </c>
      <c r="F28" s="377"/>
      <c r="G28" s="377"/>
      <c r="H28" s="377"/>
      <c r="I28" s="377"/>
      <c r="J28" s="377"/>
      <c r="K28" s="377"/>
    </row>
    <row r="29" spans="1:11" x14ac:dyDescent="0.15">
      <c r="A29" s="4" t="s">
        <v>5296</v>
      </c>
      <c r="B29" s="130" t="s">
        <v>5304</v>
      </c>
      <c r="C29" s="130" t="s">
        <v>5304</v>
      </c>
      <c r="D29" s="130" t="s">
        <v>5299</v>
      </c>
      <c r="E29" s="121" t="str">
        <f t="shared" si="0"/>
        <v>不使用小規模事業者</v>
      </c>
      <c r="F29" s="377"/>
      <c r="G29" s="377"/>
      <c r="H29" s="377"/>
      <c r="I29" s="377"/>
      <c r="J29" s="377"/>
      <c r="K29" s="377"/>
    </row>
    <row r="30" spans="1:11" x14ac:dyDescent="0.15">
      <c r="A30" s="4" t="s">
        <v>5296</v>
      </c>
      <c r="B30" s="130" t="s">
        <v>5241</v>
      </c>
      <c r="C30" s="130" t="s">
        <v>5306</v>
      </c>
      <c r="D30" s="130" t="s">
        <v>5298</v>
      </c>
      <c r="E30" s="121" t="str">
        <f t="shared" si="0"/>
        <v>0501_小売業中規模事業者</v>
      </c>
      <c r="F30" s="377">
        <v>4.7944312941764199E-4</v>
      </c>
      <c r="G30" s="377">
        <v>0.11885631927013</v>
      </c>
      <c r="H30" s="377">
        <v>-0.116122653153778</v>
      </c>
      <c r="I30" s="377">
        <v>-3.03103380261261E-2</v>
      </c>
      <c r="J30" s="377">
        <v>4.2717167651005403E-2</v>
      </c>
      <c r="K30" s="377">
        <v>0.17147912953150399</v>
      </c>
    </row>
    <row r="31" spans="1:11" x14ac:dyDescent="0.15">
      <c r="A31" s="4" t="s">
        <v>5296</v>
      </c>
      <c r="B31" s="130" t="s">
        <v>5241</v>
      </c>
      <c r="C31" s="130" t="s">
        <v>5306</v>
      </c>
      <c r="D31" s="130" t="s">
        <v>5299</v>
      </c>
      <c r="E31" s="121" t="str">
        <f t="shared" si="0"/>
        <v>0501_小売業小規模事業者</v>
      </c>
      <c r="F31" s="377">
        <v>-7.7922732018851299E-3</v>
      </c>
      <c r="G31" s="377">
        <v>0.16526869551998599</v>
      </c>
      <c r="H31" s="377">
        <v>-0.13520480435089299</v>
      </c>
      <c r="I31" s="377">
        <v>-4.3483394389444603E-2</v>
      </c>
      <c r="J31" s="377">
        <v>6.8698714861695098E-2</v>
      </c>
      <c r="K31" s="377">
        <v>0.226997116632073</v>
      </c>
    </row>
    <row r="32" spans="1:11" x14ac:dyDescent="0.15">
      <c r="A32" s="4" t="s">
        <v>5296</v>
      </c>
      <c r="B32" s="130" t="s">
        <v>5244</v>
      </c>
      <c r="C32" s="130" t="s">
        <v>5307</v>
      </c>
      <c r="D32" s="130" t="s">
        <v>5298</v>
      </c>
      <c r="E32" s="121" t="str">
        <f t="shared" si="0"/>
        <v>0601_飲食業中規模事業者</v>
      </c>
      <c r="F32" s="377">
        <v>-7.0572788690003802E-2</v>
      </c>
      <c r="G32" s="377">
        <v>0.10887484603530299</v>
      </c>
      <c r="H32" s="377">
        <v>-0.20156998995723299</v>
      </c>
      <c r="I32" s="377">
        <v>-0.115909709727712</v>
      </c>
      <c r="J32" s="377">
        <v>-3.2354607707138397E-2</v>
      </c>
      <c r="K32" s="377">
        <v>8.3950705737906597E-2</v>
      </c>
    </row>
    <row r="33" spans="1:11" x14ac:dyDescent="0.15">
      <c r="A33" s="4" t="s">
        <v>5296</v>
      </c>
      <c r="B33" s="130" t="s">
        <v>5244</v>
      </c>
      <c r="C33" s="130" t="s">
        <v>5307</v>
      </c>
      <c r="D33" s="130" t="s">
        <v>5299</v>
      </c>
      <c r="E33" s="121" t="str">
        <f t="shared" si="0"/>
        <v>0601_飲食業小規模事業者</v>
      </c>
      <c r="F33" s="377">
        <v>-0.11051221848095</v>
      </c>
      <c r="G33" s="377">
        <v>0.12736691116238599</v>
      </c>
      <c r="H33" s="377">
        <v>-0.30560317934277298</v>
      </c>
      <c r="I33" s="377">
        <v>-0.16686405564291301</v>
      </c>
      <c r="J33" s="377">
        <v>-6.2825898597876004E-2</v>
      </c>
      <c r="K33" s="377">
        <v>8.6710681709828694E-2</v>
      </c>
    </row>
    <row r="34" spans="1:11" x14ac:dyDescent="0.15">
      <c r="A34" s="4" t="s">
        <v>5296</v>
      </c>
      <c r="B34" s="130" t="s">
        <v>5245</v>
      </c>
      <c r="C34" s="130" t="s">
        <v>5308</v>
      </c>
      <c r="D34" s="130" t="s">
        <v>5298</v>
      </c>
      <c r="E34" s="121" t="str">
        <f t="shared" si="0"/>
        <v>0701_不動産業中規模事業者</v>
      </c>
      <c r="F34" s="377">
        <v>3.4542715537769102E-2</v>
      </c>
      <c r="G34" s="377">
        <v>0.122854826989441</v>
      </c>
      <c r="H34" s="377">
        <v>-8.9959920942751306E-2</v>
      </c>
      <c r="I34" s="377">
        <v>-1.71765661550925E-3</v>
      </c>
      <c r="J34" s="377">
        <v>8.4602663701646402E-2</v>
      </c>
      <c r="K34" s="377">
        <v>0.22762740064862</v>
      </c>
    </row>
    <row r="35" spans="1:11" x14ac:dyDescent="0.15">
      <c r="A35" s="4" t="s">
        <v>5296</v>
      </c>
      <c r="B35" s="130" t="s">
        <v>5245</v>
      </c>
      <c r="C35" s="130" t="s">
        <v>5308</v>
      </c>
      <c r="D35" s="130" t="s">
        <v>5299</v>
      </c>
      <c r="E35" s="121" t="str">
        <f t="shared" si="0"/>
        <v>0701_不動産業小規模事業者</v>
      </c>
      <c r="F35" s="377">
        <v>5.5171511326954498E-2</v>
      </c>
      <c r="G35" s="377">
        <v>0.20534787375244001</v>
      </c>
      <c r="H35" s="377">
        <v>-0.176284081806374</v>
      </c>
      <c r="I35" s="377">
        <v>-1.4998700037608099E-2</v>
      </c>
      <c r="J35" s="377">
        <v>0.157448552809238</v>
      </c>
      <c r="K35" s="377">
        <v>0.37062823517955901</v>
      </c>
    </row>
    <row r="36" spans="1:11" x14ac:dyDescent="0.15">
      <c r="A36" s="4" t="s">
        <v>5296</v>
      </c>
      <c r="B36" s="130" t="s">
        <v>5246</v>
      </c>
      <c r="C36" s="130" t="s">
        <v>5309</v>
      </c>
      <c r="D36" s="130" t="s">
        <v>5298</v>
      </c>
      <c r="E36" s="121" t="str">
        <f t="shared" si="0"/>
        <v>0801_運輸業中規模事業者</v>
      </c>
      <c r="F36" s="377">
        <v>2.38977511770633E-2</v>
      </c>
      <c r="G36" s="377">
        <v>0.105967418645149</v>
      </c>
      <c r="H36" s="377">
        <v>-7.3807037353236293E-2</v>
      </c>
      <c r="I36" s="377">
        <v>-4.2368946560223698E-3</v>
      </c>
      <c r="J36" s="377">
        <v>5.9262531030986498E-2</v>
      </c>
      <c r="K36" s="377">
        <v>0.17934645217795001</v>
      </c>
    </row>
    <row r="37" spans="1:11" x14ac:dyDescent="0.15">
      <c r="A37" s="4" t="s">
        <v>5296</v>
      </c>
      <c r="B37" s="130" t="s">
        <v>5246</v>
      </c>
      <c r="C37" s="130" t="s">
        <v>5309</v>
      </c>
      <c r="D37" s="130" t="s">
        <v>5299</v>
      </c>
      <c r="E37" s="121" t="str">
        <f t="shared" si="0"/>
        <v>0801_運輸業小規模事業者</v>
      </c>
      <c r="F37" s="377">
        <v>3.1195121108882801E-2</v>
      </c>
      <c r="G37" s="377">
        <v>0.162326465233287</v>
      </c>
      <c r="H37" s="377">
        <v>-0.11911426345420301</v>
      </c>
      <c r="I37" s="377">
        <v>-1.85072647246072E-2</v>
      </c>
      <c r="J37" s="377">
        <v>8.5925367943785497E-2</v>
      </c>
      <c r="K37" s="377">
        <v>0.29952794642978098</v>
      </c>
    </row>
    <row r="38" spans="1:11" x14ac:dyDescent="0.15">
      <c r="A38" s="4" t="s">
        <v>5296</v>
      </c>
      <c r="B38" s="130" t="s">
        <v>5248</v>
      </c>
      <c r="C38" s="130" t="s">
        <v>5310</v>
      </c>
      <c r="D38" s="130" t="s">
        <v>5298</v>
      </c>
      <c r="E38" s="121" t="str">
        <f t="shared" si="0"/>
        <v>0901_エネルギー中規模事業者</v>
      </c>
      <c r="F38" s="377">
        <v>7.0193108869697702E-3</v>
      </c>
      <c r="G38" s="377">
        <v>0.19639295787476099</v>
      </c>
      <c r="H38" s="377">
        <v>-5.2062169955545301E-2</v>
      </c>
      <c r="I38" s="377">
        <v>-1.3396520352790601E-2</v>
      </c>
      <c r="J38" s="377">
        <v>0.20149972734188201</v>
      </c>
      <c r="K38" s="377">
        <v>0.459486578351674</v>
      </c>
    </row>
    <row r="39" spans="1:11" x14ac:dyDescent="0.15">
      <c r="A39" s="4" t="s">
        <v>5296</v>
      </c>
      <c r="B39" s="130" t="s">
        <v>5248</v>
      </c>
      <c r="C39" s="130" t="s">
        <v>5310</v>
      </c>
      <c r="D39" s="130" t="s">
        <v>5299</v>
      </c>
      <c r="E39" s="121" t="str">
        <f t="shared" si="0"/>
        <v>0901_エネルギー小規模事業者</v>
      </c>
      <c r="F39" s="377">
        <v>8.2475171132507699E-2</v>
      </c>
      <c r="G39" s="377">
        <v>0.18167570035329</v>
      </c>
      <c r="H39" s="377">
        <v>-0.12676935247922599</v>
      </c>
      <c r="I39" s="377">
        <v>3.1097433363701701E-2</v>
      </c>
      <c r="J39" s="377">
        <v>0.121185075887874</v>
      </c>
      <c r="K39" s="377">
        <v>0.39544530955981799</v>
      </c>
    </row>
    <row r="40" spans="1:11" x14ac:dyDescent="0.15">
      <c r="A40" s="4" t="s">
        <v>5296</v>
      </c>
      <c r="B40" s="130" t="s">
        <v>5311</v>
      </c>
      <c r="C40" s="130" t="s">
        <v>5312</v>
      </c>
      <c r="D40" s="130" t="s">
        <v>5298</v>
      </c>
      <c r="E40" s="121" t="str">
        <f t="shared" si="0"/>
        <v>1006_その他のサービス業中規模事業者</v>
      </c>
      <c r="F40" s="377">
        <v>2.96613254324125E-2</v>
      </c>
      <c r="G40" s="377">
        <v>0.127982364153436</v>
      </c>
      <c r="H40" s="377">
        <v>-0.11824516460208701</v>
      </c>
      <c r="I40" s="377">
        <v>-1.23173464548761E-2</v>
      </c>
      <c r="J40" s="377">
        <v>8.0047482371696801E-2</v>
      </c>
      <c r="K40" s="377">
        <v>0.21581065798282201</v>
      </c>
    </row>
    <row r="41" spans="1:11" x14ac:dyDescent="0.15">
      <c r="A41" s="4" t="s">
        <v>5296</v>
      </c>
      <c r="B41" s="130" t="s">
        <v>5311</v>
      </c>
      <c r="C41" s="130" t="s">
        <v>5312</v>
      </c>
      <c r="D41" s="130" t="s">
        <v>5299</v>
      </c>
      <c r="E41" s="121" t="str">
        <f t="shared" si="0"/>
        <v>1006_その他のサービス業小規模事業者</v>
      </c>
      <c r="F41" s="377">
        <v>1.8292172035454201E-2</v>
      </c>
      <c r="G41" s="377">
        <v>0.18204630879467601</v>
      </c>
      <c r="H41" s="377">
        <v>-0.18838776447738101</v>
      </c>
      <c r="I41" s="377">
        <v>-4.2328046352788702E-2</v>
      </c>
      <c r="J41" s="377">
        <v>9.06939882490959E-2</v>
      </c>
      <c r="K41" s="377">
        <v>0.28022262352340399</v>
      </c>
    </row>
    <row r="42" spans="1:11" x14ac:dyDescent="0.15">
      <c r="A42" s="4" t="s">
        <v>5296</v>
      </c>
      <c r="B42" s="130" t="s">
        <v>5311</v>
      </c>
      <c r="C42" s="130" t="s">
        <v>5266</v>
      </c>
      <c r="D42" s="130" t="s">
        <v>5298</v>
      </c>
      <c r="E42" s="121" t="str">
        <f t="shared" si="0"/>
        <v>1001_物品賃貸業中規模事業者</v>
      </c>
      <c r="F42" s="377">
        <v>2.3776661735689E-2</v>
      </c>
      <c r="G42" s="377">
        <v>8.87462417165122E-2</v>
      </c>
      <c r="H42" s="377">
        <v>-8.1788182358641895E-2</v>
      </c>
      <c r="I42" s="377">
        <v>-1.5585116672932E-2</v>
      </c>
      <c r="J42" s="377">
        <v>5.2850597056333902E-2</v>
      </c>
      <c r="K42" s="377">
        <v>0.131156130857989</v>
      </c>
    </row>
    <row r="43" spans="1:11" x14ac:dyDescent="0.15">
      <c r="A43" s="4" t="s">
        <v>5296</v>
      </c>
      <c r="B43" s="130" t="s">
        <v>5311</v>
      </c>
      <c r="C43" s="130" t="s">
        <v>5266</v>
      </c>
      <c r="D43" s="130" t="s">
        <v>5299</v>
      </c>
      <c r="E43" s="121" t="str">
        <f t="shared" si="0"/>
        <v>1001_物品賃貸業小規模事業者</v>
      </c>
      <c r="F43" s="377">
        <v>-3.6828426186444798E-3</v>
      </c>
      <c r="G43" s="377">
        <v>0.134793259518001</v>
      </c>
      <c r="H43" s="377">
        <v>-0.17423146432365599</v>
      </c>
      <c r="I43" s="377">
        <v>-4.7689326189963098E-2</v>
      </c>
      <c r="J43" s="377">
        <v>3.46063699968963E-2</v>
      </c>
      <c r="K43" s="377">
        <v>0.21902299860619701</v>
      </c>
    </row>
    <row r="44" spans="1:11" x14ac:dyDescent="0.15">
      <c r="A44" s="4" t="s">
        <v>5296</v>
      </c>
      <c r="B44" s="130" t="s">
        <v>5311</v>
      </c>
      <c r="C44" s="130" t="s">
        <v>5267</v>
      </c>
      <c r="D44" s="130" t="s">
        <v>5298</v>
      </c>
      <c r="E44" s="121" t="str">
        <f t="shared" si="0"/>
        <v>1002_娯楽業中規模事業者</v>
      </c>
      <c r="F44" s="377">
        <v>-4.12835430687465E-2</v>
      </c>
      <c r="G44" s="377">
        <v>0.116713714234227</v>
      </c>
      <c r="H44" s="377">
        <v>-0.18583219553286201</v>
      </c>
      <c r="I44" s="377">
        <v>-9.2069669822482103E-2</v>
      </c>
      <c r="J44" s="377">
        <v>9.9359416317165304E-4</v>
      </c>
      <c r="K44" s="377">
        <v>0.102125221463493</v>
      </c>
    </row>
    <row r="45" spans="1:11" x14ac:dyDescent="0.15">
      <c r="A45" s="4" t="s">
        <v>5296</v>
      </c>
      <c r="B45" s="130" t="s">
        <v>5311</v>
      </c>
      <c r="C45" s="130" t="s">
        <v>5267</v>
      </c>
      <c r="D45" s="130" t="s">
        <v>5299</v>
      </c>
      <c r="E45" s="121" t="str">
        <f t="shared" si="0"/>
        <v>1002_娯楽業小規模事業者</v>
      </c>
      <c r="F45" s="377">
        <v>-5.78480724533285E-2</v>
      </c>
      <c r="G45" s="377">
        <v>0.14439696193593701</v>
      </c>
      <c r="H45" s="377">
        <v>-0.312127737780171</v>
      </c>
      <c r="I45" s="377">
        <v>-9.3234286267465702E-2</v>
      </c>
      <c r="J45" s="377">
        <v>1.34784043613237E-2</v>
      </c>
      <c r="K45" s="377">
        <v>0.12618158359071399</v>
      </c>
    </row>
    <row r="46" spans="1:11" x14ac:dyDescent="0.15">
      <c r="A46" s="4" t="s">
        <v>5296</v>
      </c>
      <c r="B46" s="130" t="s">
        <v>5311</v>
      </c>
      <c r="C46" s="130" t="s">
        <v>5268</v>
      </c>
      <c r="D46" s="130" t="s">
        <v>5298</v>
      </c>
      <c r="E46" s="121" t="str">
        <f t="shared" si="0"/>
        <v>1003_広告・調査・情報サービス業中規模事業者</v>
      </c>
      <c r="F46" s="377">
        <v>5.3428549932915702E-2</v>
      </c>
      <c r="G46" s="377">
        <v>0.13319256219592601</v>
      </c>
      <c r="H46" s="377">
        <v>-9.0889632554171096E-2</v>
      </c>
      <c r="I46" s="377">
        <v>8.5983049257340998E-3</v>
      </c>
      <c r="J46" s="377">
        <v>0.10661260821669601</v>
      </c>
      <c r="K46" s="377">
        <v>0.26945930300392801</v>
      </c>
    </row>
    <row r="47" spans="1:11" x14ac:dyDescent="0.15">
      <c r="A47" s="4" t="s">
        <v>5296</v>
      </c>
      <c r="B47" s="130" t="s">
        <v>5311</v>
      </c>
      <c r="C47" s="130" t="s">
        <v>5268</v>
      </c>
      <c r="D47" s="130" t="s">
        <v>5299</v>
      </c>
      <c r="E47" s="121" t="str">
        <f t="shared" si="0"/>
        <v>1003_広告・調査・情報サービス業小規模事業者</v>
      </c>
      <c r="F47" s="377">
        <v>1.85632572218285E-2</v>
      </c>
      <c r="G47" s="377">
        <v>0.167553021118139</v>
      </c>
      <c r="H47" s="377">
        <v>-0.19945389581098699</v>
      </c>
      <c r="I47" s="377">
        <v>-6.4510834751791105E-2</v>
      </c>
      <c r="J47" s="377">
        <v>0.112010952203387</v>
      </c>
      <c r="K47" s="377">
        <v>0.255765892475812</v>
      </c>
    </row>
    <row r="48" spans="1:11" x14ac:dyDescent="0.15">
      <c r="A48" s="4" t="s">
        <v>5296</v>
      </c>
      <c r="B48" s="130" t="s">
        <v>5311</v>
      </c>
      <c r="C48" s="130" t="s">
        <v>5269</v>
      </c>
      <c r="D48" s="130" t="s">
        <v>5298</v>
      </c>
      <c r="E48" s="121" t="str">
        <f t="shared" si="0"/>
        <v>1004_事業サービス業中規模事業者</v>
      </c>
      <c r="F48" s="377">
        <v>2.7119392211019801E-2</v>
      </c>
      <c r="G48" s="377">
        <v>0.13550008141864001</v>
      </c>
      <c r="H48" s="377">
        <v>-0.119534588757823</v>
      </c>
      <c r="I48" s="377">
        <v>-1.2951117940337299E-2</v>
      </c>
      <c r="J48" s="377">
        <v>8.2178766574113896E-2</v>
      </c>
      <c r="K48" s="377">
        <v>0.234546089380826</v>
      </c>
    </row>
    <row r="49" spans="1:11" x14ac:dyDescent="0.15">
      <c r="A49" s="4" t="s">
        <v>5296</v>
      </c>
      <c r="B49" s="130" t="s">
        <v>5311</v>
      </c>
      <c r="C49" s="130" t="s">
        <v>5269</v>
      </c>
      <c r="D49" s="130" t="s">
        <v>5299</v>
      </c>
      <c r="E49" s="121" t="str">
        <f t="shared" si="0"/>
        <v>1004_事業サービス業小規模事業者</v>
      </c>
      <c r="F49" s="377">
        <v>2.09711309956493E-2</v>
      </c>
      <c r="G49" s="377">
        <v>0.17233069403925699</v>
      </c>
      <c r="H49" s="377">
        <v>-0.168946076476718</v>
      </c>
      <c r="I49" s="377">
        <v>-3.7903475453156199E-2</v>
      </c>
      <c r="J49" s="377">
        <v>7.7439808314105796E-2</v>
      </c>
      <c r="K49" s="377">
        <v>0.22956324852668999</v>
      </c>
    </row>
    <row r="50" spans="1:11" x14ac:dyDescent="0.15">
      <c r="A50" s="4" t="s">
        <v>5296</v>
      </c>
      <c r="B50" s="130" t="s">
        <v>5311</v>
      </c>
      <c r="C50" s="130" t="s">
        <v>5270</v>
      </c>
      <c r="D50" s="130" t="s">
        <v>5298</v>
      </c>
      <c r="E50" s="121" t="str">
        <f t="shared" si="0"/>
        <v>1005_専門サービス業中規模事業者</v>
      </c>
      <c r="F50" s="377">
        <v>4.5167475074209602E-2</v>
      </c>
      <c r="G50" s="377">
        <v>0.11319755735049</v>
      </c>
      <c r="H50" s="377">
        <v>-8.4937690415710504E-2</v>
      </c>
      <c r="I50" s="377">
        <v>1.0791460896042201E-3</v>
      </c>
      <c r="J50" s="377">
        <v>8.84228527617828E-2</v>
      </c>
      <c r="K50" s="377">
        <v>0.204591142109742</v>
      </c>
    </row>
    <row r="51" spans="1:11" x14ac:dyDescent="0.15">
      <c r="A51" s="4" t="s">
        <v>5296</v>
      </c>
      <c r="B51" s="130" t="s">
        <v>5311</v>
      </c>
      <c r="C51" s="130" t="s">
        <v>5270</v>
      </c>
      <c r="D51" s="130" t="s">
        <v>5299</v>
      </c>
      <c r="E51" s="121" t="str">
        <f t="shared" si="0"/>
        <v>1005_専門サービス業小規模事業者</v>
      </c>
      <c r="F51" s="377">
        <v>5.1465842122305899E-2</v>
      </c>
      <c r="G51" s="377">
        <v>0.21633950989180201</v>
      </c>
      <c r="H51" s="377">
        <v>-0.18198559380305701</v>
      </c>
      <c r="I51" s="377">
        <v>-1.73022168967044E-2</v>
      </c>
      <c r="J51" s="377">
        <v>0.14091596151843899</v>
      </c>
      <c r="K51" s="377">
        <v>0.43108093790058999</v>
      </c>
    </row>
    <row r="52" spans="1:11" x14ac:dyDescent="0.15">
      <c r="A52" s="4" t="s">
        <v>5296</v>
      </c>
      <c r="B52" s="130" t="s">
        <v>5304</v>
      </c>
      <c r="C52" s="130" t="s">
        <v>5304</v>
      </c>
      <c r="D52" s="130" t="s">
        <v>5298</v>
      </c>
      <c r="E52" s="121" t="str">
        <f t="shared" si="0"/>
        <v>不使用中規模事業者</v>
      </c>
      <c r="F52" s="377"/>
      <c r="G52" s="377"/>
      <c r="H52" s="377"/>
      <c r="I52" s="377"/>
      <c r="J52" s="377"/>
      <c r="K52" s="377"/>
    </row>
    <row r="53" spans="1:11" x14ac:dyDescent="0.15">
      <c r="A53" s="4" t="s">
        <v>5296</v>
      </c>
      <c r="B53" s="130" t="s">
        <v>5304</v>
      </c>
      <c r="C53" s="130" t="s">
        <v>5304</v>
      </c>
      <c r="D53" s="130" t="s">
        <v>5299</v>
      </c>
      <c r="E53" s="121" t="str">
        <f t="shared" si="0"/>
        <v>不使用小規模事業者</v>
      </c>
      <c r="F53" s="377"/>
      <c r="G53" s="377"/>
      <c r="H53" s="377"/>
      <c r="I53" s="377"/>
      <c r="J53" s="377"/>
      <c r="K53" s="377"/>
    </row>
    <row r="54" spans="1:11" x14ac:dyDescent="0.15">
      <c r="A54" s="4" t="s">
        <v>5296</v>
      </c>
      <c r="B54" s="130" t="s">
        <v>5252</v>
      </c>
      <c r="C54" s="130" t="s">
        <v>5313</v>
      </c>
      <c r="D54" s="130" t="s">
        <v>5298</v>
      </c>
      <c r="E54" s="121" t="str">
        <f t="shared" si="0"/>
        <v>1101_医療業中規模事業者</v>
      </c>
      <c r="F54" s="377">
        <v>6.1428793212105898E-2</v>
      </c>
      <c r="G54" s="377">
        <v>0.19604587045640101</v>
      </c>
      <c r="H54" s="377">
        <v>-5.4921171050134499E-2</v>
      </c>
      <c r="I54" s="377">
        <v>3.3191178830361101E-2</v>
      </c>
      <c r="J54" s="377">
        <v>0.17540864073655099</v>
      </c>
      <c r="K54" s="377">
        <v>0.444026721794052</v>
      </c>
    </row>
    <row r="55" spans="1:11" x14ac:dyDescent="0.15">
      <c r="A55" s="4" t="s">
        <v>5296</v>
      </c>
      <c r="B55" s="130" t="s">
        <v>5252</v>
      </c>
      <c r="C55" s="130" t="s">
        <v>5313</v>
      </c>
      <c r="D55" s="130" t="s">
        <v>5299</v>
      </c>
      <c r="E55" s="121" t="str">
        <f t="shared" si="0"/>
        <v>1101_医療業小規模事業者</v>
      </c>
      <c r="F55" s="378">
        <v>6.1428793212105898E-2</v>
      </c>
      <c r="G55" s="378">
        <v>0.19604587045640101</v>
      </c>
      <c r="H55" s="378">
        <v>-5.4921171050134499E-2</v>
      </c>
      <c r="I55" s="378">
        <v>3.3191178830361101E-2</v>
      </c>
      <c r="J55" s="378">
        <v>0.17540864073655099</v>
      </c>
      <c r="K55" s="378">
        <v>0.444026721794052</v>
      </c>
    </row>
    <row r="56" spans="1:11" x14ac:dyDescent="0.15">
      <c r="A56" s="4" t="s">
        <v>5296</v>
      </c>
      <c r="B56" s="130" t="s">
        <v>5253</v>
      </c>
      <c r="C56" s="130" t="s">
        <v>5314</v>
      </c>
      <c r="D56" s="130" t="s">
        <v>5298</v>
      </c>
      <c r="E56" s="121" t="str">
        <f t="shared" si="0"/>
        <v>1201_保険衛生、廃棄物処理業中規模事業者</v>
      </c>
      <c r="F56" s="377">
        <v>4.1455932141179201E-2</v>
      </c>
      <c r="G56" s="377">
        <v>8.7976554678025495E-2</v>
      </c>
      <c r="H56" s="377">
        <v>-5.6293696143514503E-2</v>
      </c>
      <c r="I56" s="377">
        <v>1.35116996031423E-2</v>
      </c>
      <c r="J56" s="377">
        <v>7.3053171610551706E-2</v>
      </c>
      <c r="K56" s="377">
        <v>0.15230730932268999</v>
      </c>
    </row>
    <row r="57" spans="1:11" x14ac:dyDescent="0.15">
      <c r="A57" s="4" t="s">
        <v>5296</v>
      </c>
      <c r="B57" s="130" t="s">
        <v>5253</v>
      </c>
      <c r="C57" s="130" t="s">
        <v>5314</v>
      </c>
      <c r="D57" s="130" t="s">
        <v>5299</v>
      </c>
      <c r="E57" s="121" t="str">
        <f t="shared" si="0"/>
        <v>1201_保険衛生、廃棄物処理業小規模事業者</v>
      </c>
      <c r="F57" s="377">
        <v>2.9746190722932098E-2</v>
      </c>
      <c r="G57" s="377">
        <v>0.19429253285465301</v>
      </c>
      <c r="H57" s="377">
        <v>-0.121687035635904</v>
      </c>
      <c r="I57" s="377">
        <v>-1.1081009190100201E-2</v>
      </c>
      <c r="J57" s="377">
        <v>0.12371881910311</v>
      </c>
      <c r="K57" s="377">
        <v>0.41911279582171801</v>
      </c>
    </row>
    <row r="58" spans="1:11" x14ac:dyDescent="0.15">
      <c r="A58" s="4" t="s">
        <v>5296</v>
      </c>
      <c r="B58" s="130" t="s">
        <v>5254</v>
      </c>
      <c r="C58" s="130" t="s">
        <v>5315</v>
      </c>
      <c r="D58" s="130" t="s">
        <v>5298</v>
      </c>
      <c r="E58" s="121" t="str">
        <f t="shared" si="0"/>
        <v>1301_観光業中規模事業者</v>
      </c>
      <c r="F58" s="377">
        <v>-4.2334425081167297E-2</v>
      </c>
      <c r="G58" s="377">
        <v>0.17284500507571399</v>
      </c>
      <c r="H58" s="377">
        <v>-0.219851729483868</v>
      </c>
      <c r="I58" s="377">
        <v>-0.13368802497842799</v>
      </c>
      <c r="J58" s="377">
        <v>4.2372165862367202E-2</v>
      </c>
      <c r="K58" s="377">
        <v>0.17674179929240799</v>
      </c>
    </row>
    <row r="59" spans="1:11" x14ac:dyDescent="0.15">
      <c r="A59" s="4" t="s">
        <v>5296</v>
      </c>
      <c r="B59" s="130" t="s">
        <v>5254</v>
      </c>
      <c r="C59" s="130" t="s">
        <v>5315</v>
      </c>
      <c r="D59" s="130" t="s">
        <v>5299</v>
      </c>
      <c r="E59" s="121" t="str">
        <f t="shared" si="0"/>
        <v>1301_観光業小規模事業者</v>
      </c>
      <c r="F59" s="377">
        <v>-3.5022034044586897E-2</v>
      </c>
      <c r="G59" s="377">
        <v>0.15160132325435299</v>
      </c>
      <c r="H59" s="377">
        <v>-0.25592479977350402</v>
      </c>
      <c r="I59" s="377">
        <v>-0.109121886072176</v>
      </c>
      <c r="J59" s="377">
        <v>4.0895873027034903E-3</v>
      </c>
      <c r="K59" s="377">
        <v>0.235257173430901</v>
      </c>
    </row>
    <row r="60" spans="1:11" x14ac:dyDescent="0.15">
      <c r="A60" s="379" t="s">
        <v>5296</v>
      </c>
      <c r="B60" s="379" t="s">
        <v>5316</v>
      </c>
      <c r="C60" s="379" t="s">
        <v>5317</v>
      </c>
      <c r="D60" s="130" t="s">
        <v>5299</v>
      </c>
      <c r="E60" s="121" t="str">
        <f t="shared" ref="E60:E61" si="1">C60&amp;D60</f>
        <v>1400_その他業種小規模事業者</v>
      </c>
      <c r="F60" s="377">
        <v>1.39712426702933E-2</v>
      </c>
      <c r="G60" s="377">
        <v>0.11033134690829099</v>
      </c>
      <c r="H60" s="377">
        <v>-0.109052391158157</v>
      </c>
      <c r="I60" s="377">
        <v>-2.35390912118324E-2</v>
      </c>
      <c r="J60" s="377">
        <v>5.7361669398535903E-2</v>
      </c>
      <c r="K60" s="377">
        <v>0.171391039376878</v>
      </c>
    </row>
    <row r="61" spans="1:11" x14ac:dyDescent="0.15">
      <c r="A61" s="379" t="s">
        <v>5296</v>
      </c>
      <c r="B61" s="379" t="s">
        <v>5316</v>
      </c>
      <c r="C61" s="379" t="s">
        <v>5317</v>
      </c>
      <c r="D61" s="130" t="s">
        <v>5299</v>
      </c>
      <c r="E61" s="121" t="str">
        <f t="shared" si="1"/>
        <v>1400_その他業種小規模事業者</v>
      </c>
      <c r="F61" s="377">
        <v>2.9930590392125998E-2</v>
      </c>
      <c r="G61" s="377">
        <v>0.15867159545937701</v>
      </c>
      <c r="H61" s="377">
        <v>-0.13861327408667201</v>
      </c>
      <c r="I61" s="377">
        <v>-2.6237660755210002E-2</v>
      </c>
      <c r="J61" s="377">
        <v>9.5351846203902399E-2</v>
      </c>
      <c r="K61" s="377">
        <v>0.26218647262289702</v>
      </c>
    </row>
    <row r="63" spans="1:11" x14ac:dyDescent="0.15">
      <c r="E63" s="102" t="s">
        <v>5318</v>
      </c>
    </row>
  </sheetData>
  <phoneticPr fontId="1"/>
  <conditionalFormatting sqref="C2:E2 C3:D12">
    <cfRule type="cellIs" dxfId="11" priority="6" operator="lessThan">
      <formula>0</formula>
    </cfRule>
  </conditionalFormatting>
  <conditionalFormatting sqref="E3:E61">
    <cfRule type="cellIs" dxfId="10"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63"/>
  <sheetViews>
    <sheetView topLeftCell="A4" workbookViewId="0">
      <selection activeCell="K5" sqref="K5"/>
    </sheetView>
  </sheetViews>
  <sheetFormatPr defaultColWidth="9" defaultRowHeight="11.25" x14ac:dyDescent="0.15"/>
  <cols>
    <col min="1" max="1" width="13" style="102" bestFit="1" customWidth="1"/>
    <col min="2" max="2" width="25.625" style="102" bestFit="1" customWidth="1"/>
    <col min="3" max="3" width="30.25" style="102" bestFit="1" customWidth="1"/>
    <col min="4" max="4" width="13" style="102" bestFit="1" customWidth="1"/>
    <col min="5" max="5" width="20" style="102" customWidth="1"/>
    <col min="6" max="16384" width="9" style="102"/>
  </cols>
  <sheetData>
    <row r="1" spans="1:11" x14ac:dyDescent="0.15">
      <c r="A1" s="1" t="s">
        <v>5319</v>
      </c>
      <c r="B1" s="2" t="s">
        <v>5320</v>
      </c>
      <c r="C1" s="2" t="s">
        <v>5321</v>
      </c>
      <c r="D1" s="3" t="s">
        <v>5322</v>
      </c>
      <c r="E1" s="117" t="s">
        <v>5289</v>
      </c>
      <c r="F1" s="3" t="s">
        <v>5323</v>
      </c>
      <c r="G1" s="3" t="s">
        <v>5324</v>
      </c>
      <c r="H1" s="3" t="s">
        <v>5292</v>
      </c>
      <c r="I1" s="3" t="s">
        <v>5293</v>
      </c>
      <c r="J1" s="3" t="s">
        <v>5294</v>
      </c>
      <c r="K1" s="3" t="s">
        <v>5295</v>
      </c>
    </row>
    <row r="2" spans="1:11" x14ac:dyDescent="0.15">
      <c r="A2" s="118" t="s">
        <v>655</v>
      </c>
      <c r="B2" s="119" t="s">
        <v>5231</v>
      </c>
      <c r="C2" s="129" t="s">
        <v>5297</v>
      </c>
      <c r="D2" s="122" t="s">
        <v>5325</v>
      </c>
      <c r="E2" s="121" t="str">
        <f>C2&amp;D2</f>
        <v>0101_農業中規模事業者</v>
      </c>
      <c r="F2" s="377">
        <v>8.5650934931351692E-3</v>
      </c>
      <c r="G2" s="377">
        <v>5.3023243672145497E-2</v>
      </c>
      <c r="H2" s="377">
        <v>-6.0305346667714199E-2</v>
      </c>
      <c r="I2" s="377">
        <v>-1.40465526296032E-2</v>
      </c>
      <c r="J2" s="377">
        <v>2.39333169858842E-2</v>
      </c>
      <c r="K2" s="377">
        <v>9.1318872426581196E-2</v>
      </c>
    </row>
    <row r="3" spans="1:11" x14ac:dyDescent="0.15">
      <c r="A3" s="118" t="s">
        <v>655</v>
      </c>
      <c r="B3" s="119" t="s">
        <v>5231</v>
      </c>
      <c r="C3" s="129" t="s">
        <v>5297</v>
      </c>
      <c r="D3" s="122" t="s">
        <v>5326</v>
      </c>
      <c r="E3" s="121" t="str">
        <f t="shared" ref="E3:E61" si="0">C3&amp;D3</f>
        <v>0101_農業小規模事業者</v>
      </c>
      <c r="F3" s="377">
        <v>-1.26812029956292E-2</v>
      </c>
      <c r="G3" s="377">
        <v>7.2687722008074399E-2</v>
      </c>
      <c r="H3" s="377">
        <v>-0.133169118926071</v>
      </c>
      <c r="I3" s="377">
        <v>-4.3354801445731998E-2</v>
      </c>
      <c r="J3" s="377">
        <v>1.9737827048800002E-2</v>
      </c>
      <c r="K3" s="377">
        <v>7.7558368475615896E-2</v>
      </c>
    </row>
    <row r="4" spans="1:11" x14ac:dyDescent="0.15">
      <c r="A4" s="118" t="s">
        <v>655</v>
      </c>
      <c r="B4" s="119" t="s">
        <v>5235</v>
      </c>
      <c r="C4" s="129" t="s">
        <v>5301</v>
      </c>
      <c r="D4" s="122" t="s">
        <v>5325</v>
      </c>
      <c r="E4" s="121" t="str">
        <f t="shared" si="0"/>
        <v>0201_建設業中規模事業者</v>
      </c>
      <c r="F4" s="377">
        <v>3.4600779384363803E-2</v>
      </c>
      <c r="G4" s="377">
        <v>4.2471577176518602E-2</v>
      </c>
      <c r="H4" s="377">
        <v>-1.2980080318557101E-2</v>
      </c>
      <c r="I4" s="377">
        <v>1.7831830949847499E-2</v>
      </c>
      <c r="J4" s="377">
        <v>5.4131985398136601E-2</v>
      </c>
      <c r="K4" s="377">
        <v>9.8475907786610695E-2</v>
      </c>
    </row>
    <row r="5" spans="1:11" x14ac:dyDescent="0.15">
      <c r="A5" s="118" t="s">
        <v>655</v>
      </c>
      <c r="B5" s="119" t="s">
        <v>5235</v>
      </c>
      <c r="C5" s="129" t="s">
        <v>5301</v>
      </c>
      <c r="D5" s="122" t="s">
        <v>5326</v>
      </c>
      <c r="E5" s="121" t="str">
        <f t="shared" si="0"/>
        <v>0201_建設業小規模事業者</v>
      </c>
      <c r="F5" s="377">
        <v>1.43704401419067E-2</v>
      </c>
      <c r="G5" s="377">
        <v>5.8733762201072501E-2</v>
      </c>
      <c r="H5" s="377">
        <v>-7.0534209581493396E-2</v>
      </c>
      <c r="I5" s="377">
        <v>-3.40448612802014E-3</v>
      </c>
      <c r="J5" s="377">
        <v>3.52567859926778E-2</v>
      </c>
      <c r="K5" s="377">
        <v>8.5068875666638302E-2</v>
      </c>
    </row>
    <row r="6" spans="1:11" x14ac:dyDescent="0.15">
      <c r="A6" s="118" t="s">
        <v>655</v>
      </c>
      <c r="B6" s="119" t="s">
        <v>606</v>
      </c>
      <c r="C6" s="129" t="s">
        <v>5327</v>
      </c>
      <c r="D6" s="122" t="s">
        <v>5325</v>
      </c>
      <c r="E6" s="121" t="str">
        <f t="shared" si="0"/>
        <v>0306_その他の製造業中規模事業者</v>
      </c>
      <c r="F6" s="377">
        <v>1.9820899111490702E-2</v>
      </c>
      <c r="G6" s="377">
        <v>5.0052456341631697E-2</v>
      </c>
      <c r="H6" s="377">
        <v>-4.6316957822286203E-2</v>
      </c>
      <c r="I6" s="377">
        <v>2.8766961764429798E-3</v>
      </c>
      <c r="J6" s="377">
        <v>4.01540054488876E-2</v>
      </c>
      <c r="K6" s="377">
        <v>8.8872609084212406E-2</v>
      </c>
    </row>
    <row r="7" spans="1:11" x14ac:dyDescent="0.15">
      <c r="A7" s="118" t="s">
        <v>655</v>
      </c>
      <c r="B7" s="119" t="s">
        <v>606</v>
      </c>
      <c r="C7" s="129" t="s">
        <v>5327</v>
      </c>
      <c r="D7" s="122" t="s">
        <v>5326</v>
      </c>
      <c r="E7" s="121" t="str">
        <f t="shared" si="0"/>
        <v>0306_その他の製造業小規模事業者</v>
      </c>
      <c r="F7" s="377">
        <v>7.1055390712823603E-3</v>
      </c>
      <c r="G7" s="377">
        <v>6.9570587690499994E-2</v>
      </c>
      <c r="H7" s="377">
        <v>-0.10325588506328599</v>
      </c>
      <c r="I7" s="377">
        <v>-1.5634644804712099E-2</v>
      </c>
      <c r="J7" s="377">
        <v>2.8688048954919401E-2</v>
      </c>
      <c r="K7" s="377">
        <v>8.1236702433684096E-2</v>
      </c>
    </row>
    <row r="8" spans="1:11" x14ac:dyDescent="0.15">
      <c r="A8" s="118" t="s">
        <v>655</v>
      </c>
      <c r="B8" s="119" t="s">
        <v>606</v>
      </c>
      <c r="C8" s="129" t="s">
        <v>5257</v>
      </c>
      <c r="D8" s="122" t="s">
        <v>5325</v>
      </c>
      <c r="E8" s="121" t="str">
        <f t="shared" si="0"/>
        <v>0301_食料品・飼料・飲料製造業中規模事業者</v>
      </c>
      <c r="F8" s="377">
        <v>9.7384001883502706E-3</v>
      </c>
      <c r="G8" s="377">
        <v>4.43831525528596E-2</v>
      </c>
      <c r="H8" s="377">
        <v>-5.4461877305582898E-2</v>
      </c>
      <c r="I8" s="377">
        <v>-3.8993646792081101E-3</v>
      </c>
      <c r="J8" s="377">
        <v>2.7023935507037099E-2</v>
      </c>
      <c r="K8" s="377">
        <v>6.5190375668215797E-2</v>
      </c>
    </row>
    <row r="9" spans="1:11" x14ac:dyDescent="0.15">
      <c r="A9" s="118" t="s">
        <v>655</v>
      </c>
      <c r="B9" s="119" t="s">
        <v>606</v>
      </c>
      <c r="C9" s="129" t="s">
        <v>5257</v>
      </c>
      <c r="D9" s="122" t="s">
        <v>5326</v>
      </c>
      <c r="E9" s="121" t="str">
        <f t="shared" si="0"/>
        <v>0301_食料品・飼料・飲料製造業小規模事業者</v>
      </c>
      <c r="F9" s="377">
        <v>4.7433349605941902E-3</v>
      </c>
      <c r="G9" s="377">
        <v>6.4503606186968099E-2</v>
      </c>
      <c r="H9" s="377">
        <v>-0.104097392978949</v>
      </c>
      <c r="I9" s="377">
        <v>-1.7294245108171201E-2</v>
      </c>
      <c r="J9" s="377">
        <v>1.9631527049006101E-2</v>
      </c>
      <c r="K9" s="377">
        <v>5.6664411415927401E-2</v>
      </c>
    </row>
    <row r="10" spans="1:11" x14ac:dyDescent="0.15">
      <c r="A10" s="118" t="s">
        <v>655</v>
      </c>
      <c r="B10" s="119" t="s">
        <v>606</v>
      </c>
      <c r="C10" s="129" t="s">
        <v>5258</v>
      </c>
      <c r="D10" s="122" t="s">
        <v>5325</v>
      </c>
      <c r="E10" s="121" t="str">
        <f t="shared" si="0"/>
        <v>0302_化学工業・関連製品製造業中規模事業者</v>
      </c>
      <c r="F10" s="377">
        <v>2.5765118719027199E-2</v>
      </c>
      <c r="G10" s="377">
        <v>5.0541150530726497E-2</v>
      </c>
      <c r="H10" s="377">
        <v>-3.0839708200493698E-2</v>
      </c>
      <c r="I10" s="377">
        <v>8.6592370420163593E-3</v>
      </c>
      <c r="J10" s="377">
        <v>4.7179549580512202E-2</v>
      </c>
      <c r="K10" s="377">
        <v>0.107826540820574</v>
      </c>
    </row>
    <row r="11" spans="1:11" ht="13.5" customHeight="1" x14ac:dyDescent="0.15">
      <c r="A11" s="118" t="s">
        <v>655</v>
      </c>
      <c r="B11" s="119" t="s">
        <v>606</v>
      </c>
      <c r="C11" s="129" t="s">
        <v>5258</v>
      </c>
      <c r="D11" s="122" t="s">
        <v>5326</v>
      </c>
      <c r="E11" s="121" t="str">
        <f t="shared" si="0"/>
        <v>0302_化学工業・関連製品製造業小規模事業者</v>
      </c>
      <c r="F11" s="377">
        <v>1.9867563378168501E-2</v>
      </c>
      <c r="G11" s="377">
        <v>6.3053069232691106E-2</v>
      </c>
      <c r="H11" s="377">
        <v>-6.82399630568441E-2</v>
      </c>
      <c r="I11" s="377">
        <v>-2.41889470199638E-4</v>
      </c>
      <c r="J11" s="377">
        <v>3.9939216154995502E-2</v>
      </c>
      <c r="K11" s="377">
        <v>0.103688630814477</v>
      </c>
    </row>
    <row r="12" spans="1:11" x14ac:dyDescent="0.15">
      <c r="A12" s="118" t="s">
        <v>655</v>
      </c>
      <c r="B12" s="119" t="s">
        <v>606</v>
      </c>
      <c r="C12" s="129" t="s">
        <v>5259</v>
      </c>
      <c r="D12" s="122" t="s">
        <v>5325</v>
      </c>
      <c r="E12" s="121" t="str">
        <f t="shared" si="0"/>
        <v>0303_鉄鋼業、非鉄金属製造業中規模事業者</v>
      </c>
      <c r="F12" s="377">
        <v>1.51593026106126E-2</v>
      </c>
      <c r="G12" s="377">
        <v>5.0255732427255499E-2</v>
      </c>
      <c r="H12" s="377">
        <v>-5.7314935572408701E-2</v>
      </c>
      <c r="I12" s="377">
        <v>-3.3673913727954499E-3</v>
      </c>
      <c r="J12" s="377">
        <v>3.07789840248523E-2</v>
      </c>
      <c r="K12" s="377">
        <v>8.0473426675019499E-2</v>
      </c>
    </row>
    <row r="13" spans="1:11" x14ac:dyDescent="0.15">
      <c r="A13" s="123" t="s">
        <v>655</v>
      </c>
      <c r="B13" s="123" t="s">
        <v>606</v>
      </c>
      <c r="C13" s="130" t="s">
        <v>5259</v>
      </c>
      <c r="D13" s="127" t="s">
        <v>5326</v>
      </c>
      <c r="E13" s="121" t="str">
        <f t="shared" si="0"/>
        <v>0303_鉄鋼業、非鉄金属製造業小規模事業者</v>
      </c>
      <c r="F13" s="377">
        <v>1.0241125627588E-3</v>
      </c>
      <c r="G13" s="377">
        <v>4.7751810816623497E-2</v>
      </c>
      <c r="H13" s="377">
        <v>-6.9455151182618399E-2</v>
      </c>
      <c r="I13" s="377">
        <v>-1.98611229614939E-2</v>
      </c>
      <c r="J13" s="377">
        <v>2.12810757524932E-2</v>
      </c>
      <c r="K13" s="377">
        <v>4.6617937269664803E-2</v>
      </c>
    </row>
    <row r="14" spans="1:11" x14ac:dyDescent="0.15">
      <c r="A14" s="123" t="s">
        <v>655</v>
      </c>
      <c r="B14" s="123" t="s">
        <v>606</v>
      </c>
      <c r="C14" s="130" t="s">
        <v>5260</v>
      </c>
      <c r="D14" s="127" t="s">
        <v>5325</v>
      </c>
      <c r="E14" s="121" t="str">
        <f t="shared" si="0"/>
        <v>0304_金属製品製造業中規模事業者</v>
      </c>
      <c r="F14" s="377">
        <v>2.4046578039104601E-2</v>
      </c>
      <c r="G14" s="377">
        <v>5.0672552693000299E-2</v>
      </c>
      <c r="H14" s="377">
        <v>-3.9307898159417598E-2</v>
      </c>
      <c r="I14" s="377">
        <v>5.0301276782573996E-3</v>
      </c>
      <c r="J14" s="377">
        <v>4.3238617442931997E-2</v>
      </c>
      <c r="K14" s="377">
        <v>9.5610419303730404E-2</v>
      </c>
    </row>
    <row r="15" spans="1:11" x14ac:dyDescent="0.15">
      <c r="A15" s="123" t="s">
        <v>655</v>
      </c>
      <c r="B15" s="123" t="s">
        <v>606</v>
      </c>
      <c r="C15" s="130" t="s">
        <v>5260</v>
      </c>
      <c r="D15" s="127" t="s">
        <v>5326</v>
      </c>
      <c r="E15" s="121" t="str">
        <f t="shared" si="0"/>
        <v>0304_金属製品製造業小規模事業者</v>
      </c>
      <c r="F15" s="377">
        <v>1.20638171645244E-2</v>
      </c>
      <c r="G15" s="377">
        <v>6.96045143884544E-2</v>
      </c>
      <c r="H15" s="377">
        <v>-0.10262179507644301</v>
      </c>
      <c r="I15" s="377">
        <v>-1.46475185819527E-2</v>
      </c>
      <c r="J15" s="377">
        <v>3.2710450974304701E-2</v>
      </c>
      <c r="K15" s="377">
        <v>9.1849231670828799E-2</v>
      </c>
    </row>
    <row r="16" spans="1:11" x14ac:dyDescent="0.15">
      <c r="A16" s="123" t="s">
        <v>655</v>
      </c>
      <c r="B16" s="123" t="s">
        <v>606</v>
      </c>
      <c r="C16" s="130" t="s">
        <v>5261</v>
      </c>
      <c r="D16" s="127" t="s">
        <v>5325</v>
      </c>
      <c r="E16" s="121" t="str">
        <f t="shared" si="0"/>
        <v>0305_一般・電気機械器具製造業中規模事業者</v>
      </c>
      <c r="F16" s="377">
        <v>2.4621501073371299E-2</v>
      </c>
      <c r="G16" s="377">
        <v>5.37653025471517E-2</v>
      </c>
      <c r="H16" s="377">
        <v>-5.0992336430213003E-2</v>
      </c>
      <c r="I16" s="377">
        <v>7.5859997899327897E-3</v>
      </c>
      <c r="J16" s="377">
        <v>5.04877358344571E-2</v>
      </c>
      <c r="K16" s="377">
        <v>0.10290236777797999</v>
      </c>
    </row>
    <row r="17" spans="1:11" x14ac:dyDescent="0.15">
      <c r="A17" s="123" t="s">
        <v>655</v>
      </c>
      <c r="B17" s="123" t="s">
        <v>606</v>
      </c>
      <c r="C17" s="130" t="s">
        <v>5261</v>
      </c>
      <c r="D17" s="127" t="s">
        <v>5326</v>
      </c>
      <c r="E17" s="121" t="str">
        <f t="shared" si="0"/>
        <v>0305_一般・電気機械器具製造業小規模事業者</v>
      </c>
      <c r="F17" s="377">
        <v>1.08390993731153E-2</v>
      </c>
      <c r="G17" s="377">
        <v>7.2065183114496598E-2</v>
      </c>
      <c r="H17" s="377">
        <v>-0.111709859011327</v>
      </c>
      <c r="I17" s="377">
        <v>-1.7449061640255399E-2</v>
      </c>
      <c r="J17" s="377">
        <v>3.8617096032980497E-2</v>
      </c>
      <c r="K17" s="377">
        <v>9.0682364326573603E-2</v>
      </c>
    </row>
    <row r="18" spans="1:11" x14ac:dyDescent="0.15">
      <c r="A18" s="123" t="s">
        <v>655</v>
      </c>
      <c r="B18" s="123" t="s">
        <v>5328</v>
      </c>
      <c r="C18" s="130" t="s">
        <v>5329</v>
      </c>
      <c r="D18" s="127" t="s">
        <v>5325</v>
      </c>
      <c r="E18" s="121" t="str">
        <f t="shared" si="0"/>
        <v>不使用中規模事業者</v>
      </c>
      <c r="F18" s="377"/>
      <c r="G18" s="377"/>
      <c r="H18" s="377"/>
      <c r="I18" s="377"/>
      <c r="J18" s="377"/>
      <c r="K18" s="377"/>
    </row>
    <row r="19" spans="1:11" x14ac:dyDescent="0.15">
      <c r="A19" s="123" t="s">
        <v>655</v>
      </c>
      <c r="B19" s="123" t="s">
        <v>5328</v>
      </c>
      <c r="C19" s="130" t="s">
        <v>5329</v>
      </c>
      <c r="D19" s="127" t="s">
        <v>5326</v>
      </c>
      <c r="E19" s="121" t="str">
        <f t="shared" si="0"/>
        <v>不使用小規模事業者</v>
      </c>
      <c r="F19" s="377"/>
      <c r="G19" s="377"/>
      <c r="H19" s="377"/>
      <c r="I19" s="377"/>
      <c r="J19" s="377"/>
      <c r="K19" s="377"/>
    </row>
    <row r="20" spans="1:11" x14ac:dyDescent="0.15">
      <c r="A20" s="123" t="s">
        <v>655</v>
      </c>
      <c r="B20" s="123" t="s">
        <v>5240</v>
      </c>
      <c r="C20" s="130" t="s">
        <v>5330</v>
      </c>
      <c r="D20" s="127" t="s">
        <v>5325</v>
      </c>
      <c r="E20" s="121" t="str">
        <f t="shared" si="0"/>
        <v>0404_その他の卸売業中規模事業者</v>
      </c>
      <c r="F20" s="377">
        <v>1.1050438198395501E-2</v>
      </c>
      <c r="G20" s="377">
        <v>3.4615216400934103E-2</v>
      </c>
      <c r="H20" s="377">
        <v>-2.5932915195072199E-2</v>
      </c>
      <c r="I20" s="377">
        <v>3.1642390556369001E-3</v>
      </c>
      <c r="J20" s="377">
        <v>2.2861057580303799E-2</v>
      </c>
      <c r="K20" s="377">
        <v>5.4763344829965602E-2</v>
      </c>
    </row>
    <row r="21" spans="1:11" x14ac:dyDescent="0.15">
      <c r="A21" s="123" t="s">
        <v>655</v>
      </c>
      <c r="B21" s="123" t="s">
        <v>5240</v>
      </c>
      <c r="C21" s="130" t="s">
        <v>5330</v>
      </c>
      <c r="D21" s="127" t="s">
        <v>5326</v>
      </c>
      <c r="E21" s="121" t="str">
        <f t="shared" si="0"/>
        <v>0404_その他の卸売業小規模事業者</v>
      </c>
      <c r="F21" s="377">
        <v>4.4497950304717496E-3</v>
      </c>
      <c r="G21" s="377">
        <v>4.5472186744764401E-2</v>
      </c>
      <c r="H21" s="377">
        <v>-5.5953224450986501E-2</v>
      </c>
      <c r="I21" s="377">
        <v>-5.9594621252752203E-3</v>
      </c>
      <c r="J21" s="377">
        <v>1.4957014288977199E-2</v>
      </c>
      <c r="K21" s="377">
        <v>4.8924683848530402E-2</v>
      </c>
    </row>
    <row r="22" spans="1:11" x14ac:dyDescent="0.15">
      <c r="A22" s="123" t="s">
        <v>655</v>
      </c>
      <c r="B22" s="123" t="s">
        <v>5240</v>
      </c>
      <c r="C22" s="130" t="s">
        <v>5262</v>
      </c>
      <c r="D22" s="127" t="s">
        <v>5325</v>
      </c>
      <c r="E22" s="121" t="str">
        <f t="shared" si="0"/>
        <v>0401_化学製品卸売業中規模事業者</v>
      </c>
      <c r="F22" s="377">
        <v>1.14992053310797E-2</v>
      </c>
      <c r="G22" s="377">
        <v>3.18671053407295E-2</v>
      </c>
      <c r="H22" s="377">
        <v>-1.7780893618569899E-2</v>
      </c>
      <c r="I22" s="377">
        <v>5.1236440851445599E-3</v>
      </c>
      <c r="J22" s="377">
        <v>2.12307122649649E-2</v>
      </c>
      <c r="K22" s="377">
        <v>5.48497572432778E-2</v>
      </c>
    </row>
    <row r="23" spans="1:11" x14ac:dyDescent="0.15">
      <c r="A23" s="123" t="s">
        <v>655</v>
      </c>
      <c r="B23" s="123" t="s">
        <v>5240</v>
      </c>
      <c r="C23" s="130" t="s">
        <v>5262</v>
      </c>
      <c r="D23" s="127" t="s">
        <v>5326</v>
      </c>
      <c r="E23" s="121" t="str">
        <f t="shared" si="0"/>
        <v>0401_化学製品卸売業小規模事業者</v>
      </c>
      <c r="F23" s="377">
        <v>6.1160169361481999E-3</v>
      </c>
      <c r="G23" s="377">
        <v>4.8596217025976503E-2</v>
      </c>
      <c r="H23" s="377">
        <v>-6.4521654353610403E-2</v>
      </c>
      <c r="I23" s="377">
        <v>9.8784788364343298E-4</v>
      </c>
      <c r="J23" s="377">
        <v>1.50259979851392E-2</v>
      </c>
      <c r="K23" s="377">
        <v>4.8924683848530402E-2</v>
      </c>
    </row>
    <row r="24" spans="1:11" x14ac:dyDescent="0.15">
      <c r="A24" s="123" t="s">
        <v>655</v>
      </c>
      <c r="B24" s="123" t="s">
        <v>5240</v>
      </c>
      <c r="C24" s="130" t="s">
        <v>5263</v>
      </c>
      <c r="D24" s="127" t="s">
        <v>5325</v>
      </c>
      <c r="E24" s="121" t="str">
        <f t="shared" si="0"/>
        <v>0402_繊維関連製品卸売業中規模事業者</v>
      </c>
      <c r="F24" s="377">
        <v>7.4245848421264898E-3</v>
      </c>
      <c r="G24" s="377">
        <v>4.8295932535088897E-2</v>
      </c>
      <c r="H24" s="377">
        <v>-7.0557376666555705E-2</v>
      </c>
      <c r="I24" s="377">
        <v>-6.3184586397099602E-3</v>
      </c>
      <c r="J24" s="377">
        <v>2.1752055773473899E-2</v>
      </c>
      <c r="K24" s="377">
        <v>6.2822457891040101E-2</v>
      </c>
    </row>
    <row r="25" spans="1:11" x14ac:dyDescent="0.15">
      <c r="A25" s="123" t="s">
        <v>655</v>
      </c>
      <c r="B25" s="123" t="s">
        <v>5240</v>
      </c>
      <c r="C25" s="130" t="s">
        <v>5263</v>
      </c>
      <c r="D25" s="127" t="s">
        <v>5326</v>
      </c>
      <c r="E25" s="121" t="str">
        <f t="shared" si="0"/>
        <v>0402_繊維関連製品卸売業小規模事業者</v>
      </c>
      <c r="F25" s="377">
        <v>2.9436889565926999E-3</v>
      </c>
      <c r="G25" s="377">
        <v>5.5300038189184803E-2</v>
      </c>
      <c r="H25" s="377">
        <v>-0.122824927650363</v>
      </c>
      <c r="I25" s="377">
        <v>-1.30425861730472E-2</v>
      </c>
      <c r="J25" s="377">
        <v>1.3086920735811299E-2</v>
      </c>
      <c r="K25" s="377">
        <v>4.7492835751874699E-2</v>
      </c>
    </row>
    <row r="26" spans="1:11" x14ac:dyDescent="0.15">
      <c r="A26" s="123" t="s">
        <v>655</v>
      </c>
      <c r="B26" s="123" t="s">
        <v>5240</v>
      </c>
      <c r="C26" s="130" t="s">
        <v>5264</v>
      </c>
      <c r="D26" s="127" t="s">
        <v>5325</v>
      </c>
      <c r="E26" s="121" t="str">
        <f t="shared" si="0"/>
        <v>0403_食料品卸売業中規模事業者</v>
      </c>
      <c r="F26" s="377">
        <v>3.41670613425455E-3</v>
      </c>
      <c r="G26" s="377">
        <v>3.02958884470085E-2</v>
      </c>
      <c r="H26" s="377">
        <v>-4.4055950889843397E-2</v>
      </c>
      <c r="I26" s="377">
        <v>-4.2562252983551901E-3</v>
      </c>
      <c r="J26" s="377">
        <v>1.0096641903709E-2</v>
      </c>
      <c r="K26" s="377">
        <v>3.0978905889251299E-2</v>
      </c>
    </row>
    <row r="27" spans="1:11" x14ac:dyDescent="0.15">
      <c r="A27" s="123" t="s">
        <v>655</v>
      </c>
      <c r="B27" s="123" t="s">
        <v>5240</v>
      </c>
      <c r="C27" s="130" t="s">
        <v>5264</v>
      </c>
      <c r="D27" s="127" t="s">
        <v>5326</v>
      </c>
      <c r="E27" s="121" t="str">
        <f t="shared" si="0"/>
        <v>0403_食料品卸売業小規模事業者</v>
      </c>
      <c r="F27" s="377">
        <v>2.2646586662595199E-3</v>
      </c>
      <c r="G27" s="377">
        <v>4.0823541073739499E-2</v>
      </c>
      <c r="H27" s="377">
        <v>-4.49038813405708E-2</v>
      </c>
      <c r="I27" s="377">
        <v>-8.4614057376908892E-3</v>
      </c>
      <c r="J27" s="377">
        <v>1.01663217081345E-2</v>
      </c>
      <c r="K27" s="377">
        <v>3.2894662541788099E-2</v>
      </c>
    </row>
    <row r="28" spans="1:11" x14ac:dyDescent="0.15">
      <c r="A28" s="123" t="s">
        <v>655</v>
      </c>
      <c r="B28" s="123" t="s">
        <v>5328</v>
      </c>
      <c r="C28" s="130" t="s">
        <v>5329</v>
      </c>
      <c r="D28" s="127" t="s">
        <v>5325</v>
      </c>
      <c r="E28" s="121" t="str">
        <f t="shared" si="0"/>
        <v>不使用中規模事業者</v>
      </c>
      <c r="F28" s="377"/>
      <c r="G28" s="377"/>
      <c r="H28" s="377"/>
      <c r="I28" s="377"/>
      <c r="J28" s="377"/>
      <c r="K28" s="377"/>
    </row>
    <row r="29" spans="1:11" x14ac:dyDescent="0.15">
      <c r="A29" s="123" t="s">
        <v>655</v>
      </c>
      <c r="B29" s="123" t="s">
        <v>5328</v>
      </c>
      <c r="C29" s="130" t="s">
        <v>5329</v>
      </c>
      <c r="D29" s="127" t="s">
        <v>5326</v>
      </c>
      <c r="E29" s="121" t="str">
        <f t="shared" si="0"/>
        <v>不使用小規模事業者</v>
      </c>
      <c r="F29" s="377"/>
      <c r="G29" s="377"/>
      <c r="H29" s="377"/>
      <c r="I29" s="377"/>
      <c r="J29" s="377"/>
      <c r="K29" s="377"/>
    </row>
    <row r="30" spans="1:11" x14ac:dyDescent="0.15">
      <c r="A30" s="123" t="s">
        <v>655</v>
      </c>
      <c r="B30" s="123" t="s">
        <v>5241</v>
      </c>
      <c r="C30" s="130" t="s">
        <v>5306</v>
      </c>
      <c r="D30" s="127" t="s">
        <v>5325</v>
      </c>
      <c r="E30" s="121" t="str">
        <f t="shared" si="0"/>
        <v>0501_小売業中規模事業者</v>
      </c>
      <c r="F30" s="377">
        <v>9.4946647576894198E-3</v>
      </c>
      <c r="G30" s="377">
        <v>3.8800348095155E-2</v>
      </c>
      <c r="H30" s="377">
        <v>-4.9941621126529501E-2</v>
      </c>
      <c r="I30" s="377">
        <v>-1.16467733379771E-3</v>
      </c>
      <c r="J30" s="377">
        <v>2.1257752255596198E-2</v>
      </c>
      <c r="K30" s="377">
        <v>5.5646738806884199E-2</v>
      </c>
    </row>
    <row r="31" spans="1:11" x14ac:dyDescent="0.15">
      <c r="A31" s="123" t="s">
        <v>655</v>
      </c>
      <c r="B31" s="123" t="s">
        <v>5241</v>
      </c>
      <c r="C31" s="130" t="s">
        <v>5306</v>
      </c>
      <c r="D31" s="127" t="s">
        <v>5326</v>
      </c>
      <c r="E31" s="121" t="str">
        <f t="shared" si="0"/>
        <v>0501_小売業小規模事業者</v>
      </c>
      <c r="F31" s="377">
        <v>4.4308816147909199E-4</v>
      </c>
      <c r="G31" s="377">
        <v>5.8401295736498E-2</v>
      </c>
      <c r="H31" s="377">
        <v>-9.0557828065173193E-2</v>
      </c>
      <c r="I31" s="377">
        <v>-1.7998881581248401E-2</v>
      </c>
      <c r="J31" s="377">
        <v>1.7278632781978699E-2</v>
      </c>
      <c r="K31" s="377">
        <v>5.2534422743606903E-2</v>
      </c>
    </row>
    <row r="32" spans="1:11" x14ac:dyDescent="0.15">
      <c r="A32" s="123" t="s">
        <v>655</v>
      </c>
      <c r="B32" s="123" t="s">
        <v>5244</v>
      </c>
      <c r="C32" s="130" t="s">
        <v>5331</v>
      </c>
      <c r="D32" s="127" t="s">
        <v>5325</v>
      </c>
      <c r="E32" s="121" t="str">
        <f t="shared" si="0"/>
        <v>0601_飲食業中規模事業者</v>
      </c>
      <c r="F32" s="377">
        <v>-3.65836466133889E-2</v>
      </c>
      <c r="G32" s="377">
        <v>5.8744481461666199E-2</v>
      </c>
      <c r="H32" s="377">
        <v>-0.13376317688484399</v>
      </c>
      <c r="I32" s="377">
        <v>-6.4173831446346197E-2</v>
      </c>
      <c r="J32" s="377">
        <v>-1.03401630711115E-2</v>
      </c>
      <c r="K32" s="377">
        <v>3.5918334713634599E-2</v>
      </c>
    </row>
    <row r="33" spans="1:11" x14ac:dyDescent="0.15">
      <c r="A33" s="123" t="s">
        <v>655</v>
      </c>
      <c r="B33" s="123" t="s">
        <v>5244</v>
      </c>
      <c r="C33" s="130" t="s">
        <v>5331</v>
      </c>
      <c r="D33" s="127" t="s">
        <v>5326</v>
      </c>
      <c r="E33" s="121" t="str">
        <f t="shared" si="0"/>
        <v>0601_飲食業小規模事業者</v>
      </c>
      <c r="F33" s="377">
        <v>-8.9927224641823095E-2</v>
      </c>
      <c r="G33" s="377">
        <v>8.1621081506934201E-2</v>
      </c>
      <c r="H33" s="377">
        <v>-0.23267330215460499</v>
      </c>
      <c r="I33" s="377">
        <v>-0.127858237518197</v>
      </c>
      <c r="J33" s="377">
        <v>-5.4069195917643503E-2</v>
      </c>
      <c r="K33" s="377">
        <v>-4.7808273991819198E-3</v>
      </c>
    </row>
    <row r="34" spans="1:11" x14ac:dyDescent="0.15">
      <c r="A34" s="123" t="s">
        <v>655</v>
      </c>
      <c r="B34" s="123" t="s">
        <v>5245</v>
      </c>
      <c r="C34" s="130" t="s">
        <v>5308</v>
      </c>
      <c r="D34" s="127" t="s">
        <v>5325</v>
      </c>
      <c r="E34" s="121" t="str">
        <f t="shared" si="0"/>
        <v>0701_不動産業中規模事業者</v>
      </c>
      <c r="F34" s="377">
        <v>4.4058666730920203E-2</v>
      </c>
      <c r="G34" s="377">
        <v>4.3218519737055899E-2</v>
      </c>
      <c r="H34" s="377">
        <v>-3.2728348423314798E-3</v>
      </c>
      <c r="I34" s="377">
        <v>2.5115517751099499E-2</v>
      </c>
      <c r="J34" s="377">
        <v>6.2523486568914197E-2</v>
      </c>
      <c r="K34" s="377">
        <v>0.10156064376424299</v>
      </c>
    </row>
    <row r="35" spans="1:11" x14ac:dyDescent="0.15">
      <c r="A35" s="123" t="s">
        <v>655</v>
      </c>
      <c r="B35" s="123" t="s">
        <v>5245</v>
      </c>
      <c r="C35" s="130" t="s">
        <v>5308</v>
      </c>
      <c r="D35" s="127" t="s">
        <v>5326</v>
      </c>
      <c r="E35" s="121" t="str">
        <f t="shared" si="0"/>
        <v>0701_不動産業小規模事業者</v>
      </c>
      <c r="F35" s="377">
        <v>3.5824832755646997E-2</v>
      </c>
      <c r="G35" s="377">
        <v>6.2614881765285305E-2</v>
      </c>
      <c r="H35" s="377">
        <v>-3.8064371853567397E-2</v>
      </c>
      <c r="I35" s="377">
        <v>1.7034254008263101E-2</v>
      </c>
      <c r="J35" s="377">
        <v>6.4042841690476304E-2</v>
      </c>
      <c r="K35" s="377">
        <v>0.12504942371925501</v>
      </c>
    </row>
    <row r="36" spans="1:11" x14ac:dyDescent="0.15">
      <c r="A36" s="123" t="s">
        <v>655</v>
      </c>
      <c r="B36" s="123" t="s">
        <v>5246</v>
      </c>
      <c r="C36" s="130" t="s">
        <v>5332</v>
      </c>
      <c r="D36" s="127" t="s">
        <v>5325</v>
      </c>
      <c r="E36" s="121" t="str">
        <f t="shared" si="0"/>
        <v>0801_運輸業中規模事業者</v>
      </c>
      <c r="F36" s="377">
        <v>1.33515343337453E-2</v>
      </c>
      <c r="G36" s="377">
        <v>3.5370225112588402E-2</v>
      </c>
      <c r="H36" s="377">
        <v>-3.5710180028897802E-2</v>
      </c>
      <c r="I36" s="377">
        <v>1.2665685432335799E-3</v>
      </c>
      <c r="J36" s="377">
        <v>2.4227583043290198E-2</v>
      </c>
      <c r="K36" s="377">
        <v>5.4135198973997503E-2</v>
      </c>
    </row>
    <row r="37" spans="1:11" x14ac:dyDescent="0.15">
      <c r="A37" s="123" t="s">
        <v>655</v>
      </c>
      <c r="B37" s="123" t="s">
        <v>5246</v>
      </c>
      <c r="C37" s="130" t="s">
        <v>5309</v>
      </c>
      <c r="D37" s="127" t="s">
        <v>5326</v>
      </c>
      <c r="E37" s="121" t="str">
        <f t="shared" si="0"/>
        <v>0801_運輸業小規模事業者</v>
      </c>
      <c r="F37" s="377">
        <v>3.7295424967076101E-3</v>
      </c>
      <c r="G37" s="377">
        <v>5.3803128190794199E-2</v>
      </c>
      <c r="H37" s="377">
        <v>-7.9125770472469298E-2</v>
      </c>
      <c r="I37" s="377">
        <v>-1.23542457416446E-2</v>
      </c>
      <c r="J37" s="377">
        <v>1.5634205693864801E-2</v>
      </c>
      <c r="K37" s="377">
        <v>5.2158123667415297E-2</v>
      </c>
    </row>
    <row r="38" spans="1:11" x14ac:dyDescent="0.15">
      <c r="A38" s="123" t="s">
        <v>655</v>
      </c>
      <c r="B38" s="123" t="s">
        <v>5248</v>
      </c>
      <c r="C38" s="130" t="s">
        <v>5310</v>
      </c>
      <c r="D38" s="127" t="s">
        <v>5325</v>
      </c>
      <c r="E38" s="121" t="str">
        <f t="shared" si="0"/>
        <v>0901_エネルギー中規模事業者</v>
      </c>
      <c r="F38" s="377">
        <v>1.48412117301755E-2</v>
      </c>
      <c r="G38" s="377">
        <v>5.8519732273180303E-2</v>
      </c>
      <c r="H38" s="377">
        <v>-0.112393378700838</v>
      </c>
      <c r="I38" s="377">
        <v>-2.5043434220864198E-2</v>
      </c>
      <c r="J38" s="377">
        <v>3.28124471420932E-2</v>
      </c>
      <c r="K38" s="377">
        <v>7.0386094212011904E-2</v>
      </c>
    </row>
    <row r="39" spans="1:11" x14ac:dyDescent="0.15">
      <c r="A39" s="123" t="s">
        <v>655</v>
      </c>
      <c r="B39" s="123" t="s">
        <v>5248</v>
      </c>
      <c r="C39" s="130" t="s">
        <v>5310</v>
      </c>
      <c r="D39" s="127" t="s">
        <v>5326</v>
      </c>
      <c r="E39" s="121" t="str">
        <f t="shared" si="0"/>
        <v>0901_エネルギー小規模事業者</v>
      </c>
      <c r="F39" s="377">
        <v>3.0815415965123098E-2</v>
      </c>
      <c r="G39" s="377">
        <v>7.07456575676952E-2</v>
      </c>
      <c r="H39" s="377">
        <v>-6.5530010037269507E-2</v>
      </c>
      <c r="I39" s="377">
        <v>1.5433160005179599E-2</v>
      </c>
      <c r="J39" s="377">
        <v>4.6221415551371298E-2</v>
      </c>
      <c r="K39" s="377">
        <v>0.178973511962878</v>
      </c>
    </row>
    <row r="40" spans="1:11" x14ac:dyDescent="0.15">
      <c r="A40" s="123" t="s">
        <v>655</v>
      </c>
      <c r="B40" s="123" t="s">
        <v>5249</v>
      </c>
      <c r="C40" s="130" t="s">
        <v>5333</v>
      </c>
      <c r="D40" s="127" t="s">
        <v>5325</v>
      </c>
      <c r="E40" s="121" t="str">
        <f t="shared" si="0"/>
        <v>1006_その他のサービス業中規模事業者</v>
      </c>
      <c r="F40" s="377">
        <v>2.00503679508564E-2</v>
      </c>
      <c r="G40" s="377">
        <v>5.4501163698647E-2</v>
      </c>
      <c r="H40" s="377">
        <v>-5.2013745220098703E-2</v>
      </c>
      <c r="I40" s="377">
        <v>4.0256385540260098E-3</v>
      </c>
      <c r="J40" s="377">
        <v>4.3076696724230402E-2</v>
      </c>
      <c r="K40" s="377">
        <v>9.5226382299066506E-2</v>
      </c>
    </row>
    <row r="41" spans="1:11" x14ac:dyDescent="0.15">
      <c r="A41" s="123" t="s">
        <v>655</v>
      </c>
      <c r="B41" s="123" t="s">
        <v>5249</v>
      </c>
      <c r="C41" s="130" t="s">
        <v>5333</v>
      </c>
      <c r="D41" s="127" t="s">
        <v>5326</v>
      </c>
      <c r="E41" s="121" t="str">
        <f t="shared" si="0"/>
        <v>1006_その他のサービス業小規模事業者</v>
      </c>
      <c r="F41" s="377">
        <v>5.75449329140064E-3</v>
      </c>
      <c r="G41" s="377">
        <v>7.9131662070501999E-2</v>
      </c>
      <c r="H41" s="377">
        <v>-0.121420917974381</v>
      </c>
      <c r="I41" s="377">
        <v>-1.7950099736822499E-2</v>
      </c>
      <c r="J41" s="377">
        <v>2.9606457407226099E-2</v>
      </c>
      <c r="K41" s="377">
        <v>8.5876461214841202E-2</v>
      </c>
    </row>
    <row r="42" spans="1:11" x14ac:dyDescent="0.15">
      <c r="A42" s="123" t="s">
        <v>655</v>
      </c>
      <c r="B42" s="123" t="s">
        <v>5249</v>
      </c>
      <c r="C42" s="130" t="s">
        <v>5266</v>
      </c>
      <c r="D42" s="127" t="s">
        <v>5325</v>
      </c>
      <c r="E42" s="121" t="str">
        <f t="shared" si="0"/>
        <v>1001_物品賃貸業中規模事業者</v>
      </c>
      <c r="F42" s="377">
        <v>3.0517005320673699E-2</v>
      </c>
      <c r="G42" s="377">
        <v>4.8843677065197398E-2</v>
      </c>
      <c r="H42" s="377">
        <v>-2.95213619050778E-2</v>
      </c>
      <c r="I42" s="377">
        <v>1.0091585385988699E-2</v>
      </c>
      <c r="J42" s="377">
        <v>4.5320499970882E-2</v>
      </c>
      <c r="K42" s="377">
        <v>0.101600491166291</v>
      </c>
    </row>
    <row r="43" spans="1:11" x14ac:dyDescent="0.15">
      <c r="A43" s="123" t="s">
        <v>655</v>
      </c>
      <c r="B43" s="123" t="s">
        <v>5249</v>
      </c>
      <c r="C43" s="130" t="s">
        <v>5266</v>
      </c>
      <c r="D43" s="127" t="s">
        <v>5326</v>
      </c>
      <c r="E43" s="121" t="str">
        <f t="shared" si="0"/>
        <v>1001_物品賃貸業小規模事業者</v>
      </c>
      <c r="F43" s="377">
        <v>5.2931754342592299E-3</v>
      </c>
      <c r="G43" s="377">
        <v>7.1329126213080699E-2</v>
      </c>
      <c r="H43" s="377">
        <v>-0.105885031370803</v>
      </c>
      <c r="I43" s="377">
        <v>-4.9694601019122202E-3</v>
      </c>
      <c r="J43" s="377">
        <v>3.0555967260246401E-2</v>
      </c>
      <c r="K43" s="377">
        <v>8.7117635100697199E-2</v>
      </c>
    </row>
    <row r="44" spans="1:11" x14ac:dyDescent="0.15">
      <c r="A44" s="123" t="s">
        <v>655</v>
      </c>
      <c r="B44" s="123" t="s">
        <v>5249</v>
      </c>
      <c r="C44" s="130" t="s">
        <v>5267</v>
      </c>
      <c r="D44" s="127" t="s">
        <v>5325</v>
      </c>
      <c r="E44" s="121" t="str">
        <f t="shared" si="0"/>
        <v>1002_娯楽業中規模事業者</v>
      </c>
      <c r="F44" s="377">
        <v>1.36274022491668E-3</v>
      </c>
      <c r="G44" s="377">
        <v>5.9225545559115897E-2</v>
      </c>
      <c r="H44" s="377">
        <v>-0.123226329471816</v>
      </c>
      <c r="I44" s="377">
        <v>-2.93799087252982E-2</v>
      </c>
      <c r="J44" s="377">
        <v>1.26925664992235E-2</v>
      </c>
      <c r="K44" s="377">
        <v>6.6587939945530306E-2</v>
      </c>
    </row>
    <row r="45" spans="1:11" x14ac:dyDescent="0.15">
      <c r="A45" s="123" t="s">
        <v>655</v>
      </c>
      <c r="B45" s="123" t="s">
        <v>5249</v>
      </c>
      <c r="C45" s="130" t="s">
        <v>5267</v>
      </c>
      <c r="D45" s="127" t="s">
        <v>5326</v>
      </c>
      <c r="E45" s="121" t="str">
        <f t="shared" si="0"/>
        <v>1002_娯楽業小規模事業者</v>
      </c>
      <c r="F45" s="377">
        <v>-2.8864390608373501E-2</v>
      </c>
      <c r="G45" s="377">
        <v>0.100670486289515</v>
      </c>
      <c r="H45" s="377">
        <v>-0.2364470158509</v>
      </c>
      <c r="I45" s="377">
        <v>-0.109299748058041</v>
      </c>
      <c r="J45" s="377">
        <v>2.3802479731447799E-3</v>
      </c>
      <c r="K45" s="377">
        <v>6.6320246785043904E-2</v>
      </c>
    </row>
    <row r="46" spans="1:11" x14ac:dyDescent="0.15">
      <c r="A46" s="123" t="s">
        <v>655</v>
      </c>
      <c r="B46" s="123" t="s">
        <v>5249</v>
      </c>
      <c r="C46" s="130" t="s">
        <v>5268</v>
      </c>
      <c r="D46" s="127" t="s">
        <v>5325</v>
      </c>
      <c r="E46" s="121" t="str">
        <f t="shared" si="0"/>
        <v>1003_広告・調査・情報サービス業中規模事業者</v>
      </c>
      <c r="F46" s="377">
        <v>2.0474714097471799E-2</v>
      </c>
      <c r="G46" s="377">
        <v>4.7774385620113297E-2</v>
      </c>
      <c r="H46" s="377">
        <v>-3.5204878029926501E-2</v>
      </c>
      <c r="I46" s="377">
        <v>7.7188239093742101E-3</v>
      </c>
      <c r="J46" s="377">
        <v>4.1381114414248903E-2</v>
      </c>
      <c r="K46" s="377">
        <v>8.93897609129152E-2</v>
      </c>
    </row>
    <row r="47" spans="1:11" x14ac:dyDescent="0.15">
      <c r="A47" s="123" t="s">
        <v>655</v>
      </c>
      <c r="B47" s="123" t="s">
        <v>5249</v>
      </c>
      <c r="C47" s="130" t="s">
        <v>5268</v>
      </c>
      <c r="D47" s="127" t="s">
        <v>5326</v>
      </c>
      <c r="E47" s="121" t="str">
        <f t="shared" si="0"/>
        <v>1003_広告・調査・情報サービス業小規模事業者</v>
      </c>
      <c r="F47" s="377">
        <v>1.27488913425544E-2</v>
      </c>
      <c r="G47" s="377">
        <v>7.8098610243951205E-2</v>
      </c>
      <c r="H47" s="377">
        <v>-0.104293888974269</v>
      </c>
      <c r="I47" s="377">
        <v>-5.22527902590316E-3</v>
      </c>
      <c r="J47" s="377">
        <v>3.3505110156961899E-2</v>
      </c>
      <c r="K47" s="377">
        <v>8.1526715166829494E-2</v>
      </c>
    </row>
    <row r="48" spans="1:11" x14ac:dyDescent="0.15">
      <c r="A48" s="123" t="s">
        <v>655</v>
      </c>
      <c r="B48" s="123" t="s">
        <v>5249</v>
      </c>
      <c r="C48" s="130" t="s">
        <v>5269</v>
      </c>
      <c r="D48" s="127" t="s">
        <v>5325</v>
      </c>
      <c r="E48" s="121" t="str">
        <f t="shared" si="0"/>
        <v>1004_事業サービス業中規模事業者</v>
      </c>
      <c r="F48" s="377">
        <v>1.7035216782176701E-2</v>
      </c>
      <c r="G48" s="377">
        <v>5.2302474598571201E-2</v>
      </c>
      <c r="H48" s="377">
        <v>-4.8545703323531399E-2</v>
      </c>
      <c r="I48" s="377">
        <v>1.56766189000019E-3</v>
      </c>
      <c r="J48" s="377">
        <v>3.8849877411447402E-2</v>
      </c>
      <c r="K48" s="377">
        <v>8.3314993608086405E-2</v>
      </c>
    </row>
    <row r="49" spans="1:11" x14ac:dyDescent="0.15">
      <c r="A49" s="123" t="s">
        <v>655</v>
      </c>
      <c r="B49" s="123" t="s">
        <v>5249</v>
      </c>
      <c r="C49" s="130" t="s">
        <v>5269</v>
      </c>
      <c r="D49" s="127" t="s">
        <v>5326</v>
      </c>
      <c r="E49" s="121" t="str">
        <f t="shared" si="0"/>
        <v>1004_事業サービス業小規模事業者</v>
      </c>
      <c r="F49" s="377">
        <v>-1.5959667261198501E-3</v>
      </c>
      <c r="G49" s="377">
        <v>7.5927063681624898E-2</v>
      </c>
      <c r="H49" s="377">
        <v>-0.121420917974381</v>
      </c>
      <c r="I49" s="377">
        <v>-2.6433137027441701E-2</v>
      </c>
      <c r="J49" s="377">
        <v>2.5724944180847E-2</v>
      </c>
      <c r="K49" s="377">
        <v>8.1755339376366601E-2</v>
      </c>
    </row>
    <row r="50" spans="1:11" x14ac:dyDescent="0.15">
      <c r="A50" s="123" t="s">
        <v>655</v>
      </c>
      <c r="B50" s="123" t="s">
        <v>5249</v>
      </c>
      <c r="C50" s="130" t="s">
        <v>5270</v>
      </c>
      <c r="D50" s="127" t="s">
        <v>5325</v>
      </c>
      <c r="E50" s="121" t="str">
        <f t="shared" si="0"/>
        <v>1005_専門サービス業中規模事業者</v>
      </c>
      <c r="F50" s="377">
        <v>3.5882885005089099E-2</v>
      </c>
      <c r="G50" s="377">
        <v>5.7934495106197297E-2</v>
      </c>
      <c r="H50" s="377">
        <v>-3.9586582804114902E-2</v>
      </c>
      <c r="I50" s="377">
        <v>1.43636882078909E-2</v>
      </c>
      <c r="J50" s="377">
        <v>6.6878099610733793E-2</v>
      </c>
      <c r="K50" s="377">
        <v>0.122948686130001</v>
      </c>
    </row>
    <row r="51" spans="1:11" x14ac:dyDescent="0.15">
      <c r="A51" s="123" t="s">
        <v>655</v>
      </c>
      <c r="B51" s="123" t="s">
        <v>5249</v>
      </c>
      <c r="C51" s="130" t="s">
        <v>5270</v>
      </c>
      <c r="D51" s="127" t="s">
        <v>5326</v>
      </c>
      <c r="E51" s="121" t="str">
        <f t="shared" si="0"/>
        <v>1005_専門サービス業小規模事業者</v>
      </c>
      <c r="F51" s="377">
        <v>7.7464500773669403E-3</v>
      </c>
      <c r="G51" s="377">
        <v>7.8731282094412894E-2</v>
      </c>
      <c r="H51" s="377">
        <v>-0.117855953758606</v>
      </c>
      <c r="I51" s="377">
        <v>-1.52036868435689E-2</v>
      </c>
      <c r="J51" s="377">
        <v>4.6218466862614903E-2</v>
      </c>
      <c r="K51" s="377">
        <v>0.106774987511966</v>
      </c>
    </row>
    <row r="52" spans="1:11" x14ac:dyDescent="0.15">
      <c r="A52" s="123" t="s">
        <v>655</v>
      </c>
      <c r="B52" s="123" t="s">
        <v>5328</v>
      </c>
      <c r="C52" s="130" t="s">
        <v>5329</v>
      </c>
      <c r="D52" s="127" t="s">
        <v>5325</v>
      </c>
      <c r="E52" s="121" t="str">
        <f t="shared" si="0"/>
        <v>不使用中規模事業者</v>
      </c>
      <c r="F52" s="377"/>
      <c r="G52" s="377"/>
      <c r="H52" s="377"/>
      <c r="I52" s="377"/>
      <c r="J52" s="377"/>
      <c r="K52" s="377"/>
    </row>
    <row r="53" spans="1:11" x14ac:dyDescent="0.15">
      <c r="A53" s="123" t="s">
        <v>655</v>
      </c>
      <c r="B53" s="123" t="s">
        <v>5328</v>
      </c>
      <c r="C53" s="130" t="s">
        <v>5329</v>
      </c>
      <c r="D53" s="127" t="s">
        <v>5326</v>
      </c>
      <c r="E53" s="121" t="str">
        <f t="shared" si="0"/>
        <v>不使用小規模事業者</v>
      </c>
      <c r="F53" s="377"/>
      <c r="G53" s="377"/>
      <c r="H53" s="377"/>
      <c r="I53" s="377"/>
      <c r="J53" s="377"/>
      <c r="K53" s="377"/>
    </row>
    <row r="54" spans="1:11" x14ac:dyDescent="0.15">
      <c r="A54" s="123" t="s">
        <v>655</v>
      </c>
      <c r="B54" s="123" t="s">
        <v>5252</v>
      </c>
      <c r="C54" s="130" t="s">
        <v>5313</v>
      </c>
      <c r="D54" s="127" t="s">
        <v>5325</v>
      </c>
      <c r="E54" s="121" t="str">
        <f t="shared" si="0"/>
        <v>1101_医療業中規模事業者</v>
      </c>
      <c r="F54" s="377">
        <v>2.96117803320473E-2</v>
      </c>
      <c r="G54" s="377">
        <v>6.4352113387361201E-2</v>
      </c>
      <c r="H54" s="377">
        <v>-7.9084553084144901E-2</v>
      </c>
      <c r="I54" s="377">
        <v>-1.8977326701846198E-2</v>
      </c>
      <c r="J54" s="377">
        <v>4.4515879031976499E-2</v>
      </c>
      <c r="K54" s="377">
        <v>0.100687820589567</v>
      </c>
    </row>
    <row r="55" spans="1:11" x14ac:dyDescent="0.15">
      <c r="A55" s="123" t="s">
        <v>655</v>
      </c>
      <c r="B55" s="123" t="s">
        <v>5252</v>
      </c>
      <c r="C55" s="130" t="s">
        <v>5313</v>
      </c>
      <c r="D55" s="127" t="s">
        <v>5326</v>
      </c>
      <c r="E55" s="121" t="str">
        <f t="shared" si="0"/>
        <v>1101_医療業小規模事業者</v>
      </c>
      <c r="F55" s="378">
        <v>2.96117803320473E-2</v>
      </c>
      <c r="G55" s="378">
        <v>6.4352113387361201E-2</v>
      </c>
      <c r="H55" s="378">
        <v>-7.9084553084144901E-2</v>
      </c>
      <c r="I55" s="378">
        <v>-1.8977326701846198E-2</v>
      </c>
      <c r="J55" s="378">
        <v>4.4515879031976499E-2</v>
      </c>
      <c r="K55" s="378">
        <v>0.100687820589567</v>
      </c>
    </row>
    <row r="56" spans="1:11" x14ac:dyDescent="0.15">
      <c r="A56" s="123" t="s">
        <v>655</v>
      </c>
      <c r="B56" s="123" t="s">
        <v>5253</v>
      </c>
      <c r="C56" s="130" t="s">
        <v>5314</v>
      </c>
      <c r="D56" s="127" t="s">
        <v>5325</v>
      </c>
      <c r="E56" s="121" t="str">
        <f t="shared" si="0"/>
        <v>1201_保険衛生、廃棄物処理業中規模事業者</v>
      </c>
      <c r="F56" s="377">
        <v>3.9998697548334003E-2</v>
      </c>
      <c r="G56" s="377">
        <v>5.0224409650206497E-2</v>
      </c>
      <c r="H56" s="377">
        <v>-2.5823474819485701E-2</v>
      </c>
      <c r="I56" s="377">
        <v>1.9825784900640599E-2</v>
      </c>
      <c r="J56" s="377">
        <v>6.5075387751433802E-2</v>
      </c>
      <c r="K56" s="377">
        <v>0.114016260294914</v>
      </c>
    </row>
    <row r="57" spans="1:11" x14ac:dyDescent="0.15">
      <c r="A57" s="123" t="s">
        <v>655</v>
      </c>
      <c r="B57" s="123" t="s">
        <v>5253</v>
      </c>
      <c r="C57" s="130" t="s">
        <v>5314</v>
      </c>
      <c r="D57" s="127" t="s">
        <v>5326</v>
      </c>
      <c r="E57" s="121" t="str">
        <f t="shared" si="0"/>
        <v>1201_保険衛生、廃棄物処理業小規模事業者</v>
      </c>
      <c r="F57" s="377">
        <v>1.8198280393543199E-2</v>
      </c>
      <c r="G57" s="377">
        <v>5.9466823543906901E-2</v>
      </c>
      <c r="H57" s="377">
        <v>-5.7528472675652698E-2</v>
      </c>
      <c r="I57" s="377">
        <v>-2.2094996789813099E-2</v>
      </c>
      <c r="J57" s="377">
        <v>5.6971167165949098E-2</v>
      </c>
      <c r="K57" s="377">
        <v>9.4114691104067505E-2</v>
      </c>
    </row>
    <row r="58" spans="1:11" x14ac:dyDescent="0.15">
      <c r="A58" s="123" t="s">
        <v>655</v>
      </c>
      <c r="B58" s="123" t="s">
        <v>5254</v>
      </c>
      <c r="C58" s="130" t="s">
        <v>5334</v>
      </c>
      <c r="D58" s="127" t="s">
        <v>5325</v>
      </c>
      <c r="E58" s="121" t="str">
        <f t="shared" si="0"/>
        <v>1301_観光業中規模事業者</v>
      </c>
      <c r="F58" s="377">
        <v>-3.6209434187215998E-5</v>
      </c>
      <c r="G58" s="377">
        <v>6.7980794116920706E-2</v>
      </c>
      <c r="H58" s="377">
        <v>-0.12275968509898599</v>
      </c>
      <c r="I58" s="377">
        <v>-6.1315131939734098E-2</v>
      </c>
      <c r="J58" s="377">
        <v>1.20887221363282E-2</v>
      </c>
      <c r="K58" s="377">
        <v>7.1574128567301998E-2</v>
      </c>
    </row>
    <row r="59" spans="1:11" x14ac:dyDescent="0.15">
      <c r="A59" s="123" t="s">
        <v>655</v>
      </c>
      <c r="B59" s="123" t="s">
        <v>5254</v>
      </c>
      <c r="C59" s="130" t="s">
        <v>5334</v>
      </c>
      <c r="D59" s="127" t="s">
        <v>5326</v>
      </c>
      <c r="E59" s="121" t="str">
        <f t="shared" si="0"/>
        <v>1301_観光業小規模事業者</v>
      </c>
      <c r="F59" s="377">
        <v>-4.79035150408888E-3</v>
      </c>
      <c r="G59" s="377">
        <v>0.103401480100774</v>
      </c>
      <c r="H59" s="377">
        <v>-0.22813966361943</v>
      </c>
      <c r="I59" s="377">
        <v>-2.2320840103173201E-2</v>
      </c>
      <c r="J59" s="377">
        <v>1.49004403957928E-2</v>
      </c>
      <c r="K59" s="377">
        <v>0.106942493217042</v>
      </c>
    </row>
    <row r="60" spans="1:11" x14ac:dyDescent="0.15">
      <c r="A60" s="123" t="s">
        <v>655</v>
      </c>
      <c r="B60" s="130" t="s">
        <v>5335</v>
      </c>
      <c r="C60" s="130" t="s">
        <v>5317</v>
      </c>
      <c r="D60" s="127" t="s">
        <v>5325</v>
      </c>
      <c r="E60" s="121" t="str">
        <f t="shared" si="0"/>
        <v>1400_その他業種中規模事業者</v>
      </c>
      <c r="F60" s="377">
        <v>1.81915571773252E-2</v>
      </c>
      <c r="G60" s="377">
        <v>4.4723883186446899E-2</v>
      </c>
      <c r="H60" s="377">
        <v>-3.2646426155636302E-2</v>
      </c>
      <c r="I60" s="377">
        <v>5.6874680982028697E-3</v>
      </c>
      <c r="J60" s="377">
        <v>3.6360135202859703E-2</v>
      </c>
      <c r="K60" s="377">
        <v>8.1676008522191604E-2</v>
      </c>
    </row>
    <row r="61" spans="1:11" x14ac:dyDescent="0.15">
      <c r="A61" s="123" t="s">
        <v>655</v>
      </c>
      <c r="B61" s="130" t="s">
        <v>5335</v>
      </c>
      <c r="C61" s="130" t="s">
        <v>5317</v>
      </c>
      <c r="D61" s="127" t="s">
        <v>5326</v>
      </c>
      <c r="E61" s="121" t="str">
        <f t="shared" si="0"/>
        <v>1400_その他業種小規模事業者</v>
      </c>
      <c r="F61" s="377">
        <v>1.2174680223421899E-2</v>
      </c>
      <c r="G61" s="377">
        <v>5.9796354835202598E-2</v>
      </c>
      <c r="H61" s="377">
        <v>-7.3819098724693305E-2</v>
      </c>
      <c r="I61" s="377">
        <v>-4.5154644265663502E-3</v>
      </c>
      <c r="J61" s="377">
        <v>3.2289241126004002E-2</v>
      </c>
      <c r="K61" s="377">
        <v>8.2956335053772604E-2</v>
      </c>
    </row>
    <row r="63" spans="1:11" x14ac:dyDescent="0.15">
      <c r="E63" s="102" t="s">
        <v>5318</v>
      </c>
    </row>
  </sheetData>
  <phoneticPr fontId="1"/>
  <conditionalFormatting sqref="C2:C12">
    <cfRule type="cellIs" dxfId="9" priority="1" operator="lessThan">
      <formula>0</formula>
    </cfRule>
  </conditionalFormatting>
  <conditionalFormatting sqref="D2:D12">
    <cfRule type="cellIs" priority="2" operator="lessThan">
      <formula>0</formula>
    </cfRule>
  </conditionalFormatting>
  <conditionalFormatting sqref="E2:E61">
    <cfRule type="cellIs" dxfId="8" priority="3"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64"/>
  <sheetViews>
    <sheetView topLeftCell="A37" workbookViewId="0">
      <selection activeCell="K5" sqref="K5"/>
    </sheetView>
  </sheetViews>
  <sheetFormatPr defaultColWidth="9" defaultRowHeight="11.25" x14ac:dyDescent="0.15"/>
  <cols>
    <col min="1" max="1" width="19.375" style="102" bestFit="1" customWidth="1"/>
    <col min="2" max="2" width="25.625" style="102" bestFit="1" customWidth="1"/>
    <col min="3" max="3" width="30.25" style="102" bestFit="1" customWidth="1"/>
    <col min="4" max="4" width="13" style="102" bestFit="1" customWidth="1"/>
    <col min="5" max="5" width="15.625" style="102" customWidth="1"/>
    <col min="6" max="16384" width="9" style="102"/>
  </cols>
  <sheetData>
    <row r="1" spans="1:11" x14ac:dyDescent="0.15">
      <c r="A1" s="1" t="s">
        <v>5319</v>
      </c>
      <c r="B1" s="2" t="s">
        <v>5320</v>
      </c>
      <c r="C1" s="2" t="s">
        <v>5321</v>
      </c>
      <c r="D1" s="3" t="s">
        <v>5322</v>
      </c>
      <c r="E1" s="117" t="s">
        <v>5289</v>
      </c>
      <c r="F1" s="3" t="s">
        <v>5323</v>
      </c>
      <c r="G1" s="3" t="s">
        <v>5324</v>
      </c>
      <c r="H1" s="3" t="s">
        <v>5292</v>
      </c>
      <c r="I1" s="3" t="s">
        <v>5293</v>
      </c>
      <c r="J1" s="3" t="s">
        <v>5294</v>
      </c>
      <c r="K1" s="3" t="s">
        <v>5295</v>
      </c>
    </row>
    <row r="2" spans="1:11" x14ac:dyDescent="0.15">
      <c r="A2" s="118" t="s">
        <v>5336</v>
      </c>
      <c r="B2" s="119" t="s">
        <v>5231</v>
      </c>
      <c r="C2" s="129" t="s">
        <v>5297</v>
      </c>
      <c r="D2" s="126" t="s">
        <v>5325</v>
      </c>
      <c r="E2" s="121" t="str">
        <f>C2&amp;D2</f>
        <v>0101_農業中規模事業者</v>
      </c>
      <c r="F2" s="380">
        <v>208.22632575757601</v>
      </c>
      <c r="G2" s="380">
        <v>2646.8054092040602</v>
      </c>
      <c r="H2" s="380">
        <v>-857.48585231193897</v>
      </c>
      <c r="I2" s="380">
        <v>-441.78282828282801</v>
      </c>
      <c r="J2" s="380">
        <v>957.15942028985501</v>
      </c>
      <c r="K2" s="380">
        <v>6642.5161290322603</v>
      </c>
    </row>
    <row r="3" spans="1:11" x14ac:dyDescent="0.15">
      <c r="A3" s="118" t="s">
        <v>5336</v>
      </c>
      <c r="B3" s="119" t="s">
        <v>5231</v>
      </c>
      <c r="C3" s="129" t="s">
        <v>5297</v>
      </c>
      <c r="D3" s="126" t="s">
        <v>5326</v>
      </c>
      <c r="E3" s="121" t="str">
        <f t="shared" ref="E3:E61" si="0">C3&amp;D3</f>
        <v>0101_農業小規模事業者</v>
      </c>
      <c r="F3" s="380">
        <v>-184.392857142857</v>
      </c>
      <c r="G3" s="380">
        <v>3449.6066630055898</v>
      </c>
      <c r="H3" s="380">
        <v>-2734.24444444444</v>
      </c>
      <c r="I3" s="380">
        <v>-970.66666666666697</v>
      </c>
      <c r="J3" s="380">
        <v>715.17857142857099</v>
      </c>
      <c r="K3" s="380">
        <v>3257.6666666666702</v>
      </c>
    </row>
    <row r="4" spans="1:11" x14ac:dyDescent="0.15">
      <c r="A4" s="118" t="s">
        <v>5336</v>
      </c>
      <c r="B4" s="119" t="s">
        <v>5235</v>
      </c>
      <c r="C4" s="129" t="s">
        <v>5301</v>
      </c>
      <c r="D4" s="126" t="s">
        <v>5325</v>
      </c>
      <c r="E4" s="121" t="str">
        <f t="shared" si="0"/>
        <v>0201_建設業中規模事業者</v>
      </c>
      <c r="F4" s="380">
        <v>1416.16362118086</v>
      </c>
      <c r="G4" s="380">
        <v>2232.2907839180398</v>
      </c>
      <c r="H4" s="380">
        <v>-233.415632183908</v>
      </c>
      <c r="I4" s="380">
        <v>660.66771909682404</v>
      </c>
      <c r="J4" s="380">
        <v>2440.2285588807299</v>
      </c>
      <c r="K4" s="380">
        <v>5230.1944444444398</v>
      </c>
    </row>
    <row r="5" spans="1:11" x14ac:dyDescent="0.15">
      <c r="A5" s="118" t="s">
        <v>5336</v>
      </c>
      <c r="B5" s="119" t="s">
        <v>5235</v>
      </c>
      <c r="C5" s="129" t="s">
        <v>5301</v>
      </c>
      <c r="D5" s="126" t="s">
        <v>5326</v>
      </c>
      <c r="E5" s="121" t="str">
        <f t="shared" si="0"/>
        <v>0201_建設業小規模事業者</v>
      </c>
      <c r="F5" s="380">
        <v>594.74901960784302</v>
      </c>
      <c r="G5" s="380">
        <v>2801.15253149399</v>
      </c>
      <c r="H5" s="380">
        <v>-1409.3333333333301</v>
      </c>
      <c r="I5" s="380">
        <v>16.311111111111099</v>
      </c>
      <c r="J5" s="380">
        <v>1507.76923076923</v>
      </c>
      <c r="K5" s="380">
        <v>4593.5833333333303</v>
      </c>
    </row>
    <row r="6" spans="1:11" x14ac:dyDescent="0.15">
      <c r="A6" s="118" t="s">
        <v>5336</v>
      </c>
      <c r="B6" s="119" t="s">
        <v>606</v>
      </c>
      <c r="C6" s="129" t="s">
        <v>5327</v>
      </c>
      <c r="D6" s="126" t="s">
        <v>5325</v>
      </c>
      <c r="E6" s="121" t="str">
        <f t="shared" si="0"/>
        <v>0306_その他の製造業中規模事業者</v>
      </c>
      <c r="F6" s="380">
        <v>544.23926404853103</v>
      </c>
      <c r="G6" s="380">
        <v>1753.5660697637099</v>
      </c>
      <c r="H6" s="380">
        <v>-825.47382297551803</v>
      </c>
      <c r="I6" s="380">
        <v>104.86162687886799</v>
      </c>
      <c r="J6" s="380">
        <v>1192.0102991453</v>
      </c>
      <c r="K6" s="380">
        <v>3238.2170345217901</v>
      </c>
    </row>
    <row r="7" spans="1:11" x14ac:dyDescent="0.15">
      <c r="A7" s="118" t="s">
        <v>5336</v>
      </c>
      <c r="B7" s="119" t="s">
        <v>606</v>
      </c>
      <c r="C7" s="129" t="s">
        <v>5327</v>
      </c>
      <c r="D7" s="126" t="s">
        <v>5326</v>
      </c>
      <c r="E7" s="121" t="str">
        <f t="shared" si="0"/>
        <v>0306_その他の製造業小規模事業者</v>
      </c>
      <c r="F7" s="380">
        <v>288.60000000000002</v>
      </c>
      <c r="G7" s="380">
        <v>2496.2221878325199</v>
      </c>
      <c r="H7" s="380">
        <v>-1998.9922027290399</v>
      </c>
      <c r="I7" s="380">
        <v>-283.88235294117601</v>
      </c>
      <c r="J7" s="380">
        <v>1010.3888888888901</v>
      </c>
      <c r="K7" s="380">
        <v>3473.5094771241802</v>
      </c>
    </row>
    <row r="8" spans="1:11" x14ac:dyDescent="0.15">
      <c r="A8" s="118" t="s">
        <v>5336</v>
      </c>
      <c r="B8" s="119" t="s">
        <v>606</v>
      </c>
      <c r="C8" s="129" t="s">
        <v>5257</v>
      </c>
      <c r="D8" s="126" t="s">
        <v>5325</v>
      </c>
      <c r="E8" s="121" t="str">
        <f t="shared" si="0"/>
        <v>0301_食料品・飼料・飲料製造業中規模事業者</v>
      </c>
      <c r="F8" s="380">
        <v>349.97380952381002</v>
      </c>
      <c r="G8" s="380">
        <v>1837.73360529258</v>
      </c>
      <c r="H8" s="380">
        <v>-1173.7538011695899</v>
      </c>
      <c r="I8" s="380">
        <v>-58.293542260208902</v>
      </c>
      <c r="J8" s="380">
        <v>857.53678804855303</v>
      </c>
      <c r="K8" s="380">
        <v>3249.3047619047602</v>
      </c>
    </row>
    <row r="9" spans="1:11" x14ac:dyDescent="0.15">
      <c r="A9" s="118" t="s">
        <v>5336</v>
      </c>
      <c r="B9" s="119" t="s">
        <v>606</v>
      </c>
      <c r="C9" s="129" t="s">
        <v>5257</v>
      </c>
      <c r="D9" s="126" t="s">
        <v>5326</v>
      </c>
      <c r="E9" s="121" t="str">
        <f t="shared" si="0"/>
        <v>0301_食料品・飼料・飲料製造業小規模事業者</v>
      </c>
      <c r="F9" s="380">
        <v>232.666666666667</v>
      </c>
      <c r="G9" s="380">
        <v>2486.4033928990402</v>
      </c>
      <c r="H9" s="380">
        <v>-3029.82051282051</v>
      </c>
      <c r="I9" s="380">
        <v>-442.863492063492</v>
      </c>
      <c r="J9" s="380">
        <v>961.27289377289401</v>
      </c>
      <c r="K9" s="380">
        <v>2988.8222222222198</v>
      </c>
    </row>
    <row r="10" spans="1:11" x14ac:dyDescent="0.15">
      <c r="A10" s="118" t="s">
        <v>5336</v>
      </c>
      <c r="B10" s="119" t="s">
        <v>606</v>
      </c>
      <c r="C10" s="129" t="s">
        <v>5258</v>
      </c>
      <c r="D10" s="126" t="s">
        <v>5325</v>
      </c>
      <c r="E10" s="121" t="str">
        <f t="shared" si="0"/>
        <v>0302_化学工業・関連製品製造業中規模事業者</v>
      </c>
      <c r="F10" s="380">
        <v>786.32425214395903</v>
      </c>
      <c r="G10" s="380">
        <v>2116.5938569554501</v>
      </c>
      <c r="H10" s="380">
        <v>-595.31904761904798</v>
      </c>
      <c r="I10" s="380">
        <v>281.67839889579</v>
      </c>
      <c r="J10" s="380">
        <v>1781.28874024526</v>
      </c>
      <c r="K10" s="380">
        <v>4794.4612939430099</v>
      </c>
    </row>
    <row r="11" spans="1:11" x14ac:dyDescent="0.15">
      <c r="A11" s="118" t="s">
        <v>5336</v>
      </c>
      <c r="B11" s="119" t="s">
        <v>606</v>
      </c>
      <c r="C11" s="129" t="s">
        <v>5258</v>
      </c>
      <c r="D11" s="126" t="s">
        <v>5326</v>
      </c>
      <c r="E11" s="121" t="str">
        <f t="shared" si="0"/>
        <v>0302_化学工業・関連製品製造業小規模事業者</v>
      </c>
      <c r="F11" s="380">
        <v>636.20833333333303</v>
      </c>
      <c r="G11" s="380">
        <v>3107.1842677756799</v>
      </c>
      <c r="H11" s="380">
        <v>-1183.8277777777801</v>
      </c>
      <c r="I11" s="380">
        <v>138.05185185185201</v>
      </c>
      <c r="J11" s="380">
        <v>1870.0784313725501</v>
      </c>
      <c r="K11" s="380">
        <v>6082.5</v>
      </c>
    </row>
    <row r="12" spans="1:11" x14ac:dyDescent="0.15">
      <c r="A12" s="118" t="s">
        <v>5336</v>
      </c>
      <c r="B12" s="119" t="s">
        <v>606</v>
      </c>
      <c r="C12" s="129" t="s">
        <v>5259</v>
      </c>
      <c r="D12" s="126" t="s">
        <v>5325</v>
      </c>
      <c r="E12" s="121" t="str">
        <f t="shared" si="0"/>
        <v>0303_鉄鋼業、非鉄金属製造業中規模事業者</v>
      </c>
      <c r="F12" s="380">
        <v>580.54054054054097</v>
      </c>
      <c r="G12" s="380">
        <v>2049.2096532901701</v>
      </c>
      <c r="H12" s="380">
        <v>-1111.5208333333301</v>
      </c>
      <c r="I12" s="380">
        <v>2.6074829931972801</v>
      </c>
      <c r="J12" s="380">
        <v>1471.3877469890799</v>
      </c>
      <c r="K12" s="380">
        <v>3853.08833333333</v>
      </c>
    </row>
    <row r="13" spans="1:11" x14ac:dyDescent="0.15">
      <c r="A13" s="127" t="s">
        <v>5336</v>
      </c>
      <c r="B13" s="127" t="s">
        <v>606</v>
      </c>
      <c r="C13" s="130" t="s">
        <v>5259</v>
      </c>
      <c r="D13" s="127" t="s">
        <v>5326</v>
      </c>
      <c r="E13" s="121" t="str">
        <f t="shared" si="0"/>
        <v>0303_鉄鋼業、非鉄金属製造業小規模事業者</v>
      </c>
      <c r="F13" s="380">
        <v>31.296296296296301</v>
      </c>
      <c r="G13" s="380">
        <v>2636.1806852312202</v>
      </c>
      <c r="H13" s="380">
        <v>-1617.2666666666701</v>
      </c>
      <c r="I13" s="380">
        <v>-422.19641812865501</v>
      </c>
      <c r="J13" s="380">
        <v>738</v>
      </c>
      <c r="K13" s="380">
        <v>2358.5952380952399</v>
      </c>
    </row>
    <row r="14" spans="1:11" x14ac:dyDescent="0.15">
      <c r="A14" s="127" t="s">
        <v>5336</v>
      </c>
      <c r="B14" s="127" t="s">
        <v>606</v>
      </c>
      <c r="C14" s="130" t="s">
        <v>5260</v>
      </c>
      <c r="D14" s="127" t="s">
        <v>5325</v>
      </c>
      <c r="E14" s="121" t="str">
        <f t="shared" si="0"/>
        <v>0304_金属製品製造業中規模事業者</v>
      </c>
      <c r="F14" s="380">
        <v>577.36827255357298</v>
      </c>
      <c r="G14" s="380">
        <v>1582.9235379904001</v>
      </c>
      <c r="H14" s="380">
        <v>-666.659574468085</v>
      </c>
      <c r="I14" s="380">
        <v>135.82350096711801</v>
      </c>
      <c r="J14" s="380">
        <v>1171.3407206885199</v>
      </c>
      <c r="K14" s="380">
        <v>2723.3576036866398</v>
      </c>
    </row>
    <row r="15" spans="1:11" x14ac:dyDescent="0.15">
      <c r="A15" s="127" t="s">
        <v>5336</v>
      </c>
      <c r="B15" s="127" t="s">
        <v>606</v>
      </c>
      <c r="C15" s="130" t="s">
        <v>5260</v>
      </c>
      <c r="D15" s="127" t="s">
        <v>5326</v>
      </c>
      <c r="E15" s="121" t="str">
        <f t="shared" si="0"/>
        <v>0304_金属製品製造業小規模事業者</v>
      </c>
      <c r="F15" s="380">
        <v>315.41666666666703</v>
      </c>
      <c r="G15" s="380">
        <v>2234.1873230261099</v>
      </c>
      <c r="H15" s="380">
        <v>-1686.19444444444</v>
      </c>
      <c r="I15" s="380">
        <v>-189.219696969697</v>
      </c>
      <c r="J15" s="380">
        <v>921.61355311355305</v>
      </c>
      <c r="K15" s="380">
        <v>3027.5</v>
      </c>
    </row>
    <row r="16" spans="1:11" x14ac:dyDescent="0.15">
      <c r="A16" s="127" t="s">
        <v>5336</v>
      </c>
      <c r="B16" s="127" t="s">
        <v>606</v>
      </c>
      <c r="C16" s="130" t="s">
        <v>5261</v>
      </c>
      <c r="D16" s="127" t="s">
        <v>5325</v>
      </c>
      <c r="E16" s="121" t="str">
        <f t="shared" si="0"/>
        <v>0305_一般・電気機械器具製造業中規模事業者</v>
      </c>
      <c r="F16" s="380">
        <v>651.32407407407402</v>
      </c>
      <c r="G16" s="380">
        <v>1765.6762550078299</v>
      </c>
      <c r="H16" s="380">
        <v>-698.63678571428602</v>
      </c>
      <c r="I16" s="380">
        <v>195.229166666667</v>
      </c>
      <c r="J16" s="380">
        <v>1371.9024034142001</v>
      </c>
      <c r="K16" s="380">
        <v>3448.22814814815</v>
      </c>
    </row>
    <row r="17" spans="1:11" x14ac:dyDescent="0.15">
      <c r="A17" s="127" t="s">
        <v>5336</v>
      </c>
      <c r="B17" s="127" t="s">
        <v>606</v>
      </c>
      <c r="C17" s="130" t="s">
        <v>5261</v>
      </c>
      <c r="D17" s="127" t="s">
        <v>5326</v>
      </c>
      <c r="E17" s="121" t="str">
        <f t="shared" si="0"/>
        <v>0305_一般・電気機械器具製造業小規模事業者</v>
      </c>
      <c r="F17" s="380">
        <v>414.57142857142901</v>
      </c>
      <c r="G17" s="380">
        <v>2432.5075226202798</v>
      </c>
      <c r="H17" s="380">
        <v>-1879.69803921569</v>
      </c>
      <c r="I17" s="380">
        <v>-208.13333333333301</v>
      </c>
      <c r="J17" s="380">
        <v>1286.55555555556</v>
      </c>
      <c r="K17" s="380">
        <v>3698.5518518518502</v>
      </c>
    </row>
    <row r="18" spans="1:11" x14ac:dyDescent="0.15">
      <c r="A18" s="127" t="s">
        <v>5336</v>
      </c>
      <c r="B18" s="127" t="s">
        <v>5328</v>
      </c>
      <c r="C18" s="130" t="s">
        <v>5329</v>
      </c>
      <c r="D18" s="127" t="s">
        <v>5325</v>
      </c>
      <c r="E18" s="121" t="str">
        <f t="shared" si="0"/>
        <v>不使用中規模事業者</v>
      </c>
      <c r="F18" s="380"/>
      <c r="G18" s="380"/>
      <c r="H18" s="380"/>
      <c r="I18" s="380"/>
      <c r="J18" s="380"/>
      <c r="K18" s="380"/>
    </row>
    <row r="19" spans="1:11" x14ac:dyDescent="0.15">
      <c r="A19" s="127" t="s">
        <v>5336</v>
      </c>
      <c r="B19" s="127" t="s">
        <v>5328</v>
      </c>
      <c r="C19" s="130" t="s">
        <v>5329</v>
      </c>
      <c r="D19" s="127" t="s">
        <v>5326</v>
      </c>
      <c r="E19" s="121" t="str">
        <f t="shared" si="0"/>
        <v>不使用小規模事業者</v>
      </c>
      <c r="F19" s="380"/>
      <c r="G19" s="380"/>
      <c r="H19" s="380"/>
      <c r="I19" s="380"/>
      <c r="J19" s="380"/>
      <c r="K19" s="380"/>
    </row>
    <row r="20" spans="1:11" x14ac:dyDescent="0.15">
      <c r="A20" s="127" t="s">
        <v>5336</v>
      </c>
      <c r="B20" s="127" t="s">
        <v>5240</v>
      </c>
      <c r="C20" s="130" t="s">
        <v>5330</v>
      </c>
      <c r="D20" s="127" t="s">
        <v>5325</v>
      </c>
      <c r="E20" s="121" t="str">
        <f t="shared" si="0"/>
        <v>0404_その他の卸売業中規模事業者</v>
      </c>
      <c r="F20" s="380">
        <v>793.65045853269498</v>
      </c>
      <c r="G20" s="380">
        <v>2156.97599525539</v>
      </c>
      <c r="H20" s="380">
        <v>-859.02930402930394</v>
      </c>
      <c r="I20" s="380">
        <v>229.031746031746</v>
      </c>
      <c r="J20" s="380">
        <v>1644.0733281161299</v>
      </c>
      <c r="K20" s="380">
        <v>4351.7069444444496</v>
      </c>
    </row>
    <row r="21" spans="1:11" x14ac:dyDescent="0.15">
      <c r="A21" s="127" t="s">
        <v>5336</v>
      </c>
      <c r="B21" s="127" t="s">
        <v>5240</v>
      </c>
      <c r="C21" s="130" t="s">
        <v>5330</v>
      </c>
      <c r="D21" s="127" t="s">
        <v>5326</v>
      </c>
      <c r="E21" s="121" t="str">
        <f t="shared" si="0"/>
        <v>0404_その他の卸売業小規模事業者</v>
      </c>
      <c r="F21" s="380">
        <v>563.73333333333301</v>
      </c>
      <c r="G21" s="380">
        <v>3895.50945431117</v>
      </c>
      <c r="H21" s="380">
        <v>-2676.0833333333298</v>
      </c>
      <c r="I21" s="380">
        <v>-282.33333333333297</v>
      </c>
      <c r="J21" s="380">
        <v>1879.3333333333301</v>
      </c>
      <c r="K21" s="380">
        <v>6427.8333333333303</v>
      </c>
    </row>
    <row r="22" spans="1:11" x14ac:dyDescent="0.15">
      <c r="A22" s="127" t="s">
        <v>5336</v>
      </c>
      <c r="B22" s="127" t="s">
        <v>5240</v>
      </c>
      <c r="C22" s="130" t="s">
        <v>5262</v>
      </c>
      <c r="D22" s="127" t="s">
        <v>5325</v>
      </c>
      <c r="E22" s="121" t="str">
        <f t="shared" si="0"/>
        <v>0401_化学製品卸売業中規模事業者</v>
      </c>
      <c r="F22" s="380">
        <v>1102.7740740740701</v>
      </c>
      <c r="G22" s="380">
        <v>2451.8802420264901</v>
      </c>
      <c r="H22" s="380">
        <v>-610.91666666666697</v>
      </c>
      <c r="I22" s="380">
        <v>481.6</v>
      </c>
      <c r="J22" s="380">
        <v>1912.4850931676999</v>
      </c>
      <c r="K22" s="380">
        <v>5268.4302631578903</v>
      </c>
    </row>
    <row r="23" spans="1:11" x14ac:dyDescent="0.15">
      <c r="A23" s="127" t="s">
        <v>5336</v>
      </c>
      <c r="B23" s="127" t="s">
        <v>5240</v>
      </c>
      <c r="C23" s="130" t="s">
        <v>5262</v>
      </c>
      <c r="D23" s="127" t="s">
        <v>5326</v>
      </c>
      <c r="E23" s="121" t="str">
        <f t="shared" si="0"/>
        <v>0401_化学製品卸売業小規模事業者</v>
      </c>
      <c r="F23" s="380">
        <v>921.75</v>
      </c>
      <c r="G23" s="380">
        <v>4421.7860608690899</v>
      </c>
      <c r="H23" s="380">
        <v>-2490.63333333333</v>
      </c>
      <c r="I23" s="380">
        <v>61.3333333333333</v>
      </c>
      <c r="J23" s="380">
        <v>2145.8333333333298</v>
      </c>
      <c r="K23" s="380">
        <v>8316.3333333333303</v>
      </c>
    </row>
    <row r="24" spans="1:11" x14ac:dyDescent="0.15">
      <c r="A24" s="127" t="s">
        <v>5336</v>
      </c>
      <c r="B24" s="127" t="s">
        <v>5240</v>
      </c>
      <c r="C24" s="130" t="s">
        <v>5263</v>
      </c>
      <c r="D24" s="127" t="s">
        <v>5325</v>
      </c>
      <c r="E24" s="121" t="str">
        <f t="shared" si="0"/>
        <v>0402_繊維関連製品卸売業中規模事業者</v>
      </c>
      <c r="F24" s="380">
        <v>422.71249999999998</v>
      </c>
      <c r="G24" s="380">
        <v>2414.6466665296002</v>
      </c>
      <c r="H24" s="380">
        <v>-1670.35</v>
      </c>
      <c r="I24" s="380">
        <v>-222.81018518518499</v>
      </c>
      <c r="J24" s="380">
        <v>1323.7777777777801</v>
      </c>
      <c r="K24" s="380">
        <v>4430.3403110047802</v>
      </c>
    </row>
    <row r="25" spans="1:11" x14ac:dyDescent="0.15">
      <c r="A25" s="127" t="s">
        <v>5336</v>
      </c>
      <c r="B25" s="127" t="s">
        <v>5240</v>
      </c>
      <c r="C25" s="130" t="s">
        <v>5263</v>
      </c>
      <c r="D25" s="127" t="s">
        <v>5326</v>
      </c>
      <c r="E25" s="121" t="str">
        <f t="shared" si="0"/>
        <v>0402_繊維関連製品卸売業小規模事業者</v>
      </c>
      <c r="F25" s="380">
        <v>312.5</v>
      </c>
      <c r="G25" s="380">
        <v>3925.8565679640001</v>
      </c>
      <c r="H25" s="380">
        <v>-3847.1111111111099</v>
      </c>
      <c r="I25" s="380">
        <v>-660.444444444444</v>
      </c>
      <c r="J25" s="380">
        <v>1648.25</v>
      </c>
      <c r="K25" s="380">
        <v>6878.3888888888896</v>
      </c>
    </row>
    <row r="26" spans="1:11" x14ac:dyDescent="0.15">
      <c r="A26" s="127" t="s">
        <v>5336</v>
      </c>
      <c r="B26" s="127" t="s">
        <v>5240</v>
      </c>
      <c r="C26" s="130" t="s">
        <v>5264</v>
      </c>
      <c r="D26" s="127" t="s">
        <v>5325</v>
      </c>
      <c r="E26" s="121" t="str">
        <f t="shared" si="0"/>
        <v>0403_食料品卸売業中規模事業者</v>
      </c>
      <c r="F26" s="380">
        <v>418.15678210678198</v>
      </c>
      <c r="G26" s="380">
        <v>2114.7385559537502</v>
      </c>
      <c r="H26" s="380">
        <v>-1411.60049019608</v>
      </c>
      <c r="I26" s="380">
        <v>-154.53303167420799</v>
      </c>
      <c r="J26" s="380">
        <v>1089.1538461538501</v>
      </c>
      <c r="K26" s="380">
        <v>3771.2638888888901</v>
      </c>
    </row>
    <row r="27" spans="1:11" x14ac:dyDescent="0.15">
      <c r="A27" s="127" t="s">
        <v>5336</v>
      </c>
      <c r="B27" s="127" t="s">
        <v>5240</v>
      </c>
      <c r="C27" s="130" t="s">
        <v>5264</v>
      </c>
      <c r="D27" s="127" t="s">
        <v>5326</v>
      </c>
      <c r="E27" s="121" t="str">
        <f t="shared" si="0"/>
        <v>0403_食料品卸売業小規模事業者</v>
      </c>
      <c r="F27" s="380">
        <v>516.93333333333305</v>
      </c>
      <c r="G27" s="380">
        <v>4316.8596056074803</v>
      </c>
      <c r="H27" s="380">
        <v>-3489.4444444444398</v>
      </c>
      <c r="I27" s="380">
        <v>-661.6</v>
      </c>
      <c r="J27" s="380">
        <v>2036</v>
      </c>
      <c r="K27" s="380">
        <v>6293</v>
      </c>
    </row>
    <row r="28" spans="1:11" x14ac:dyDescent="0.15">
      <c r="A28" s="127" t="s">
        <v>5336</v>
      </c>
      <c r="B28" s="127" t="s">
        <v>5328</v>
      </c>
      <c r="C28" s="130" t="s">
        <v>5329</v>
      </c>
      <c r="D28" s="127" t="s">
        <v>5325</v>
      </c>
      <c r="E28" s="121" t="str">
        <f t="shared" si="0"/>
        <v>不使用中規模事業者</v>
      </c>
      <c r="F28" s="380"/>
      <c r="G28" s="380"/>
      <c r="H28" s="380"/>
      <c r="I28" s="380"/>
      <c r="J28" s="380"/>
      <c r="K28" s="380"/>
    </row>
    <row r="29" spans="1:11" x14ac:dyDescent="0.15">
      <c r="A29" s="127" t="s">
        <v>5336</v>
      </c>
      <c r="B29" s="127" t="s">
        <v>5328</v>
      </c>
      <c r="C29" s="130" t="s">
        <v>5329</v>
      </c>
      <c r="D29" s="127" t="s">
        <v>5326</v>
      </c>
      <c r="E29" s="121" t="str">
        <f t="shared" si="0"/>
        <v>不使用小規模事業者</v>
      </c>
      <c r="F29" s="380"/>
      <c r="G29" s="380"/>
      <c r="H29" s="380"/>
      <c r="I29" s="380"/>
      <c r="J29" s="380"/>
      <c r="K29" s="380"/>
    </row>
    <row r="30" spans="1:11" x14ac:dyDescent="0.15">
      <c r="A30" s="127" t="s">
        <v>5336</v>
      </c>
      <c r="B30" s="127" t="s">
        <v>5241</v>
      </c>
      <c r="C30" s="130" t="s">
        <v>5306</v>
      </c>
      <c r="D30" s="127" t="s">
        <v>5325</v>
      </c>
      <c r="E30" s="121" t="str">
        <f t="shared" si="0"/>
        <v>0501_小売業中規模事業者</v>
      </c>
      <c r="F30" s="380">
        <v>415.05555555555497</v>
      </c>
      <c r="G30" s="380">
        <v>1846.4803284407701</v>
      </c>
      <c r="H30" s="380">
        <v>-1135.1428571428601</v>
      </c>
      <c r="I30" s="380">
        <v>5.6666666666666696</v>
      </c>
      <c r="J30" s="380">
        <v>1021.7619047619</v>
      </c>
      <c r="K30" s="380">
        <v>3175.5277777777801</v>
      </c>
    </row>
    <row r="31" spans="1:11" x14ac:dyDescent="0.15">
      <c r="A31" s="127" t="s">
        <v>5336</v>
      </c>
      <c r="B31" s="127" t="s">
        <v>5241</v>
      </c>
      <c r="C31" s="130" t="s">
        <v>5306</v>
      </c>
      <c r="D31" s="127" t="s">
        <v>5326</v>
      </c>
      <c r="E31" s="121" t="str">
        <f t="shared" si="0"/>
        <v>0501_小売業小規模事業者</v>
      </c>
      <c r="F31" s="380">
        <v>147</v>
      </c>
      <c r="G31" s="380">
        <v>3398.86791247775</v>
      </c>
      <c r="H31" s="380">
        <v>-3355.7777777777801</v>
      </c>
      <c r="I31" s="380">
        <v>-679.5</v>
      </c>
      <c r="J31" s="380">
        <v>1302.1111111111099</v>
      </c>
      <c r="K31" s="380">
        <v>4682.5873015873003</v>
      </c>
    </row>
    <row r="32" spans="1:11" x14ac:dyDescent="0.15">
      <c r="A32" s="127" t="s">
        <v>5336</v>
      </c>
      <c r="B32" s="127" t="s">
        <v>5244</v>
      </c>
      <c r="C32" s="130" t="s">
        <v>5331</v>
      </c>
      <c r="D32" s="127" t="s">
        <v>5325</v>
      </c>
      <c r="E32" s="121" t="str">
        <f t="shared" si="0"/>
        <v>0601_飲食業中規模事業者</v>
      </c>
      <c r="F32" s="380">
        <v>-798.26221839162997</v>
      </c>
      <c r="G32" s="380">
        <v>1412.52871604351</v>
      </c>
      <c r="H32" s="380">
        <v>-2581.2725925925902</v>
      </c>
      <c r="I32" s="380">
        <v>-1369.92797619048</v>
      </c>
      <c r="J32" s="380">
        <v>-188.052264239029</v>
      </c>
      <c r="K32" s="380">
        <v>1316.7422222222201</v>
      </c>
    </row>
    <row r="33" spans="1:11" x14ac:dyDescent="0.15">
      <c r="A33" s="127" t="s">
        <v>5336</v>
      </c>
      <c r="B33" s="127" t="s">
        <v>5244</v>
      </c>
      <c r="C33" s="130" t="s">
        <v>5331</v>
      </c>
      <c r="D33" s="127" t="s">
        <v>5326</v>
      </c>
      <c r="E33" s="121" t="str">
        <f t="shared" si="0"/>
        <v>0601_飲食業小規模事業者</v>
      </c>
      <c r="F33" s="380">
        <v>-1789.1666666666699</v>
      </c>
      <c r="G33" s="380">
        <v>1916.24078907234</v>
      </c>
      <c r="H33" s="380">
        <v>-5849.51111111111</v>
      </c>
      <c r="I33" s="380">
        <v>-3103.6666666666702</v>
      </c>
      <c r="J33" s="380">
        <v>-1385.3888888888901</v>
      </c>
      <c r="K33" s="380">
        <v>-55.177777777777798</v>
      </c>
    </row>
    <row r="34" spans="1:11" x14ac:dyDescent="0.15">
      <c r="A34" s="127" t="s">
        <v>5336</v>
      </c>
      <c r="B34" s="127" t="s">
        <v>5245</v>
      </c>
      <c r="C34" s="130" t="s">
        <v>5308</v>
      </c>
      <c r="D34" s="127" t="s">
        <v>5325</v>
      </c>
      <c r="E34" s="121" t="str">
        <f t="shared" si="0"/>
        <v>0701_不動産業中規模事業者</v>
      </c>
      <c r="F34" s="380">
        <v>1788.3962962963001</v>
      </c>
      <c r="G34" s="380">
        <v>2837.0182485896698</v>
      </c>
      <c r="H34" s="380">
        <v>-5.1402930402930496</v>
      </c>
      <c r="I34" s="380">
        <v>952.73451910408403</v>
      </c>
      <c r="J34" s="380">
        <v>3219.86666666667</v>
      </c>
      <c r="K34" s="380">
        <v>7871.96839506173</v>
      </c>
    </row>
    <row r="35" spans="1:11" x14ac:dyDescent="0.15">
      <c r="A35" s="127" t="s">
        <v>5336</v>
      </c>
      <c r="B35" s="127" t="s">
        <v>5245</v>
      </c>
      <c r="C35" s="130" t="s">
        <v>5308</v>
      </c>
      <c r="D35" s="127" t="s">
        <v>5326</v>
      </c>
      <c r="E35" s="121" t="str">
        <f t="shared" si="0"/>
        <v>0701_不動産業小規模事業者</v>
      </c>
      <c r="F35" s="380">
        <v>3275.75277777778</v>
      </c>
      <c r="G35" s="380">
        <v>5550.3144541471502</v>
      </c>
      <c r="H35" s="380">
        <v>-835.77777777777806</v>
      </c>
      <c r="I35" s="380">
        <v>1281.42592592593</v>
      </c>
      <c r="J35" s="380">
        <v>6851.9052631578998</v>
      </c>
      <c r="K35" s="380">
        <v>13881.527777777799</v>
      </c>
    </row>
    <row r="36" spans="1:11" x14ac:dyDescent="0.15">
      <c r="A36" s="127" t="s">
        <v>5336</v>
      </c>
      <c r="B36" s="127" t="s">
        <v>5246</v>
      </c>
      <c r="C36" s="130" t="s">
        <v>5332</v>
      </c>
      <c r="D36" s="127" t="s">
        <v>5325</v>
      </c>
      <c r="E36" s="121" t="str">
        <f t="shared" si="0"/>
        <v>0801_運輸業中規模事業者</v>
      </c>
      <c r="F36" s="380">
        <v>207.97499999999999</v>
      </c>
      <c r="G36" s="380">
        <v>886.38570524623697</v>
      </c>
      <c r="H36" s="380">
        <v>-525.861952861953</v>
      </c>
      <c r="I36" s="380">
        <v>17.183760683760699</v>
      </c>
      <c r="J36" s="380">
        <v>419.82857142857102</v>
      </c>
      <c r="K36" s="380">
        <v>1116.2577777777799</v>
      </c>
    </row>
    <row r="37" spans="1:11" x14ac:dyDescent="0.15">
      <c r="A37" s="127" t="s">
        <v>5336</v>
      </c>
      <c r="B37" s="127" t="s">
        <v>5246</v>
      </c>
      <c r="C37" s="130" t="s">
        <v>5309</v>
      </c>
      <c r="D37" s="127" t="s">
        <v>5326</v>
      </c>
      <c r="E37" s="121" t="str">
        <f t="shared" si="0"/>
        <v>0801_運輸業小規模事業者</v>
      </c>
      <c r="F37" s="380">
        <v>60.678780284043398</v>
      </c>
      <c r="G37" s="380">
        <v>2156.5283602905101</v>
      </c>
      <c r="H37" s="380">
        <v>-1586.9619047619001</v>
      </c>
      <c r="I37" s="380">
        <v>-262.85000000000002</v>
      </c>
      <c r="J37" s="380">
        <v>384.11111111111097</v>
      </c>
      <c r="K37" s="380">
        <v>1538.75</v>
      </c>
    </row>
    <row r="38" spans="1:11" x14ac:dyDescent="0.15">
      <c r="A38" s="127" t="s">
        <v>5336</v>
      </c>
      <c r="B38" s="127" t="s">
        <v>5248</v>
      </c>
      <c r="C38" s="130" t="s">
        <v>5310</v>
      </c>
      <c r="D38" s="127" t="s">
        <v>5325</v>
      </c>
      <c r="E38" s="121" t="str">
        <f t="shared" si="0"/>
        <v>0901_エネルギー中規模事業者</v>
      </c>
      <c r="F38" s="380">
        <v>2655.31582491582</v>
      </c>
      <c r="G38" s="380">
        <v>4804.7343838772504</v>
      </c>
      <c r="H38" s="380">
        <v>309.85515703338501</v>
      </c>
      <c r="I38" s="380">
        <v>1200.5680791816401</v>
      </c>
      <c r="J38" s="380">
        <v>3331.04301075269</v>
      </c>
      <c r="K38" s="380">
        <v>12285.031324725</v>
      </c>
    </row>
    <row r="39" spans="1:11" x14ac:dyDescent="0.15">
      <c r="A39" s="127" t="s">
        <v>5336</v>
      </c>
      <c r="B39" s="127" t="s">
        <v>5248</v>
      </c>
      <c r="C39" s="130" t="s">
        <v>5310</v>
      </c>
      <c r="D39" s="127" t="s">
        <v>5326</v>
      </c>
      <c r="E39" s="121" t="str">
        <f t="shared" si="0"/>
        <v>0901_エネルギー小規模事業者</v>
      </c>
      <c r="F39" s="380">
        <v>1054.7361111111099</v>
      </c>
      <c r="G39" s="380">
        <v>7025.3338575264297</v>
      </c>
      <c r="H39" s="380">
        <v>-536.01666666666699</v>
      </c>
      <c r="I39" s="380">
        <v>400.29629629629602</v>
      </c>
      <c r="J39" s="380">
        <v>2854</v>
      </c>
      <c r="K39" s="380">
        <v>11269.5</v>
      </c>
    </row>
    <row r="40" spans="1:11" x14ac:dyDescent="0.15">
      <c r="A40" s="127" t="s">
        <v>5336</v>
      </c>
      <c r="B40" s="127" t="s">
        <v>5249</v>
      </c>
      <c r="C40" s="130" t="s">
        <v>5333</v>
      </c>
      <c r="D40" s="127" t="s">
        <v>5325</v>
      </c>
      <c r="E40" s="121" t="str">
        <f t="shared" si="0"/>
        <v>1006_その他のサービス業中規模事業者</v>
      </c>
      <c r="F40" s="380">
        <v>399.22380174291902</v>
      </c>
      <c r="G40" s="380">
        <v>1683.1841709295099</v>
      </c>
      <c r="H40" s="380">
        <v>-795.06222222222198</v>
      </c>
      <c r="I40" s="380">
        <v>74.819844789357006</v>
      </c>
      <c r="J40" s="380">
        <v>943.42328042327995</v>
      </c>
      <c r="K40" s="380">
        <v>2707.3444444444399</v>
      </c>
    </row>
    <row r="41" spans="1:11" x14ac:dyDescent="0.15">
      <c r="A41" s="127" t="s">
        <v>5336</v>
      </c>
      <c r="B41" s="127" t="s">
        <v>5249</v>
      </c>
      <c r="C41" s="130" t="s">
        <v>5333</v>
      </c>
      <c r="D41" s="127" t="s">
        <v>5326</v>
      </c>
      <c r="E41" s="121" t="str">
        <f t="shared" si="0"/>
        <v>1006_その他のサービス業小規模事業者</v>
      </c>
      <c r="F41" s="380">
        <v>271.14999999999998</v>
      </c>
      <c r="G41" s="380">
        <v>3437.8174543558798</v>
      </c>
      <c r="H41" s="380">
        <v>-2746.7777777777801</v>
      </c>
      <c r="I41" s="380">
        <v>-385.53333333333302</v>
      </c>
      <c r="J41" s="380">
        <v>1338.8333333333301</v>
      </c>
      <c r="K41" s="380">
        <v>5213</v>
      </c>
    </row>
    <row r="42" spans="1:11" x14ac:dyDescent="0.15">
      <c r="A42" s="127" t="s">
        <v>5336</v>
      </c>
      <c r="B42" s="127" t="s">
        <v>5249</v>
      </c>
      <c r="C42" s="130" t="s">
        <v>5266</v>
      </c>
      <c r="D42" s="127" t="s">
        <v>5325</v>
      </c>
      <c r="E42" s="121" t="str">
        <f t="shared" si="0"/>
        <v>1001_物品賃貸業中規模事業者</v>
      </c>
      <c r="F42" s="380">
        <v>1048.8584494167301</v>
      </c>
      <c r="G42" s="380">
        <v>2323.5654179918401</v>
      </c>
      <c r="H42" s="380">
        <v>-621.10222222222205</v>
      </c>
      <c r="I42" s="380">
        <v>368.25833333333298</v>
      </c>
      <c r="J42" s="380">
        <v>1996.0413105413099</v>
      </c>
      <c r="K42" s="380">
        <v>5541.4630467571696</v>
      </c>
    </row>
    <row r="43" spans="1:11" x14ac:dyDescent="0.15">
      <c r="A43" s="127" t="s">
        <v>5336</v>
      </c>
      <c r="B43" s="127" t="s">
        <v>5249</v>
      </c>
      <c r="C43" s="130" t="s">
        <v>5266</v>
      </c>
      <c r="D43" s="127" t="s">
        <v>5326</v>
      </c>
      <c r="E43" s="121" t="str">
        <f t="shared" si="0"/>
        <v>1001_物品賃貸業小規模事業者</v>
      </c>
      <c r="F43" s="380">
        <v>193.53095238095199</v>
      </c>
      <c r="G43" s="380">
        <v>3469.31005747377</v>
      </c>
      <c r="H43" s="380">
        <v>-2907</v>
      </c>
      <c r="I43" s="380">
        <v>-351</v>
      </c>
      <c r="J43" s="380">
        <v>1336.25</v>
      </c>
      <c r="K43" s="380">
        <v>5491.4416666666702</v>
      </c>
    </row>
    <row r="44" spans="1:11" x14ac:dyDescent="0.15">
      <c r="A44" s="127" t="s">
        <v>5336</v>
      </c>
      <c r="B44" s="127" t="s">
        <v>5249</v>
      </c>
      <c r="C44" s="130" t="s">
        <v>5267</v>
      </c>
      <c r="D44" s="127" t="s">
        <v>5325</v>
      </c>
      <c r="E44" s="121" t="str">
        <f t="shared" si="0"/>
        <v>1002_娯楽業中規模事業者</v>
      </c>
      <c r="F44" s="380">
        <v>103.911295793758</v>
      </c>
      <c r="G44" s="380">
        <v>2196.9412936346998</v>
      </c>
      <c r="H44" s="380">
        <v>-1887.92916666667</v>
      </c>
      <c r="I44" s="380">
        <v>-422.04761904761898</v>
      </c>
      <c r="J44" s="380">
        <v>650.52</v>
      </c>
      <c r="K44" s="380">
        <v>3402.46</v>
      </c>
    </row>
    <row r="45" spans="1:11" x14ac:dyDescent="0.15">
      <c r="A45" s="127" t="s">
        <v>5336</v>
      </c>
      <c r="B45" s="127" t="s">
        <v>5249</v>
      </c>
      <c r="C45" s="130" t="s">
        <v>5267</v>
      </c>
      <c r="D45" s="127" t="s">
        <v>5326</v>
      </c>
      <c r="E45" s="121" t="str">
        <f t="shared" si="0"/>
        <v>1002_娯楽業小規模事業者</v>
      </c>
      <c r="F45" s="380">
        <v>-486</v>
      </c>
      <c r="G45" s="380">
        <v>3393.3127108147301</v>
      </c>
      <c r="H45" s="380">
        <v>-4154.3333333333303</v>
      </c>
      <c r="I45" s="380">
        <v>-1463.94444444444</v>
      </c>
      <c r="J45" s="380">
        <v>863.85024154589405</v>
      </c>
      <c r="K45" s="380">
        <v>4847.6666666666697</v>
      </c>
    </row>
    <row r="46" spans="1:11" x14ac:dyDescent="0.15">
      <c r="A46" s="127" t="s">
        <v>5336</v>
      </c>
      <c r="B46" s="127" t="s">
        <v>5249</v>
      </c>
      <c r="C46" s="130" t="s">
        <v>5268</v>
      </c>
      <c r="D46" s="127" t="s">
        <v>5325</v>
      </c>
      <c r="E46" s="121" t="str">
        <f t="shared" si="0"/>
        <v>1003_広告・調査・情報サービス業中規模事業者</v>
      </c>
      <c r="F46" s="380">
        <v>353.12747573845797</v>
      </c>
      <c r="G46" s="380">
        <v>1260.2950403048301</v>
      </c>
      <c r="H46" s="380">
        <v>-532.34121212121204</v>
      </c>
      <c r="I46" s="380">
        <v>98.1589008363202</v>
      </c>
      <c r="J46" s="380">
        <v>712.05</v>
      </c>
      <c r="K46" s="380">
        <v>2029.9732142857099</v>
      </c>
    </row>
    <row r="47" spans="1:11" x14ac:dyDescent="0.15">
      <c r="A47" s="127" t="s">
        <v>5336</v>
      </c>
      <c r="B47" s="127" t="s">
        <v>5249</v>
      </c>
      <c r="C47" s="130" t="s">
        <v>5268</v>
      </c>
      <c r="D47" s="127" t="s">
        <v>5326</v>
      </c>
      <c r="E47" s="121" t="str">
        <f t="shared" si="0"/>
        <v>1003_広告・調査・情報サービス業小規模事業者</v>
      </c>
      <c r="F47" s="380">
        <v>507.6</v>
      </c>
      <c r="G47" s="380">
        <v>3282.9859720667801</v>
      </c>
      <c r="H47" s="380">
        <v>-2273.3333333333298</v>
      </c>
      <c r="I47" s="380">
        <v>-152</v>
      </c>
      <c r="J47" s="380">
        <v>1384.1666666666699</v>
      </c>
      <c r="K47" s="380">
        <v>5504.2333333333299</v>
      </c>
    </row>
    <row r="48" spans="1:11" x14ac:dyDescent="0.15">
      <c r="A48" s="127" t="s">
        <v>5336</v>
      </c>
      <c r="B48" s="127" t="s">
        <v>5249</v>
      </c>
      <c r="C48" s="130" t="s">
        <v>5269</v>
      </c>
      <c r="D48" s="127" t="s">
        <v>5325</v>
      </c>
      <c r="E48" s="121" t="str">
        <f t="shared" si="0"/>
        <v>1004_事業サービス業中規模事業者</v>
      </c>
      <c r="F48" s="380">
        <v>325.41361737677499</v>
      </c>
      <c r="G48" s="380">
        <v>1571.4250853410999</v>
      </c>
      <c r="H48" s="380">
        <v>-795.63555555555604</v>
      </c>
      <c r="I48" s="380">
        <v>26.3592261904762</v>
      </c>
      <c r="J48" s="380">
        <v>921.83262527233103</v>
      </c>
      <c r="K48" s="380">
        <v>2607.6017543859598</v>
      </c>
    </row>
    <row r="49" spans="1:11" x14ac:dyDescent="0.15">
      <c r="A49" s="127" t="s">
        <v>5336</v>
      </c>
      <c r="B49" s="127" t="s">
        <v>5249</v>
      </c>
      <c r="C49" s="130" t="s">
        <v>5269</v>
      </c>
      <c r="D49" s="127" t="s">
        <v>5326</v>
      </c>
      <c r="E49" s="121" t="str">
        <f t="shared" si="0"/>
        <v>1004_事業サービス業小規模事業者</v>
      </c>
      <c r="F49" s="380">
        <v>308.777777777778</v>
      </c>
      <c r="G49" s="380">
        <v>2935.2745113473802</v>
      </c>
      <c r="H49" s="380">
        <v>-2313.9777777777799</v>
      </c>
      <c r="I49" s="380">
        <v>-658.36111111111097</v>
      </c>
      <c r="J49" s="380">
        <v>1311.6111111111099</v>
      </c>
      <c r="K49" s="380">
        <v>4414.6666666666697</v>
      </c>
    </row>
    <row r="50" spans="1:11" x14ac:dyDescent="0.15">
      <c r="A50" s="127" t="s">
        <v>5336</v>
      </c>
      <c r="B50" s="127" t="s">
        <v>5249</v>
      </c>
      <c r="C50" s="130" t="s">
        <v>5270</v>
      </c>
      <c r="D50" s="127" t="s">
        <v>5325</v>
      </c>
      <c r="E50" s="121" t="str">
        <f t="shared" si="0"/>
        <v>1005_専門サービス業中規模事業者</v>
      </c>
      <c r="F50" s="380">
        <v>645.16666666666697</v>
      </c>
      <c r="G50" s="380">
        <v>1728.4531039936301</v>
      </c>
      <c r="H50" s="380">
        <v>-536.91388888888901</v>
      </c>
      <c r="I50" s="380">
        <v>227.279393939394</v>
      </c>
      <c r="J50" s="380">
        <v>1315.3412571089</v>
      </c>
      <c r="K50" s="380">
        <v>2987.70617245432</v>
      </c>
    </row>
    <row r="51" spans="1:11" x14ac:dyDescent="0.15">
      <c r="A51" s="127" t="s">
        <v>5336</v>
      </c>
      <c r="B51" s="127" t="s">
        <v>5249</v>
      </c>
      <c r="C51" s="130" t="s">
        <v>5270</v>
      </c>
      <c r="D51" s="127" t="s">
        <v>5326</v>
      </c>
      <c r="E51" s="121" t="str">
        <f t="shared" si="0"/>
        <v>1005_専門サービス業小規模事業者</v>
      </c>
      <c r="F51" s="380">
        <v>271.14999999999998</v>
      </c>
      <c r="G51" s="380">
        <v>3508.8366754550302</v>
      </c>
      <c r="H51" s="380">
        <v>-2892.5555555555602</v>
      </c>
      <c r="I51" s="380">
        <v>-475.58333333333297</v>
      </c>
      <c r="J51" s="380">
        <v>1653.1666666666699</v>
      </c>
      <c r="K51" s="380">
        <v>5940.3333333333303</v>
      </c>
    </row>
    <row r="52" spans="1:11" x14ac:dyDescent="0.15">
      <c r="A52" s="127" t="s">
        <v>5336</v>
      </c>
      <c r="B52" s="127" t="s">
        <v>5328</v>
      </c>
      <c r="C52" s="130" t="s">
        <v>5329</v>
      </c>
      <c r="D52" s="127" t="s">
        <v>5325</v>
      </c>
      <c r="E52" s="121" t="str">
        <f t="shared" si="0"/>
        <v>不使用中規模事業者</v>
      </c>
      <c r="F52" s="380"/>
      <c r="G52" s="380"/>
      <c r="H52" s="380"/>
      <c r="I52" s="380"/>
      <c r="J52" s="380"/>
      <c r="K52" s="380"/>
    </row>
    <row r="53" spans="1:11" x14ac:dyDescent="0.15">
      <c r="A53" s="127" t="s">
        <v>5336</v>
      </c>
      <c r="B53" s="127" t="s">
        <v>5328</v>
      </c>
      <c r="C53" s="130" t="s">
        <v>5329</v>
      </c>
      <c r="D53" s="127" t="s">
        <v>5326</v>
      </c>
      <c r="E53" s="121" t="str">
        <f t="shared" si="0"/>
        <v>不使用小規模事業者</v>
      </c>
      <c r="F53" s="380"/>
      <c r="G53" s="380"/>
      <c r="H53" s="380"/>
      <c r="I53" s="380"/>
      <c r="J53" s="380"/>
      <c r="K53" s="380"/>
    </row>
    <row r="54" spans="1:11" x14ac:dyDescent="0.15">
      <c r="A54" s="127" t="s">
        <v>5336</v>
      </c>
      <c r="B54" s="127" t="s">
        <v>5252</v>
      </c>
      <c r="C54" s="130" t="s">
        <v>5313</v>
      </c>
      <c r="D54" s="127" t="s">
        <v>5325</v>
      </c>
      <c r="E54" s="121" t="str">
        <f t="shared" si="0"/>
        <v>1101_医療業中規模事業者</v>
      </c>
      <c r="F54" s="380">
        <v>292.565</v>
      </c>
      <c r="G54" s="380">
        <v>1096.90833700864</v>
      </c>
      <c r="H54" s="380">
        <v>-789.28269230769195</v>
      </c>
      <c r="I54" s="380">
        <v>-115.76666666666701</v>
      </c>
      <c r="J54" s="380">
        <v>588.792921395544</v>
      </c>
      <c r="K54" s="380">
        <v>1920.7830687830699</v>
      </c>
    </row>
    <row r="55" spans="1:11" x14ac:dyDescent="0.15">
      <c r="A55" s="127" t="s">
        <v>5336</v>
      </c>
      <c r="B55" s="127" t="s">
        <v>5252</v>
      </c>
      <c r="C55" s="130" t="s">
        <v>5313</v>
      </c>
      <c r="D55" s="127" t="s">
        <v>5326</v>
      </c>
      <c r="E55" s="121" t="str">
        <f t="shared" si="0"/>
        <v>1101_医療業小規模事業者</v>
      </c>
      <c r="F55" s="381">
        <v>292.565</v>
      </c>
      <c r="G55" s="381">
        <v>1096.90833700864</v>
      </c>
      <c r="H55" s="381">
        <v>-789.28269230769195</v>
      </c>
      <c r="I55" s="381">
        <v>-115.76666666666701</v>
      </c>
      <c r="J55" s="381">
        <v>588.792921395544</v>
      </c>
      <c r="K55" s="381">
        <v>1920.7830687830699</v>
      </c>
    </row>
    <row r="56" spans="1:11" x14ac:dyDescent="0.15">
      <c r="A56" s="127" t="s">
        <v>5336</v>
      </c>
      <c r="B56" s="127" t="s">
        <v>5253</v>
      </c>
      <c r="C56" s="130" t="s">
        <v>5314</v>
      </c>
      <c r="D56" s="127" t="s">
        <v>5325</v>
      </c>
      <c r="E56" s="121" t="str">
        <f t="shared" si="0"/>
        <v>1201_保険衛生、廃棄物処理業中規模事業者</v>
      </c>
      <c r="F56" s="380">
        <v>1138.11061728395</v>
      </c>
      <c r="G56" s="380">
        <v>2166.6773811011899</v>
      </c>
      <c r="H56" s="380">
        <v>-387.35925925925898</v>
      </c>
      <c r="I56" s="380">
        <v>506.60952380952398</v>
      </c>
      <c r="J56" s="380">
        <v>2068.98888888889</v>
      </c>
      <c r="K56" s="380">
        <v>5025.1333333333296</v>
      </c>
    </row>
    <row r="57" spans="1:11" x14ac:dyDescent="0.15">
      <c r="A57" s="127" t="s">
        <v>5336</v>
      </c>
      <c r="B57" s="127" t="s">
        <v>5253</v>
      </c>
      <c r="C57" s="130" t="s">
        <v>5314</v>
      </c>
      <c r="D57" s="127" t="s">
        <v>5326</v>
      </c>
      <c r="E57" s="121" t="str">
        <f t="shared" si="0"/>
        <v>1201_保険衛生、廃棄物処理業小規模事業者</v>
      </c>
      <c r="F57" s="380">
        <v>907.29166666666697</v>
      </c>
      <c r="G57" s="380">
        <v>3910.7159271693899</v>
      </c>
      <c r="H57" s="380">
        <v>-1131.3333333333301</v>
      </c>
      <c r="I57" s="380">
        <v>-123.166666666667</v>
      </c>
      <c r="J57" s="380">
        <v>1958.8888888888901</v>
      </c>
      <c r="K57" s="380">
        <v>6798.6095238095204</v>
      </c>
    </row>
    <row r="58" spans="1:11" x14ac:dyDescent="0.15">
      <c r="A58" s="127" t="s">
        <v>5336</v>
      </c>
      <c r="B58" s="127" t="s">
        <v>5254</v>
      </c>
      <c r="C58" s="130" t="s">
        <v>5334</v>
      </c>
      <c r="D58" s="127" t="s">
        <v>5325</v>
      </c>
      <c r="E58" s="121" t="str">
        <f t="shared" si="0"/>
        <v>1301_観光業中規模事業者</v>
      </c>
      <c r="F58" s="380">
        <v>-378.96755464480901</v>
      </c>
      <c r="G58" s="380">
        <v>1590.69437732348</v>
      </c>
      <c r="H58" s="380">
        <v>-1896.1256410256401</v>
      </c>
      <c r="I58" s="380">
        <v>-1067.0603030303</v>
      </c>
      <c r="J58" s="380">
        <v>301.89655172413802</v>
      </c>
      <c r="K58" s="380">
        <v>1901.12034188034</v>
      </c>
    </row>
    <row r="59" spans="1:11" x14ac:dyDescent="0.15">
      <c r="A59" s="127" t="s">
        <v>5336</v>
      </c>
      <c r="B59" s="127" t="s">
        <v>5254</v>
      </c>
      <c r="C59" s="130" t="s">
        <v>5334</v>
      </c>
      <c r="D59" s="127" t="s">
        <v>5326</v>
      </c>
      <c r="E59" s="121" t="str">
        <f t="shared" si="0"/>
        <v>1301_観光業小規模事業者</v>
      </c>
      <c r="F59" s="380">
        <v>-91.071428571428598</v>
      </c>
      <c r="G59" s="380">
        <v>4117.5460142035199</v>
      </c>
      <c r="H59" s="380">
        <v>-4683.6666666666697</v>
      </c>
      <c r="I59" s="380">
        <v>-1735.9166666666699</v>
      </c>
      <c r="J59" s="380">
        <v>1585.2631578947401</v>
      </c>
      <c r="K59" s="380">
        <v>6322.4583333333303</v>
      </c>
    </row>
    <row r="60" spans="1:11" x14ac:dyDescent="0.15">
      <c r="A60" s="127" t="s">
        <v>5336</v>
      </c>
      <c r="B60" s="130" t="s">
        <v>5335</v>
      </c>
      <c r="C60" s="130" t="s">
        <v>5317</v>
      </c>
      <c r="D60" s="127" t="s">
        <v>5325</v>
      </c>
      <c r="E60" s="121" t="str">
        <f t="shared" si="0"/>
        <v>1400_その他業種中規模事業者</v>
      </c>
      <c r="F60" s="380">
        <v>744.48937722666506</v>
      </c>
      <c r="G60" s="380">
        <v>2116.52630893674</v>
      </c>
      <c r="H60" s="380">
        <v>-734.76587301587301</v>
      </c>
      <c r="I60" s="380">
        <v>226.966137566138</v>
      </c>
      <c r="J60" s="380">
        <v>1619.05092592593</v>
      </c>
      <c r="K60" s="380">
        <v>4310.6058467741896</v>
      </c>
    </row>
    <row r="61" spans="1:11" x14ac:dyDescent="0.15">
      <c r="A61" s="127" t="s">
        <v>5336</v>
      </c>
      <c r="B61" s="130" t="s">
        <v>5335</v>
      </c>
      <c r="C61" s="130" t="s">
        <v>5317</v>
      </c>
      <c r="D61" s="127" t="s">
        <v>5326</v>
      </c>
      <c r="E61" s="121" t="str">
        <f t="shared" si="0"/>
        <v>1400_その他業種小規模事業者</v>
      </c>
      <c r="F61" s="380">
        <v>595.79040404040404</v>
      </c>
      <c r="G61" s="380">
        <v>3266.9593401162401</v>
      </c>
      <c r="H61" s="380">
        <v>-1696.1666666666699</v>
      </c>
      <c r="I61" s="380">
        <v>-38.8611111111111</v>
      </c>
      <c r="J61" s="380">
        <v>1596.66837606838</v>
      </c>
      <c r="K61" s="380">
        <v>5349</v>
      </c>
    </row>
    <row r="64" spans="1:11" x14ac:dyDescent="0.15">
      <c r="E64" s="102" t="s">
        <v>5318</v>
      </c>
    </row>
  </sheetData>
  <phoneticPr fontId="1"/>
  <conditionalFormatting sqref="C2:D12">
    <cfRule type="cellIs" dxfId="7" priority="3" operator="lessThan">
      <formula>0</formula>
    </cfRule>
  </conditionalFormatting>
  <conditionalFormatting sqref="E2:K61">
    <cfRule type="cellIs" dxfId="6"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K64"/>
  <sheetViews>
    <sheetView topLeftCell="A30" workbookViewId="0">
      <selection activeCell="K5" sqref="K5"/>
    </sheetView>
  </sheetViews>
  <sheetFormatPr defaultColWidth="9" defaultRowHeight="11.25" x14ac:dyDescent="0.15"/>
  <cols>
    <col min="1" max="1" width="19.875" style="102" bestFit="1" customWidth="1"/>
    <col min="2" max="2" width="20.375" style="102" bestFit="1" customWidth="1"/>
    <col min="3" max="3" width="24" style="102" bestFit="1" customWidth="1"/>
    <col min="4" max="4" width="10.375" style="102" bestFit="1" customWidth="1"/>
    <col min="5" max="5" width="15.625" style="102" customWidth="1"/>
    <col min="6" max="16384" width="9" style="102"/>
  </cols>
  <sheetData>
    <row r="1" spans="1:11" x14ac:dyDescent="0.15">
      <c r="A1" s="1" t="s">
        <v>5319</v>
      </c>
      <c r="B1" s="2" t="s">
        <v>5320</v>
      </c>
      <c r="C1" s="2" t="s">
        <v>5321</v>
      </c>
      <c r="D1" s="3" t="s">
        <v>5322</v>
      </c>
      <c r="E1" s="117" t="s">
        <v>5289</v>
      </c>
      <c r="F1" s="3" t="s">
        <v>5323</v>
      </c>
      <c r="G1" s="3" t="s">
        <v>5324</v>
      </c>
      <c r="H1" s="3" t="s">
        <v>5292</v>
      </c>
      <c r="I1" s="3" t="s">
        <v>5293</v>
      </c>
      <c r="J1" s="3" t="s">
        <v>5294</v>
      </c>
      <c r="K1" s="3" t="s">
        <v>5295</v>
      </c>
    </row>
    <row r="2" spans="1:11" x14ac:dyDescent="0.15">
      <c r="A2" s="118" t="s">
        <v>5337</v>
      </c>
      <c r="B2" s="119" t="s">
        <v>5231</v>
      </c>
      <c r="C2" s="129" t="s">
        <v>5297</v>
      </c>
      <c r="D2" s="125" t="s">
        <v>5325</v>
      </c>
      <c r="E2" s="121" t="str">
        <f>C2&amp;D2</f>
        <v>0101_農業中規模事業者</v>
      </c>
      <c r="F2" s="382">
        <v>5.6098146585281299</v>
      </c>
      <c r="G2" s="382">
        <v>18.2874611682516</v>
      </c>
      <c r="H2" s="382">
        <v>26.429912055175699</v>
      </c>
      <c r="I2" s="382">
        <v>8.8689100407929597</v>
      </c>
      <c r="J2" s="382">
        <v>3.4604325916216601</v>
      </c>
      <c r="K2" s="382">
        <v>1.0080950486044</v>
      </c>
    </row>
    <row r="3" spans="1:11" x14ac:dyDescent="0.15">
      <c r="A3" s="118" t="s">
        <v>5337</v>
      </c>
      <c r="B3" s="119" t="s">
        <v>5231</v>
      </c>
      <c r="C3" s="129" t="s">
        <v>5297</v>
      </c>
      <c r="D3" s="125" t="s">
        <v>5326</v>
      </c>
      <c r="E3" s="121" t="str">
        <f t="shared" ref="E3:E61" si="0">C3&amp;D3</f>
        <v>0101_農業小規模事業者</v>
      </c>
      <c r="F3" s="382">
        <v>9.2046591208212707</v>
      </c>
      <c r="G3" s="382">
        <v>59.570855510954402</v>
      </c>
      <c r="H3" s="382">
        <v>66.354921175969295</v>
      </c>
      <c r="I3" s="382">
        <v>21.4092603250295</v>
      </c>
      <c r="J3" s="382">
        <v>4.7586474931986</v>
      </c>
      <c r="K3" s="382">
        <v>1.2978650137740999</v>
      </c>
    </row>
    <row r="4" spans="1:11" x14ac:dyDescent="0.15">
      <c r="A4" s="118" t="s">
        <v>5337</v>
      </c>
      <c r="B4" s="119" t="s">
        <v>5235</v>
      </c>
      <c r="C4" s="129" t="s">
        <v>5301</v>
      </c>
      <c r="D4" s="125" t="s">
        <v>5325</v>
      </c>
      <c r="E4" s="121" t="str">
        <f t="shared" si="0"/>
        <v>0201_建設業中規模事業者</v>
      </c>
      <c r="F4" s="382">
        <v>5.6822696058608404</v>
      </c>
      <c r="G4" s="382">
        <v>29.169691843776199</v>
      </c>
      <c r="H4" s="382">
        <v>31.833415022668799</v>
      </c>
      <c r="I4" s="382">
        <v>10.259958553994901</v>
      </c>
      <c r="J4" s="382">
        <v>2.5551865776201601</v>
      </c>
      <c r="K4" s="382">
        <v>0.470703246229284</v>
      </c>
    </row>
    <row r="5" spans="1:11" x14ac:dyDescent="0.15">
      <c r="A5" s="118" t="s">
        <v>5337</v>
      </c>
      <c r="B5" s="119" t="s">
        <v>5235</v>
      </c>
      <c r="C5" s="129" t="s">
        <v>5301</v>
      </c>
      <c r="D5" s="125" t="s">
        <v>5326</v>
      </c>
      <c r="E5" s="121" t="str">
        <f t="shared" si="0"/>
        <v>0201_建設業小規模事業者</v>
      </c>
      <c r="F5" s="382">
        <v>6.16014939918613</v>
      </c>
      <c r="G5" s="382">
        <v>34.247737270104899</v>
      </c>
      <c r="H5" s="382">
        <v>36.888439349666598</v>
      </c>
      <c r="I5" s="382">
        <v>11.7575387620559</v>
      </c>
      <c r="J5" s="382">
        <v>3.0136707925364901</v>
      </c>
      <c r="K5" s="382">
        <v>0.54195668986852297</v>
      </c>
    </row>
    <row r="6" spans="1:11" x14ac:dyDescent="0.15">
      <c r="A6" s="118" t="s">
        <v>5337</v>
      </c>
      <c r="B6" s="119" t="s">
        <v>606</v>
      </c>
      <c r="C6" s="129" t="s">
        <v>5327</v>
      </c>
      <c r="D6" s="125" t="s">
        <v>5325</v>
      </c>
      <c r="E6" s="121" t="str">
        <f t="shared" si="0"/>
        <v>0306_その他の製造業中規模事業者</v>
      </c>
      <c r="F6" s="382">
        <v>9.1302327588687202</v>
      </c>
      <c r="G6" s="382">
        <v>36.497304599960501</v>
      </c>
      <c r="H6" s="382">
        <v>54.631467439785901</v>
      </c>
      <c r="I6" s="382">
        <v>17.231938431056001</v>
      </c>
      <c r="J6" s="382">
        <v>4.5666705890872201</v>
      </c>
      <c r="K6" s="382">
        <v>0.89579138082871002</v>
      </c>
    </row>
    <row r="7" spans="1:11" ht="13.5" customHeight="1" x14ac:dyDescent="0.15">
      <c r="A7" s="118" t="s">
        <v>5337</v>
      </c>
      <c r="B7" s="119" t="s">
        <v>606</v>
      </c>
      <c r="C7" s="129" t="s">
        <v>5327</v>
      </c>
      <c r="D7" s="125" t="s">
        <v>5326</v>
      </c>
      <c r="E7" s="121" t="str">
        <f t="shared" si="0"/>
        <v>0306_その他の製造業小規模事業者</v>
      </c>
      <c r="F7" s="382">
        <v>10.075370675453</v>
      </c>
      <c r="G7" s="382">
        <v>37.381033431178601</v>
      </c>
      <c r="H7" s="382">
        <v>55.572281303602097</v>
      </c>
      <c r="I7" s="382">
        <v>18.652956989247301</v>
      </c>
      <c r="J7" s="382">
        <v>5.1628483841527597</v>
      </c>
      <c r="K7" s="382">
        <v>0.82896866391184498</v>
      </c>
    </row>
    <row r="8" spans="1:11" x14ac:dyDescent="0.15">
      <c r="A8" s="118" t="s">
        <v>5337</v>
      </c>
      <c r="B8" s="119" t="s">
        <v>606</v>
      </c>
      <c r="C8" s="129" t="s">
        <v>5257</v>
      </c>
      <c r="D8" s="125" t="s">
        <v>5325</v>
      </c>
      <c r="E8" s="121" t="str">
        <f t="shared" si="0"/>
        <v>0301_食料品・飼料・飲料製造業中規模事業者</v>
      </c>
      <c r="F8" s="382">
        <v>10.8913934647845</v>
      </c>
      <c r="G8" s="382">
        <v>36.398117162616501</v>
      </c>
      <c r="H8" s="382">
        <v>62.581185330312898</v>
      </c>
      <c r="I8" s="382">
        <v>22.252292160296701</v>
      </c>
      <c r="J8" s="382">
        <v>4.8902058756067497</v>
      </c>
      <c r="K8" s="382">
        <v>1.2201188296401499</v>
      </c>
    </row>
    <row r="9" spans="1:11" x14ac:dyDescent="0.15">
      <c r="A9" s="118" t="s">
        <v>5337</v>
      </c>
      <c r="B9" s="119" t="s">
        <v>606</v>
      </c>
      <c r="C9" s="129" t="s">
        <v>5257</v>
      </c>
      <c r="D9" s="125" t="s">
        <v>5326</v>
      </c>
      <c r="E9" s="121" t="str">
        <f t="shared" si="0"/>
        <v>0301_食料品・飼料・飲料製造業小規模事業者</v>
      </c>
      <c r="F9" s="382">
        <v>12.158064824269299</v>
      </c>
      <c r="G9" s="382">
        <v>34.569608962940102</v>
      </c>
      <c r="H9" s="382">
        <v>64.743983073261006</v>
      </c>
      <c r="I9" s="382">
        <v>22.473737831107101</v>
      </c>
      <c r="J9" s="382">
        <v>6.70359964881475</v>
      </c>
      <c r="K9" s="382">
        <v>1.0685438080540399</v>
      </c>
    </row>
    <row r="10" spans="1:11" x14ac:dyDescent="0.15">
      <c r="A10" s="118" t="s">
        <v>5337</v>
      </c>
      <c r="B10" s="119" t="s">
        <v>606</v>
      </c>
      <c r="C10" s="129" t="s">
        <v>5258</v>
      </c>
      <c r="D10" s="125" t="s">
        <v>5325</v>
      </c>
      <c r="E10" s="121" t="str">
        <f t="shared" si="0"/>
        <v>0302_化学工業・関連製品製造業中規模事業者</v>
      </c>
      <c r="F10" s="382">
        <v>8.61598186593646</v>
      </c>
      <c r="G10" s="382">
        <v>20.0399064717204</v>
      </c>
      <c r="H10" s="382">
        <v>37.126382950294001</v>
      </c>
      <c r="I10" s="382">
        <v>18.212448812448802</v>
      </c>
      <c r="J10" s="382">
        <v>3.3404676154125599</v>
      </c>
      <c r="K10" s="382">
        <v>0.65822062688785998</v>
      </c>
    </row>
    <row r="11" spans="1:11" x14ac:dyDescent="0.15">
      <c r="A11" s="118" t="s">
        <v>5337</v>
      </c>
      <c r="B11" s="119" t="s">
        <v>606</v>
      </c>
      <c r="C11" s="129" t="s">
        <v>5258</v>
      </c>
      <c r="D11" s="125" t="s">
        <v>5326</v>
      </c>
      <c r="E11" s="121" t="str">
        <f t="shared" si="0"/>
        <v>0302_化学工業・関連製品製造業小規模事業者</v>
      </c>
      <c r="F11" s="382">
        <v>7.7539636584222604</v>
      </c>
      <c r="G11" s="382">
        <v>26.410684015792601</v>
      </c>
      <c r="H11" s="382">
        <v>40.634053689009001</v>
      </c>
      <c r="I11" s="382">
        <v>14.077223360259699</v>
      </c>
      <c r="J11" s="382">
        <v>4.4541721229898901</v>
      </c>
      <c r="K11" s="382">
        <v>0.97715684687601101</v>
      </c>
    </row>
    <row r="12" spans="1:11" x14ac:dyDescent="0.15">
      <c r="A12" s="118" t="s">
        <v>5337</v>
      </c>
      <c r="B12" s="119" t="s">
        <v>606</v>
      </c>
      <c r="C12" s="129" t="s">
        <v>5259</v>
      </c>
      <c r="D12" s="125" t="s">
        <v>5325</v>
      </c>
      <c r="E12" s="121" t="str">
        <f t="shared" si="0"/>
        <v>0303_鉄鋼業、非鉄金属製造業中規模事業者</v>
      </c>
      <c r="F12" s="382">
        <v>9.2188783294482093</v>
      </c>
      <c r="G12" s="382">
        <v>51.458539510614301</v>
      </c>
      <c r="H12" s="382">
        <v>86.697047106407595</v>
      </c>
      <c r="I12" s="382">
        <v>18.809978308026</v>
      </c>
      <c r="J12" s="382">
        <v>4.5685161665252902</v>
      </c>
      <c r="K12" s="382">
        <v>1.2733906758445599</v>
      </c>
    </row>
    <row r="13" spans="1:11" x14ac:dyDescent="0.15">
      <c r="A13" s="123" t="s">
        <v>5337</v>
      </c>
      <c r="B13" s="123" t="s">
        <v>606</v>
      </c>
      <c r="C13" s="130" t="s">
        <v>5259</v>
      </c>
      <c r="D13" s="123" t="s">
        <v>5326</v>
      </c>
      <c r="E13" s="121" t="str">
        <f t="shared" si="0"/>
        <v>0303_鉄鋼業、非鉄金属製造業小規模事業者</v>
      </c>
      <c r="F13" s="382">
        <v>12.9648246426694</v>
      </c>
      <c r="G13" s="382">
        <v>29.358625982782002</v>
      </c>
      <c r="H13" s="382">
        <v>52.241494888553703</v>
      </c>
      <c r="I13" s="382">
        <v>17.260083480279501</v>
      </c>
      <c r="J13" s="382">
        <v>5.5121301965247902</v>
      </c>
      <c r="K13" s="382">
        <v>1.7624744499218501</v>
      </c>
    </row>
    <row r="14" spans="1:11" x14ac:dyDescent="0.15">
      <c r="A14" s="123" t="s">
        <v>5337</v>
      </c>
      <c r="B14" s="123" t="s">
        <v>606</v>
      </c>
      <c r="C14" s="130" t="s">
        <v>5260</v>
      </c>
      <c r="D14" s="123" t="s">
        <v>5325</v>
      </c>
      <c r="E14" s="121" t="str">
        <f t="shared" si="0"/>
        <v>0304_金属製品製造業中規模事業者</v>
      </c>
      <c r="F14" s="382">
        <v>8.3995564719074896</v>
      </c>
      <c r="G14" s="382">
        <v>41.807296430281802</v>
      </c>
      <c r="H14" s="382">
        <v>65.074179817275706</v>
      </c>
      <c r="I14" s="382">
        <v>15.2967569559609</v>
      </c>
      <c r="J14" s="382">
        <v>4.63679388198765</v>
      </c>
      <c r="K14" s="382">
        <v>0.893212216579644</v>
      </c>
    </row>
    <row r="15" spans="1:11" x14ac:dyDescent="0.15">
      <c r="A15" s="123" t="s">
        <v>5337</v>
      </c>
      <c r="B15" s="123" t="s">
        <v>606</v>
      </c>
      <c r="C15" s="130" t="s">
        <v>5260</v>
      </c>
      <c r="D15" s="123" t="s">
        <v>5326</v>
      </c>
      <c r="E15" s="121" t="str">
        <f t="shared" si="0"/>
        <v>0304_金属製品製造業小規模事業者</v>
      </c>
      <c r="F15" s="382">
        <v>8.7648510925584304</v>
      </c>
      <c r="G15" s="382">
        <v>44.359619390108101</v>
      </c>
      <c r="H15" s="382">
        <v>49.078400668128197</v>
      </c>
      <c r="I15" s="382">
        <v>17.9903409090909</v>
      </c>
      <c r="J15" s="382">
        <v>5.1917329710848001</v>
      </c>
      <c r="K15" s="382">
        <v>0.94282606067931796</v>
      </c>
    </row>
    <row r="16" spans="1:11" x14ac:dyDescent="0.15">
      <c r="A16" s="123" t="s">
        <v>5337</v>
      </c>
      <c r="B16" s="123" t="s">
        <v>606</v>
      </c>
      <c r="C16" s="130" t="s">
        <v>5261</v>
      </c>
      <c r="D16" s="123" t="s">
        <v>5325</v>
      </c>
      <c r="E16" s="121" t="str">
        <f t="shared" si="0"/>
        <v>0305_一般・電気機械器具製造業中規模事業者</v>
      </c>
      <c r="F16" s="382">
        <v>8.2934176976107299</v>
      </c>
      <c r="G16" s="382">
        <v>33.795306340042401</v>
      </c>
      <c r="H16" s="382">
        <v>43.898610261340799</v>
      </c>
      <c r="I16" s="382">
        <v>15.259947303472</v>
      </c>
      <c r="J16" s="382">
        <v>4.4074084925192398</v>
      </c>
      <c r="K16" s="382">
        <v>0.69399848279567</v>
      </c>
    </row>
    <row r="17" spans="1:11" x14ac:dyDescent="0.15">
      <c r="A17" s="123" t="s">
        <v>5337</v>
      </c>
      <c r="B17" s="123" t="s">
        <v>606</v>
      </c>
      <c r="C17" s="130" t="s">
        <v>5261</v>
      </c>
      <c r="D17" s="123" t="s">
        <v>5326</v>
      </c>
      <c r="E17" s="121" t="str">
        <f t="shared" si="0"/>
        <v>0305_一般・電気機械器具製造業小規模事業者</v>
      </c>
      <c r="F17" s="382">
        <v>9.1249441870210397</v>
      </c>
      <c r="G17" s="382">
        <v>34.316909270117002</v>
      </c>
      <c r="H17" s="382">
        <v>63.707990376092198</v>
      </c>
      <c r="I17" s="382">
        <v>16.337810886907601</v>
      </c>
      <c r="J17" s="382">
        <v>4.3512653166909097</v>
      </c>
      <c r="K17" s="382">
        <v>0.41750987166831199</v>
      </c>
    </row>
    <row r="18" spans="1:11" x14ac:dyDescent="0.15">
      <c r="A18" s="123" t="s">
        <v>5337</v>
      </c>
      <c r="B18" s="123" t="s">
        <v>5328</v>
      </c>
      <c r="C18" s="130" t="s">
        <v>5329</v>
      </c>
      <c r="D18" s="123" t="s">
        <v>5325</v>
      </c>
      <c r="E18" s="121" t="str">
        <f t="shared" si="0"/>
        <v>不使用中規模事業者</v>
      </c>
      <c r="F18" s="382"/>
      <c r="G18" s="382"/>
      <c r="H18" s="382"/>
      <c r="I18" s="382"/>
      <c r="J18" s="382"/>
      <c r="K18" s="382"/>
    </row>
    <row r="19" spans="1:11" x14ac:dyDescent="0.15">
      <c r="A19" s="123" t="s">
        <v>5337</v>
      </c>
      <c r="B19" s="123" t="s">
        <v>5328</v>
      </c>
      <c r="C19" s="130" t="s">
        <v>5329</v>
      </c>
      <c r="D19" s="123" t="s">
        <v>5326</v>
      </c>
      <c r="E19" s="121" t="str">
        <f t="shared" si="0"/>
        <v>不使用小規模事業者</v>
      </c>
      <c r="F19" s="382"/>
      <c r="G19" s="382"/>
      <c r="H19" s="382"/>
      <c r="I19" s="382"/>
      <c r="J19" s="382"/>
      <c r="K19" s="382"/>
    </row>
    <row r="20" spans="1:11" x14ac:dyDescent="0.15">
      <c r="A20" s="123" t="s">
        <v>5337</v>
      </c>
      <c r="B20" s="123" t="s">
        <v>5240</v>
      </c>
      <c r="C20" s="130" t="s">
        <v>5330</v>
      </c>
      <c r="D20" s="123" t="s">
        <v>5325</v>
      </c>
      <c r="E20" s="121" t="str">
        <f t="shared" si="0"/>
        <v>0404_その他の卸売業中規模事業者</v>
      </c>
      <c r="F20" s="382">
        <v>7.7173062227549796</v>
      </c>
      <c r="G20" s="382">
        <v>29.8967457241517</v>
      </c>
      <c r="H20" s="382">
        <v>38.589582669640002</v>
      </c>
      <c r="I20" s="382">
        <v>14.775358313750299</v>
      </c>
      <c r="J20" s="382">
        <v>4.1237828057978101</v>
      </c>
      <c r="K20" s="382">
        <v>0.84226160380220405</v>
      </c>
    </row>
    <row r="21" spans="1:11" x14ac:dyDescent="0.15">
      <c r="A21" s="123" t="s">
        <v>5337</v>
      </c>
      <c r="B21" s="123" t="s">
        <v>5240</v>
      </c>
      <c r="C21" s="130" t="s">
        <v>5330</v>
      </c>
      <c r="D21" s="123" t="s">
        <v>5326</v>
      </c>
      <c r="E21" s="121" t="str">
        <f t="shared" si="0"/>
        <v>0404_その他の卸売業小規模事業者</v>
      </c>
      <c r="F21" s="382">
        <v>9.20342750794841</v>
      </c>
      <c r="G21" s="382">
        <v>39.114358224515797</v>
      </c>
      <c r="H21" s="382">
        <v>49.1006842619746</v>
      </c>
      <c r="I21" s="382">
        <v>17.094031977204398</v>
      </c>
      <c r="J21" s="382">
        <v>4.4583584670446799</v>
      </c>
      <c r="K21" s="382">
        <v>0.73841219895921595</v>
      </c>
    </row>
    <row r="22" spans="1:11" x14ac:dyDescent="0.15">
      <c r="A22" s="123" t="s">
        <v>5337</v>
      </c>
      <c r="B22" s="123" t="s">
        <v>5240</v>
      </c>
      <c r="C22" s="130" t="s">
        <v>5262</v>
      </c>
      <c r="D22" s="123" t="s">
        <v>5325</v>
      </c>
      <c r="E22" s="121" t="str">
        <f t="shared" si="0"/>
        <v>0401_化学製品卸売業中規模事業者</v>
      </c>
      <c r="F22" s="382">
        <v>6.5460815652903497</v>
      </c>
      <c r="G22" s="382">
        <v>11.4834777497557</v>
      </c>
      <c r="H22" s="382">
        <v>27.642876324033999</v>
      </c>
      <c r="I22" s="382">
        <v>10.941528564849699</v>
      </c>
      <c r="J22" s="382">
        <v>3.5394724490753799</v>
      </c>
      <c r="K22" s="382">
        <v>0.86458568707834305</v>
      </c>
    </row>
    <row r="23" spans="1:11" x14ac:dyDescent="0.15">
      <c r="A23" s="123" t="s">
        <v>5337</v>
      </c>
      <c r="B23" s="123" t="s">
        <v>5240</v>
      </c>
      <c r="C23" s="130" t="s">
        <v>5262</v>
      </c>
      <c r="D23" s="123" t="s">
        <v>5326</v>
      </c>
      <c r="E23" s="121" t="str">
        <f t="shared" si="0"/>
        <v>0401_化学製品卸売業小規模事業者</v>
      </c>
      <c r="F23" s="382">
        <v>5.5964108438335201</v>
      </c>
      <c r="G23" s="382">
        <v>36.562230768128799</v>
      </c>
      <c r="H23" s="382">
        <v>62.219264892268697</v>
      </c>
      <c r="I23" s="382">
        <v>15.4579838340705</v>
      </c>
      <c r="J23" s="382">
        <v>2.6162975344755499</v>
      </c>
      <c r="K23" s="382">
        <v>0.55248838752488405</v>
      </c>
    </row>
    <row r="24" spans="1:11" x14ac:dyDescent="0.15">
      <c r="A24" s="123" t="s">
        <v>5337</v>
      </c>
      <c r="B24" s="123" t="s">
        <v>5240</v>
      </c>
      <c r="C24" s="130" t="s">
        <v>5263</v>
      </c>
      <c r="D24" s="123" t="s">
        <v>5325</v>
      </c>
      <c r="E24" s="121" t="str">
        <f t="shared" si="0"/>
        <v>0402_繊維関連製品卸売業中規模事業者</v>
      </c>
      <c r="F24" s="382">
        <v>10.0181551166171</v>
      </c>
      <c r="G24" s="382">
        <v>25.767214384380999</v>
      </c>
      <c r="H24" s="382">
        <v>42.116591778998199</v>
      </c>
      <c r="I24" s="382">
        <v>15.8658190123388</v>
      </c>
      <c r="J24" s="382">
        <v>5.2853120600657002</v>
      </c>
      <c r="K24" s="382">
        <v>1.05530451053647</v>
      </c>
    </row>
    <row r="25" spans="1:11" x14ac:dyDescent="0.15">
      <c r="A25" s="123" t="s">
        <v>5337</v>
      </c>
      <c r="B25" s="123" t="s">
        <v>5240</v>
      </c>
      <c r="C25" s="130" t="s">
        <v>5263</v>
      </c>
      <c r="D25" s="123" t="s">
        <v>5326</v>
      </c>
      <c r="E25" s="121" t="str">
        <f t="shared" si="0"/>
        <v>0402_繊維関連製品卸売業小規模事業者</v>
      </c>
      <c r="F25" s="382">
        <v>8.3780718182447096</v>
      </c>
      <c r="G25" s="382">
        <v>16.7741934343161</v>
      </c>
      <c r="H25" s="382">
        <v>30.6518608660379</v>
      </c>
      <c r="I25" s="382">
        <v>17.366003920470501</v>
      </c>
      <c r="J25" s="382">
        <v>5.3006361995734403</v>
      </c>
      <c r="K25" s="382">
        <v>0.569078295341923</v>
      </c>
    </row>
    <row r="26" spans="1:11" x14ac:dyDescent="0.15">
      <c r="A26" s="123" t="s">
        <v>5337</v>
      </c>
      <c r="B26" s="123" t="s">
        <v>5240</v>
      </c>
      <c r="C26" s="130" t="s">
        <v>5264</v>
      </c>
      <c r="D26" s="123" t="s">
        <v>5325</v>
      </c>
      <c r="E26" s="121" t="str">
        <f t="shared" si="0"/>
        <v>0403_食料品卸売業中規模事業者</v>
      </c>
      <c r="F26" s="382">
        <v>10.779928046275201</v>
      </c>
      <c r="G26" s="382">
        <v>35.687529594415402</v>
      </c>
      <c r="H26" s="382">
        <v>58.266687580605797</v>
      </c>
      <c r="I26" s="382">
        <v>20.334058468478901</v>
      </c>
      <c r="J26" s="382">
        <v>5.8554864976496299</v>
      </c>
      <c r="K26" s="382">
        <v>1.2612033043351101</v>
      </c>
    </row>
    <row r="27" spans="1:11" x14ac:dyDescent="0.15">
      <c r="A27" s="123" t="s">
        <v>5337</v>
      </c>
      <c r="B27" s="123" t="s">
        <v>5240</v>
      </c>
      <c r="C27" s="130" t="s">
        <v>5264</v>
      </c>
      <c r="D27" s="123" t="s">
        <v>5326</v>
      </c>
      <c r="E27" s="121" t="str">
        <f t="shared" si="0"/>
        <v>0403_食料品卸売業小規模事業者</v>
      </c>
      <c r="F27" s="382">
        <v>10.56031444603</v>
      </c>
      <c r="G27" s="382">
        <v>54.6211293889071</v>
      </c>
      <c r="H27" s="382">
        <v>72.572595281306704</v>
      </c>
      <c r="I27" s="382">
        <v>26.291442213516198</v>
      </c>
      <c r="J27" s="382">
        <v>5.4228093488626596</v>
      </c>
      <c r="K27" s="382">
        <v>0.76502113639238201</v>
      </c>
    </row>
    <row r="28" spans="1:11" x14ac:dyDescent="0.15">
      <c r="A28" s="123" t="s">
        <v>5337</v>
      </c>
      <c r="B28" s="123" t="s">
        <v>5328</v>
      </c>
      <c r="C28" s="130" t="s">
        <v>5329</v>
      </c>
      <c r="D28" s="123" t="s">
        <v>5325</v>
      </c>
      <c r="E28" s="121" t="str">
        <f t="shared" si="0"/>
        <v>不使用中規模事業者</v>
      </c>
      <c r="F28" s="382"/>
      <c r="G28" s="382"/>
      <c r="H28" s="382"/>
      <c r="I28" s="382"/>
      <c r="J28" s="382"/>
      <c r="K28" s="382"/>
    </row>
    <row r="29" spans="1:11" x14ac:dyDescent="0.15">
      <c r="A29" s="123" t="s">
        <v>5337</v>
      </c>
      <c r="B29" s="123" t="s">
        <v>5328</v>
      </c>
      <c r="C29" s="130" t="s">
        <v>5329</v>
      </c>
      <c r="D29" s="123" t="s">
        <v>5326</v>
      </c>
      <c r="E29" s="121" t="str">
        <f t="shared" si="0"/>
        <v>不使用小規模事業者</v>
      </c>
      <c r="F29" s="382"/>
      <c r="G29" s="382"/>
      <c r="H29" s="382"/>
      <c r="I29" s="382"/>
      <c r="J29" s="382"/>
      <c r="K29" s="382"/>
    </row>
    <row r="30" spans="1:11" x14ac:dyDescent="0.15">
      <c r="A30" s="123" t="s">
        <v>5337</v>
      </c>
      <c r="B30" s="123" t="s">
        <v>5241</v>
      </c>
      <c r="C30" s="130" t="s">
        <v>5306</v>
      </c>
      <c r="D30" s="123" t="s">
        <v>5325</v>
      </c>
      <c r="E30" s="121" t="str">
        <f t="shared" si="0"/>
        <v>0501_小売業中規模事業者</v>
      </c>
      <c r="F30" s="382">
        <v>7.6151740082745203</v>
      </c>
      <c r="G30" s="382">
        <v>27.713235062528501</v>
      </c>
      <c r="H30" s="382">
        <v>35.249709302325599</v>
      </c>
      <c r="I30" s="382">
        <v>12.866895324589599</v>
      </c>
      <c r="J30" s="382">
        <v>4.4952461437203297</v>
      </c>
      <c r="K30" s="382">
        <v>1.00408586163095</v>
      </c>
    </row>
    <row r="31" spans="1:11" x14ac:dyDescent="0.15">
      <c r="A31" s="123" t="s">
        <v>5337</v>
      </c>
      <c r="B31" s="123" t="s">
        <v>5241</v>
      </c>
      <c r="C31" s="130" t="s">
        <v>5306</v>
      </c>
      <c r="D31" s="123" t="s">
        <v>5326</v>
      </c>
      <c r="E31" s="121" t="str">
        <f t="shared" si="0"/>
        <v>0501_小売業小規模事業者</v>
      </c>
      <c r="F31" s="382">
        <v>9.6129575164442205</v>
      </c>
      <c r="G31" s="382">
        <v>36.8529392104127</v>
      </c>
      <c r="H31" s="382">
        <v>47.335736752964003</v>
      </c>
      <c r="I31" s="382">
        <v>17.468105097144399</v>
      </c>
      <c r="J31" s="382">
        <v>4.0620942785174501</v>
      </c>
      <c r="K31" s="382">
        <v>1.0860957642725599</v>
      </c>
    </row>
    <row r="32" spans="1:11" x14ac:dyDescent="0.15">
      <c r="A32" s="123" t="s">
        <v>5337</v>
      </c>
      <c r="B32" s="123" t="s">
        <v>5244</v>
      </c>
      <c r="C32" s="130" t="s">
        <v>5331</v>
      </c>
      <c r="D32" s="123" t="s">
        <v>5325</v>
      </c>
      <c r="E32" s="121" t="str">
        <f t="shared" si="0"/>
        <v>0601_飲食業中規模事業者</v>
      </c>
      <c r="F32" s="382">
        <v>7.7161031055637999</v>
      </c>
      <c r="G32" s="382">
        <v>28.488190409165401</v>
      </c>
      <c r="H32" s="382">
        <v>52.461578901252999</v>
      </c>
      <c r="I32" s="382">
        <v>15.768827433296901</v>
      </c>
      <c r="J32" s="382">
        <v>3.1594126160471601</v>
      </c>
      <c r="K32" s="382">
        <v>0.88837827682880999</v>
      </c>
    </row>
    <row r="33" spans="1:11" x14ac:dyDescent="0.15">
      <c r="A33" s="123" t="s">
        <v>5337</v>
      </c>
      <c r="B33" s="123" t="s">
        <v>5244</v>
      </c>
      <c r="C33" s="130" t="s">
        <v>5331</v>
      </c>
      <c r="D33" s="123" t="s">
        <v>5326</v>
      </c>
      <c r="E33" s="121" t="str">
        <f t="shared" si="0"/>
        <v>0601_飲食業小規模事業者</v>
      </c>
      <c r="F33" s="382">
        <v>13.079728815157701</v>
      </c>
      <c r="G33" s="382">
        <v>18.866098266061901</v>
      </c>
      <c r="H33" s="382">
        <v>58.815257408413302</v>
      </c>
      <c r="I33" s="382">
        <v>27.6318148420279</v>
      </c>
      <c r="J33" s="382">
        <v>11.6106496458862</v>
      </c>
      <c r="K33" s="382">
        <v>3.6971541733900501</v>
      </c>
    </row>
    <row r="34" spans="1:11" x14ac:dyDescent="0.15">
      <c r="A34" s="123" t="s">
        <v>5337</v>
      </c>
      <c r="B34" s="123" t="s">
        <v>5245</v>
      </c>
      <c r="C34" s="130" t="s">
        <v>5308</v>
      </c>
      <c r="D34" s="123" t="s">
        <v>5325</v>
      </c>
      <c r="E34" s="121" t="str">
        <f t="shared" si="0"/>
        <v>0701_不動産業中規模事業者</v>
      </c>
      <c r="F34" s="382">
        <v>8.5918586797241403</v>
      </c>
      <c r="G34" s="382">
        <v>19.7770304313254</v>
      </c>
      <c r="H34" s="382">
        <v>25.367978437328802</v>
      </c>
      <c r="I34" s="382">
        <v>13.6097589644083</v>
      </c>
      <c r="J34" s="382">
        <v>4.6943265122363496</v>
      </c>
      <c r="K34" s="382">
        <v>1.2877080493792901</v>
      </c>
    </row>
    <row r="35" spans="1:11" x14ac:dyDescent="0.15">
      <c r="A35" s="123" t="s">
        <v>5337</v>
      </c>
      <c r="B35" s="123" t="s">
        <v>5245</v>
      </c>
      <c r="C35" s="130" t="s">
        <v>5308</v>
      </c>
      <c r="D35" s="123" t="s">
        <v>5326</v>
      </c>
      <c r="E35" s="121" t="str">
        <f t="shared" si="0"/>
        <v>0701_不動産業小規模事業者</v>
      </c>
      <c r="F35" s="382">
        <v>12.691032648464301</v>
      </c>
      <c r="G35" s="382">
        <v>19.293706397194001</v>
      </c>
      <c r="H35" s="382">
        <v>35.330646293288403</v>
      </c>
      <c r="I35" s="382">
        <v>18.232468387073801</v>
      </c>
      <c r="J35" s="382">
        <v>7.3624672355193503</v>
      </c>
      <c r="K35" s="382">
        <v>2.2326553639534499</v>
      </c>
    </row>
    <row r="36" spans="1:11" x14ac:dyDescent="0.15">
      <c r="A36" s="123" t="s">
        <v>5337</v>
      </c>
      <c r="B36" s="123" t="s">
        <v>5246</v>
      </c>
      <c r="C36" s="130" t="s">
        <v>5332</v>
      </c>
      <c r="D36" s="123" t="s">
        <v>5325</v>
      </c>
      <c r="E36" s="121" t="str">
        <f t="shared" si="0"/>
        <v>0801_運輸業中規模事業者</v>
      </c>
      <c r="F36" s="382">
        <v>6.8126322389724301</v>
      </c>
      <c r="G36" s="382">
        <v>23.709240906736401</v>
      </c>
      <c r="H36" s="382">
        <v>34.719717120540402</v>
      </c>
      <c r="I36" s="382">
        <v>12.7953420535848</v>
      </c>
      <c r="J36" s="382">
        <v>3.9624363962885401</v>
      </c>
      <c r="K36" s="382">
        <v>0.70591575882644597</v>
      </c>
    </row>
    <row r="37" spans="1:11" x14ac:dyDescent="0.15">
      <c r="A37" s="123" t="s">
        <v>5337</v>
      </c>
      <c r="B37" s="123" t="s">
        <v>5246</v>
      </c>
      <c r="C37" s="130" t="s">
        <v>5309</v>
      </c>
      <c r="D37" s="123" t="s">
        <v>5326</v>
      </c>
      <c r="E37" s="121" t="str">
        <f t="shared" si="0"/>
        <v>0801_運輸業小規模事業者</v>
      </c>
      <c r="F37" s="382">
        <v>5.6796815255408699</v>
      </c>
      <c r="G37" s="382">
        <v>34.7506184749193</v>
      </c>
      <c r="H37" s="382">
        <v>40.738667090822297</v>
      </c>
      <c r="I37" s="382">
        <v>10.3068575597301</v>
      </c>
      <c r="J37" s="382">
        <v>2.2397111014258102</v>
      </c>
      <c r="K37" s="382">
        <v>0.35768579679357398</v>
      </c>
    </row>
    <row r="38" spans="1:11" x14ac:dyDescent="0.15">
      <c r="A38" s="123" t="s">
        <v>5337</v>
      </c>
      <c r="B38" s="123" t="s">
        <v>5248</v>
      </c>
      <c r="C38" s="130" t="s">
        <v>5310</v>
      </c>
      <c r="D38" s="123" t="s">
        <v>5325</v>
      </c>
      <c r="E38" s="121" t="str">
        <f t="shared" si="0"/>
        <v>0901_エネルギー中規模事業者</v>
      </c>
      <c r="F38" s="382">
        <v>1.0763835284257901</v>
      </c>
      <c r="G38" s="382">
        <v>6.21344742371351</v>
      </c>
      <c r="H38" s="382">
        <v>13.247640043452201</v>
      </c>
      <c r="I38" s="382">
        <v>1.16567006720413</v>
      </c>
      <c r="J38" s="382">
        <v>0.98709698964744097</v>
      </c>
      <c r="K38" s="382">
        <v>0.36619368021993498</v>
      </c>
    </row>
    <row r="39" spans="1:11" x14ac:dyDescent="0.15">
      <c r="A39" s="123" t="s">
        <v>5337</v>
      </c>
      <c r="B39" s="123" t="s">
        <v>5248</v>
      </c>
      <c r="C39" s="130" t="s">
        <v>5310</v>
      </c>
      <c r="D39" s="123" t="s">
        <v>5326</v>
      </c>
      <c r="E39" s="121" t="str">
        <f t="shared" si="0"/>
        <v>0901_エネルギー小規模事業者</v>
      </c>
      <c r="F39" s="382">
        <v>6.1653473590574999</v>
      </c>
      <c r="G39" s="382">
        <v>7.6407093279871798</v>
      </c>
      <c r="H39" s="382">
        <v>21.234860942303602</v>
      </c>
      <c r="I39" s="382">
        <v>12.571765747160301</v>
      </c>
      <c r="J39" s="382">
        <v>3.56843307209218</v>
      </c>
      <c r="K39" s="382">
        <v>0.65783480223829904</v>
      </c>
    </row>
    <row r="40" spans="1:11" x14ac:dyDescent="0.15">
      <c r="A40" s="123" t="s">
        <v>5337</v>
      </c>
      <c r="B40" s="123" t="s">
        <v>5249</v>
      </c>
      <c r="C40" s="130" t="s">
        <v>5333</v>
      </c>
      <c r="D40" s="123" t="s">
        <v>5325</v>
      </c>
      <c r="E40" s="121" t="str">
        <f t="shared" si="0"/>
        <v>1006_その他のサービス業中規模事業者</v>
      </c>
      <c r="F40" s="382">
        <v>5.0394960285288999</v>
      </c>
      <c r="G40" s="382">
        <v>21.136928678058801</v>
      </c>
      <c r="H40" s="382">
        <v>27.872616884759601</v>
      </c>
      <c r="I40" s="382">
        <v>9.5026759922986308</v>
      </c>
      <c r="J40" s="382">
        <v>2.4105767641712101</v>
      </c>
      <c r="K40" s="382">
        <v>0.49375589066918002</v>
      </c>
    </row>
    <row r="41" spans="1:11" x14ac:dyDescent="0.15">
      <c r="A41" s="123" t="s">
        <v>5337</v>
      </c>
      <c r="B41" s="123" t="s">
        <v>5249</v>
      </c>
      <c r="C41" s="130" t="s">
        <v>5333</v>
      </c>
      <c r="D41" s="123" t="s">
        <v>5326</v>
      </c>
      <c r="E41" s="121" t="str">
        <f t="shared" si="0"/>
        <v>1006_その他のサービス業小規模事業者</v>
      </c>
      <c r="F41" s="382">
        <v>6.2257672966880504</v>
      </c>
      <c r="G41" s="382">
        <v>26.967523262817998</v>
      </c>
      <c r="H41" s="382">
        <v>36.374456703443698</v>
      </c>
      <c r="I41" s="382">
        <v>11.46</v>
      </c>
      <c r="J41" s="382">
        <v>2.94911776774723</v>
      </c>
      <c r="K41" s="382">
        <v>0.48240776214617298</v>
      </c>
    </row>
    <row r="42" spans="1:11" x14ac:dyDescent="0.15">
      <c r="A42" s="123" t="s">
        <v>5337</v>
      </c>
      <c r="B42" s="123" t="s">
        <v>5249</v>
      </c>
      <c r="C42" s="130" t="s">
        <v>5266</v>
      </c>
      <c r="D42" s="123" t="s">
        <v>5325</v>
      </c>
      <c r="E42" s="121" t="str">
        <f t="shared" si="0"/>
        <v>1001_物品賃貸業中規模事業者</v>
      </c>
      <c r="F42" s="382">
        <v>4.5041833194255396</v>
      </c>
      <c r="G42" s="382">
        <v>19.1061337329953</v>
      </c>
      <c r="H42" s="382">
        <v>27.966159688297299</v>
      </c>
      <c r="I42" s="382">
        <v>8.3819919613378602</v>
      </c>
      <c r="J42" s="382">
        <v>2.4173008885963498</v>
      </c>
      <c r="K42" s="382">
        <v>0.42333881192768302</v>
      </c>
    </row>
    <row r="43" spans="1:11" x14ac:dyDescent="0.15">
      <c r="A43" s="123" t="s">
        <v>5337</v>
      </c>
      <c r="B43" s="123" t="s">
        <v>5249</v>
      </c>
      <c r="C43" s="130" t="s">
        <v>5266</v>
      </c>
      <c r="D43" s="123" t="s">
        <v>5326</v>
      </c>
      <c r="E43" s="121" t="str">
        <f t="shared" si="0"/>
        <v>1001_物品賃貸業小規模事業者</v>
      </c>
      <c r="F43" s="382">
        <v>5.8630832889507998</v>
      </c>
      <c r="G43" s="382">
        <v>32.390850196474602</v>
      </c>
      <c r="H43" s="382">
        <v>26.0937320023037</v>
      </c>
      <c r="I43" s="382">
        <v>9.4781629896443</v>
      </c>
      <c r="J43" s="382">
        <v>1.5706996188368401</v>
      </c>
      <c r="K43" s="382">
        <v>0.36185383244206798</v>
      </c>
    </row>
    <row r="44" spans="1:11" x14ac:dyDescent="0.15">
      <c r="A44" s="123" t="s">
        <v>5337</v>
      </c>
      <c r="B44" s="123" t="s">
        <v>5249</v>
      </c>
      <c r="C44" s="130" t="s">
        <v>5267</v>
      </c>
      <c r="D44" s="123" t="s">
        <v>5325</v>
      </c>
      <c r="E44" s="121" t="str">
        <f t="shared" si="0"/>
        <v>1002_娯楽業中規模事業者</v>
      </c>
      <c r="F44" s="382">
        <v>6.7178972819743201</v>
      </c>
      <c r="G44" s="382">
        <v>19.630070027329001</v>
      </c>
      <c r="H44" s="382">
        <v>44.832087406555502</v>
      </c>
      <c r="I44" s="382">
        <v>11.978345570715</v>
      </c>
      <c r="J44" s="382">
        <v>3.3522649803969502</v>
      </c>
      <c r="K44" s="382">
        <v>0.62722284500560499</v>
      </c>
    </row>
    <row r="45" spans="1:11" x14ac:dyDescent="0.15">
      <c r="A45" s="123" t="s">
        <v>5337</v>
      </c>
      <c r="B45" s="123" t="s">
        <v>5249</v>
      </c>
      <c r="C45" s="130" t="s">
        <v>5267</v>
      </c>
      <c r="D45" s="123" t="s">
        <v>5326</v>
      </c>
      <c r="E45" s="121" t="str">
        <f t="shared" si="0"/>
        <v>1002_娯楽業小規模事業者</v>
      </c>
      <c r="F45" s="382">
        <v>7.6959327111418396</v>
      </c>
      <c r="G45" s="382">
        <v>17.525520693407</v>
      </c>
      <c r="H45" s="382">
        <v>54.2533822849214</v>
      </c>
      <c r="I45" s="382">
        <v>12.697844933487801</v>
      </c>
      <c r="J45" s="382">
        <v>5.3602599625132399</v>
      </c>
      <c r="K45" s="382">
        <v>1.0576532182170599</v>
      </c>
    </row>
    <row r="46" spans="1:11" x14ac:dyDescent="0.15">
      <c r="A46" s="123" t="s">
        <v>5337</v>
      </c>
      <c r="B46" s="123" t="s">
        <v>5249</v>
      </c>
      <c r="C46" s="130" t="s">
        <v>5268</v>
      </c>
      <c r="D46" s="123" t="s">
        <v>5325</v>
      </c>
      <c r="E46" s="121" t="str">
        <f t="shared" si="0"/>
        <v>1003_広告・調査・情報サービス業中規模事業者</v>
      </c>
      <c r="F46" s="382">
        <v>3.7734693134152302</v>
      </c>
      <c r="G46" s="382">
        <v>24.208043122671601</v>
      </c>
      <c r="H46" s="382">
        <v>21.514701455092801</v>
      </c>
      <c r="I46" s="382">
        <v>6.9472621626944999</v>
      </c>
      <c r="J46" s="382">
        <v>1.80127398591806</v>
      </c>
      <c r="K46" s="382">
        <v>0.332526765885512</v>
      </c>
    </row>
    <row r="47" spans="1:11" x14ac:dyDescent="0.15">
      <c r="A47" s="123" t="s">
        <v>5337</v>
      </c>
      <c r="B47" s="123" t="s">
        <v>5249</v>
      </c>
      <c r="C47" s="130" t="s">
        <v>5268</v>
      </c>
      <c r="D47" s="123" t="s">
        <v>5326</v>
      </c>
      <c r="E47" s="121" t="str">
        <f t="shared" si="0"/>
        <v>1003_広告・調査・情報サービス業小規模事業者</v>
      </c>
      <c r="F47" s="382">
        <v>5.9819572070561398</v>
      </c>
      <c r="G47" s="382">
        <v>11.8527636621436</v>
      </c>
      <c r="H47" s="382">
        <v>21.050085984522799</v>
      </c>
      <c r="I47" s="382">
        <v>10.797262396694199</v>
      </c>
      <c r="J47" s="382">
        <v>2.4765773160859399</v>
      </c>
      <c r="K47" s="382">
        <v>0.55179788798288998</v>
      </c>
    </row>
    <row r="48" spans="1:11" x14ac:dyDescent="0.15">
      <c r="A48" s="123" t="s">
        <v>5337</v>
      </c>
      <c r="B48" s="123" t="s">
        <v>5249</v>
      </c>
      <c r="C48" s="130" t="s">
        <v>5269</v>
      </c>
      <c r="D48" s="123" t="s">
        <v>5325</v>
      </c>
      <c r="E48" s="121" t="str">
        <f t="shared" si="0"/>
        <v>1004_事業サービス業中規模事業者</v>
      </c>
      <c r="F48" s="382">
        <v>4.9618209890983902</v>
      </c>
      <c r="G48" s="382">
        <v>15.112330905377</v>
      </c>
      <c r="H48" s="382">
        <v>28.1627816627817</v>
      </c>
      <c r="I48" s="382">
        <v>10.5946348429213</v>
      </c>
      <c r="J48" s="382">
        <v>2.2564722376658901</v>
      </c>
      <c r="K48" s="382">
        <v>0.47997446294070101</v>
      </c>
    </row>
    <row r="49" spans="1:11" x14ac:dyDescent="0.15">
      <c r="A49" s="123" t="s">
        <v>5337</v>
      </c>
      <c r="B49" s="123" t="s">
        <v>5249</v>
      </c>
      <c r="C49" s="130" t="s">
        <v>5269</v>
      </c>
      <c r="D49" s="123" t="s">
        <v>5326</v>
      </c>
      <c r="E49" s="121" t="str">
        <f t="shared" si="0"/>
        <v>1004_事業サービス業小規模事業者</v>
      </c>
      <c r="F49" s="382">
        <v>8.4128202537484302</v>
      </c>
      <c r="G49" s="382">
        <v>42.844448868792703</v>
      </c>
      <c r="H49" s="382">
        <v>71.012048192771005</v>
      </c>
      <c r="I49" s="382">
        <v>15.8783961437336</v>
      </c>
      <c r="J49" s="382">
        <v>4.0197067123097598</v>
      </c>
      <c r="K49" s="382">
        <v>0.80457827623290801</v>
      </c>
    </row>
    <row r="50" spans="1:11" x14ac:dyDescent="0.15">
      <c r="A50" s="123" t="s">
        <v>5337</v>
      </c>
      <c r="B50" s="123" t="s">
        <v>5249</v>
      </c>
      <c r="C50" s="130" t="s">
        <v>5270</v>
      </c>
      <c r="D50" s="123" t="s">
        <v>5325</v>
      </c>
      <c r="E50" s="121" t="str">
        <f t="shared" si="0"/>
        <v>1005_専門サービス業中規模事業者</v>
      </c>
      <c r="F50" s="382">
        <v>4.2510332350919198</v>
      </c>
      <c r="G50" s="382">
        <v>28.6479044976283</v>
      </c>
      <c r="H50" s="382">
        <v>24.248912593206299</v>
      </c>
      <c r="I50" s="382">
        <v>7.2171773297348798</v>
      </c>
      <c r="J50" s="382">
        <v>2.0188376247270901</v>
      </c>
      <c r="K50" s="382">
        <v>0.56054638286585801</v>
      </c>
    </row>
    <row r="51" spans="1:11" x14ac:dyDescent="0.15">
      <c r="A51" s="123" t="s">
        <v>5337</v>
      </c>
      <c r="B51" s="123" t="s">
        <v>5249</v>
      </c>
      <c r="C51" s="130" t="s">
        <v>5270</v>
      </c>
      <c r="D51" s="123" t="s">
        <v>5326</v>
      </c>
      <c r="E51" s="121" t="str">
        <f t="shared" si="0"/>
        <v>1005_専門サービス業小規模事業者</v>
      </c>
      <c r="F51" s="382">
        <v>5.0567771084337299</v>
      </c>
      <c r="G51" s="382">
        <v>11.413503867289</v>
      </c>
      <c r="H51" s="382">
        <v>29.285714285714299</v>
      </c>
      <c r="I51" s="382">
        <v>9.8106074097525902</v>
      </c>
      <c r="J51" s="382">
        <v>2.9630216245919101</v>
      </c>
      <c r="K51" s="382">
        <v>0.57744004216814504</v>
      </c>
    </row>
    <row r="52" spans="1:11" x14ac:dyDescent="0.15">
      <c r="A52" s="123" t="s">
        <v>5337</v>
      </c>
      <c r="B52" s="123" t="s">
        <v>5328</v>
      </c>
      <c r="C52" s="130" t="s">
        <v>5329</v>
      </c>
      <c r="D52" s="123" t="s">
        <v>5325</v>
      </c>
      <c r="E52" s="121" t="str">
        <f t="shared" si="0"/>
        <v>不使用中規模事業者</v>
      </c>
      <c r="F52" s="382"/>
      <c r="G52" s="382"/>
      <c r="H52" s="382"/>
      <c r="I52" s="382"/>
      <c r="J52" s="382"/>
      <c r="K52" s="382"/>
    </row>
    <row r="53" spans="1:11" x14ac:dyDescent="0.15">
      <c r="A53" s="123" t="s">
        <v>5337</v>
      </c>
      <c r="B53" s="123" t="s">
        <v>5328</v>
      </c>
      <c r="C53" s="130" t="s">
        <v>5329</v>
      </c>
      <c r="D53" s="123" t="s">
        <v>5326</v>
      </c>
      <c r="E53" s="121" t="str">
        <f t="shared" si="0"/>
        <v>不使用小規模事業者</v>
      </c>
      <c r="F53" s="382"/>
      <c r="G53" s="382"/>
      <c r="H53" s="382"/>
      <c r="I53" s="382"/>
      <c r="J53" s="382"/>
      <c r="K53" s="382"/>
    </row>
    <row r="54" spans="1:11" x14ac:dyDescent="0.15">
      <c r="A54" s="123" t="s">
        <v>5337</v>
      </c>
      <c r="B54" s="123" t="s">
        <v>5252</v>
      </c>
      <c r="C54" s="130" t="s">
        <v>5313</v>
      </c>
      <c r="D54" s="123" t="s">
        <v>5325</v>
      </c>
      <c r="E54" s="121" t="str">
        <f t="shared" si="0"/>
        <v>1101_医療業中規模事業者</v>
      </c>
      <c r="F54" s="382">
        <v>6.6516715016473098</v>
      </c>
      <c r="G54" s="382">
        <v>33.297395907790197</v>
      </c>
      <c r="H54" s="382">
        <v>95.801627446668206</v>
      </c>
      <c r="I54" s="382">
        <v>8.9141422023257508</v>
      </c>
      <c r="J54" s="382">
        <v>3.21228312871059</v>
      </c>
      <c r="K54" s="382">
        <v>0.62179042331714096</v>
      </c>
    </row>
    <row r="55" spans="1:11" x14ac:dyDescent="0.15">
      <c r="A55" s="123" t="s">
        <v>5337</v>
      </c>
      <c r="B55" s="123" t="s">
        <v>5252</v>
      </c>
      <c r="C55" s="130" t="s">
        <v>5313</v>
      </c>
      <c r="D55" s="123" t="s">
        <v>5326</v>
      </c>
      <c r="E55" s="121" t="str">
        <f t="shared" si="0"/>
        <v>1101_医療業小規模事業者</v>
      </c>
      <c r="F55" s="383">
        <v>6.6516715016473098</v>
      </c>
      <c r="G55" s="383">
        <v>33.297395907790197</v>
      </c>
      <c r="H55" s="383">
        <v>95.801627446668206</v>
      </c>
      <c r="I55" s="383">
        <v>8.9141422023257508</v>
      </c>
      <c r="J55" s="383">
        <v>3.21228312871059</v>
      </c>
      <c r="K55" s="383">
        <v>0.62179042331714096</v>
      </c>
    </row>
    <row r="56" spans="1:11" x14ac:dyDescent="0.15">
      <c r="A56" s="123" t="s">
        <v>5337</v>
      </c>
      <c r="B56" s="123" t="s">
        <v>5253</v>
      </c>
      <c r="C56" s="130" t="s">
        <v>5314</v>
      </c>
      <c r="D56" s="123" t="s">
        <v>5325</v>
      </c>
      <c r="E56" s="121" t="str">
        <f t="shared" si="0"/>
        <v>1201_保険衛生、廃棄物処理業中規模事業者</v>
      </c>
      <c r="F56" s="383">
        <v>3.9503560158983402</v>
      </c>
      <c r="G56" s="383">
        <v>23.601278013126599</v>
      </c>
      <c r="H56" s="383">
        <v>22.5631925316961</v>
      </c>
      <c r="I56" s="383">
        <v>7.4292210402555501</v>
      </c>
      <c r="J56" s="383">
        <v>2.0321884666282402</v>
      </c>
      <c r="K56" s="383">
        <v>0.64948422414836504</v>
      </c>
    </row>
    <row r="57" spans="1:11" x14ac:dyDescent="0.15">
      <c r="A57" s="123" t="s">
        <v>5337</v>
      </c>
      <c r="B57" s="123" t="s">
        <v>5253</v>
      </c>
      <c r="C57" s="130" t="s">
        <v>5314</v>
      </c>
      <c r="D57" s="123" t="s">
        <v>5326</v>
      </c>
      <c r="E57" s="121" t="str">
        <f t="shared" si="0"/>
        <v>1201_保険衛生、廃棄物処理業小規模事業者</v>
      </c>
      <c r="F57" s="382">
        <v>2.6072302152998801</v>
      </c>
      <c r="G57" s="382">
        <v>13.563581455402501</v>
      </c>
      <c r="H57" s="382">
        <v>17.268609492089901</v>
      </c>
      <c r="I57" s="382">
        <v>5.0241638426403403</v>
      </c>
      <c r="J57" s="382">
        <v>1.22977917981073</v>
      </c>
      <c r="K57" s="382">
        <v>0.19425388215273301</v>
      </c>
    </row>
    <row r="58" spans="1:11" x14ac:dyDescent="0.15">
      <c r="A58" s="123" t="s">
        <v>5337</v>
      </c>
      <c r="B58" s="123" t="s">
        <v>5254</v>
      </c>
      <c r="C58" s="130" t="s">
        <v>5334</v>
      </c>
      <c r="D58" s="123" t="s">
        <v>5325</v>
      </c>
      <c r="E58" s="121" t="str">
        <f t="shared" si="0"/>
        <v>1301_観光業中規模事業者</v>
      </c>
      <c r="F58" s="382">
        <v>13.693209134615399</v>
      </c>
      <c r="G58" s="382">
        <v>26.891753780614199</v>
      </c>
      <c r="H58" s="382">
        <v>68.188145779672595</v>
      </c>
      <c r="I58" s="382">
        <v>19.513342320388499</v>
      </c>
      <c r="J58" s="382">
        <v>8.9037170004491397</v>
      </c>
      <c r="K58" s="382">
        <v>2.4800144598223501</v>
      </c>
    </row>
    <row r="59" spans="1:11" x14ac:dyDescent="0.15">
      <c r="A59" s="123" t="s">
        <v>5338</v>
      </c>
      <c r="B59" s="123" t="s">
        <v>5254</v>
      </c>
      <c r="C59" s="130" t="s">
        <v>5334</v>
      </c>
      <c r="D59" s="123" t="s">
        <v>5326</v>
      </c>
      <c r="E59" s="121" t="str">
        <f t="shared" si="0"/>
        <v>1301_観光業小規模事業者</v>
      </c>
      <c r="F59" s="382">
        <v>10.8995472679188</v>
      </c>
      <c r="G59" s="382">
        <v>46.113294617580003</v>
      </c>
      <c r="H59" s="382">
        <v>140.91396103896099</v>
      </c>
      <c r="I59" s="382">
        <v>14.4827911802853</v>
      </c>
      <c r="J59" s="382">
        <v>1.6331909620023499</v>
      </c>
      <c r="K59" s="382">
        <v>0.62013883305191497</v>
      </c>
    </row>
    <row r="60" spans="1:11" x14ac:dyDescent="0.15">
      <c r="A60" s="123" t="s">
        <v>5337</v>
      </c>
      <c r="B60" s="130" t="s">
        <v>5335</v>
      </c>
      <c r="C60" s="130" t="s">
        <v>5317</v>
      </c>
      <c r="D60" s="123" t="s">
        <v>5325</v>
      </c>
      <c r="E60" s="121" t="str">
        <f t="shared" si="0"/>
        <v>1400_その他業種中規模事業者</v>
      </c>
      <c r="F60" s="382">
        <v>6.5675751828925302</v>
      </c>
      <c r="G60" s="382">
        <v>27.377469454330701</v>
      </c>
      <c r="H60" s="382">
        <v>34.008658278310698</v>
      </c>
      <c r="I60" s="382">
        <v>12.0662439621389</v>
      </c>
      <c r="J60" s="382">
        <v>3.33085244889467</v>
      </c>
      <c r="K60" s="382">
        <v>0.66178210336451504</v>
      </c>
    </row>
    <row r="61" spans="1:11" x14ac:dyDescent="0.15">
      <c r="A61" s="123" t="s">
        <v>5338</v>
      </c>
      <c r="B61" s="130" t="s">
        <v>5335</v>
      </c>
      <c r="C61" s="130" t="s">
        <v>5317</v>
      </c>
      <c r="D61" s="123" t="s">
        <v>5326</v>
      </c>
      <c r="E61" s="121" t="str">
        <f t="shared" si="0"/>
        <v>1400_その他業種小規模事業者</v>
      </c>
      <c r="F61" s="382">
        <v>7.2118169249799902</v>
      </c>
      <c r="G61" s="382">
        <v>33.376073020505302</v>
      </c>
      <c r="H61" s="382">
        <v>39.317914643496003</v>
      </c>
      <c r="I61" s="382">
        <v>13.609734981482401</v>
      </c>
      <c r="J61" s="382">
        <v>3.5278888704829998</v>
      </c>
      <c r="K61" s="382">
        <v>0.61929782487045903</v>
      </c>
    </row>
    <row r="64" spans="1:11" x14ac:dyDescent="0.15">
      <c r="E64" s="102" t="s">
        <v>5318</v>
      </c>
    </row>
  </sheetData>
  <phoneticPr fontId="1"/>
  <conditionalFormatting sqref="C2:D12">
    <cfRule type="cellIs" dxfId="5" priority="1" operator="lessThan">
      <formula>0</formula>
    </cfRule>
  </conditionalFormatting>
  <conditionalFormatting sqref="E2:E61">
    <cfRule type="cellIs" dxfId="4" priority="3"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K63"/>
  <sheetViews>
    <sheetView topLeftCell="A34" workbookViewId="0">
      <selection activeCell="K5" sqref="K5"/>
    </sheetView>
  </sheetViews>
  <sheetFormatPr defaultColWidth="9" defaultRowHeight="11.25" x14ac:dyDescent="0.15"/>
  <cols>
    <col min="1" max="1" width="18.875" style="102" bestFit="1" customWidth="1"/>
    <col min="2" max="2" width="20.375" style="102" bestFit="1" customWidth="1"/>
    <col min="3" max="3" width="24" style="102" bestFit="1" customWidth="1"/>
    <col min="4" max="4" width="10.375" style="102" bestFit="1" customWidth="1"/>
    <col min="5" max="5" width="15.625" style="102" customWidth="1"/>
    <col min="6" max="16384" width="9" style="102"/>
  </cols>
  <sheetData>
    <row r="1" spans="1:11" x14ac:dyDescent="0.15">
      <c r="A1" s="1" t="s">
        <v>5319</v>
      </c>
      <c r="B1" s="2" t="s">
        <v>5320</v>
      </c>
      <c r="C1" s="2" t="s">
        <v>5321</v>
      </c>
      <c r="D1" s="3" t="s">
        <v>5322</v>
      </c>
      <c r="E1" s="117" t="s">
        <v>5289</v>
      </c>
      <c r="F1" s="3" t="s">
        <v>5323</v>
      </c>
      <c r="G1" s="3" t="s">
        <v>5324</v>
      </c>
      <c r="H1" s="3" t="s">
        <v>5292</v>
      </c>
      <c r="I1" s="3" t="s">
        <v>5293</v>
      </c>
      <c r="J1" s="3" t="s">
        <v>5294</v>
      </c>
      <c r="K1" s="3" t="s">
        <v>5295</v>
      </c>
    </row>
    <row r="2" spans="1:11" x14ac:dyDescent="0.15">
      <c r="A2" s="118" t="s">
        <v>5339</v>
      </c>
      <c r="B2" s="119" t="s">
        <v>5231</v>
      </c>
      <c r="C2" s="129" t="s">
        <v>5297</v>
      </c>
      <c r="D2" s="124" t="s">
        <v>5325</v>
      </c>
      <c r="E2" s="121" t="str">
        <f>C2&amp;D2</f>
        <v>0101_農業中規模事業者</v>
      </c>
      <c r="F2" s="384">
        <v>1.0813262139419999</v>
      </c>
      <c r="G2" s="384">
        <v>1.57231268687911</v>
      </c>
      <c r="H2" s="384">
        <v>3.9496289340515802</v>
      </c>
      <c r="I2" s="384">
        <v>1.98205069291491</v>
      </c>
      <c r="J2" s="384">
        <v>0.59817654071941395</v>
      </c>
      <c r="K2" s="384">
        <v>-0.70288880441518198</v>
      </c>
    </row>
    <row r="3" spans="1:11" x14ac:dyDescent="0.15">
      <c r="A3" s="118" t="s">
        <v>5339</v>
      </c>
      <c r="B3" s="119" t="s">
        <v>5231</v>
      </c>
      <c r="C3" s="129" t="s">
        <v>5297</v>
      </c>
      <c r="D3" s="124" t="s">
        <v>5326</v>
      </c>
      <c r="E3" s="121" t="str">
        <f t="shared" ref="E3:E61" si="0">C3&amp;D3</f>
        <v>0101_農業小規模事業者</v>
      </c>
      <c r="F3" s="384">
        <v>1.52760939480336</v>
      </c>
      <c r="G3" s="384">
        <v>2.63047107134572</v>
      </c>
      <c r="H3" s="384">
        <v>6.4337716606231101</v>
      </c>
      <c r="I3" s="384">
        <v>2.4838340749977301</v>
      </c>
      <c r="J3" s="384">
        <v>0.81383405938003694</v>
      </c>
      <c r="K3" s="384">
        <v>5.3539614488982999E-2</v>
      </c>
    </row>
    <row r="4" spans="1:11" x14ac:dyDescent="0.15">
      <c r="A4" s="118" t="s">
        <v>5339</v>
      </c>
      <c r="B4" s="119" t="s">
        <v>5235</v>
      </c>
      <c r="C4" s="129" t="s">
        <v>5301</v>
      </c>
      <c r="D4" s="124" t="s">
        <v>5325</v>
      </c>
      <c r="E4" s="121" t="str">
        <f t="shared" si="0"/>
        <v>0201_建設業中規模事業者</v>
      </c>
      <c r="F4" s="384">
        <v>1.2262358832021001</v>
      </c>
      <c r="G4" s="384">
        <v>1.47659245246474</v>
      </c>
      <c r="H4" s="384">
        <v>3.7025235363642901</v>
      </c>
      <c r="I4" s="384">
        <v>1.9695659362000899</v>
      </c>
      <c r="J4" s="384">
        <v>0.64138306999651695</v>
      </c>
      <c r="K4" s="384">
        <v>-0.123962908602647</v>
      </c>
    </row>
    <row r="5" spans="1:11" x14ac:dyDescent="0.15">
      <c r="A5" s="118" t="s">
        <v>5339</v>
      </c>
      <c r="B5" s="119" t="s">
        <v>5235</v>
      </c>
      <c r="C5" s="129" t="s">
        <v>5301</v>
      </c>
      <c r="D5" s="124" t="s">
        <v>5326</v>
      </c>
      <c r="E5" s="121" t="str">
        <f t="shared" si="0"/>
        <v>0201_建設業小規模事業者</v>
      </c>
      <c r="F5" s="384">
        <v>0.78061621609496501</v>
      </c>
      <c r="G5" s="384">
        <v>1.4008272328231699</v>
      </c>
      <c r="H5" s="384">
        <v>3.03802753063832</v>
      </c>
      <c r="I5" s="384">
        <v>1.3824977738483299</v>
      </c>
      <c r="J5" s="384">
        <v>0.37553525307324798</v>
      </c>
      <c r="K5" s="384">
        <v>-6.6197263648607599E-3</v>
      </c>
    </row>
    <row r="6" spans="1:11" x14ac:dyDescent="0.15">
      <c r="A6" s="118" t="s">
        <v>5339</v>
      </c>
      <c r="B6" s="119" t="s">
        <v>606</v>
      </c>
      <c r="C6" s="129" t="s">
        <v>5327</v>
      </c>
      <c r="D6" s="124" t="s">
        <v>5325</v>
      </c>
      <c r="E6" s="121" t="str">
        <f t="shared" si="0"/>
        <v>0306_その他の製造業中規模事業者</v>
      </c>
      <c r="F6" s="384">
        <v>2.14651196643509</v>
      </c>
      <c r="G6" s="384">
        <v>1.6561560811849101</v>
      </c>
      <c r="H6" s="384">
        <v>4.83171852231371</v>
      </c>
      <c r="I6" s="384">
        <v>2.96598501984441</v>
      </c>
      <c r="J6" s="384">
        <v>1.42483770588345</v>
      </c>
      <c r="K6" s="384">
        <v>0.39704485079719398</v>
      </c>
    </row>
    <row r="7" spans="1:11" x14ac:dyDescent="0.15">
      <c r="A7" s="118" t="s">
        <v>5339</v>
      </c>
      <c r="B7" s="119" t="s">
        <v>606</v>
      </c>
      <c r="C7" s="129" t="s">
        <v>5327</v>
      </c>
      <c r="D7" s="124" t="s">
        <v>5326</v>
      </c>
      <c r="E7" s="121" t="str">
        <f t="shared" si="0"/>
        <v>0306_その他の製造業小規模事業者</v>
      </c>
      <c r="F7" s="384">
        <v>1.8049056467048501</v>
      </c>
      <c r="G7" s="384">
        <v>1.8675968116371</v>
      </c>
      <c r="H7" s="384">
        <v>4.7245471813426203</v>
      </c>
      <c r="I7" s="384">
        <v>2.6040821031811299</v>
      </c>
      <c r="J7" s="384">
        <v>1.19007786545711</v>
      </c>
      <c r="K7" s="384">
        <v>0.31112220090207598</v>
      </c>
    </row>
    <row r="8" spans="1:11" x14ac:dyDescent="0.15">
      <c r="A8" s="118" t="s">
        <v>5339</v>
      </c>
      <c r="B8" s="119" t="s">
        <v>606</v>
      </c>
      <c r="C8" s="129" t="s">
        <v>5257</v>
      </c>
      <c r="D8" s="124" t="s">
        <v>5325</v>
      </c>
      <c r="E8" s="121" t="str">
        <f t="shared" si="0"/>
        <v>0301_食料品・飼料・飲料製造業中規模事業者</v>
      </c>
      <c r="F8" s="384">
        <v>1.8313982514834599</v>
      </c>
      <c r="G8" s="384">
        <v>1.8426913057408201</v>
      </c>
      <c r="H8" s="384">
        <v>5.5758947932107699</v>
      </c>
      <c r="I8" s="384">
        <v>2.7143479346294201</v>
      </c>
      <c r="J8" s="384">
        <v>1.2247211576293</v>
      </c>
      <c r="K8" s="384">
        <v>0.47225405102565399</v>
      </c>
    </row>
    <row r="9" spans="1:11" x14ac:dyDescent="0.15">
      <c r="A9" s="118" t="s">
        <v>5339</v>
      </c>
      <c r="B9" s="119" t="s">
        <v>606</v>
      </c>
      <c r="C9" s="129" t="s">
        <v>5257</v>
      </c>
      <c r="D9" s="124" t="s">
        <v>5326</v>
      </c>
      <c r="E9" s="121" t="str">
        <f t="shared" si="0"/>
        <v>0301_食料品・飼料・飲料製造業小規模事業者</v>
      </c>
      <c r="F9" s="384">
        <v>1.5993099235972099</v>
      </c>
      <c r="G9" s="384">
        <v>2.2277589929842798</v>
      </c>
      <c r="H9" s="384">
        <v>6.1421636069119101</v>
      </c>
      <c r="I9" s="384">
        <v>2.56012866897369</v>
      </c>
      <c r="J9" s="384">
        <v>1.0275945965601301</v>
      </c>
      <c r="K9" s="384">
        <v>0.35946460543375802</v>
      </c>
    </row>
    <row r="10" spans="1:11" x14ac:dyDescent="0.15">
      <c r="A10" s="118" t="s">
        <v>5339</v>
      </c>
      <c r="B10" s="119" t="s">
        <v>606</v>
      </c>
      <c r="C10" s="129" t="s">
        <v>5258</v>
      </c>
      <c r="D10" s="124" t="s">
        <v>5325</v>
      </c>
      <c r="E10" s="121" t="str">
        <f t="shared" si="0"/>
        <v>0302_化学工業・関連製品製造業中規模事業者</v>
      </c>
      <c r="F10" s="384">
        <v>2.4620497421743899</v>
      </c>
      <c r="G10" s="384">
        <v>1.58830738077706</v>
      </c>
      <c r="H10" s="384">
        <v>4.9564222655297003</v>
      </c>
      <c r="I10" s="384">
        <v>3.38490918945539</v>
      </c>
      <c r="J10" s="384">
        <v>1.7522971965462399</v>
      </c>
      <c r="K10" s="384">
        <v>0.75973022835566995</v>
      </c>
    </row>
    <row r="11" spans="1:11" x14ac:dyDescent="0.15">
      <c r="A11" s="118" t="s">
        <v>5339</v>
      </c>
      <c r="B11" s="119" t="s">
        <v>606</v>
      </c>
      <c r="C11" s="129" t="s">
        <v>5258</v>
      </c>
      <c r="D11" s="124" t="s">
        <v>5326</v>
      </c>
      <c r="E11" s="121" t="str">
        <f t="shared" si="0"/>
        <v>0302_化学工業・関連製品製造業小規模事業者</v>
      </c>
      <c r="F11" s="384">
        <v>1.7854860336596401</v>
      </c>
      <c r="G11" s="384">
        <v>1.8228600077753601</v>
      </c>
      <c r="H11" s="384">
        <v>4.5282095477022697</v>
      </c>
      <c r="I11" s="384">
        <v>2.3412139848551998</v>
      </c>
      <c r="J11" s="384">
        <v>1.2689269357028501</v>
      </c>
      <c r="K11" s="384">
        <v>0.57151467072184503</v>
      </c>
    </row>
    <row r="12" spans="1:11" x14ac:dyDescent="0.15">
      <c r="A12" s="118" t="s">
        <v>5339</v>
      </c>
      <c r="B12" s="119" t="s">
        <v>606</v>
      </c>
      <c r="C12" s="129" t="s">
        <v>5259</v>
      </c>
      <c r="D12" s="124" t="s">
        <v>5325</v>
      </c>
      <c r="E12" s="121" t="str">
        <f t="shared" si="0"/>
        <v>0303_鉄鋼業、非鉄金属製造業中規模事業者</v>
      </c>
      <c r="F12" s="384">
        <v>2.1162332102117798</v>
      </c>
      <c r="G12" s="384">
        <v>1.6666939258145099</v>
      </c>
      <c r="H12" s="384">
        <v>4.9695428476832504</v>
      </c>
      <c r="I12" s="384">
        <v>2.7886620339203398</v>
      </c>
      <c r="J12" s="384">
        <v>1.47133592953273</v>
      </c>
      <c r="K12" s="384">
        <v>0.50899025332311598</v>
      </c>
    </row>
    <row r="13" spans="1:11" x14ac:dyDescent="0.15">
      <c r="A13" s="123" t="s">
        <v>5339</v>
      </c>
      <c r="B13" s="123" t="s">
        <v>606</v>
      </c>
      <c r="C13" s="130" t="s">
        <v>5259</v>
      </c>
      <c r="D13" s="123" t="s">
        <v>5326</v>
      </c>
      <c r="E13" s="121" t="str">
        <f t="shared" si="0"/>
        <v>0303_鉄鋼業、非鉄金属製造業小規模事業者</v>
      </c>
      <c r="F13" s="384">
        <v>2.0468970668187501</v>
      </c>
      <c r="G13" s="384">
        <v>1.8192244415402301</v>
      </c>
      <c r="H13" s="384">
        <v>4.9445522554727397</v>
      </c>
      <c r="I13" s="384">
        <v>2.6475678926586399</v>
      </c>
      <c r="J13" s="384">
        <v>1.2871040702141101</v>
      </c>
      <c r="K13" s="384">
        <v>0.41859244282469599</v>
      </c>
    </row>
    <row r="14" spans="1:11" x14ac:dyDescent="0.15">
      <c r="A14" s="123" t="s">
        <v>5339</v>
      </c>
      <c r="B14" s="123" t="s">
        <v>606</v>
      </c>
      <c r="C14" s="130" t="s">
        <v>5260</v>
      </c>
      <c r="D14" s="123" t="s">
        <v>5325</v>
      </c>
      <c r="E14" s="121" t="str">
        <f t="shared" si="0"/>
        <v>0304_金属製品製造業中規模事業者</v>
      </c>
      <c r="F14" s="384">
        <v>2.1541996282241498</v>
      </c>
      <c r="G14" s="384">
        <v>1.5801327472428901</v>
      </c>
      <c r="H14" s="384">
        <v>4.5342493427790096</v>
      </c>
      <c r="I14" s="384">
        <v>2.8987491624958799</v>
      </c>
      <c r="J14" s="384">
        <v>1.4765285057027699</v>
      </c>
      <c r="K14" s="384">
        <v>0.33366851007524401</v>
      </c>
    </row>
    <row r="15" spans="1:11" x14ac:dyDescent="0.15">
      <c r="A15" s="123" t="s">
        <v>5339</v>
      </c>
      <c r="B15" s="123" t="s">
        <v>606</v>
      </c>
      <c r="C15" s="130" t="s">
        <v>5260</v>
      </c>
      <c r="D15" s="123" t="s">
        <v>5326</v>
      </c>
      <c r="E15" s="121" t="str">
        <f t="shared" si="0"/>
        <v>0304_金属製品製造業小規模事業者</v>
      </c>
      <c r="F15" s="384">
        <v>1.73826512555571</v>
      </c>
      <c r="G15" s="384">
        <v>1.50269448949311</v>
      </c>
      <c r="H15" s="384">
        <v>4.0652622739956401</v>
      </c>
      <c r="I15" s="384">
        <v>2.3054377849094099</v>
      </c>
      <c r="J15" s="384">
        <v>1.24300527382098</v>
      </c>
      <c r="K15" s="384">
        <v>0.247757970511157</v>
      </c>
    </row>
    <row r="16" spans="1:11" x14ac:dyDescent="0.15">
      <c r="A16" s="123" t="s">
        <v>5339</v>
      </c>
      <c r="B16" s="123" t="s">
        <v>606</v>
      </c>
      <c r="C16" s="130" t="s">
        <v>5261</v>
      </c>
      <c r="D16" s="123" t="s">
        <v>5325</v>
      </c>
      <c r="E16" s="121" t="str">
        <f t="shared" si="0"/>
        <v>0305_一般・電気機械器具製造業中規模事業者</v>
      </c>
      <c r="F16" s="384">
        <v>2.48417501291993</v>
      </c>
      <c r="G16" s="384">
        <v>1.63501235357036</v>
      </c>
      <c r="H16" s="384">
        <v>5.0554104676622504</v>
      </c>
      <c r="I16" s="384">
        <v>3.3012332937378401</v>
      </c>
      <c r="J16" s="384">
        <v>1.75598210129599</v>
      </c>
      <c r="K16" s="384">
        <v>0.59940254856090602</v>
      </c>
    </row>
    <row r="17" spans="1:11" x14ac:dyDescent="0.15">
      <c r="A17" s="123" t="s">
        <v>5339</v>
      </c>
      <c r="B17" s="123" t="s">
        <v>606</v>
      </c>
      <c r="C17" s="130" t="s">
        <v>5261</v>
      </c>
      <c r="D17" s="123" t="s">
        <v>5326</v>
      </c>
      <c r="E17" s="121" t="str">
        <f t="shared" si="0"/>
        <v>0305_一般・電気機械器具製造業小規模事業者</v>
      </c>
      <c r="F17" s="384">
        <v>1.9620110106742601</v>
      </c>
      <c r="G17" s="384">
        <v>1.7189486313615101</v>
      </c>
      <c r="H17" s="384">
        <v>4.8071662806134503</v>
      </c>
      <c r="I17" s="384">
        <v>2.7768231798290399</v>
      </c>
      <c r="J17" s="384">
        <v>1.3566671731232001</v>
      </c>
      <c r="K17" s="384">
        <v>0.44210001377691299</v>
      </c>
    </row>
    <row r="18" spans="1:11" x14ac:dyDescent="0.15">
      <c r="A18" s="123" t="s">
        <v>5339</v>
      </c>
      <c r="B18" s="123" t="s">
        <v>5328</v>
      </c>
      <c r="C18" s="130" t="s">
        <v>5329</v>
      </c>
      <c r="D18" s="123" t="s">
        <v>5325</v>
      </c>
      <c r="E18" s="121" t="str">
        <f t="shared" si="0"/>
        <v>不使用中規模事業者</v>
      </c>
      <c r="F18" s="384"/>
      <c r="G18" s="384"/>
      <c r="H18" s="384"/>
      <c r="I18" s="384"/>
      <c r="J18" s="384"/>
      <c r="K18" s="384"/>
    </row>
    <row r="19" spans="1:11" x14ac:dyDescent="0.15">
      <c r="A19" s="123" t="s">
        <v>5339</v>
      </c>
      <c r="B19" s="123" t="s">
        <v>5328</v>
      </c>
      <c r="C19" s="130" t="s">
        <v>5329</v>
      </c>
      <c r="D19" s="123" t="s">
        <v>5326</v>
      </c>
      <c r="E19" s="121" t="str">
        <f t="shared" si="0"/>
        <v>不使用小規模事業者</v>
      </c>
      <c r="F19" s="384"/>
      <c r="G19" s="384"/>
      <c r="H19" s="384"/>
      <c r="I19" s="384"/>
      <c r="J19" s="384"/>
      <c r="K19" s="384"/>
    </row>
    <row r="20" spans="1:11" x14ac:dyDescent="0.15">
      <c r="A20" s="123" t="s">
        <v>5339</v>
      </c>
      <c r="B20" s="123" t="s">
        <v>5240</v>
      </c>
      <c r="C20" s="130" t="s">
        <v>5330</v>
      </c>
      <c r="D20" s="123" t="s">
        <v>5325</v>
      </c>
      <c r="E20" s="121" t="str">
        <f t="shared" si="0"/>
        <v>0404_その他の卸売業中規模事業者</v>
      </c>
      <c r="F20" s="384">
        <v>0.98940381399138</v>
      </c>
      <c r="G20" s="384">
        <v>1.5098581923857</v>
      </c>
      <c r="H20" s="384">
        <v>3.5013932918090398</v>
      </c>
      <c r="I20" s="384">
        <v>1.6840223673210599</v>
      </c>
      <c r="J20" s="384">
        <v>0.44692628944203899</v>
      </c>
      <c r="K20" s="384">
        <v>-0.369229052423246</v>
      </c>
    </row>
    <row r="21" spans="1:11" x14ac:dyDescent="0.15">
      <c r="A21" s="123" t="s">
        <v>5339</v>
      </c>
      <c r="B21" s="123" t="s">
        <v>5240</v>
      </c>
      <c r="C21" s="130" t="s">
        <v>5330</v>
      </c>
      <c r="D21" s="123" t="s">
        <v>5326</v>
      </c>
      <c r="E21" s="121" t="str">
        <f t="shared" si="0"/>
        <v>0404_その他の卸売業小規模事業者</v>
      </c>
      <c r="F21" s="384">
        <v>0.88777424436598096</v>
      </c>
      <c r="G21" s="384">
        <v>1.66616930254268</v>
      </c>
      <c r="H21" s="384">
        <v>3.56398417628998</v>
      </c>
      <c r="I21" s="384">
        <v>1.5540752726606599</v>
      </c>
      <c r="J21" s="384">
        <v>0.40703988079736197</v>
      </c>
      <c r="K21" s="384">
        <v>-0.25362039307012602</v>
      </c>
    </row>
    <row r="22" spans="1:11" x14ac:dyDescent="0.15">
      <c r="A22" s="123" t="s">
        <v>5339</v>
      </c>
      <c r="B22" s="123" t="s">
        <v>5240</v>
      </c>
      <c r="C22" s="130" t="s">
        <v>5262</v>
      </c>
      <c r="D22" s="123" t="s">
        <v>5325</v>
      </c>
      <c r="E22" s="121" t="str">
        <f t="shared" si="0"/>
        <v>0401_化学製品卸売業中規模事業者</v>
      </c>
      <c r="F22" s="384">
        <v>0.86234948423551006</v>
      </c>
      <c r="G22" s="384">
        <v>1.33207836610084</v>
      </c>
      <c r="H22" s="384">
        <v>2.8618276466759598</v>
      </c>
      <c r="I22" s="384">
        <v>1.47372805671634</v>
      </c>
      <c r="J22" s="384">
        <v>0.25191256730324801</v>
      </c>
      <c r="K22" s="384">
        <v>-0.483171959264523</v>
      </c>
    </row>
    <row r="23" spans="1:11" x14ac:dyDescent="0.15">
      <c r="A23" s="123" t="s">
        <v>5339</v>
      </c>
      <c r="B23" s="123" t="s">
        <v>5240</v>
      </c>
      <c r="C23" s="130" t="s">
        <v>5262</v>
      </c>
      <c r="D23" s="123" t="s">
        <v>5326</v>
      </c>
      <c r="E23" s="121" t="str">
        <f t="shared" si="0"/>
        <v>0401_化学製品卸売業小規模事業者</v>
      </c>
      <c r="F23" s="384">
        <v>0.73334593308934803</v>
      </c>
      <c r="G23" s="384">
        <v>1.91671260001285</v>
      </c>
      <c r="H23" s="384">
        <v>3.56398417628998</v>
      </c>
      <c r="I23" s="384">
        <v>1.3505352224901199</v>
      </c>
      <c r="J23" s="384">
        <v>0.425222567017358</v>
      </c>
      <c r="K23" s="384">
        <v>-0.36185967449693901</v>
      </c>
    </row>
    <row r="24" spans="1:11" x14ac:dyDescent="0.15">
      <c r="A24" s="123" t="s">
        <v>5339</v>
      </c>
      <c r="B24" s="123" t="s">
        <v>5240</v>
      </c>
      <c r="C24" s="130" t="s">
        <v>5263</v>
      </c>
      <c r="D24" s="123" t="s">
        <v>5325</v>
      </c>
      <c r="E24" s="121" t="str">
        <f t="shared" si="0"/>
        <v>0402_繊維関連製品卸売業中規模事業者</v>
      </c>
      <c r="F24" s="384">
        <v>2.3067619014763201</v>
      </c>
      <c r="G24" s="384">
        <v>1.8300409380590701</v>
      </c>
      <c r="H24" s="384">
        <v>5.2505072554313497</v>
      </c>
      <c r="I24" s="384">
        <v>3.5071177395384598</v>
      </c>
      <c r="J24" s="384">
        <v>1.49291773599457</v>
      </c>
      <c r="K24" s="384">
        <v>0.15694442752047</v>
      </c>
    </row>
    <row r="25" spans="1:11" x14ac:dyDescent="0.15">
      <c r="A25" s="123" t="s">
        <v>5339</v>
      </c>
      <c r="B25" s="123" t="s">
        <v>5240</v>
      </c>
      <c r="C25" s="130" t="s">
        <v>5263</v>
      </c>
      <c r="D25" s="123" t="s">
        <v>5326</v>
      </c>
      <c r="E25" s="121" t="str">
        <f t="shared" si="0"/>
        <v>0402_繊維関連製品卸売業小規模事業者</v>
      </c>
      <c r="F25" s="384">
        <v>1.81694276364416</v>
      </c>
      <c r="G25" s="384">
        <v>2.5481354606771598</v>
      </c>
      <c r="H25" s="384">
        <v>6.7228465000220696</v>
      </c>
      <c r="I25" s="384">
        <v>2.85938628664376</v>
      </c>
      <c r="J25" s="384">
        <v>1.1310692161346001</v>
      </c>
      <c r="K25" s="384">
        <v>-0.102630963487834</v>
      </c>
    </row>
    <row r="26" spans="1:11" x14ac:dyDescent="0.15">
      <c r="A26" s="123" t="s">
        <v>5339</v>
      </c>
      <c r="B26" s="123" t="s">
        <v>5240</v>
      </c>
      <c r="C26" s="130" t="s">
        <v>5264</v>
      </c>
      <c r="D26" s="123" t="s">
        <v>5325</v>
      </c>
      <c r="E26" s="121" t="str">
        <f t="shared" si="0"/>
        <v>0403_食料品卸売業中規模事業者</v>
      </c>
      <c r="F26" s="384">
        <v>0.66424361789082798</v>
      </c>
      <c r="G26" s="384">
        <v>1.33458693539435</v>
      </c>
      <c r="H26" s="384">
        <v>3.0414567074507901</v>
      </c>
      <c r="I26" s="384">
        <v>1.2869544375447901</v>
      </c>
      <c r="J26" s="384">
        <v>0.39836952462581898</v>
      </c>
      <c r="K26" s="384">
        <v>-0.11867018755924499</v>
      </c>
    </row>
    <row r="27" spans="1:11" x14ac:dyDescent="0.15">
      <c r="A27" s="123" t="s">
        <v>5339</v>
      </c>
      <c r="B27" s="123" t="s">
        <v>5240</v>
      </c>
      <c r="C27" s="130" t="s">
        <v>5264</v>
      </c>
      <c r="D27" s="123" t="s">
        <v>5326</v>
      </c>
      <c r="E27" s="121" t="str">
        <f t="shared" si="0"/>
        <v>0403_食料品卸売業小規模事業者</v>
      </c>
      <c r="F27" s="384">
        <v>0.77343081629792998</v>
      </c>
      <c r="G27" s="384">
        <v>1.45254547074922</v>
      </c>
      <c r="H27" s="384">
        <v>3.5479822114770401</v>
      </c>
      <c r="I27" s="384">
        <v>1.3373867461089799</v>
      </c>
      <c r="J27" s="384">
        <v>0.32206696295030501</v>
      </c>
      <c r="K27" s="384">
        <v>-0.134517918414995</v>
      </c>
    </row>
    <row r="28" spans="1:11" x14ac:dyDescent="0.15">
      <c r="A28" s="123" t="s">
        <v>5339</v>
      </c>
      <c r="B28" s="123" t="s">
        <v>5328</v>
      </c>
      <c r="C28" s="130" t="s">
        <v>5329</v>
      </c>
      <c r="D28" s="123" t="s">
        <v>5325</v>
      </c>
      <c r="E28" s="121" t="str">
        <f t="shared" si="0"/>
        <v>不使用中規模事業者</v>
      </c>
      <c r="F28" s="384"/>
      <c r="G28" s="384"/>
      <c r="H28" s="384"/>
      <c r="I28" s="384"/>
      <c r="J28" s="384"/>
      <c r="K28" s="384"/>
    </row>
    <row r="29" spans="1:11" x14ac:dyDescent="0.15">
      <c r="A29" s="123" t="s">
        <v>5339</v>
      </c>
      <c r="B29" s="123" t="s">
        <v>5328</v>
      </c>
      <c r="C29" s="130" t="s">
        <v>5329</v>
      </c>
      <c r="D29" s="123" t="s">
        <v>5326</v>
      </c>
      <c r="E29" s="121" t="str">
        <f t="shared" si="0"/>
        <v>不使用小規模事業者</v>
      </c>
      <c r="F29" s="384"/>
      <c r="G29" s="384"/>
      <c r="H29" s="384"/>
      <c r="I29" s="384"/>
      <c r="J29" s="384"/>
      <c r="K29" s="384"/>
    </row>
    <row r="30" spans="1:11" x14ac:dyDescent="0.15">
      <c r="A30" s="123" t="s">
        <v>5339</v>
      </c>
      <c r="B30" s="123" t="s">
        <v>5241</v>
      </c>
      <c r="C30" s="130" t="s">
        <v>5306</v>
      </c>
      <c r="D30" s="123" t="s">
        <v>5325</v>
      </c>
      <c r="E30" s="121" t="str">
        <f t="shared" si="0"/>
        <v>0501_小売業中規模事業者</v>
      </c>
      <c r="F30" s="384">
        <v>0.86367338395804205</v>
      </c>
      <c r="G30" s="384">
        <v>1.3766416964429999</v>
      </c>
      <c r="H30" s="384">
        <v>3.0058170699459601</v>
      </c>
      <c r="I30" s="384">
        <v>1.4721241004476</v>
      </c>
      <c r="J30" s="384">
        <v>0.45794415775915398</v>
      </c>
      <c r="K30" s="384">
        <v>-0.252440016065477</v>
      </c>
    </row>
    <row r="31" spans="1:11" x14ac:dyDescent="0.15">
      <c r="A31" s="123" t="s">
        <v>5339</v>
      </c>
      <c r="B31" s="123" t="s">
        <v>5241</v>
      </c>
      <c r="C31" s="130" t="s">
        <v>5306</v>
      </c>
      <c r="D31" s="123" t="s">
        <v>5326</v>
      </c>
      <c r="E31" s="121" t="str">
        <f t="shared" si="0"/>
        <v>0501_小売業小規模事業者</v>
      </c>
      <c r="F31" s="384">
        <v>1.0515318075579601</v>
      </c>
      <c r="G31" s="384">
        <v>1.9613685588896299</v>
      </c>
      <c r="H31" s="384">
        <v>4.4191564455382197</v>
      </c>
      <c r="I31" s="384">
        <v>1.79425477686215</v>
      </c>
      <c r="J31" s="384">
        <v>0.54175418855171098</v>
      </c>
      <c r="K31" s="384">
        <v>-7.5868413821864003E-2</v>
      </c>
    </row>
    <row r="32" spans="1:11" x14ac:dyDescent="0.15">
      <c r="A32" s="123" t="s">
        <v>5339</v>
      </c>
      <c r="B32" s="123" t="s">
        <v>5244</v>
      </c>
      <c r="C32" s="130" t="s">
        <v>5331</v>
      </c>
      <c r="D32" s="123" t="s">
        <v>5325</v>
      </c>
      <c r="E32" s="121" t="str">
        <f t="shared" si="0"/>
        <v>0601_飲食業中規模事業者</v>
      </c>
      <c r="F32" s="384">
        <v>7.6222615332991406E-2</v>
      </c>
      <c r="G32" s="384">
        <v>0.46610865830552201</v>
      </c>
      <c r="H32" s="384">
        <v>0.75301592553354102</v>
      </c>
      <c r="I32" s="384">
        <v>0.22870753714525099</v>
      </c>
      <c r="J32" s="384">
        <v>-5.9057777014001299E-2</v>
      </c>
      <c r="K32" s="384">
        <v>-0.25814921848331301</v>
      </c>
    </row>
    <row r="33" spans="1:11" x14ac:dyDescent="0.15">
      <c r="A33" s="123" t="s">
        <v>5339</v>
      </c>
      <c r="B33" s="123" t="s">
        <v>5244</v>
      </c>
      <c r="C33" s="130" t="s">
        <v>5331</v>
      </c>
      <c r="D33" s="123" t="s">
        <v>5326</v>
      </c>
      <c r="E33" s="121" t="str">
        <f t="shared" si="0"/>
        <v>0601_飲食業小規模事業者</v>
      </c>
      <c r="F33" s="384">
        <v>8.7087669777161203E-2</v>
      </c>
      <c r="G33" s="384">
        <v>0.52393853599476603</v>
      </c>
      <c r="H33" s="384">
        <v>1.17691046629481</v>
      </c>
      <c r="I33" s="384">
        <v>0.44842475811627203</v>
      </c>
      <c r="J33" s="384">
        <v>2.2338648883336198E-2</v>
      </c>
      <c r="K33" s="384">
        <v>-0.31406868114672598</v>
      </c>
    </row>
    <row r="34" spans="1:11" x14ac:dyDescent="0.15">
      <c r="A34" s="123" t="s">
        <v>5339</v>
      </c>
      <c r="B34" s="123" t="s">
        <v>5245</v>
      </c>
      <c r="C34" s="130" t="s">
        <v>5308</v>
      </c>
      <c r="D34" s="123" t="s">
        <v>5325</v>
      </c>
      <c r="E34" s="121" t="str">
        <f t="shared" si="0"/>
        <v>0701_不動産業中規模事業者</v>
      </c>
      <c r="F34" s="384">
        <v>1.5603870753453799</v>
      </c>
      <c r="G34" s="384">
        <v>2.2443149242182301</v>
      </c>
      <c r="H34" s="384">
        <v>5.9738248511071204</v>
      </c>
      <c r="I34" s="384">
        <v>3.4530661357576702</v>
      </c>
      <c r="J34" s="384">
        <v>0.53459078353182699</v>
      </c>
      <c r="K34" s="384">
        <v>5.10817756414536E-3</v>
      </c>
    </row>
    <row r="35" spans="1:11" x14ac:dyDescent="0.15">
      <c r="A35" s="123" t="s">
        <v>5339</v>
      </c>
      <c r="B35" s="123" t="s">
        <v>5245</v>
      </c>
      <c r="C35" s="130" t="s">
        <v>5308</v>
      </c>
      <c r="D35" s="123" t="s">
        <v>5326</v>
      </c>
      <c r="E35" s="121" t="str">
        <f t="shared" si="0"/>
        <v>0701_不動産業小規模事業者</v>
      </c>
      <c r="F35" s="384">
        <v>3.6671940673458301</v>
      </c>
      <c r="G35" s="384">
        <v>3.0817757908819701</v>
      </c>
      <c r="H35" s="384">
        <v>8.2780664966647795</v>
      </c>
      <c r="I35" s="384">
        <v>5.5561470697221402</v>
      </c>
      <c r="J35" s="384">
        <v>1.34495010607025</v>
      </c>
      <c r="K35" s="384">
        <v>4.5572230390695502E-2</v>
      </c>
    </row>
    <row r="36" spans="1:11" x14ac:dyDescent="0.15">
      <c r="A36" s="123" t="s">
        <v>5339</v>
      </c>
      <c r="B36" s="123" t="s">
        <v>5246</v>
      </c>
      <c r="C36" s="130" t="s">
        <v>5332</v>
      </c>
      <c r="D36" s="123" t="s">
        <v>5325</v>
      </c>
      <c r="E36" s="121" t="str">
        <f t="shared" si="0"/>
        <v>0801_運輸業中規模事業者</v>
      </c>
      <c r="F36" s="384">
        <v>1.01584007778126</v>
      </c>
      <c r="G36" s="384">
        <v>0.84623361789808005</v>
      </c>
      <c r="H36" s="384">
        <v>1.94215844746967</v>
      </c>
      <c r="I36" s="384">
        <v>1.3365674693744001</v>
      </c>
      <c r="J36" s="384">
        <v>0.59397690906275602</v>
      </c>
      <c r="K36" s="384">
        <v>-0.13240202634242301</v>
      </c>
    </row>
    <row r="37" spans="1:11" x14ac:dyDescent="0.15">
      <c r="A37" s="123" t="s">
        <v>5339</v>
      </c>
      <c r="B37" s="123" t="s">
        <v>5246</v>
      </c>
      <c r="C37" s="130" t="s">
        <v>5309</v>
      </c>
      <c r="D37" s="123" t="s">
        <v>5326</v>
      </c>
      <c r="E37" s="121" t="str">
        <f t="shared" si="0"/>
        <v>0801_運輸業小規模事業者</v>
      </c>
      <c r="F37" s="384">
        <v>0.95853117199009896</v>
      </c>
      <c r="G37" s="384">
        <v>0.99728240203348995</v>
      </c>
      <c r="H37" s="384">
        <v>2.1115240521760898</v>
      </c>
      <c r="I37" s="384">
        <v>1.30464479754464</v>
      </c>
      <c r="J37" s="384">
        <v>0.64086270684610502</v>
      </c>
      <c r="K37" s="384">
        <v>4.5954003873849E-2</v>
      </c>
    </row>
    <row r="38" spans="1:11" x14ac:dyDescent="0.15">
      <c r="A38" s="123" t="s">
        <v>5339</v>
      </c>
      <c r="B38" s="123" t="s">
        <v>5248</v>
      </c>
      <c r="C38" s="130" t="s">
        <v>5310</v>
      </c>
      <c r="D38" s="123" t="s">
        <v>5325</v>
      </c>
      <c r="E38" s="121" t="str">
        <f t="shared" si="0"/>
        <v>0901_エネルギー中規模事業者</v>
      </c>
      <c r="F38" s="384">
        <v>0.77203988750323405</v>
      </c>
      <c r="G38" s="384">
        <v>0.764831809574953</v>
      </c>
      <c r="H38" s="384">
        <v>2.50875418311746</v>
      </c>
      <c r="I38" s="384">
        <v>0.96874661321285505</v>
      </c>
      <c r="J38" s="384">
        <v>0.56312318080593504</v>
      </c>
      <c r="K38" s="384">
        <v>4.1017749879086803E-2</v>
      </c>
    </row>
    <row r="39" spans="1:11" x14ac:dyDescent="0.15">
      <c r="A39" s="123" t="s">
        <v>5339</v>
      </c>
      <c r="B39" s="123" t="s">
        <v>5248</v>
      </c>
      <c r="C39" s="130" t="s">
        <v>5310</v>
      </c>
      <c r="D39" s="123" t="s">
        <v>5326</v>
      </c>
      <c r="E39" s="121" t="str">
        <f t="shared" si="0"/>
        <v>0901_エネルギー小規模事業者</v>
      </c>
      <c r="F39" s="384">
        <v>1.2537614985254699</v>
      </c>
      <c r="G39" s="384">
        <v>1.21606833154199</v>
      </c>
      <c r="H39" s="384">
        <v>2.3103405718183301</v>
      </c>
      <c r="I39" s="384">
        <v>1.3893235825651</v>
      </c>
      <c r="J39" s="384">
        <v>0.84489437532520995</v>
      </c>
      <c r="K39" s="384">
        <v>0.14293082512330399</v>
      </c>
    </row>
    <row r="40" spans="1:11" x14ac:dyDescent="0.15">
      <c r="A40" s="123" t="s">
        <v>5339</v>
      </c>
      <c r="B40" s="123" t="s">
        <v>5249</v>
      </c>
      <c r="C40" s="130" t="s">
        <v>5333</v>
      </c>
      <c r="D40" s="123" t="s">
        <v>5325</v>
      </c>
      <c r="E40" s="121" t="str">
        <f t="shared" si="0"/>
        <v>1006_その他のサービス業中規模事業者</v>
      </c>
      <c r="F40" s="384">
        <v>1.0819492103542501</v>
      </c>
      <c r="G40" s="384">
        <v>1.11065359800282</v>
      </c>
      <c r="H40" s="384">
        <v>2.4718610162938202</v>
      </c>
      <c r="I40" s="384">
        <v>1.4726198777263899</v>
      </c>
      <c r="J40" s="384">
        <v>0.63984925904116996</v>
      </c>
      <c r="K40" s="384">
        <v>4.2602523722003001E-3</v>
      </c>
    </row>
    <row r="41" spans="1:11" x14ac:dyDescent="0.15">
      <c r="A41" s="123" t="s">
        <v>5339</v>
      </c>
      <c r="B41" s="123" t="s">
        <v>5249</v>
      </c>
      <c r="C41" s="130" t="s">
        <v>5333</v>
      </c>
      <c r="D41" s="123" t="s">
        <v>5326</v>
      </c>
      <c r="E41" s="121" t="str">
        <f t="shared" si="0"/>
        <v>1006_その他のサービス業小規模事業者</v>
      </c>
      <c r="F41" s="384">
        <v>0.89426825959124501</v>
      </c>
      <c r="G41" s="384">
        <v>1.29739418540944</v>
      </c>
      <c r="H41" s="384">
        <v>2.8423690389323899</v>
      </c>
      <c r="I41" s="384">
        <v>1.3038317214256401</v>
      </c>
      <c r="J41" s="384">
        <v>0.56406855603319095</v>
      </c>
      <c r="K41" s="384">
        <v>-1.90339060360875E-3</v>
      </c>
    </row>
    <row r="42" spans="1:11" x14ac:dyDescent="0.15">
      <c r="A42" s="123" t="s">
        <v>5339</v>
      </c>
      <c r="B42" s="123" t="s">
        <v>5249</v>
      </c>
      <c r="C42" s="130" t="s">
        <v>5266</v>
      </c>
      <c r="D42" s="123" t="s">
        <v>5325</v>
      </c>
      <c r="E42" s="121" t="str">
        <f t="shared" si="0"/>
        <v>1001_物品賃貸業中規模事業者</v>
      </c>
      <c r="F42" s="384">
        <v>1.1246544881460101</v>
      </c>
      <c r="G42" s="384">
        <v>1.18399705940558</v>
      </c>
      <c r="H42" s="384">
        <v>2.6816291197117201</v>
      </c>
      <c r="I42" s="384">
        <v>1.58220546822407</v>
      </c>
      <c r="J42" s="384">
        <v>0.565032968952348</v>
      </c>
      <c r="K42" s="384">
        <v>-0.17640549685169099</v>
      </c>
    </row>
    <row r="43" spans="1:11" x14ac:dyDescent="0.15">
      <c r="A43" s="123" t="s">
        <v>5339</v>
      </c>
      <c r="B43" s="123" t="s">
        <v>5249</v>
      </c>
      <c r="C43" s="130" t="s">
        <v>5266</v>
      </c>
      <c r="D43" s="123" t="s">
        <v>5326</v>
      </c>
      <c r="E43" s="121" t="str">
        <f t="shared" si="0"/>
        <v>1001_物品賃貸業小規模事業者</v>
      </c>
      <c r="F43" s="384">
        <v>0.71423243212555798</v>
      </c>
      <c r="G43" s="384">
        <v>1.09103060145668</v>
      </c>
      <c r="H43" s="384">
        <v>2.4302505688817102</v>
      </c>
      <c r="I43" s="384">
        <v>1.17598100814934</v>
      </c>
      <c r="J43" s="384">
        <v>0.18140441116377701</v>
      </c>
      <c r="K43" s="384">
        <v>-0.17312666663423601</v>
      </c>
    </row>
    <row r="44" spans="1:11" x14ac:dyDescent="0.15">
      <c r="A44" s="123" t="s">
        <v>5339</v>
      </c>
      <c r="B44" s="123" t="s">
        <v>5249</v>
      </c>
      <c r="C44" s="130" t="s">
        <v>5267</v>
      </c>
      <c r="D44" s="123" t="s">
        <v>5325</v>
      </c>
      <c r="E44" s="121" t="str">
        <f t="shared" si="0"/>
        <v>1002_娯楽業中規模事業者</v>
      </c>
      <c r="F44" s="384">
        <v>0.26018529701758297</v>
      </c>
      <c r="G44" s="384">
        <v>0.973206576087426</v>
      </c>
      <c r="H44" s="384">
        <v>1.8706262811601999</v>
      </c>
      <c r="I44" s="384">
        <v>0.65251610129120896</v>
      </c>
      <c r="J44" s="384">
        <v>8.1257278293798793E-2</v>
      </c>
      <c r="K44" s="384">
        <v>-0.12574763067967901</v>
      </c>
    </row>
    <row r="45" spans="1:11" x14ac:dyDescent="0.15">
      <c r="A45" s="123" t="s">
        <v>5339</v>
      </c>
      <c r="B45" s="123" t="s">
        <v>5249</v>
      </c>
      <c r="C45" s="130" t="s">
        <v>5267</v>
      </c>
      <c r="D45" s="123" t="s">
        <v>5326</v>
      </c>
      <c r="E45" s="121" t="str">
        <f t="shared" si="0"/>
        <v>1002_娯楽業小規模事業者</v>
      </c>
      <c r="F45" s="384">
        <v>0.71004183795615305</v>
      </c>
      <c r="G45" s="384">
        <v>1.49437677260491</v>
      </c>
      <c r="H45" s="384">
        <v>4.44699465764658</v>
      </c>
      <c r="I45" s="384">
        <v>0.97880508493666496</v>
      </c>
      <c r="J45" s="384">
        <v>0.487705669853153</v>
      </c>
      <c r="K45" s="384">
        <v>1.1774906102384901E-2</v>
      </c>
    </row>
    <row r="46" spans="1:11" x14ac:dyDescent="0.15">
      <c r="A46" s="123" t="s">
        <v>5339</v>
      </c>
      <c r="B46" s="123" t="s">
        <v>5249</v>
      </c>
      <c r="C46" s="130" t="s">
        <v>5268</v>
      </c>
      <c r="D46" s="123" t="s">
        <v>5325</v>
      </c>
      <c r="E46" s="121" t="str">
        <f t="shared" si="0"/>
        <v>1003_広告・調査・情報サービス業中規模事業者</v>
      </c>
      <c r="F46" s="384">
        <v>1.18432985926108</v>
      </c>
      <c r="G46" s="384">
        <v>1.06481947648175</v>
      </c>
      <c r="H46" s="384">
        <v>2.60589036017423</v>
      </c>
      <c r="I46" s="384">
        <v>1.56187824397033</v>
      </c>
      <c r="J46" s="384">
        <v>0.86260465994147295</v>
      </c>
      <c r="K46" s="384">
        <v>0.14930298166191999</v>
      </c>
    </row>
    <row r="47" spans="1:11" x14ac:dyDescent="0.15">
      <c r="A47" s="123" t="s">
        <v>5339</v>
      </c>
      <c r="B47" s="123" t="s">
        <v>5249</v>
      </c>
      <c r="C47" s="130" t="s">
        <v>5268</v>
      </c>
      <c r="D47" s="123" t="s">
        <v>5326</v>
      </c>
      <c r="E47" s="121" t="str">
        <f t="shared" si="0"/>
        <v>1003_広告・調査・情報サービス業小規模事業者</v>
      </c>
      <c r="F47" s="384">
        <v>1.03318435041774</v>
      </c>
      <c r="G47" s="384">
        <v>1.3425122367306199</v>
      </c>
      <c r="H47" s="384">
        <v>3.4663871722271602</v>
      </c>
      <c r="I47" s="384">
        <v>1.5364876791188899</v>
      </c>
      <c r="J47" s="384">
        <v>0.73764084974094002</v>
      </c>
      <c r="K47" s="384">
        <v>0.20905066827930099</v>
      </c>
    </row>
    <row r="48" spans="1:11" x14ac:dyDescent="0.15">
      <c r="A48" s="123" t="s">
        <v>5339</v>
      </c>
      <c r="B48" s="123" t="s">
        <v>5249</v>
      </c>
      <c r="C48" s="130" t="s">
        <v>5269</v>
      </c>
      <c r="D48" s="123" t="s">
        <v>5325</v>
      </c>
      <c r="E48" s="121" t="str">
        <f t="shared" si="0"/>
        <v>1004_事業サービス業中規模事業者</v>
      </c>
      <c r="F48" s="384">
        <v>1.1372856169385399</v>
      </c>
      <c r="G48" s="384">
        <v>0.90379114356701296</v>
      </c>
      <c r="H48" s="384">
        <v>2.1925659947175302</v>
      </c>
      <c r="I48" s="384">
        <v>1.3940515884270801</v>
      </c>
      <c r="J48" s="384">
        <v>0.80854618835014103</v>
      </c>
      <c r="K48" s="384">
        <v>1.8436201261272801E-2</v>
      </c>
    </row>
    <row r="49" spans="1:11" x14ac:dyDescent="0.15">
      <c r="A49" s="123" t="s">
        <v>5339</v>
      </c>
      <c r="B49" s="123" t="s">
        <v>5249</v>
      </c>
      <c r="C49" s="130" t="s">
        <v>5269</v>
      </c>
      <c r="D49" s="123" t="s">
        <v>5326</v>
      </c>
      <c r="E49" s="121" t="str">
        <f t="shared" si="0"/>
        <v>1004_事業サービス業小規模事業者</v>
      </c>
      <c r="F49" s="384">
        <v>0.95725847433775102</v>
      </c>
      <c r="G49" s="384">
        <v>1.04418944276196</v>
      </c>
      <c r="H49" s="384">
        <v>2.28178616347315</v>
      </c>
      <c r="I49" s="384">
        <v>1.2831908416557101</v>
      </c>
      <c r="J49" s="384">
        <v>0.59830134474003904</v>
      </c>
      <c r="K49" s="384">
        <v>1.68827475198178E-2</v>
      </c>
    </row>
    <row r="50" spans="1:11" x14ac:dyDescent="0.15">
      <c r="A50" s="123" t="s">
        <v>5339</v>
      </c>
      <c r="B50" s="123" t="s">
        <v>5249</v>
      </c>
      <c r="C50" s="130" t="s">
        <v>5270</v>
      </c>
      <c r="D50" s="123" t="s">
        <v>5325</v>
      </c>
      <c r="E50" s="121" t="str">
        <f t="shared" si="0"/>
        <v>1005_専門サービス業中規模事業者</v>
      </c>
      <c r="F50" s="384">
        <v>1.1328157350618</v>
      </c>
      <c r="G50" s="384">
        <v>1.3584087713489701</v>
      </c>
      <c r="H50" s="384">
        <v>3.1485515645367501</v>
      </c>
      <c r="I50" s="384">
        <v>1.72335650406118</v>
      </c>
      <c r="J50" s="384">
        <v>0.69004905508013503</v>
      </c>
      <c r="K50" s="384">
        <v>7.0506351043246498E-2</v>
      </c>
    </row>
    <row r="51" spans="1:11" x14ac:dyDescent="0.15">
      <c r="A51" s="123" t="s">
        <v>5339</v>
      </c>
      <c r="B51" s="123" t="s">
        <v>5249</v>
      </c>
      <c r="C51" s="130" t="s">
        <v>5270</v>
      </c>
      <c r="D51" s="123" t="s">
        <v>5326</v>
      </c>
      <c r="E51" s="121" t="str">
        <f t="shared" si="0"/>
        <v>1005_専門サービス業小規模事業者</v>
      </c>
      <c r="F51" s="384">
        <v>0.81716216946016496</v>
      </c>
      <c r="G51" s="384">
        <v>1.34900177706891</v>
      </c>
      <c r="H51" s="384">
        <v>3.23708987185507</v>
      </c>
      <c r="I51" s="384">
        <v>1.2778749547731201</v>
      </c>
      <c r="J51" s="384">
        <v>0.52764572319585901</v>
      </c>
      <c r="K51" s="384">
        <v>2.6060143800578299E-2</v>
      </c>
    </row>
    <row r="52" spans="1:11" x14ac:dyDescent="0.15">
      <c r="A52" s="123" t="s">
        <v>5339</v>
      </c>
      <c r="B52" s="123" t="s">
        <v>5328</v>
      </c>
      <c r="C52" s="130" t="s">
        <v>5329</v>
      </c>
      <c r="D52" s="123" t="s">
        <v>5325</v>
      </c>
      <c r="E52" s="121" t="str">
        <f t="shared" si="0"/>
        <v>不使用中規模事業者</v>
      </c>
      <c r="F52" s="384"/>
      <c r="G52" s="384"/>
      <c r="H52" s="384"/>
      <c r="I52" s="384"/>
      <c r="J52" s="384"/>
      <c r="K52" s="384"/>
    </row>
    <row r="53" spans="1:11" x14ac:dyDescent="0.15">
      <c r="A53" s="123" t="s">
        <v>5339</v>
      </c>
      <c r="B53" s="123" t="s">
        <v>5328</v>
      </c>
      <c r="C53" s="130" t="s">
        <v>5329</v>
      </c>
      <c r="D53" s="123" t="s">
        <v>5326</v>
      </c>
      <c r="E53" s="121" t="str">
        <f t="shared" si="0"/>
        <v>不使用小規模事業者</v>
      </c>
      <c r="F53" s="384"/>
      <c r="G53" s="384"/>
      <c r="H53" s="384"/>
      <c r="I53" s="384"/>
      <c r="J53" s="384"/>
      <c r="K53" s="384"/>
    </row>
    <row r="54" spans="1:11" x14ac:dyDescent="0.15">
      <c r="A54" s="123" t="s">
        <v>5339</v>
      </c>
      <c r="B54" s="123" t="s">
        <v>5252</v>
      </c>
      <c r="C54" s="130" t="s">
        <v>5313</v>
      </c>
      <c r="D54" s="123" t="s">
        <v>5325</v>
      </c>
      <c r="E54" s="121" t="str">
        <f t="shared" si="0"/>
        <v>1101_医療業中規模事業者</v>
      </c>
      <c r="F54" s="384">
        <v>0.26830805158214099</v>
      </c>
      <c r="G54" s="384">
        <v>1.19642758762316</v>
      </c>
      <c r="H54" s="384">
        <v>2.4052429230511101</v>
      </c>
      <c r="I54" s="384">
        <v>1.32761120540692</v>
      </c>
      <c r="J54" s="384">
        <v>-8.7737156305456795E-3</v>
      </c>
      <c r="K54" s="384">
        <v>-0.37090851150615101</v>
      </c>
    </row>
    <row r="55" spans="1:11" x14ac:dyDescent="0.15">
      <c r="A55" s="123" t="s">
        <v>5339</v>
      </c>
      <c r="B55" s="123" t="s">
        <v>5252</v>
      </c>
      <c r="C55" s="130" t="s">
        <v>5313</v>
      </c>
      <c r="D55" s="123" t="s">
        <v>5326</v>
      </c>
      <c r="E55" s="121" t="str">
        <f t="shared" si="0"/>
        <v>1101_医療業小規模事業者</v>
      </c>
      <c r="F55" s="385">
        <v>0.26830805158214099</v>
      </c>
      <c r="G55" s="385">
        <v>1.19642758762316</v>
      </c>
      <c r="H55" s="385">
        <v>2.4052429230511101</v>
      </c>
      <c r="I55" s="385">
        <v>1.32761120540692</v>
      </c>
      <c r="J55" s="385">
        <v>-8.7737156305456795E-3</v>
      </c>
      <c r="K55" s="385">
        <v>-0.37090851150615101</v>
      </c>
    </row>
    <row r="56" spans="1:11" x14ac:dyDescent="0.15">
      <c r="A56" s="123" t="s">
        <v>5339</v>
      </c>
      <c r="B56" s="123" t="s">
        <v>5253</v>
      </c>
      <c r="C56" s="130" t="s">
        <v>5314</v>
      </c>
      <c r="D56" s="123" t="s">
        <v>5325</v>
      </c>
      <c r="E56" s="121" t="str">
        <f t="shared" si="0"/>
        <v>1201_保険衛生、廃棄物処理業中規模事業者</v>
      </c>
      <c r="F56" s="384">
        <v>1.11882482379953</v>
      </c>
      <c r="G56" s="384">
        <v>0.91722672765046598</v>
      </c>
      <c r="H56" s="384">
        <v>2.03598626717074</v>
      </c>
      <c r="I56" s="384">
        <v>1.38593582143213</v>
      </c>
      <c r="J56" s="384">
        <v>0.75544057210493099</v>
      </c>
      <c r="K56" s="384">
        <v>6.2498772276576998E-2</v>
      </c>
    </row>
    <row r="57" spans="1:11" x14ac:dyDescent="0.15">
      <c r="A57" s="123" t="s">
        <v>5339</v>
      </c>
      <c r="B57" s="123" t="s">
        <v>5253</v>
      </c>
      <c r="C57" s="130" t="s">
        <v>5314</v>
      </c>
      <c r="D57" s="123" t="s">
        <v>5326</v>
      </c>
      <c r="E57" s="121" t="str">
        <f t="shared" si="0"/>
        <v>1201_保険衛生、廃棄物処理業小規模事業者</v>
      </c>
      <c r="F57" s="384">
        <v>0.93746461383058199</v>
      </c>
      <c r="G57" s="384">
        <v>1.3170877919689401</v>
      </c>
      <c r="H57" s="384">
        <v>2.2783059359412299</v>
      </c>
      <c r="I57" s="384">
        <v>1.2247422239300001</v>
      </c>
      <c r="J57" s="384">
        <v>0.53317468035954096</v>
      </c>
      <c r="K57" s="384">
        <v>5.4403185147675198E-2</v>
      </c>
    </row>
    <row r="58" spans="1:11" x14ac:dyDescent="0.15">
      <c r="A58" s="123" t="s">
        <v>5339</v>
      </c>
      <c r="B58" s="123" t="s">
        <v>5254</v>
      </c>
      <c r="C58" s="130" t="s">
        <v>5334</v>
      </c>
      <c r="D58" s="123" t="s">
        <v>5325</v>
      </c>
      <c r="E58" s="121" t="str">
        <f t="shared" si="0"/>
        <v>1301_観光業中規模事業者</v>
      </c>
      <c r="F58" s="384">
        <v>0.48537562461157802</v>
      </c>
      <c r="G58" s="384">
        <v>0.63033590775849702</v>
      </c>
      <c r="H58" s="384">
        <v>1.33400670585887</v>
      </c>
      <c r="I58" s="384">
        <v>0.77907641110593195</v>
      </c>
      <c r="J58" s="384">
        <v>0.31199727456208298</v>
      </c>
      <c r="K58" s="384">
        <v>2.0237404325013802E-3</v>
      </c>
    </row>
    <row r="59" spans="1:11" x14ac:dyDescent="0.15">
      <c r="A59" s="123" t="s">
        <v>5339</v>
      </c>
      <c r="B59" s="123" t="s">
        <v>5254</v>
      </c>
      <c r="C59" s="130" t="s">
        <v>5334</v>
      </c>
      <c r="D59" s="123" t="s">
        <v>5326</v>
      </c>
      <c r="E59" s="121" t="str">
        <f t="shared" si="0"/>
        <v>1301_観光業小規模事業者</v>
      </c>
      <c r="F59" s="384">
        <v>0.61057402190677701</v>
      </c>
      <c r="G59" s="384">
        <v>0.59023408366264496</v>
      </c>
      <c r="H59" s="384">
        <v>1.4011764574662799</v>
      </c>
      <c r="I59" s="384">
        <v>0.87436616898897801</v>
      </c>
      <c r="J59" s="384">
        <v>0.49115004465407902</v>
      </c>
      <c r="K59" s="384">
        <v>0.13564900450982301</v>
      </c>
    </row>
    <row r="60" spans="1:11" x14ac:dyDescent="0.15">
      <c r="A60" s="123" t="s">
        <v>5339</v>
      </c>
      <c r="B60" s="130" t="s">
        <v>5335</v>
      </c>
      <c r="C60" s="130" t="s">
        <v>5317</v>
      </c>
      <c r="D60" s="123" t="s">
        <v>5325</v>
      </c>
      <c r="E60" s="121" t="str">
        <f t="shared" si="0"/>
        <v>1400_その他業種中規模事業者</v>
      </c>
      <c r="F60" s="384">
        <v>1.04527399149272</v>
      </c>
      <c r="G60" s="384">
        <v>1.4047074586855599</v>
      </c>
      <c r="H60" s="384">
        <v>3.3143254430776699</v>
      </c>
      <c r="I60" s="384">
        <v>1.62478318896217</v>
      </c>
      <c r="J60" s="384">
        <v>0.52241713796032896</v>
      </c>
      <c r="K60" s="384">
        <v>-0.19344356975857499</v>
      </c>
    </row>
    <row r="61" spans="1:11" x14ac:dyDescent="0.15">
      <c r="A61" s="123" t="s">
        <v>5339</v>
      </c>
      <c r="B61" s="130" t="s">
        <v>5335</v>
      </c>
      <c r="C61" s="130" t="s">
        <v>5317</v>
      </c>
      <c r="D61" s="123" t="s">
        <v>5326</v>
      </c>
      <c r="E61" s="121" t="str">
        <f t="shared" si="0"/>
        <v>1400_その他業種小規模事業者</v>
      </c>
      <c r="F61" s="384">
        <v>0.84909770823847597</v>
      </c>
      <c r="G61" s="384">
        <v>1.6633727829267799</v>
      </c>
      <c r="H61" s="384">
        <v>3.5154064148795401</v>
      </c>
      <c r="I61" s="384">
        <v>1.4773855610955999</v>
      </c>
      <c r="J61" s="384">
        <v>0.410914169897101</v>
      </c>
      <c r="K61" s="384">
        <v>-3.8500836920959E-2</v>
      </c>
    </row>
    <row r="63" spans="1:11" x14ac:dyDescent="0.15">
      <c r="E63" s="102" t="s">
        <v>5318</v>
      </c>
    </row>
  </sheetData>
  <phoneticPr fontId="1"/>
  <conditionalFormatting sqref="C2:D12">
    <cfRule type="cellIs" dxfId="3" priority="1" operator="lessThan">
      <formula>0</formula>
    </cfRule>
  </conditionalFormatting>
  <conditionalFormatting sqref="E2:E61">
    <cfRule type="cellIs" dxfId="2" priority="3"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870"/>
  <sheetViews>
    <sheetView showGridLines="0" view="pageBreakPreview" zoomScaleNormal="100" zoomScaleSheetLayoutView="100" workbookViewId="0">
      <selection activeCell="AI150" sqref="AI150"/>
    </sheetView>
  </sheetViews>
  <sheetFormatPr defaultColWidth="9" defaultRowHeight="18.75" x14ac:dyDescent="0.15"/>
  <cols>
    <col min="1" max="1" width="2.25" style="71" customWidth="1"/>
    <col min="2" max="2" width="2.625" style="71" customWidth="1"/>
    <col min="3" max="3" width="4.375" style="71" customWidth="1"/>
    <col min="4" max="4" width="4.125" style="71" customWidth="1"/>
    <col min="5" max="5" width="2.25" style="71" customWidth="1"/>
    <col min="6" max="6" width="2.375" style="71" customWidth="1"/>
    <col min="7" max="16" width="2.25" style="71" customWidth="1"/>
    <col min="17" max="17" width="2.375" style="71" customWidth="1"/>
    <col min="18" max="31" width="2.25" style="71" customWidth="1"/>
    <col min="32" max="32" width="2.625" style="71" customWidth="1"/>
    <col min="33" max="42" width="2.25" style="71" customWidth="1"/>
    <col min="43" max="43" width="2.25" style="70" customWidth="1"/>
    <col min="44" max="44" width="9" style="70"/>
    <col min="45" max="45" width="11.875" style="70" bestFit="1" customWidth="1"/>
    <col min="46" max="46" width="14.375" style="70" customWidth="1"/>
    <col min="47" max="16384" width="9" style="70"/>
  </cols>
  <sheetData>
    <row r="1" spans="1:46" ht="8.25" customHeight="1" x14ac:dyDescent="0.15">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9"/>
    </row>
    <row r="2" spans="1:46" x14ac:dyDescent="0.15">
      <c r="A2" s="268"/>
      <c r="B2" s="270" t="s">
        <v>214</v>
      </c>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9"/>
      <c r="AT2" s="193" t="s">
        <v>1</v>
      </c>
    </row>
    <row r="3" spans="1:46" ht="35.25" customHeight="1" x14ac:dyDescent="0.15">
      <c r="A3" s="740" t="str">
        <f>IF(入力①申請書項目!R33="新規申請","新規申請の場合は【印刷（新規】シートから印刷してください","")</f>
        <v>新規申請の場合は【印刷（新規】シートから印刷してください</v>
      </c>
      <c r="B3" s="740"/>
      <c r="C3" s="740"/>
      <c r="D3" s="740"/>
      <c r="E3" s="740"/>
      <c r="F3" s="740"/>
      <c r="G3" s="740"/>
      <c r="H3" s="740"/>
      <c r="I3" s="740"/>
      <c r="J3" s="740"/>
      <c r="K3" s="740"/>
      <c r="L3" s="740"/>
      <c r="M3" s="740"/>
      <c r="N3" s="740"/>
      <c r="O3" s="740"/>
      <c r="P3" s="740"/>
      <c r="Q3" s="740"/>
      <c r="R3" s="740"/>
      <c r="S3" s="740"/>
      <c r="T3" s="740"/>
      <c r="U3" s="740"/>
      <c r="V3" s="740"/>
      <c r="W3" s="740"/>
      <c r="X3" s="740"/>
      <c r="Y3" s="740"/>
      <c r="Z3" s="740"/>
      <c r="AA3" s="740"/>
      <c r="AB3" s="740"/>
      <c r="AC3" s="740"/>
      <c r="AD3" s="740"/>
      <c r="AE3" s="740"/>
      <c r="AF3" s="740"/>
      <c r="AG3" s="740"/>
      <c r="AH3" s="740"/>
      <c r="AI3" s="740"/>
      <c r="AJ3" s="740"/>
      <c r="AK3" s="740"/>
      <c r="AL3" s="740"/>
      <c r="AM3" s="740"/>
      <c r="AN3" s="740"/>
      <c r="AO3" s="740"/>
      <c r="AP3" s="740"/>
      <c r="AQ3" s="740"/>
      <c r="AT3" s="199" t="str">
        <f>"'【印刷（変更）】'!$A$1:$AQ$"&amp;AT4</f>
        <v>'【印刷（変更）】'!$A$1:$AQ$370</v>
      </c>
    </row>
    <row r="4" spans="1:46" ht="21" x14ac:dyDescent="0.15">
      <c r="A4" s="588" t="s">
        <v>215</v>
      </c>
      <c r="B4" s="588"/>
      <c r="C4" s="588"/>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T4" s="199">
        <f>370+45*SUM(AT380:AT870)+IF(AT380=1,2,0)</f>
        <v>370</v>
      </c>
    </row>
    <row r="5" spans="1:46" ht="37.5" customHeight="1" x14ac:dyDescent="0.15">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9"/>
    </row>
    <row r="6" spans="1:46" x14ac:dyDescent="0.15">
      <c r="A6" s="268"/>
      <c r="B6" s="268"/>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9"/>
      <c r="AC6" s="603">
        <f>入力①申請書項目!R37</f>
        <v>2025</v>
      </c>
      <c r="AD6" s="603"/>
      <c r="AE6" s="603"/>
      <c r="AF6" s="603"/>
      <c r="AG6" s="598" t="s">
        <v>3</v>
      </c>
      <c r="AH6" s="599"/>
      <c r="AI6" s="598">
        <f>入力①申請書項目!R38</f>
        <v>6</v>
      </c>
      <c r="AJ6" s="599"/>
      <c r="AK6" s="598" t="s">
        <v>4</v>
      </c>
      <c r="AL6" s="599"/>
      <c r="AM6" s="598">
        <f>入力①申請書項目!R39</f>
        <v>10</v>
      </c>
      <c r="AN6" s="599"/>
      <c r="AO6" s="598" t="s">
        <v>5</v>
      </c>
      <c r="AP6" s="599"/>
      <c r="AQ6" s="269"/>
    </row>
    <row r="7" spans="1:46" ht="22.5" customHeight="1" x14ac:dyDescent="0.15">
      <c r="A7" s="271"/>
      <c r="B7" s="271"/>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row>
    <row r="8" spans="1:46" ht="24.75" customHeight="1" x14ac:dyDescent="0.15">
      <c r="A8" s="268"/>
      <c r="B8" s="271"/>
      <c r="C8" s="268"/>
      <c r="D8" s="268"/>
      <c r="E8" s="268"/>
      <c r="F8" s="268"/>
      <c r="G8" s="268"/>
      <c r="H8" s="268"/>
      <c r="I8" s="268"/>
      <c r="J8" s="268"/>
      <c r="K8" s="268"/>
      <c r="L8" s="268"/>
      <c r="M8" s="268"/>
      <c r="N8" s="327" t="str">
        <f>IF('【印刷（新規）】'!N8=0,"",'【印刷（新規）】'!N8)</f>
        <v/>
      </c>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row>
    <row r="9" spans="1:46" x14ac:dyDescent="0.15">
      <c r="A9" s="273"/>
      <c r="B9" s="274"/>
      <c r="C9" s="269"/>
      <c r="D9" s="269"/>
      <c r="E9" s="269"/>
      <c r="F9" s="269"/>
      <c r="G9" s="269"/>
      <c r="H9" s="269"/>
      <c r="I9" s="268"/>
      <c r="J9" s="268"/>
      <c r="K9" s="268"/>
      <c r="L9" s="268"/>
      <c r="M9" s="268"/>
      <c r="N9" s="327" t="str">
        <f>'【印刷（新規）】'!N9</f>
        <v>近畿経済産業局長　殿</v>
      </c>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9"/>
    </row>
    <row r="10" spans="1:46" s="71" customFormat="1" x14ac:dyDescent="0.15">
      <c r="A10" s="268"/>
      <c r="B10" s="269"/>
      <c r="C10" s="269"/>
      <c r="D10" s="269"/>
      <c r="E10" s="269"/>
      <c r="F10" s="269"/>
      <c r="G10" s="269"/>
      <c r="H10" s="269"/>
      <c r="I10" s="268"/>
      <c r="J10" s="268"/>
      <c r="K10" s="268"/>
      <c r="L10" s="275"/>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9"/>
    </row>
    <row r="11" spans="1:46" s="71" customFormat="1" ht="33" customHeight="1" x14ac:dyDescent="0.15">
      <c r="A11" s="268"/>
      <c r="B11" s="269"/>
      <c r="C11" s="269"/>
      <c r="D11" s="269"/>
      <c r="E11" s="269"/>
      <c r="F11" s="269"/>
      <c r="G11" s="269"/>
      <c r="H11" s="269"/>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9"/>
    </row>
    <row r="12" spans="1:46" s="71" customFormat="1" ht="17.25" x14ac:dyDescent="0.15">
      <c r="A12" s="268"/>
      <c r="B12" s="268"/>
      <c r="C12" s="268"/>
      <c r="D12" s="268"/>
      <c r="E12" s="268"/>
      <c r="F12" s="268"/>
      <c r="G12" s="268"/>
      <c r="H12" s="268"/>
      <c r="I12" s="268"/>
      <c r="J12" s="268"/>
      <c r="K12" s="268"/>
      <c r="L12" s="268"/>
      <c r="M12" s="268"/>
      <c r="N12" s="268"/>
      <c r="O12" s="268"/>
      <c r="P12" s="276" t="s">
        <v>7</v>
      </c>
      <c r="Q12" s="270"/>
      <c r="R12" s="270"/>
      <c r="S12" s="270"/>
      <c r="T12" s="270"/>
      <c r="U12" s="270"/>
      <c r="V12" s="270"/>
      <c r="W12" s="594" t="str">
        <f>入力①申請書項目!R46</f>
        <v>○○県○○市○○町○○○○○○</v>
      </c>
      <c r="X12" s="595"/>
      <c r="Y12" s="595"/>
      <c r="Z12" s="595"/>
      <c r="AA12" s="595"/>
      <c r="AB12" s="595"/>
      <c r="AC12" s="595"/>
      <c r="AD12" s="595"/>
      <c r="AE12" s="595"/>
      <c r="AF12" s="595"/>
      <c r="AG12" s="595"/>
      <c r="AH12" s="595"/>
      <c r="AI12" s="595"/>
      <c r="AJ12" s="595"/>
      <c r="AK12" s="595"/>
      <c r="AL12" s="595"/>
      <c r="AM12" s="595"/>
      <c r="AN12" s="595"/>
      <c r="AO12" s="595"/>
      <c r="AP12" s="595"/>
      <c r="AQ12" s="595"/>
    </row>
    <row r="13" spans="1:46" s="71" customFormat="1" x14ac:dyDescent="0.15">
      <c r="A13" s="268"/>
      <c r="B13" s="268"/>
      <c r="C13" s="268"/>
      <c r="D13" s="268"/>
      <c r="E13" s="268"/>
      <c r="F13" s="268"/>
      <c r="G13" s="268"/>
      <c r="H13" s="268"/>
      <c r="I13" s="268"/>
      <c r="J13" s="268"/>
      <c r="K13" s="268"/>
      <c r="L13" s="268"/>
      <c r="M13" s="268"/>
      <c r="N13" s="268"/>
      <c r="O13" s="268"/>
      <c r="P13" s="276" t="s">
        <v>8</v>
      </c>
      <c r="Q13" s="270"/>
      <c r="R13" s="270"/>
      <c r="S13" s="270"/>
      <c r="T13" s="270"/>
      <c r="U13" s="270"/>
      <c r="V13" s="270"/>
      <c r="W13" s="594" t="str">
        <f>IF(入力①申請書項目!R42=0,"",入力①申請書項目!R42)</f>
        <v>株式会社●●●●</v>
      </c>
      <c r="X13" s="595"/>
      <c r="Y13" s="595"/>
      <c r="Z13" s="595"/>
      <c r="AA13" s="595"/>
      <c r="AB13" s="595"/>
      <c r="AC13" s="595"/>
      <c r="AD13" s="595"/>
      <c r="AE13" s="595"/>
      <c r="AF13" s="595"/>
      <c r="AG13" s="595"/>
      <c r="AH13" s="595"/>
      <c r="AI13" s="595"/>
      <c r="AJ13" s="595"/>
      <c r="AK13" s="595"/>
      <c r="AL13" s="595"/>
      <c r="AM13" s="595"/>
      <c r="AN13" s="595"/>
      <c r="AO13" s="595"/>
      <c r="AP13" s="595"/>
      <c r="AQ13" s="269"/>
    </row>
    <row r="14" spans="1:46" s="71" customFormat="1" x14ac:dyDescent="0.15">
      <c r="A14" s="268"/>
      <c r="B14" s="268"/>
      <c r="C14" s="268"/>
      <c r="D14" s="268"/>
      <c r="E14" s="268"/>
      <c r="F14" s="268"/>
      <c r="G14" s="268"/>
      <c r="H14" s="268"/>
      <c r="I14" s="268"/>
      <c r="J14" s="268"/>
      <c r="K14" s="268"/>
      <c r="L14" s="268"/>
      <c r="M14" s="268"/>
      <c r="N14" s="268"/>
      <c r="O14" s="268"/>
      <c r="P14" s="276" t="s">
        <v>9</v>
      </c>
      <c r="Q14" s="270"/>
      <c r="R14" s="270"/>
      <c r="S14" s="270"/>
      <c r="T14" s="270"/>
      <c r="U14" s="270"/>
      <c r="V14" s="270"/>
      <c r="W14" s="270" t="str">
        <f>入力①申請書項目!R43&amp;"　　"&amp;入力①申請書項目!R44</f>
        <v>代表取締役　　経産　太郎</v>
      </c>
      <c r="X14" s="270"/>
      <c r="Y14" s="270"/>
      <c r="Z14" s="270"/>
      <c r="AA14" s="270"/>
      <c r="AB14" s="270"/>
      <c r="AC14" s="270"/>
      <c r="AD14" s="270"/>
      <c r="AE14" s="270"/>
      <c r="AF14" s="270"/>
      <c r="AG14" s="270"/>
      <c r="AH14" s="270"/>
      <c r="AI14" s="270"/>
      <c r="AJ14" s="270"/>
      <c r="AK14" s="268"/>
      <c r="AL14" s="270"/>
      <c r="AM14" s="268"/>
      <c r="AN14" s="268"/>
      <c r="AO14" s="270"/>
      <c r="AP14" s="268"/>
      <c r="AQ14" s="269"/>
    </row>
    <row r="15" spans="1:46" ht="13.5" customHeight="1" x14ac:dyDescent="0.15">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9"/>
    </row>
    <row r="16" spans="1:46" ht="14.25" customHeight="1" x14ac:dyDescent="0.15">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9"/>
    </row>
    <row r="17" spans="1:45" x14ac:dyDescent="0.15">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9"/>
    </row>
    <row r="18" spans="1:45" ht="0.75" customHeight="1" x14ac:dyDescent="0.15">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9"/>
    </row>
    <row r="19" spans="1:45" s="71" customFormat="1" x14ac:dyDescent="0.15">
      <c r="A19" s="268"/>
      <c r="B19" s="589" t="str">
        <f>"　 "&amp;入力④変更項目!AH7&amp;"年 "&amp;入力④変更項目!BX7&amp;"月 "&amp;入力④変更項目!BY7&amp;"日付けで認定を受けた経営力向上計画について下記のとおり変更したいので、中小企業等経営強化法第18条第1項の規定に基づき認定を申請します。"</f>
        <v>　 令和 7年 6月 4日付けで認定を受けた経営力向上計画について下記のとおり変更したいので、中小企業等経営強化法第18条第1項の規定に基づき認定を申請します。</v>
      </c>
      <c r="C19" s="589"/>
      <c r="D19" s="589"/>
      <c r="E19" s="589"/>
      <c r="F19" s="589"/>
      <c r="G19" s="589"/>
      <c r="H19" s="589"/>
      <c r="I19" s="589"/>
      <c r="J19" s="589"/>
      <c r="K19" s="589"/>
      <c r="L19" s="589"/>
      <c r="M19" s="589"/>
      <c r="N19" s="589"/>
      <c r="O19" s="589"/>
      <c r="P19" s="589"/>
      <c r="Q19" s="589"/>
      <c r="R19" s="589"/>
      <c r="S19" s="589"/>
      <c r="T19" s="589"/>
      <c r="U19" s="589"/>
      <c r="V19" s="589"/>
      <c r="W19" s="589"/>
      <c r="X19" s="589"/>
      <c r="Y19" s="589"/>
      <c r="Z19" s="589"/>
      <c r="AA19" s="589"/>
      <c r="AB19" s="589"/>
      <c r="AC19" s="589"/>
      <c r="AD19" s="589"/>
      <c r="AE19" s="589"/>
      <c r="AF19" s="589"/>
      <c r="AG19" s="589"/>
      <c r="AH19" s="589"/>
      <c r="AI19" s="589"/>
      <c r="AJ19" s="589"/>
      <c r="AK19" s="589"/>
      <c r="AL19" s="589"/>
      <c r="AM19" s="589"/>
      <c r="AN19" s="589"/>
      <c r="AO19" s="589"/>
      <c r="AP19" s="473"/>
      <c r="AQ19" s="269"/>
    </row>
    <row r="20" spans="1:45" ht="57.75" customHeight="1" x14ac:dyDescent="0.15">
      <c r="A20" s="269"/>
      <c r="B20" s="589"/>
      <c r="C20" s="589"/>
      <c r="D20" s="589"/>
      <c r="E20" s="589"/>
      <c r="F20" s="589"/>
      <c r="G20" s="589"/>
      <c r="H20" s="589"/>
      <c r="I20" s="589"/>
      <c r="J20" s="589"/>
      <c r="K20" s="589"/>
      <c r="L20" s="589"/>
      <c r="M20" s="589"/>
      <c r="N20" s="589"/>
      <c r="O20" s="589"/>
      <c r="P20" s="589"/>
      <c r="Q20" s="589"/>
      <c r="R20" s="589"/>
      <c r="S20" s="589"/>
      <c r="T20" s="589"/>
      <c r="U20" s="589"/>
      <c r="V20" s="589"/>
      <c r="W20" s="589"/>
      <c r="X20" s="589"/>
      <c r="Y20" s="589"/>
      <c r="Z20" s="589"/>
      <c r="AA20" s="589"/>
      <c r="AB20" s="589"/>
      <c r="AC20" s="589"/>
      <c r="AD20" s="589"/>
      <c r="AE20" s="589"/>
      <c r="AF20" s="589"/>
      <c r="AG20" s="589"/>
      <c r="AH20" s="589"/>
      <c r="AI20" s="589"/>
      <c r="AJ20" s="589"/>
      <c r="AK20" s="589"/>
      <c r="AL20" s="589"/>
      <c r="AM20" s="589"/>
      <c r="AN20" s="589"/>
      <c r="AO20" s="589"/>
      <c r="AP20" s="473"/>
      <c r="AQ20" s="269"/>
    </row>
    <row r="21" spans="1:45" ht="56.25" customHeight="1" x14ac:dyDescent="0.15">
      <c r="A21" s="269"/>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68"/>
      <c r="AQ21" s="269"/>
    </row>
    <row r="22" spans="1:45" x14ac:dyDescent="0.15">
      <c r="A22" s="269"/>
      <c r="B22" s="872" t="s">
        <v>216</v>
      </c>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872"/>
      <c r="AN22" s="872"/>
      <c r="AO22" s="872"/>
      <c r="AP22" s="872"/>
      <c r="AQ22" s="269"/>
      <c r="AS22" s="194"/>
    </row>
    <row r="23" spans="1:45" ht="9.9499999999999993" customHeight="1" x14ac:dyDescent="0.15">
      <c r="A23" s="269"/>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9"/>
      <c r="AS23" s="195"/>
    </row>
    <row r="24" spans="1:45" x14ac:dyDescent="0.15">
      <c r="A24" s="269"/>
      <c r="B24" s="917" t="s">
        <v>217</v>
      </c>
      <c r="C24" s="917"/>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917"/>
      <c r="AL24" s="917"/>
      <c r="AM24" s="917"/>
      <c r="AN24" s="917"/>
      <c r="AO24" s="917"/>
      <c r="AP24" s="917"/>
      <c r="AQ24" s="269"/>
      <c r="AS24" s="194"/>
    </row>
    <row r="25" spans="1:45" x14ac:dyDescent="0.15">
      <c r="A25" s="269"/>
      <c r="B25" s="917" t="s">
        <v>218</v>
      </c>
      <c r="C25" s="917"/>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c r="AK25" s="917"/>
      <c r="AL25" s="917"/>
      <c r="AM25" s="917"/>
      <c r="AN25" s="917"/>
      <c r="AO25" s="917"/>
      <c r="AP25" s="917"/>
      <c r="AQ25" s="269"/>
      <c r="AS25" s="194"/>
    </row>
    <row r="26" spans="1:45" x14ac:dyDescent="0.15">
      <c r="A26" s="269"/>
      <c r="B26" s="328"/>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69"/>
      <c r="AS26" s="194"/>
    </row>
    <row r="27" spans="1:45" x14ac:dyDescent="0.15">
      <c r="A27" s="269"/>
      <c r="B27" s="917" t="s">
        <v>219</v>
      </c>
      <c r="C27" s="918"/>
      <c r="D27" s="918"/>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8"/>
      <c r="AG27" s="918"/>
      <c r="AH27" s="918"/>
      <c r="AI27" s="918"/>
      <c r="AJ27" s="918"/>
      <c r="AK27" s="918"/>
      <c r="AL27" s="918"/>
      <c r="AM27" s="918"/>
      <c r="AN27" s="918"/>
      <c r="AO27" s="918"/>
      <c r="AP27" s="918"/>
      <c r="AQ27" s="269"/>
      <c r="AS27" s="194"/>
    </row>
    <row r="28" spans="1:45" x14ac:dyDescent="0.15">
      <c r="A28" s="269"/>
      <c r="B28" s="917" t="s">
        <v>218</v>
      </c>
      <c r="C28" s="918"/>
      <c r="D28" s="918"/>
      <c r="E28" s="918"/>
      <c r="F28" s="918"/>
      <c r="G28" s="918"/>
      <c r="H28" s="918"/>
      <c r="I28" s="918"/>
      <c r="J28" s="918"/>
      <c r="K28" s="918"/>
      <c r="L28" s="918"/>
      <c r="M28" s="918"/>
      <c r="N28" s="918"/>
      <c r="O28" s="918"/>
      <c r="P28" s="918"/>
      <c r="Q28" s="918"/>
      <c r="R28" s="918"/>
      <c r="S28" s="918"/>
      <c r="T28" s="918"/>
      <c r="U28" s="918"/>
      <c r="V28" s="918"/>
      <c r="W28" s="918"/>
      <c r="X28" s="918"/>
      <c r="Y28" s="918"/>
      <c r="Z28" s="918"/>
      <c r="AA28" s="918"/>
      <c r="AB28" s="918"/>
      <c r="AC28" s="918"/>
      <c r="AD28" s="918"/>
      <c r="AE28" s="918"/>
      <c r="AF28" s="918"/>
      <c r="AG28" s="918"/>
      <c r="AH28" s="918"/>
      <c r="AI28" s="918"/>
      <c r="AJ28" s="918"/>
      <c r="AK28" s="918"/>
      <c r="AL28" s="918"/>
      <c r="AM28" s="918"/>
      <c r="AN28" s="918"/>
      <c r="AO28" s="918"/>
      <c r="AP28" s="918"/>
      <c r="AQ28" s="269"/>
      <c r="AS28" s="194"/>
    </row>
    <row r="29" spans="1:45" ht="9.9499999999999993" customHeight="1" x14ac:dyDescent="0.15">
      <c r="A29" s="269"/>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9"/>
      <c r="AS29" s="194"/>
    </row>
    <row r="30" spans="1:45" ht="9.75" customHeight="1" x14ac:dyDescent="0.15">
      <c r="A30" s="269"/>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9"/>
      <c r="AS30" s="194"/>
    </row>
    <row r="31" spans="1:45" ht="9.9499999999999993" customHeight="1" x14ac:dyDescent="0.15">
      <c r="A31" s="269"/>
      <c r="B31" s="278"/>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269"/>
      <c r="AS31" s="194"/>
    </row>
    <row r="32" spans="1:45" x14ac:dyDescent="0.15">
      <c r="A32" s="269"/>
      <c r="B32" s="915"/>
      <c r="C32" s="916"/>
      <c r="D32" s="916"/>
      <c r="E32" s="916"/>
      <c r="F32" s="916"/>
      <c r="G32" s="916"/>
      <c r="H32" s="916"/>
      <c r="I32" s="916"/>
      <c r="J32" s="916"/>
      <c r="K32" s="916"/>
      <c r="L32" s="916"/>
      <c r="M32" s="916"/>
      <c r="N32" s="916"/>
      <c r="O32" s="916"/>
      <c r="P32" s="916"/>
      <c r="Q32" s="916"/>
      <c r="R32" s="916"/>
      <c r="S32" s="916"/>
      <c r="T32" s="916"/>
      <c r="U32" s="916"/>
      <c r="V32" s="916"/>
      <c r="W32" s="916"/>
      <c r="X32" s="916"/>
      <c r="Y32" s="916"/>
      <c r="Z32" s="916"/>
      <c r="AA32" s="916"/>
      <c r="AB32" s="916"/>
      <c r="AC32" s="916"/>
      <c r="AD32" s="916"/>
      <c r="AE32" s="916"/>
      <c r="AF32" s="916"/>
      <c r="AG32" s="916"/>
      <c r="AH32" s="916"/>
      <c r="AI32" s="916"/>
      <c r="AJ32" s="916"/>
      <c r="AK32" s="916"/>
      <c r="AL32" s="916"/>
      <c r="AM32" s="916"/>
      <c r="AN32" s="916"/>
      <c r="AO32" s="916"/>
      <c r="AP32" s="916"/>
      <c r="AQ32" s="269"/>
      <c r="AS32" s="194"/>
    </row>
    <row r="33" spans="1:45" x14ac:dyDescent="0.15">
      <c r="A33" s="269"/>
      <c r="B33" s="915"/>
      <c r="C33" s="916"/>
      <c r="D33" s="916"/>
      <c r="E33" s="916"/>
      <c r="F33" s="916"/>
      <c r="G33" s="916"/>
      <c r="H33" s="916"/>
      <c r="I33" s="916"/>
      <c r="J33" s="916"/>
      <c r="K33" s="916"/>
      <c r="L33" s="916"/>
      <c r="M33" s="916"/>
      <c r="N33" s="916"/>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6"/>
      <c r="AN33" s="916"/>
      <c r="AO33" s="916"/>
      <c r="AP33" s="916"/>
      <c r="AQ33" s="269"/>
      <c r="AS33" s="194"/>
    </row>
    <row r="34" spans="1:45" x14ac:dyDescent="0.15">
      <c r="A34" s="269"/>
      <c r="B34" s="915"/>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916"/>
      <c r="AL34" s="916"/>
      <c r="AM34" s="916"/>
      <c r="AN34" s="916"/>
      <c r="AO34" s="916"/>
      <c r="AP34" s="916"/>
      <c r="AQ34" s="269"/>
      <c r="AS34" s="194"/>
    </row>
    <row r="35" spans="1:45" x14ac:dyDescent="0.15">
      <c r="A35" s="269"/>
      <c r="B35" s="915"/>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6"/>
      <c r="AI35" s="916"/>
      <c r="AJ35" s="916"/>
      <c r="AK35" s="916"/>
      <c r="AL35" s="916"/>
      <c r="AM35" s="916"/>
      <c r="AN35" s="916"/>
      <c r="AO35" s="916"/>
      <c r="AP35" s="916"/>
      <c r="AQ35" s="269"/>
      <c r="AS35" s="194"/>
    </row>
    <row r="36" spans="1:45" x14ac:dyDescent="0.15">
      <c r="A36" s="269"/>
      <c r="B36" s="915"/>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c r="AN36" s="916"/>
      <c r="AO36" s="916"/>
      <c r="AP36" s="916"/>
      <c r="AQ36" s="269"/>
      <c r="AS36" s="194"/>
    </row>
    <row r="37" spans="1:45" x14ac:dyDescent="0.15">
      <c r="A37" s="269"/>
      <c r="B37" s="279"/>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269"/>
      <c r="AS37" s="194"/>
    </row>
    <row r="38" spans="1:45" x14ac:dyDescent="0.15">
      <c r="A38" s="269"/>
      <c r="B38" s="278"/>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269"/>
      <c r="AS38" s="194"/>
    </row>
    <row r="39" spans="1:45" x14ac:dyDescent="0.15">
      <c r="A39" s="269"/>
      <c r="B39" s="279"/>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269"/>
      <c r="AS39" s="194"/>
    </row>
    <row r="40" spans="1:45" x14ac:dyDescent="0.15">
      <c r="A40" s="269"/>
      <c r="B40" s="279"/>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269"/>
      <c r="AS40" s="194"/>
    </row>
    <row r="41" spans="1:45" x14ac:dyDescent="0.15">
      <c r="A41" s="269"/>
      <c r="B41" s="278"/>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269"/>
      <c r="AS41" s="194"/>
    </row>
    <row r="42" spans="1:45" x14ac:dyDescent="0.15">
      <c r="A42" s="269"/>
      <c r="B42" s="278"/>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269"/>
      <c r="AS42" s="194"/>
    </row>
    <row r="43" spans="1:45" x14ac:dyDescent="0.15">
      <c r="A43" s="269"/>
      <c r="B43" s="278"/>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69"/>
      <c r="AS43" s="194"/>
    </row>
    <row r="44" spans="1:45" x14ac:dyDescent="0.15">
      <c r="A44" s="269"/>
      <c r="B44" s="278"/>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269"/>
      <c r="AS44" s="194"/>
    </row>
    <row r="45" spans="1:45" x14ac:dyDescent="0.15">
      <c r="A45" s="269"/>
      <c r="B45" s="278"/>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269"/>
      <c r="AS45" s="194"/>
    </row>
    <row r="46" spans="1:45" x14ac:dyDescent="0.15">
      <c r="A46" s="269"/>
      <c r="B46" s="278"/>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269"/>
      <c r="AS46" s="194"/>
    </row>
    <row r="47" spans="1:45" x14ac:dyDescent="0.15">
      <c r="A47" s="269"/>
      <c r="B47" s="278"/>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69"/>
      <c r="AS47" s="194"/>
    </row>
    <row r="48" spans="1:45" ht="9" customHeight="1" x14ac:dyDescent="0.15">
      <c r="A48" s="269"/>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68"/>
      <c r="AQ48" s="269"/>
    </row>
    <row r="49" spans="1:43" s="71" customFormat="1" ht="18.75" customHeight="1" x14ac:dyDescent="0.15">
      <c r="A49" s="268"/>
      <c r="B49" s="268" t="s">
        <v>11</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617" t="str">
        <f>"変更"&amp;入力①申請書項目!$CY$37</f>
        <v>変更20250610</v>
      </c>
      <c r="AM49" s="622"/>
      <c r="AN49" s="622"/>
      <c r="AO49" s="622"/>
      <c r="AP49" s="622"/>
      <c r="AQ49" s="623"/>
    </row>
    <row r="50" spans="1:43" s="71" customFormat="1" x14ac:dyDescent="0.15">
      <c r="A50" s="268"/>
      <c r="B50" s="268" t="s">
        <v>12</v>
      </c>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9"/>
    </row>
    <row r="51" spans="1:43" x14ac:dyDescent="0.15">
      <c r="A51" s="268"/>
      <c r="B51" s="268" t="s">
        <v>13</v>
      </c>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8"/>
      <c r="AN51" s="268"/>
      <c r="AO51" s="268"/>
      <c r="AP51" s="268"/>
      <c r="AQ51" s="269"/>
    </row>
    <row r="52" spans="1:43" s="71" customFormat="1" ht="12" customHeight="1" x14ac:dyDescent="0.15">
      <c r="A52" s="268"/>
      <c r="B52" s="268"/>
      <c r="C52" s="604" t="s">
        <v>220</v>
      </c>
      <c r="D52" s="604"/>
      <c r="E52" s="604"/>
      <c r="F52" s="604"/>
      <c r="G52" s="604"/>
      <c r="H52" s="604"/>
      <c r="I52" s="604"/>
      <c r="J52" s="604"/>
      <c r="K52" s="268"/>
      <c r="L52" s="268"/>
      <c r="M52" s="268"/>
      <c r="N52" s="268"/>
      <c r="O52" s="919" t="str">
        <f>入力①申請書項目!AL42</f>
        <v>カブシキガイシャマルマルマルマル</v>
      </c>
      <c r="P52" s="919"/>
      <c r="Q52" s="919"/>
      <c r="R52" s="919"/>
      <c r="S52" s="919"/>
      <c r="T52" s="919"/>
      <c r="U52" s="919"/>
      <c r="V52" s="919"/>
      <c r="W52" s="919"/>
      <c r="X52" s="919"/>
      <c r="Y52" s="919"/>
      <c r="Z52" s="919"/>
      <c r="AA52" s="919"/>
      <c r="AB52" s="919"/>
      <c r="AC52" s="919"/>
      <c r="AD52" s="919"/>
      <c r="AE52" s="919"/>
      <c r="AF52" s="919"/>
      <c r="AG52" s="919"/>
      <c r="AH52" s="268"/>
      <c r="AI52" s="268"/>
      <c r="AJ52" s="268"/>
      <c r="AK52" s="268"/>
      <c r="AL52" s="268"/>
      <c r="AM52" s="268"/>
      <c r="AN52" s="268"/>
      <c r="AO52" s="268"/>
      <c r="AP52" s="268"/>
      <c r="AQ52" s="269"/>
    </row>
    <row r="53" spans="1:43" s="71" customFormat="1" x14ac:dyDescent="0.15">
      <c r="A53" s="268"/>
      <c r="B53" s="268"/>
      <c r="C53" s="268" t="s">
        <v>15</v>
      </c>
      <c r="D53" s="268"/>
      <c r="E53" s="268"/>
      <c r="F53" s="268"/>
      <c r="G53" s="268"/>
      <c r="H53" s="268"/>
      <c r="I53" s="268"/>
      <c r="J53" s="268"/>
      <c r="K53" s="268"/>
      <c r="L53" s="268"/>
      <c r="M53" s="268"/>
      <c r="N53" s="268"/>
      <c r="O53" s="590" t="str">
        <f>W13</f>
        <v>株式会社●●●●</v>
      </c>
      <c r="P53" s="590"/>
      <c r="Q53" s="590"/>
      <c r="R53" s="590"/>
      <c r="S53" s="590"/>
      <c r="T53" s="590"/>
      <c r="U53" s="590"/>
      <c r="V53" s="590"/>
      <c r="W53" s="590"/>
      <c r="X53" s="590"/>
      <c r="Y53" s="590"/>
      <c r="Z53" s="590"/>
      <c r="AA53" s="590"/>
      <c r="AB53" s="590"/>
      <c r="AC53" s="268"/>
      <c r="AD53" s="268"/>
      <c r="AE53" s="268"/>
      <c r="AF53" s="268"/>
      <c r="AG53" s="268"/>
      <c r="AH53" s="268"/>
      <c r="AI53" s="268"/>
      <c r="AJ53" s="268"/>
      <c r="AK53" s="268"/>
      <c r="AL53" s="268"/>
      <c r="AM53" s="268"/>
      <c r="AN53" s="268"/>
      <c r="AO53" s="268"/>
      <c r="AP53" s="268"/>
      <c r="AQ53" s="269"/>
    </row>
    <row r="54" spans="1:43" s="71" customFormat="1" x14ac:dyDescent="0.15">
      <c r="A54" s="268"/>
      <c r="B54" s="268"/>
      <c r="C54" s="280" t="s">
        <v>16</v>
      </c>
      <c r="D54" s="268"/>
      <c r="E54" s="268"/>
      <c r="F54" s="268"/>
      <c r="G54" s="268"/>
      <c r="H54" s="268"/>
      <c r="I54" s="268"/>
      <c r="J54" s="268"/>
      <c r="K54" s="268"/>
      <c r="L54" s="268"/>
      <c r="M54" s="268"/>
      <c r="N54" s="268"/>
      <c r="O54" s="608" t="str">
        <f>W14</f>
        <v>代表取締役　　経産　太郎</v>
      </c>
      <c r="P54" s="608"/>
      <c r="Q54" s="608"/>
      <c r="R54" s="608"/>
      <c r="S54" s="608"/>
      <c r="T54" s="608"/>
      <c r="U54" s="608"/>
      <c r="V54" s="608"/>
      <c r="W54" s="608"/>
      <c r="X54" s="608"/>
      <c r="Y54" s="608"/>
      <c r="Z54" s="608"/>
      <c r="AA54" s="608"/>
      <c r="AB54" s="608"/>
      <c r="AC54" s="268"/>
      <c r="AD54" s="268"/>
      <c r="AE54" s="268"/>
      <c r="AF54" s="268"/>
      <c r="AG54" s="268"/>
      <c r="AH54" s="268"/>
      <c r="AI54" s="268"/>
      <c r="AJ54" s="268"/>
      <c r="AK54" s="268"/>
      <c r="AL54" s="268"/>
      <c r="AM54" s="268"/>
      <c r="AN54" s="268"/>
      <c r="AO54" s="268"/>
      <c r="AP54" s="268"/>
      <c r="AQ54" s="269"/>
    </row>
    <row r="55" spans="1:43" s="71" customFormat="1" x14ac:dyDescent="0.15">
      <c r="A55" s="268"/>
      <c r="B55" s="268"/>
      <c r="C55" s="268" t="s">
        <v>17</v>
      </c>
      <c r="D55" s="268"/>
      <c r="E55" s="268"/>
      <c r="F55" s="268"/>
      <c r="G55" s="268"/>
      <c r="H55" s="268"/>
      <c r="I55" s="268"/>
      <c r="J55" s="268"/>
      <c r="K55" s="268"/>
      <c r="L55" s="268"/>
      <c r="M55" s="268"/>
      <c r="N55" s="268"/>
      <c r="O55" s="592">
        <f>IF(入力①申請書項目!R52=0,"",入力①申請書項目!R52)</f>
        <v>10000</v>
      </c>
      <c r="P55" s="592"/>
      <c r="Q55" s="592"/>
      <c r="R55" s="592"/>
      <c r="S55" s="592"/>
      <c r="T55" s="592"/>
      <c r="U55" s="268"/>
      <c r="V55" s="268" t="s">
        <v>18</v>
      </c>
      <c r="W55" s="268"/>
      <c r="X55" s="268"/>
      <c r="Y55" s="268"/>
      <c r="Z55" s="268"/>
      <c r="AA55" s="268"/>
      <c r="AB55" s="268"/>
      <c r="AC55" s="268"/>
      <c r="AD55" s="268"/>
      <c r="AE55" s="268"/>
      <c r="AF55" s="268"/>
      <c r="AG55" s="268"/>
      <c r="AH55" s="268"/>
      <c r="AI55" s="268"/>
      <c r="AJ55" s="268"/>
      <c r="AK55" s="268"/>
      <c r="AL55" s="268"/>
      <c r="AM55" s="268"/>
      <c r="AN55" s="268"/>
      <c r="AO55" s="268"/>
      <c r="AP55" s="268"/>
      <c r="AQ55" s="269"/>
    </row>
    <row r="56" spans="1:43" s="71" customFormat="1" x14ac:dyDescent="0.15">
      <c r="A56" s="268"/>
      <c r="B56" s="268"/>
      <c r="C56" s="268" t="s">
        <v>19</v>
      </c>
      <c r="D56" s="268"/>
      <c r="E56" s="268"/>
      <c r="F56" s="268"/>
      <c r="G56" s="268"/>
      <c r="H56" s="268"/>
      <c r="I56" s="268"/>
      <c r="J56" s="268"/>
      <c r="K56" s="268"/>
      <c r="L56" s="268"/>
      <c r="M56" s="268"/>
      <c r="N56" s="268"/>
      <c r="O56" s="593">
        <f>入力①申請書項目!R55</f>
        <v>21</v>
      </c>
      <c r="P56" s="593"/>
      <c r="Q56" s="593"/>
      <c r="R56" s="593"/>
      <c r="S56" s="593"/>
      <c r="T56" s="593"/>
      <c r="U56" s="268"/>
      <c r="V56" s="268" t="s">
        <v>20</v>
      </c>
      <c r="W56" s="268"/>
      <c r="X56" s="268"/>
      <c r="Y56" s="268"/>
      <c r="Z56" s="268"/>
      <c r="AA56" s="268"/>
      <c r="AB56" s="268"/>
      <c r="AC56" s="268"/>
      <c r="AD56" s="268"/>
      <c r="AE56" s="268"/>
      <c r="AF56" s="268"/>
      <c r="AG56" s="268"/>
      <c r="AH56" s="268"/>
      <c r="AI56" s="268"/>
      <c r="AJ56" s="268"/>
      <c r="AK56" s="268"/>
      <c r="AL56" s="268"/>
      <c r="AM56" s="268"/>
      <c r="AN56" s="268"/>
      <c r="AO56" s="268"/>
      <c r="AP56" s="268"/>
      <c r="AQ56" s="269"/>
    </row>
    <row r="57" spans="1:43" s="71" customFormat="1" x14ac:dyDescent="0.15">
      <c r="A57" s="268"/>
      <c r="B57" s="268"/>
      <c r="C57" s="268" t="s">
        <v>21</v>
      </c>
      <c r="D57" s="268"/>
      <c r="E57" s="268"/>
      <c r="F57" s="268"/>
      <c r="G57" s="606">
        <f>IF(入力①申請書項目!R56=0,"",入力①申請書項目!R56)</f>
        <v>1234567890123</v>
      </c>
      <c r="H57" s="606"/>
      <c r="I57" s="606"/>
      <c r="J57" s="606"/>
      <c r="K57" s="606"/>
      <c r="L57" s="606"/>
      <c r="M57" s="606"/>
      <c r="N57" s="606"/>
      <c r="O57" s="606"/>
      <c r="P57" s="268"/>
      <c r="Q57" s="268"/>
      <c r="R57" s="268"/>
      <c r="S57" s="268"/>
      <c r="T57" s="268" t="s">
        <v>221</v>
      </c>
      <c r="U57" s="268"/>
      <c r="V57" s="268"/>
      <c r="W57" s="268"/>
      <c r="X57" s="268"/>
      <c r="Y57" s="607">
        <f>IF(入力①申請書項目!AL43=0,"",入力①申請書項目!AL43)</f>
        <v>1970</v>
      </c>
      <c r="Z57" s="607"/>
      <c r="AA57" s="607"/>
      <c r="AB57" s="282" t="s">
        <v>222</v>
      </c>
      <c r="AC57" s="607">
        <f>IF(入力①申請書項目!AQ43=0,"",入力①申請書項目!AQ43)</f>
        <v>4</v>
      </c>
      <c r="AD57" s="607"/>
      <c r="AE57" s="282" t="s">
        <v>223</v>
      </c>
      <c r="AF57" s="607">
        <f>IF(入力①申請書項目!AT43=0,"",入力①申請書項目!AT43)</f>
        <v>1</v>
      </c>
      <c r="AG57" s="607"/>
      <c r="AH57" s="282" t="s">
        <v>224</v>
      </c>
      <c r="AI57" s="268"/>
      <c r="AJ57" s="268"/>
      <c r="AK57" s="268"/>
      <c r="AL57" s="268"/>
      <c r="AM57" s="268"/>
      <c r="AN57" s="268"/>
      <c r="AO57" s="268"/>
      <c r="AP57" s="268"/>
      <c r="AQ57" s="269"/>
    </row>
    <row r="58" spans="1:43" ht="12.75" customHeight="1" x14ac:dyDescent="0.15">
      <c r="A58" s="269"/>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9"/>
    </row>
    <row r="59" spans="1:43" s="71" customFormat="1" x14ac:dyDescent="0.15">
      <c r="A59" s="268"/>
      <c r="B59" s="268" t="s">
        <v>23</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9"/>
    </row>
    <row r="60" spans="1:43" ht="3.75" customHeight="1" x14ac:dyDescent="0.15">
      <c r="A60" s="269"/>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9"/>
    </row>
    <row r="61" spans="1:43" s="71" customFormat="1" ht="15" customHeight="1" x14ac:dyDescent="0.15">
      <c r="A61" s="268"/>
      <c r="B61" s="268"/>
      <c r="C61" s="596" t="s">
        <v>24</v>
      </c>
      <c r="D61" s="596"/>
      <c r="E61" s="596"/>
      <c r="F61" s="596"/>
      <c r="G61" s="268"/>
      <c r="H61" s="268"/>
      <c r="I61" s="597" t="s">
        <v>25</v>
      </c>
      <c r="J61" s="601" t="str">
        <f>IF(入力①申請書項目!R74&lt;1000,"0"&amp;LEFT(入力①申請書項目!R74,1),LEFT(入力①申請書項目!R74,2))&amp;" "&amp;入力①申請書項目!R71&amp;"　[ "&amp;IF(入力①申請書項目!R74&lt;1000,"0"&amp;入力①申請書項目!R74,入力①申請書項目!R74)&amp;" "&amp;入力①申請書項目!R73&amp;"  ]"&amp;IF(入力①申請書項目!AG74="",""," ,"&amp;CHAR(10)&amp;LEFT(入力①申請書項目!AG74,2)&amp;" "&amp;入力①申請書項目!AG71&amp;"　[ "&amp;入力①申請書項目!AG74&amp;" "&amp;入力①申請書項目!AG73&amp;"  ]")&amp;IF(入力①申請書項目!AV74="",""," ,"&amp;CHAR(10)&amp;LEFT(入力①申請書項目!AV74,2)&amp;" "&amp;入力①申請書項目!AV71&amp;"　[ "&amp;入力①申請書項目!AV74&amp;" "&amp;入力①申請書項目!AV73&amp;"  ]")</f>
        <v>24 金属製品製造業　[ 2499 他に分類されない金属製品製造業  ]</v>
      </c>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597" t="s">
        <v>26</v>
      </c>
      <c r="AQ61" s="268"/>
    </row>
    <row r="62" spans="1:43" s="71" customFormat="1" ht="15" customHeight="1" x14ac:dyDescent="0.15">
      <c r="A62" s="268"/>
      <c r="B62" s="268"/>
      <c r="C62" s="596"/>
      <c r="D62" s="596"/>
      <c r="E62" s="596"/>
      <c r="F62" s="596"/>
      <c r="G62" s="268"/>
      <c r="H62" s="268"/>
      <c r="I62" s="597"/>
      <c r="J62" s="601"/>
      <c r="K62" s="601"/>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597"/>
      <c r="AQ62" s="268"/>
    </row>
    <row r="63" spans="1:43" s="71" customFormat="1" ht="15" customHeight="1" x14ac:dyDescent="0.15">
      <c r="A63" s="268"/>
      <c r="B63" s="268"/>
      <c r="C63" s="596"/>
      <c r="D63" s="596"/>
      <c r="E63" s="596"/>
      <c r="F63" s="596"/>
      <c r="G63" s="280"/>
      <c r="H63" s="280"/>
      <c r="I63" s="597"/>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2"/>
      <c r="AP63" s="597"/>
      <c r="AQ63" s="268"/>
    </row>
    <row r="64" spans="1:43" s="71" customFormat="1" ht="6" customHeight="1" x14ac:dyDescent="0.15">
      <c r="A64" s="268"/>
      <c r="B64" s="268"/>
      <c r="C64" s="269"/>
      <c r="D64" s="280"/>
      <c r="E64" s="280"/>
      <c r="F64" s="268"/>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69"/>
    </row>
    <row r="65" spans="1:46" s="71" customFormat="1" x14ac:dyDescent="0.15">
      <c r="A65" s="268"/>
      <c r="B65" s="268"/>
      <c r="C65" s="268" t="s">
        <v>27</v>
      </c>
      <c r="D65" s="268"/>
      <c r="E65" s="268"/>
      <c r="F65" s="268"/>
      <c r="G65" s="268"/>
      <c r="H65" s="268"/>
      <c r="I65" s="268" t="s">
        <v>28</v>
      </c>
      <c r="J65" s="590" t="str">
        <f>入力①申請書項目!R75</f>
        <v>製造業の指針</v>
      </c>
      <c r="K65" s="590"/>
      <c r="L65" s="590"/>
      <c r="M65" s="590"/>
      <c r="N65" s="590"/>
      <c r="O65" s="590"/>
      <c r="P65" s="590"/>
      <c r="Q65" s="590"/>
      <c r="R65" s="590"/>
      <c r="S65" s="590"/>
      <c r="T65" s="590"/>
      <c r="U65" s="590"/>
      <c r="V65" s="268" t="s">
        <v>29</v>
      </c>
      <c r="W65" s="268"/>
      <c r="X65" s="268"/>
      <c r="Y65" s="268"/>
      <c r="Z65" s="268"/>
      <c r="AA65" s="268"/>
      <c r="AB65" s="268"/>
      <c r="AC65" s="268"/>
      <c r="AD65" s="268"/>
      <c r="AE65" s="268"/>
      <c r="AF65" s="268"/>
      <c r="AG65" s="268"/>
      <c r="AH65" s="268"/>
      <c r="AI65" s="268"/>
      <c r="AJ65" s="268"/>
      <c r="AK65" s="268"/>
      <c r="AL65" s="268"/>
      <c r="AM65" s="268"/>
      <c r="AN65" s="268"/>
      <c r="AO65" s="268"/>
      <c r="AP65" s="268"/>
      <c r="AQ65" s="269"/>
    </row>
    <row r="66" spans="1:46" ht="14.25" customHeight="1" x14ac:dyDescent="0.15">
      <c r="A66" s="269"/>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9"/>
    </row>
    <row r="67" spans="1:46" s="71" customFormat="1" x14ac:dyDescent="0.15">
      <c r="A67" s="268"/>
      <c r="B67" s="268" t="s">
        <v>30</v>
      </c>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9"/>
    </row>
    <row r="68" spans="1:46" s="71" customFormat="1" x14ac:dyDescent="0.15">
      <c r="A68" s="268"/>
      <c r="B68" s="268"/>
      <c r="C68" s="268"/>
      <c r="D68" s="268"/>
      <c r="E68" s="591">
        <f>入力①申請書項目!R85</f>
        <v>2025</v>
      </c>
      <c r="F68" s="591"/>
      <c r="G68" s="268" t="s">
        <v>3</v>
      </c>
      <c r="H68" s="473">
        <f>入力①申請書項目!R86</f>
        <v>6</v>
      </c>
      <c r="I68" s="473"/>
      <c r="J68" s="268" t="s">
        <v>4</v>
      </c>
      <c r="K68" s="268"/>
      <c r="L68" s="268" t="s">
        <v>31</v>
      </c>
      <c r="M68" s="268"/>
      <c r="N68" s="268"/>
      <c r="O68" s="268"/>
      <c r="P68" s="591">
        <f>入力①申請書項目!DA85</f>
        <v>2028</v>
      </c>
      <c r="Q68" s="591"/>
      <c r="R68" s="268" t="s">
        <v>3</v>
      </c>
      <c r="S68" s="473">
        <f>入力①申請書項目!DB85</f>
        <v>5</v>
      </c>
      <c r="T68" s="473"/>
      <c r="U68" s="268" t="s">
        <v>4</v>
      </c>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9"/>
    </row>
    <row r="69" spans="1:46" ht="10.5" customHeight="1" x14ac:dyDescent="0.15">
      <c r="A69" s="269"/>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9"/>
    </row>
    <row r="70" spans="1:46" ht="5.25" customHeight="1" x14ac:dyDescent="0.15">
      <c r="A70" s="269"/>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9"/>
    </row>
    <row r="71" spans="1:46" s="71" customFormat="1" x14ac:dyDescent="0.15">
      <c r="A71" s="268"/>
      <c r="B71" s="268" t="s">
        <v>32</v>
      </c>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9"/>
    </row>
    <row r="72" spans="1:46" s="71" customFormat="1" ht="84" customHeight="1" x14ac:dyDescent="0.15">
      <c r="A72" s="268"/>
      <c r="B72" s="268"/>
      <c r="C72" s="348" t="s">
        <v>33</v>
      </c>
      <c r="D72" s="582" t="s">
        <v>34</v>
      </c>
      <c r="E72" s="583"/>
      <c r="F72" s="583"/>
      <c r="G72" s="583"/>
      <c r="H72" s="583"/>
      <c r="I72" s="583"/>
      <c r="J72" s="584"/>
      <c r="K72" s="609" t="str">
        <f>入力①申請書項目!R94</f>
        <v>この文は削除しご記載ください。
（セル内での改行→Alt＋Enter）
欄が不足する場合は、別紙に記載してください。</v>
      </c>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609"/>
      <c r="AK72" s="609"/>
      <c r="AL72" s="609"/>
      <c r="AM72" s="609"/>
      <c r="AN72" s="609"/>
      <c r="AO72" s="609"/>
      <c r="AP72" s="610"/>
      <c r="AQ72" s="269"/>
    </row>
    <row r="73" spans="1:46" s="71" customFormat="1" ht="151.5" customHeight="1" x14ac:dyDescent="0.15">
      <c r="A73" s="268"/>
      <c r="B73" s="268"/>
      <c r="C73" s="352" t="s">
        <v>35</v>
      </c>
      <c r="D73" s="510" t="s">
        <v>36</v>
      </c>
      <c r="E73" s="611"/>
      <c r="F73" s="611"/>
      <c r="G73" s="611"/>
      <c r="H73" s="611"/>
      <c r="I73" s="611"/>
      <c r="J73" s="612"/>
      <c r="K73" s="562" t="str">
        <f>入力①申請書項目!R95</f>
        <v xml:space="preserve">この文は削除しご記載ください。
（セル内での改行→Alt＋Enter）
欄が不足する場合は、別紙に記載してください。
</v>
      </c>
      <c r="L73" s="562"/>
      <c r="M73" s="562"/>
      <c r="N73" s="562"/>
      <c r="O73" s="562"/>
      <c r="P73" s="562"/>
      <c r="Q73" s="562"/>
      <c r="R73" s="562"/>
      <c r="S73" s="562"/>
      <c r="T73" s="562"/>
      <c r="U73" s="562"/>
      <c r="V73" s="562"/>
      <c r="W73" s="562"/>
      <c r="X73" s="562"/>
      <c r="Y73" s="562"/>
      <c r="Z73" s="562"/>
      <c r="AA73" s="562"/>
      <c r="AB73" s="562"/>
      <c r="AC73" s="562"/>
      <c r="AD73" s="562"/>
      <c r="AE73" s="562"/>
      <c r="AF73" s="562"/>
      <c r="AG73" s="562"/>
      <c r="AH73" s="562"/>
      <c r="AI73" s="562"/>
      <c r="AJ73" s="562"/>
      <c r="AK73" s="562"/>
      <c r="AL73" s="562"/>
      <c r="AM73" s="562"/>
      <c r="AN73" s="562"/>
      <c r="AO73" s="562"/>
      <c r="AP73" s="563"/>
      <c r="AQ73" s="269"/>
    </row>
    <row r="74" spans="1:46" s="71" customFormat="1" x14ac:dyDescent="0.15">
      <c r="A74" s="268"/>
      <c r="B74" s="268"/>
      <c r="C74" s="570" t="s">
        <v>37</v>
      </c>
      <c r="D74" s="564" t="s">
        <v>38</v>
      </c>
      <c r="E74" s="565"/>
      <c r="F74" s="565"/>
      <c r="G74" s="565"/>
      <c r="H74" s="565"/>
      <c r="I74" s="565"/>
      <c r="J74" s="566"/>
      <c r="K74" s="268"/>
      <c r="L74" s="23" t="s">
        <v>39</v>
      </c>
      <c r="M74" s="268"/>
      <c r="N74" s="268"/>
      <c r="O74" s="268"/>
      <c r="P74" s="268"/>
      <c r="Q74" s="268"/>
      <c r="R74" s="268"/>
      <c r="S74" s="268"/>
      <c r="T74" s="268"/>
      <c r="U74" s="268"/>
      <c r="V74" s="268"/>
      <c r="W74" s="268"/>
      <c r="X74" s="268"/>
      <c r="Y74" s="268"/>
      <c r="Z74" s="268"/>
      <c r="AA74" s="268"/>
      <c r="AB74" s="23"/>
      <c r="AC74" s="268"/>
      <c r="AD74" s="268"/>
      <c r="AE74" s="268"/>
      <c r="AF74" s="268"/>
      <c r="AG74" s="268"/>
      <c r="AH74" s="268"/>
      <c r="AI74" s="268"/>
      <c r="AJ74" s="268"/>
      <c r="AK74" s="268"/>
      <c r="AL74" s="268"/>
      <c r="AM74" s="268"/>
      <c r="AN74" s="268"/>
      <c r="AO74" s="268"/>
      <c r="AP74" s="284"/>
      <c r="AQ74" s="269"/>
      <c r="AT74" s="70"/>
    </row>
    <row r="75" spans="1:46" s="71" customFormat="1" ht="18" customHeight="1" x14ac:dyDescent="0.15">
      <c r="A75" s="268"/>
      <c r="B75" s="268"/>
      <c r="C75" s="570"/>
      <c r="D75" s="564"/>
      <c r="E75" s="565"/>
      <c r="F75" s="565"/>
      <c r="G75" s="565"/>
      <c r="H75" s="565"/>
      <c r="I75" s="565"/>
      <c r="J75" s="566"/>
      <c r="K75" s="268"/>
      <c r="L75" s="23"/>
      <c r="M75" s="268"/>
      <c r="N75" s="268"/>
      <c r="O75" s="268"/>
      <c r="P75" s="929" t="s">
        <v>40</v>
      </c>
      <c r="Q75" s="664"/>
      <c r="R75" s="664"/>
      <c r="S75" s="664"/>
      <c r="T75" s="664"/>
      <c r="U75" s="268"/>
      <c r="V75" s="268"/>
      <c r="W75" s="268"/>
      <c r="X75" s="268"/>
      <c r="Y75" s="268"/>
      <c r="Z75" s="268"/>
      <c r="AA75" s="268"/>
      <c r="AB75" s="23"/>
      <c r="AC75" s="268"/>
      <c r="AD75" s="268"/>
      <c r="AE75" s="268"/>
      <c r="AF75" s="929" t="s">
        <v>41</v>
      </c>
      <c r="AG75" s="664"/>
      <c r="AH75" s="664"/>
      <c r="AI75" s="664"/>
      <c r="AJ75" s="664"/>
      <c r="AK75" s="664"/>
      <c r="AL75" s="664"/>
      <c r="AM75" s="268"/>
      <c r="AN75" s="268"/>
      <c r="AO75" s="268"/>
      <c r="AP75" s="284"/>
      <c r="AQ75" s="269"/>
      <c r="AT75" s="70"/>
    </row>
    <row r="76" spans="1:46" s="71" customFormat="1" ht="13.5" customHeight="1" x14ac:dyDescent="0.15">
      <c r="A76" s="268"/>
      <c r="B76" s="268"/>
      <c r="C76" s="570"/>
      <c r="D76" s="564"/>
      <c r="E76" s="565"/>
      <c r="F76" s="565"/>
      <c r="G76" s="565"/>
      <c r="H76" s="565"/>
      <c r="I76" s="565"/>
      <c r="J76" s="566"/>
      <c r="K76" s="268"/>
      <c r="L76" s="534" t="str">
        <f>入力②ﾛｶﾍﾞﾝ!A34</f>
        <v>指標</v>
      </c>
      <c r="M76" s="622"/>
      <c r="N76" s="622"/>
      <c r="O76" s="622"/>
      <c r="P76" s="622"/>
      <c r="Q76" s="622"/>
      <c r="R76" s="622"/>
      <c r="S76" s="623"/>
      <c r="T76" s="419" t="str">
        <f>入力②ﾛｶﾍﾞﾝ!B34</f>
        <v>算出結果</v>
      </c>
      <c r="U76" s="593"/>
      <c r="V76" s="593"/>
      <c r="W76" s="724"/>
      <c r="X76" s="285" t="str">
        <f>入力②ﾛｶﾍﾞﾝ!C34</f>
        <v>評点</v>
      </c>
      <c r="Y76" s="286"/>
      <c r="Z76" s="268"/>
      <c r="AA76" s="268"/>
      <c r="AB76" s="534" t="str">
        <f>入力②ﾛｶﾍﾞﾝ!A46</f>
        <v>指標</v>
      </c>
      <c r="AC76" s="622"/>
      <c r="AD76" s="622"/>
      <c r="AE76" s="622"/>
      <c r="AF76" s="622"/>
      <c r="AG76" s="622"/>
      <c r="AH76" s="622"/>
      <c r="AI76" s="623"/>
      <c r="AJ76" s="419" t="str">
        <f>入力②ﾛｶﾍﾞﾝ!B46</f>
        <v>算出結果</v>
      </c>
      <c r="AK76" s="593"/>
      <c r="AL76" s="593"/>
      <c r="AM76" s="724"/>
      <c r="AN76" s="285" t="str">
        <f>入力②ﾛｶﾍﾞﾝ!C46</f>
        <v>評点</v>
      </c>
      <c r="AO76" s="286"/>
      <c r="AP76" s="284"/>
      <c r="AQ76" s="269"/>
      <c r="AT76" s="70"/>
    </row>
    <row r="77" spans="1:46" s="71" customFormat="1" ht="13.5" customHeight="1" x14ac:dyDescent="0.15">
      <c r="A77" s="268"/>
      <c r="B77" s="268"/>
      <c r="C77" s="570"/>
      <c r="D77" s="564"/>
      <c r="E77" s="565"/>
      <c r="F77" s="565"/>
      <c r="G77" s="565"/>
      <c r="H77" s="565"/>
      <c r="I77" s="565"/>
      <c r="J77" s="566"/>
      <c r="K77" s="268"/>
      <c r="L77" s="419" t="str">
        <f>入力②ﾛｶﾍﾞﾝ!A35</f>
        <v>①売上高増加率</v>
      </c>
      <c r="M77" s="593"/>
      <c r="N77" s="593"/>
      <c r="O77" s="593"/>
      <c r="P77" s="593"/>
      <c r="Q77" s="593"/>
      <c r="R77" s="593"/>
      <c r="S77" s="724"/>
      <c r="T77" s="894">
        <f>入力②ﾛｶﾍﾞﾝ!B35</f>
        <v>5.2631578947368363E-2</v>
      </c>
      <c r="U77" s="895"/>
      <c r="V77" s="895"/>
      <c r="W77" s="896"/>
      <c r="X77" s="419">
        <f>入力②ﾛｶﾍﾞﾝ!C35</f>
        <v>4</v>
      </c>
      <c r="Y77" s="421"/>
      <c r="Z77" s="268"/>
      <c r="AA77" s="268"/>
      <c r="AB77" s="419" t="str">
        <f>入力②ﾛｶﾍﾞﾝ!A47</f>
        <v>①売上高増加率</v>
      </c>
      <c r="AC77" s="593"/>
      <c r="AD77" s="593"/>
      <c r="AE77" s="593"/>
      <c r="AF77" s="593"/>
      <c r="AG77" s="593"/>
      <c r="AH77" s="593"/>
      <c r="AI77" s="724"/>
      <c r="AJ77" s="894">
        <f>入力②ﾛｶﾍﾞﾝ!B47</f>
        <v>1.9230769230769162E-2</v>
      </c>
      <c r="AK77" s="895"/>
      <c r="AL77" s="895"/>
      <c r="AM77" s="896"/>
      <c r="AN77" s="419">
        <f>入力②ﾛｶﾍﾞﾝ!C47</f>
        <v>3</v>
      </c>
      <c r="AO77" s="421"/>
      <c r="AP77" s="284"/>
      <c r="AQ77" s="269"/>
      <c r="AT77" s="70"/>
    </row>
    <row r="78" spans="1:46" s="71" customFormat="1" ht="13.5" customHeight="1" x14ac:dyDescent="0.15">
      <c r="A78" s="268"/>
      <c r="B78" s="268"/>
      <c r="C78" s="570"/>
      <c r="D78" s="564"/>
      <c r="E78" s="565"/>
      <c r="F78" s="565"/>
      <c r="G78" s="565"/>
      <c r="H78" s="565"/>
      <c r="I78" s="565"/>
      <c r="J78" s="566"/>
      <c r="K78" s="268"/>
      <c r="L78" s="419" t="str">
        <f>入力②ﾛｶﾍﾞﾝ!A36</f>
        <v>②営業利益率</v>
      </c>
      <c r="M78" s="593"/>
      <c r="N78" s="593"/>
      <c r="O78" s="593"/>
      <c r="P78" s="593"/>
      <c r="Q78" s="593"/>
      <c r="R78" s="593"/>
      <c r="S78" s="724"/>
      <c r="T78" s="894">
        <f>入力②ﾛｶﾍﾞﾝ!B36</f>
        <v>0.1</v>
      </c>
      <c r="U78" s="895"/>
      <c r="V78" s="895"/>
      <c r="W78" s="896"/>
      <c r="X78" s="419">
        <f>入力②ﾛｶﾍﾞﾝ!C36</f>
        <v>5</v>
      </c>
      <c r="Y78" s="421"/>
      <c r="Z78" s="268"/>
      <c r="AA78" s="268"/>
      <c r="AB78" s="419" t="str">
        <f>入力②ﾛｶﾍﾞﾝ!A48</f>
        <v>②営業利益率</v>
      </c>
      <c r="AC78" s="593"/>
      <c r="AD78" s="593"/>
      <c r="AE78" s="593"/>
      <c r="AF78" s="593"/>
      <c r="AG78" s="593"/>
      <c r="AH78" s="593"/>
      <c r="AI78" s="724"/>
      <c r="AJ78" s="894">
        <f>入力②ﾛｶﾍﾞﾝ!B48</f>
        <v>0.14150943396226415</v>
      </c>
      <c r="AK78" s="895"/>
      <c r="AL78" s="895"/>
      <c r="AM78" s="896"/>
      <c r="AN78" s="419">
        <f>入力②ﾛｶﾍﾞﾝ!C48</f>
        <v>5</v>
      </c>
      <c r="AO78" s="421"/>
      <c r="AP78" s="284"/>
      <c r="AQ78" s="269"/>
      <c r="AT78" s="70"/>
    </row>
    <row r="79" spans="1:46" s="71" customFormat="1" ht="13.5" customHeight="1" x14ac:dyDescent="0.15">
      <c r="A79" s="268"/>
      <c r="B79" s="268"/>
      <c r="C79" s="570"/>
      <c r="D79" s="564"/>
      <c r="E79" s="565"/>
      <c r="F79" s="565"/>
      <c r="G79" s="565"/>
      <c r="H79" s="565"/>
      <c r="I79" s="565"/>
      <c r="J79" s="566"/>
      <c r="K79" s="268"/>
      <c r="L79" s="419" t="str">
        <f>入力②ﾛｶﾍﾞﾝ!A37</f>
        <v>③労働生産性</v>
      </c>
      <c r="M79" s="593"/>
      <c r="N79" s="593"/>
      <c r="O79" s="593"/>
      <c r="P79" s="593"/>
      <c r="Q79" s="593"/>
      <c r="R79" s="593"/>
      <c r="S79" s="724"/>
      <c r="T79" s="585">
        <f>入力②ﾛｶﾍﾞﾝ!B37</f>
        <v>4761.9047619047615</v>
      </c>
      <c r="U79" s="586"/>
      <c r="V79" s="586"/>
      <c r="W79" s="587"/>
      <c r="X79" s="419">
        <f>入力②ﾛｶﾍﾞﾝ!C37</f>
        <v>5</v>
      </c>
      <c r="Y79" s="421"/>
      <c r="Z79" s="268"/>
      <c r="AA79" s="268"/>
      <c r="AB79" s="419" t="str">
        <f>入力②ﾛｶﾍﾞﾝ!A49</f>
        <v>③労働生産性</v>
      </c>
      <c r="AC79" s="593"/>
      <c r="AD79" s="593"/>
      <c r="AE79" s="593"/>
      <c r="AF79" s="593"/>
      <c r="AG79" s="593"/>
      <c r="AH79" s="593"/>
      <c r="AI79" s="724"/>
      <c r="AJ79" s="585">
        <f>入力②ﾛｶﾍﾞﾝ!B49</f>
        <v>6521.739130434783</v>
      </c>
      <c r="AK79" s="586"/>
      <c r="AL79" s="586"/>
      <c r="AM79" s="587"/>
      <c r="AN79" s="419">
        <f>入力②ﾛｶﾍﾞﾝ!C49</f>
        <v>5</v>
      </c>
      <c r="AO79" s="421"/>
      <c r="AP79" s="284"/>
      <c r="AQ79" s="269"/>
      <c r="AT79" s="70"/>
    </row>
    <row r="80" spans="1:46" s="71" customFormat="1" ht="13.5" customHeight="1" x14ac:dyDescent="0.15">
      <c r="A80" s="268"/>
      <c r="B80" s="268"/>
      <c r="C80" s="570"/>
      <c r="D80" s="564"/>
      <c r="E80" s="565"/>
      <c r="F80" s="565"/>
      <c r="G80" s="565"/>
      <c r="H80" s="565"/>
      <c r="I80" s="565"/>
      <c r="J80" s="566"/>
      <c r="K80" s="268"/>
      <c r="L80" s="556" t="str">
        <f>入力②ﾛｶﾍﾞﾝ!A38</f>
        <v>④EBITDA有利子負債倍率</v>
      </c>
      <c r="M80" s="557"/>
      <c r="N80" s="557"/>
      <c r="O80" s="557"/>
      <c r="P80" s="557"/>
      <c r="Q80" s="557"/>
      <c r="R80" s="557"/>
      <c r="S80" s="558"/>
      <c r="T80" s="909">
        <f>入力②ﾛｶﾍﾞﾝ!B38</f>
        <v>0.61825666666666668</v>
      </c>
      <c r="U80" s="910"/>
      <c r="V80" s="910"/>
      <c r="W80" s="911"/>
      <c r="X80" s="419">
        <f>入力②ﾛｶﾍﾞﾝ!C38</f>
        <v>4</v>
      </c>
      <c r="Y80" s="421"/>
      <c r="Z80" s="268"/>
      <c r="AA80" s="268"/>
      <c r="AB80" s="556" t="str">
        <f>入力②ﾛｶﾍﾞﾝ!A50</f>
        <v>④EBITDA有利子負債倍率</v>
      </c>
      <c r="AC80" s="557"/>
      <c r="AD80" s="557"/>
      <c r="AE80" s="557"/>
      <c r="AF80" s="557"/>
      <c r="AG80" s="557"/>
      <c r="AH80" s="557"/>
      <c r="AI80" s="558"/>
      <c r="AJ80" s="909">
        <f>入力②ﾛｶﾍﾞﾝ!B50</f>
        <v>-0.61538461538461542</v>
      </c>
      <c r="AK80" s="910"/>
      <c r="AL80" s="910"/>
      <c r="AM80" s="911"/>
      <c r="AN80" s="419">
        <f>入力②ﾛｶﾍﾞﾝ!C50</f>
        <v>5</v>
      </c>
      <c r="AO80" s="421"/>
      <c r="AP80" s="284"/>
      <c r="AQ80" s="269"/>
      <c r="AT80" s="70"/>
    </row>
    <row r="81" spans="1:46" s="71" customFormat="1" ht="13.5" customHeight="1" x14ac:dyDescent="0.15">
      <c r="A81" s="268"/>
      <c r="B81" s="268"/>
      <c r="C81" s="570"/>
      <c r="D81" s="564"/>
      <c r="E81" s="565"/>
      <c r="F81" s="565"/>
      <c r="G81" s="565"/>
      <c r="H81" s="565"/>
      <c r="I81" s="565"/>
      <c r="J81" s="566"/>
      <c r="K81" s="268"/>
      <c r="L81" s="419" t="str">
        <f>入力②ﾛｶﾍﾞﾝ!A39</f>
        <v>⑤営業運転資本回転期間</v>
      </c>
      <c r="M81" s="593"/>
      <c r="N81" s="593"/>
      <c r="O81" s="593"/>
      <c r="P81" s="593"/>
      <c r="Q81" s="593"/>
      <c r="R81" s="593"/>
      <c r="S81" s="724"/>
      <c r="T81" s="891">
        <f>入力②ﾛｶﾍﾞﾝ!B39</f>
        <v>6.5346600000000006</v>
      </c>
      <c r="U81" s="892"/>
      <c r="V81" s="892"/>
      <c r="W81" s="893"/>
      <c r="X81" s="419">
        <f>入力②ﾛｶﾍﾞﾝ!C39</f>
        <v>1</v>
      </c>
      <c r="Y81" s="421"/>
      <c r="Z81" s="268"/>
      <c r="AA81" s="268"/>
      <c r="AB81" s="419" t="str">
        <f>入力②ﾛｶﾍﾞﾝ!A51</f>
        <v>⑤営業運転資本回転期間</v>
      </c>
      <c r="AC81" s="593"/>
      <c r="AD81" s="593"/>
      <c r="AE81" s="593"/>
      <c r="AF81" s="593"/>
      <c r="AG81" s="593"/>
      <c r="AH81" s="593"/>
      <c r="AI81" s="724"/>
      <c r="AJ81" s="891">
        <f>入力②ﾛｶﾍﾞﾝ!B51</f>
        <v>6.7924528301886795</v>
      </c>
      <c r="AK81" s="892"/>
      <c r="AL81" s="892"/>
      <c r="AM81" s="893"/>
      <c r="AN81" s="419">
        <f>入力②ﾛｶﾍﾞﾝ!C51</f>
        <v>1</v>
      </c>
      <c r="AO81" s="421"/>
      <c r="AP81" s="284"/>
      <c r="AQ81" s="269"/>
      <c r="AT81" s="70"/>
    </row>
    <row r="82" spans="1:46" s="71" customFormat="1" ht="13.5" customHeight="1" x14ac:dyDescent="0.15">
      <c r="A82" s="268"/>
      <c r="B82" s="268"/>
      <c r="C82" s="570"/>
      <c r="D82" s="564"/>
      <c r="E82" s="565"/>
      <c r="F82" s="565"/>
      <c r="G82" s="565"/>
      <c r="H82" s="565"/>
      <c r="I82" s="565"/>
      <c r="J82" s="566"/>
      <c r="K82" s="268"/>
      <c r="L82" s="419" t="str">
        <f>入力②ﾛｶﾍﾞﾝ!A40</f>
        <v>⑥自己資本比率</v>
      </c>
      <c r="M82" s="593"/>
      <c r="N82" s="593"/>
      <c r="O82" s="593"/>
      <c r="P82" s="593"/>
      <c r="Q82" s="593"/>
      <c r="R82" s="593"/>
      <c r="S82" s="724"/>
      <c r="T82" s="894">
        <f>入力②ﾛｶﾍﾞﾝ!B40</f>
        <v>0.35363399685415198</v>
      </c>
      <c r="U82" s="895"/>
      <c r="V82" s="895"/>
      <c r="W82" s="896"/>
      <c r="X82" s="419">
        <f>入力②ﾛｶﾍﾞﾝ!C40</f>
        <v>3</v>
      </c>
      <c r="Y82" s="421"/>
      <c r="Z82" s="268"/>
      <c r="AA82" s="268"/>
      <c r="AB82" s="419" t="str">
        <f>入力②ﾛｶﾍﾞﾝ!A52</f>
        <v>⑥自己資本比率</v>
      </c>
      <c r="AC82" s="593"/>
      <c r="AD82" s="593"/>
      <c r="AE82" s="593"/>
      <c r="AF82" s="593"/>
      <c r="AG82" s="593"/>
      <c r="AH82" s="593"/>
      <c r="AI82" s="724"/>
      <c r="AJ82" s="894">
        <f>入力②ﾛｶﾍﾞﾝ!B52</f>
        <v>0.5</v>
      </c>
      <c r="AK82" s="895"/>
      <c r="AL82" s="895"/>
      <c r="AM82" s="896"/>
      <c r="AN82" s="419">
        <f>入力②ﾛｶﾍﾞﾝ!C52</f>
        <v>4</v>
      </c>
      <c r="AO82" s="421"/>
      <c r="AP82" s="284"/>
      <c r="AQ82" s="269"/>
      <c r="AT82" s="70"/>
    </row>
    <row r="83" spans="1:46" s="71" customFormat="1" ht="6.75" customHeight="1" x14ac:dyDescent="0.15">
      <c r="A83" s="268"/>
      <c r="B83" s="268"/>
      <c r="C83" s="570"/>
      <c r="D83" s="564"/>
      <c r="E83" s="565"/>
      <c r="F83" s="565"/>
      <c r="G83" s="565"/>
      <c r="H83" s="565"/>
      <c r="I83" s="565"/>
      <c r="J83" s="566"/>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84"/>
      <c r="AQ83" s="269"/>
    </row>
    <row r="84" spans="1:46" s="71" customFormat="1" x14ac:dyDescent="0.15">
      <c r="A84" s="268"/>
      <c r="B84" s="268"/>
      <c r="C84" s="570"/>
      <c r="D84" s="564"/>
      <c r="E84" s="565"/>
      <c r="F84" s="565"/>
      <c r="G84" s="565"/>
      <c r="H84" s="565"/>
      <c r="I84" s="565"/>
      <c r="J84" s="566"/>
      <c r="K84" s="268"/>
      <c r="L84" s="581" t="str">
        <f>入力①申請書項目!R107</f>
        <v xml:space="preserve">この文は削除しご記載ください。
（セル内での改行→Alt＋Enter）
欄が不足する場合は、別紙に記載してください。
</v>
      </c>
      <c r="M84" s="581"/>
      <c r="N84" s="581"/>
      <c r="O84" s="581"/>
      <c r="P84" s="581"/>
      <c r="Q84" s="581"/>
      <c r="R84" s="581"/>
      <c r="S84" s="581"/>
      <c r="T84" s="581"/>
      <c r="U84" s="581"/>
      <c r="V84" s="581"/>
      <c r="W84" s="581"/>
      <c r="X84" s="581"/>
      <c r="Y84" s="581"/>
      <c r="Z84" s="581"/>
      <c r="AA84" s="581"/>
      <c r="AB84" s="581"/>
      <c r="AC84" s="581"/>
      <c r="AD84" s="581"/>
      <c r="AE84" s="581"/>
      <c r="AF84" s="581"/>
      <c r="AG84" s="581"/>
      <c r="AH84" s="581"/>
      <c r="AI84" s="581"/>
      <c r="AJ84" s="581"/>
      <c r="AK84" s="581"/>
      <c r="AL84" s="581"/>
      <c r="AM84" s="581"/>
      <c r="AN84" s="581"/>
      <c r="AO84" s="581"/>
      <c r="AP84" s="284"/>
      <c r="AQ84" s="269"/>
    </row>
    <row r="85" spans="1:46" s="71" customFormat="1" ht="39.75" customHeight="1" x14ac:dyDescent="0.15">
      <c r="A85" s="268"/>
      <c r="B85" s="268"/>
      <c r="C85" s="570"/>
      <c r="D85" s="564"/>
      <c r="E85" s="565"/>
      <c r="F85" s="565"/>
      <c r="G85" s="565"/>
      <c r="H85" s="565"/>
      <c r="I85" s="565"/>
      <c r="J85" s="566"/>
      <c r="K85" s="268"/>
      <c r="L85" s="581"/>
      <c r="M85" s="581"/>
      <c r="N85" s="581"/>
      <c r="O85" s="581"/>
      <c r="P85" s="581"/>
      <c r="Q85" s="581"/>
      <c r="R85" s="581"/>
      <c r="S85" s="581"/>
      <c r="T85" s="581"/>
      <c r="U85" s="581"/>
      <c r="V85" s="581"/>
      <c r="W85" s="581"/>
      <c r="X85" s="581"/>
      <c r="Y85" s="581"/>
      <c r="Z85" s="581"/>
      <c r="AA85" s="581"/>
      <c r="AB85" s="581"/>
      <c r="AC85" s="581"/>
      <c r="AD85" s="581"/>
      <c r="AE85" s="581"/>
      <c r="AF85" s="581"/>
      <c r="AG85" s="581"/>
      <c r="AH85" s="581"/>
      <c r="AI85" s="581"/>
      <c r="AJ85" s="581"/>
      <c r="AK85" s="581"/>
      <c r="AL85" s="581"/>
      <c r="AM85" s="581"/>
      <c r="AN85" s="581"/>
      <c r="AO85" s="581"/>
      <c r="AP85" s="284"/>
      <c r="AQ85" s="269"/>
    </row>
    <row r="86" spans="1:46" s="71" customFormat="1" ht="49.5" customHeight="1" x14ac:dyDescent="0.15">
      <c r="A86" s="268"/>
      <c r="B86" s="268"/>
      <c r="C86" s="570"/>
      <c r="D86" s="564"/>
      <c r="E86" s="565"/>
      <c r="F86" s="565"/>
      <c r="G86" s="565"/>
      <c r="H86" s="565"/>
      <c r="I86" s="565"/>
      <c r="J86" s="566"/>
      <c r="K86" s="268"/>
      <c r="L86" s="581"/>
      <c r="M86" s="581"/>
      <c r="N86" s="581"/>
      <c r="O86" s="581"/>
      <c r="P86" s="581"/>
      <c r="Q86" s="581"/>
      <c r="R86" s="581"/>
      <c r="S86" s="581"/>
      <c r="T86" s="581"/>
      <c r="U86" s="581"/>
      <c r="V86" s="581"/>
      <c r="W86" s="581"/>
      <c r="X86" s="581"/>
      <c r="Y86" s="581"/>
      <c r="Z86" s="581"/>
      <c r="AA86" s="581"/>
      <c r="AB86" s="581"/>
      <c r="AC86" s="581"/>
      <c r="AD86" s="581"/>
      <c r="AE86" s="581"/>
      <c r="AF86" s="581"/>
      <c r="AG86" s="581"/>
      <c r="AH86" s="581"/>
      <c r="AI86" s="581"/>
      <c r="AJ86" s="581"/>
      <c r="AK86" s="581"/>
      <c r="AL86" s="581"/>
      <c r="AM86" s="581"/>
      <c r="AN86" s="581"/>
      <c r="AO86" s="581"/>
      <c r="AP86" s="284"/>
      <c r="AQ86" s="269"/>
    </row>
    <row r="87" spans="1:46" s="71" customFormat="1" ht="6" customHeight="1" x14ac:dyDescent="0.15">
      <c r="A87" s="268"/>
      <c r="B87" s="268"/>
      <c r="C87" s="571"/>
      <c r="D87" s="567"/>
      <c r="E87" s="568"/>
      <c r="F87" s="568"/>
      <c r="G87" s="568"/>
      <c r="H87" s="568"/>
      <c r="I87" s="568"/>
      <c r="J87" s="569"/>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c r="AL87" s="282"/>
      <c r="AM87" s="282"/>
      <c r="AN87" s="282"/>
      <c r="AO87" s="282"/>
      <c r="AP87" s="289"/>
      <c r="AQ87" s="269"/>
    </row>
    <row r="88" spans="1:46" ht="40.5" customHeight="1" x14ac:dyDescent="0.15">
      <c r="A88" s="269"/>
      <c r="B88" s="268"/>
      <c r="C88" s="366" t="s">
        <v>42</v>
      </c>
      <c r="D88" s="510" t="s">
        <v>43</v>
      </c>
      <c r="E88" s="511"/>
      <c r="F88" s="511"/>
      <c r="G88" s="511"/>
      <c r="H88" s="511"/>
      <c r="I88" s="511"/>
      <c r="J88" s="512"/>
      <c r="K88" s="513" t="str">
        <f>入力①申請書項目!R111</f>
        <v xml:space="preserve">この文は削除しご記載ください。
（セル内での改行→Alt＋Enter）
欄が不足する場合は、別紙に記載してください。
</v>
      </c>
      <c r="L88" s="514"/>
      <c r="M88" s="514"/>
      <c r="N88" s="514"/>
      <c r="O88" s="514"/>
      <c r="P88" s="514"/>
      <c r="Q88" s="514"/>
      <c r="R88" s="514"/>
      <c r="S88" s="514"/>
      <c r="T88" s="514"/>
      <c r="U88" s="514"/>
      <c r="V88" s="514"/>
      <c r="W88" s="514"/>
      <c r="X88" s="514"/>
      <c r="Y88" s="514"/>
      <c r="Z88" s="514"/>
      <c r="AA88" s="514"/>
      <c r="AB88" s="514"/>
      <c r="AC88" s="514"/>
      <c r="AD88" s="514"/>
      <c r="AE88" s="514"/>
      <c r="AF88" s="514"/>
      <c r="AG88" s="514"/>
      <c r="AH88" s="514"/>
      <c r="AI88" s="514"/>
      <c r="AJ88" s="514"/>
      <c r="AK88" s="514"/>
      <c r="AL88" s="514"/>
      <c r="AM88" s="514"/>
      <c r="AN88" s="514"/>
      <c r="AO88" s="514"/>
      <c r="AP88" s="515"/>
      <c r="AQ88" s="269"/>
    </row>
    <row r="89" spans="1:46" s="71" customFormat="1" x14ac:dyDescent="0.15">
      <c r="A89" s="268"/>
      <c r="B89" s="268" t="s">
        <v>44</v>
      </c>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9"/>
    </row>
    <row r="90" spans="1:46" s="71" customFormat="1" ht="21.75" customHeight="1" x14ac:dyDescent="0.15">
      <c r="A90" s="268"/>
      <c r="B90" s="268"/>
      <c r="C90" s="534" t="s">
        <v>45</v>
      </c>
      <c r="D90" s="535"/>
      <c r="E90" s="535"/>
      <c r="F90" s="535"/>
      <c r="G90" s="535"/>
      <c r="H90" s="535"/>
      <c r="I90" s="535"/>
      <c r="J90" s="535"/>
      <c r="K90" s="535"/>
      <c r="L90" s="436"/>
      <c r="M90" s="534" t="s">
        <v>46</v>
      </c>
      <c r="N90" s="535"/>
      <c r="O90" s="535"/>
      <c r="P90" s="535"/>
      <c r="Q90" s="535"/>
      <c r="R90" s="535"/>
      <c r="S90" s="535"/>
      <c r="T90" s="535"/>
      <c r="U90" s="535"/>
      <c r="V90" s="436"/>
      <c r="W90" s="534" t="s">
        <v>47</v>
      </c>
      <c r="X90" s="535"/>
      <c r="Y90" s="535"/>
      <c r="Z90" s="535"/>
      <c r="AA90" s="535"/>
      <c r="AB90" s="535"/>
      <c r="AC90" s="535"/>
      <c r="AD90" s="535"/>
      <c r="AE90" s="535"/>
      <c r="AF90" s="436"/>
      <c r="AG90" s="534" t="s">
        <v>48</v>
      </c>
      <c r="AH90" s="535"/>
      <c r="AI90" s="535"/>
      <c r="AJ90" s="535"/>
      <c r="AK90" s="535"/>
      <c r="AL90" s="535"/>
      <c r="AM90" s="535"/>
      <c r="AN90" s="535"/>
      <c r="AO90" s="535"/>
      <c r="AP90" s="436"/>
      <c r="AQ90" s="269"/>
    </row>
    <row r="91" spans="1:46" s="71" customFormat="1" ht="30" customHeight="1" x14ac:dyDescent="0.15">
      <c r="A91" s="268"/>
      <c r="B91" s="268"/>
      <c r="C91" s="617" t="str">
        <f>入力①申請書項目!R119</f>
        <v>労働生産性</v>
      </c>
      <c r="D91" s="622"/>
      <c r="E91" s="622"/>
      <c r="F91" s="622"/>
      <c r="G91" s="622"/>
      <c r="H91" s="622"/>
      <c r="I91" s="622"/>
      <c r="J91" s="622"/>
      <c r="K91" s="622"/>
      <c r="L91" s="623"/>
      <c r="M91" s="869">
        <f ca="1">入力①申請書項目!R121</f>
        <v>28571.428571428572</v>
      </c>
      <c r="N91" s="870"/>
      <c r="O91" s="870"/>
      <c r="P91" s="870"/>
      <c r="Q91" s="870"/>
      <c r="R91" s="870"/>
      <c r="S91" s="420" t="str">
        <f ca="1">"（"&amp;入力①申請書項目!R123&amp;"）"</f>
        <v>（千円／人）</v>
      </c>
      <c r="T91" s="420"/>
      <c r="U91" s="420"/>
      <c r="V91" s="421"/>
      <c r="W91" s="869">
        <f ca="1">入力①申請書項目!R122</f>
        <v>29086.956521739132</v>
      </c>
      <c r="X91" s="870"/>
      <c r="Y91" s="870"/>
      <c r="Z91" s="870"/>
      <c r="AA91" s="870"/>
      <c r="AB91" s="870"/>
      <c r="AC91" s="420" t="str">
        <f ca="1">S91</f>
        <v>（千円／人）</v>
      </c>
      <c r="AD91" s="420"/>
      <c r="AE91" s="420"/>
      <c r="AF91" s="421"/>
      <c r="AG91" s="906">
        <f ca="1">入力①申請書項目!R124</f>
        <v>1.7999999999999999E-2</v>
      </c>
      <c r="AH91" s="907"/>
      <c r="AI91" s="907"/>
      <c r="AJ91" s="907"/>
      <c r="AK91" s="907"/>
      <c r="AL91" s="907"/>
      <c r="AM91" s="907"/>
      <c r="AN91" s="907"/>
      <c r="AO91" s="907"/>
      <c r="AP91" s="908"/>
      <c r="AQ91" s="269"/>
    </row>
    <row r="92" spans="1:46" s="71" customFormat="1" ht="17.25" customHeight="1" x14ac:dyDescent="0.15">
      <c r="A92" s="329" t="str">
        <f ca="1">入力①申請書項目!CZ2</f>
        <v xml:space="preserve">A6  B4 5  C </v>
      </c>
      <c r="B92" s="268"/>
      <c r="C92" s="912" t="s">
        <v>225</v>
      </c>
      <c r="D92" s="913"/>
      <c r="E92" s="913"/>
      <c r="F92" s="913"/>
      <c r="G92" s="913"/>
      <c r="H92" s="913"/>
      <c r="I92" s="913"/>
      <c r="J92" s="913"/>
      <c r="K92" s="913"/>
      <c r="L92" s="913"/>
      <c r="M92" s="913"/>
      <c r="N92" s="913"/>
      <c r="O92" s="913"/>
      <c r="P92" s="913"/>
      <c r="Q92" s="913"/>
      <c r="R92" s="913"/>
      <c r="S92" s="913"/>
      <c r="T92" s="913"/>
      <c r="U92" s="913"/>
      <c r="V92" s="913"/>
      <c r="W92" s="913"/>
      <c r="X92" s="913"/>
      <c r="Y92" s="913"/>
      <c r="Z92" s="913"/>
      <c r="AA92" s="913"/>
      <c r="AB92" s="913"/>
      <c r="AC92" s="913"/>
      <c r="AD92" s="913"/>
      <c r="AE92" s="913"/>
      <c r="AF92" s="913"/>
      <c r="AG92" s="913"/>
      <c r="AH92" s="913"/>
      <c r="AI92" s="913"/>
      <c r="AJ92" s="913"/>
      <c r="AK92" s="913"/>
      <c r="AL92" s="913"/>
      <c r="AM92" s="913"/>
      <c r="AN92" s="913"/>
      <c r="AO92" s="913"/>
      <c r="AP92" s="913"/>
      <c r="AQ92" s="269"/>
    </row>
    <row r="93" spans="1:46" ht="15.95" customHeight="1" x14ac:dyDescent="0.15">
      <c r="A93" s="269"/>
      <c r="B93" s="268" t="s">
        <v>50</v>
      </c>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617" t="str">
        <f>"変更"&amp;入力①申請書項目!$CY$37</f>
        <v>変更20250610</v>
      </c>
      <c r="AM93" s="622"/>
      <c r="AN93" s="622"/>
      <c r="AO93" s="622"/>
      <c r="AP93" s="622"/>
      <c r="AQ93" s="623"/>
    </row>
    <row r="94" spans="1:46" s="71" customFormat="1" ht="14.45" customHeight="1" x14ac:dyDescent="0.15">
      <c r="A94" s="268"/>
      <c r="B94" s="268"/>
      <c r="C94" s="268" t="s">
        <v>51</v>
      </c>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92" t="s">
        <v>226</v>
      </c>
      <c r="AG94" s="268"/>
      <c r="AH94" s="268"/>
      <c r="AI94" s="268"/>
      <c r="AJ94" s="268"/>
      <c r="AK94" s="268"/>
      <c r="AL94" s="268"/>
      <c r="AM94" s="268"/>
      <c r="AN94" s="268"/>
      <c r="AO94" s="268"/>
      <c r="AP94" s="268"/>
      <c r="AQ94" s="268"/>
    </row>
    <row r="95" spans="1:46" s="71" customFormat="1" ht="18.600000000000001" customHeight="1" x14ac:dyDescent="0.15">
      <c r="A95" s="268"/>
      <c r="B95" s="268"/>
      <c r="C95" s="268" t="s">
        <v>53</v>
      </c>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92" t="s">
        <v>227</v>
      </c>
      <c r="AG95" s="268"/>
      <c r="AH95" s="268"/>
      <c r="AI95" s="268"/>
      <c r="AJ95" s="268"/>
      <c r="AK95" s="268"/>
      <c r="AL95" s="268"/>
      <c r="AM95" s="268"/>
      <c r="AN95" s="268"/>
      <c r="AO95" s="268"/>
      <c r="AP95" s="268"/>
      <c r="AQ95" s="268"/>
    </row>
    <row r="96" spans="1:46" s="71" customFormat="1" ht="12.6" customHeight="1" x14ac:dyDescent="0.15">
      <c r="A96" s="268"/>
      <c r="B96" s="268"/>
      <c r="C96" s="268" t="s">
        <v>55</v>
      </c>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9"/>
    </row>
    <row r="97" spans="1:43" s="71" customFormat="1" ht="12" customHeight="1" x14ac:dyDescent="0.15">
      <c r="A97" s="268"/>
      <c r="B97" s="268"/>
      <c r="C97" s="624"/>
      <c r="D97" s="648" t="s">
        <v>228</v>
      </c>
      <c r="E97" s="649"/>
      <c r="F97" s="649"/>
      <c r="G97" s="649"/>
      <c r="H97" s="649"/>
      <c r="I97" s="650"/>
      <c r="J97" s="886" t="s">
        <v>229</v>
      </c>
      <c r="K97" s="682"/>
      <c r="L97" s="683"/>
      <c r="M97" s="648" t="s">
        <v>230</v>
      </c>
      <c r="N97" s="649"/>
      <c r="O97" s="649"/>
      <c r="P97" s="649"/>
      <c r="Q97" s="649"/>
      <c r="R97" s="649"/>
      <c r="S97" s="649"/>
      <c r="T97" s="649"/>
      <c r="U97" s="649"/>
      <c r="V97" s="649"/>
      <c r="W97" s="649"/>
      <c r="X97" s="649"/>
      <c r="Y97" s="649"/>
      <c r="Z97" s="649"/>
      <c r="AA97" s="649"/>
      <c r="AB97" s="649"/>
      <c r="AC97" s="649"/>
      <c r="AD97" s="650"/>
      <c r="AE97" s="648" t="s">
        <v>59</v>
      </c>
      <c r="AF97" s="649"/>
      <c r="AG97" s="649"/>
      <c r="AH97" s="649"/>
      <c r="AI97" s="649"/>
      <c r="AJ97" s="650"/>
      <c r="AK97" s="886" t="s">
        <v>231</v>
      </c>
      <c r="AL97" s="682"/>
      <c r="AM97" s="682"/>
      <c r="AN97" s="682"/>
      <c r="AO97" s="682"/>
      <c r="AP97" s="683"/>
      <c r="AQ97" s="269"/>
    </row>
    <row r="98" spans="1:43" s="71" customFormat="1" ht="12" customHeight="1" x14ac:dyDescent="0.15">
      <c r="A98" s="268"/>
      <c r="B98" s="268"/>
      <c r="C98" s="914"/>
      <c r="D98" s="883"/>
      <c r="E98" s="884"/>
      <c r="F98" s="884"/>
      <c r="G98" s="884"/>
      <c r="H98" s="884"/>
      <c r="I98" s="885"/>
      <c r="J98" s="888"/>
      <c r="K98" s="889"/>
      <c r="L98" s="890"/>
      <c r="M98" s="651"/>
      <c r="N98" s="652"/>
      <c r="O98" s="652"/>
      <c r="P98" s="652"/>
      <c r="Q98" s="652"/>
      <c r="R98" s="652"/>
      <c r="S98" s="652"/>
      <c r="T98" s="652"/>
      <c r="U98" s="652"/>
      <c r="V98" s="652"/>
      <c r="W98" s="652"/>
      <c r="X98" s="652"/>
      <c r="Y98" s="652"/>
      <c r="Z98" s="652"/>
      <c r="AA98" s="652"/>
      <c r="AB98" s="652"/>
      <c r="AC98" s="652"/>
      <c r="AD98" s="653"/>
      <c r="AE98" s="651"/>
      <c r="AF98" s="652"/>
      <c r="AG98" s="652"/>
      <c r="AH98" s="652"/>
      <c r="AI98" s="652"/>
      <c r="AJ98" s="653"/>
      <c r="AK98" s="888"/>
      <c r="AL98" s="889"/>
      <c r="AM98" s="889"/>
      <c r="AN98" s="889"/>
      <c r="AO98" s="889"/>
      <c r="AP98" s="890"/>
      <c r="AQ98" s="269"/>
    </row>
    <row r="99" spans="1:43" s="71" customFormat="1" ht="6" hidden="1" customHeight="1" x14ac:dyDescent="0.15">
      <c r="A99" s="268"/>
      <c r="B99" s="268"/>
      <c r="C99" s="625"/>
      <c r="D99" s="331"/>
      <c r="E99" s="372"/>
      <c r="F99" s="372"/>
      <c r="G99" s="372"/>
      <c r="H99" s="372"/>
      <c r="I99" s="372"/>
      <c r="J99" s="372"/>
      <c r="K99" s="373"/>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3"/>
      <c r="AK99" s="334"/>
      <c r="AL99" s="334"/>
      <c r="AM99" s="334"/>
      <c r="AN99" s="334"/>
      <c r="AO99" s="334"/>
      <c r="AP99" s="334"/>
      <c r="AQ99" s="269"/>
    </row>
    <row r="100" spans="1:43" s="71" customFormat="1" ht="20.100000000000001" customHeight="1" x14ac:dyDescent="0.15">
      <c r="A100" s="268"/>
      <c r="B100" s="268"/>
      <c r="C100" s="348"/>
      <c r="D100" s="886" t="str">
        <f>IF(入力①申請書項目!F131="","",入力①申請書項目!F131)</f>
        <v/>
      </c>
      <c r="E100" s="682"/>
      <c r="F100" s="682"/>
      <c r="G100" s="682"/>
      <c r="H100" s="682"/>
      <c r="I100" s="683"/>
      <c r="J100" s="897"/>
      <c r="K100" s="898"/>
      <c r="L100" s="899"/>
      <c r="M100" s="667" t="str">
        <f>IF(入力①申請書項目!AE131="","",入力①申請書項目!AE131)</f>
        <v>この文は削除しご記載ください。
（セル内での改行→Alt＋Enter）
欄が不足する場合は、別紙に記載してください。</v>
      </c>
      <c r="N100" s="668"/>
      <c r="O100" s="668"/>
      <c r="P100" s="668"/>
      <c r="Q100" s="668"/>
      <c r="R100" s="668"/>
      <c r="S100" s="668"/>
      <c r="T100" s="668"/>
      <c r="U100" s="668"/>
      <c r="V100" s="668"/>
      <c r="W100" s="668"/>
      <c r="X100" s="668"/>
      <c r="Y100" s="668"/>
      <c r="Z100" s="668"/>
      <c r="AA100" s="668"/>
      <c r="AB100" s="668"/>
      <c r="AC100" s="668"/>
      <c r="AD100" s="669"/>
      <c r="AE100" s="667" t="str">
        <f>入力①申請書項目!AW131&amp;IF(入力①申請書項目!AW131="","","")</f>
        <v>2025年6月～2028年5月</v>
      </c>
      <c r="AF100" s="668"/>
      <c r="AG100" s="668"/>
      <c r="AH100" s="668"/>
      <c r="AI100" s="668"/>
      <c r="AJ100" s="669"/>
      <c r="AK100" s="660" t="str">
        <f>IF(入力①申請書項目!AT131=0,"",入力①申請書項目!AT131)</f>
        <v>－</v>
      </c>
      <c r="AL100" s="661"/>
      <c r="AM100" s="661"/>
      <c r="AN100" s="661"/>
      <c r="AO100" s="661"/>
      <c r="AP100" s="662"/>
      <c r="AQ100" s="269"/>
    </row>
    <row r="101" spans="1:43" s="71" customFormat="1" ht="20.100000000000001" customHeight="1" x14ac:dyDescent="0.15">
      <c r="A101" s="268"/>
      <c r="B101" s="268"/>
      <c r="C101" s="347" t="s">
        <v>61</v>
      </c>
      <c r="D101" s="887"/>
      <c r="E101" s="684"/>
      <c r="F101" s="684"/>
      <c r="G101" s="684"/>
      <c r="H101" s="684"/>
      <c r="I101" s="685"/>
      <c r="J101" s="900"/>
      <c r="K101" s="901"/>
      <c r="L101" s="902"/>
      <c r="M101" s="670"/>
      <c r="N101" s="671"/>
      <c r="O101" s="671"/>
      <c r="P101" s="671"/>
      <c r="Q101" s="671"/>
      <c r="R101" s="671"/>
      <c r="S101" s="671"/>
      <c r="T101" s="671"/>
      <c r="U101" s="671"/>
      <c r="V101" s="671"/>
      <c r="W101" s="671"/>
      <c r="X101" s="671"/>
      <c r="Y101" s="671"/>
      <c r="Z101" s="671"/>
      <c r="AA101" s="671"/>
      <c r="AB101" s="671"/>
      <c r="AC101" s="671"/>
      <c r="AD101" s="672"/>
      <c r="AE101" s="670"/>
      <c r="AF101" s="671"/>
      <c r="AG101" s="671"/>
      <c r="AH101" s="671"/>
      <c r="AI101" s="671"/>
      <c r="AJ101" s="672"/>
      <c r="AK101" s="570"/>
      <c r="AL101" s="596"/>
      <c r="AM101" s="596"/>
      <c r="AN101" s="596"/>
      <c r="AO101" s="596"/>
      <c r="AP101" s="663"/>
      <c r="AQ101" s="269"/>
    </row>
    <row r="102" spans="1:43" s="71" customFormat="1" ht="20.100000000000001" customHeight="1" x14ac:dyDescent="0.15">
      <c r="A102" s="268"/>
      <c r="B102" s="268"/>
      <c r="C102" s="344"/>
      <c r="D102" s="888"/>
      <c r="E102" s="889"/>
      <c r="F102" s="889"/>
      <c r="G102" s="889"/>
      <c r="H102" s="889"/>
      <c r="I102" s="890"/>
      <c r="J102" s="903"/>
      <c r="K102" s="904"/>
      <c r="L102" s="905"/>
      <c r="M102" s="673"/>
      <c r="N102" s="674"/>
      <c r="O102" s="674"/>
      <c r="P102" s="674"/>
      <c r="Q102" s="674"/>
      <c r="R102" s="674"/>
      <c r="S102" s="674"/>
      <c r="T102" s="674"/>
      <c r="U102" s="674"/>
      <c r="V102" s="674"/>
      <c r="W102" s="674"/>
      <c r="X102" s="674"/>
      <c r="Y102" s="674"/>
      <c r="Z102" s="674"/>
      <c r="AA102" s="674"/>
      <c r="AB102" s="674"/>
      <c r="AC102" s="674"/>
      <c r="AD102" s="675"/>
      <c r="AE102" s="673"/>
      <c r="AF102" s="674"/>
      <c r="AG102" s="674"/>
      <c r="AH102" s="674"/>
      <c r="AI102" s="674"/>
      <c r="AJ102" s="675"/>
      <c r="AK102" s="571"/>
      <c r="AL102" s="664"/>
      <c r="AM102" s="664"/>
      <c r="AN102" s="664"/>
      <c r="AO102" s="664"/>
      <c r="AP102" s="665"/>
      <c r="AQ102" s="269"/>
    </row>
    <row r="103" spans="1:43" s="71" customFormat="1" ht="20.100000000000001" customHeight="1" x14ac:dyDescent="0.15">
      <c r="A103" s="268"/>
      <c r="B103" s="268"/>
      <c r="C103" s="348"/>
      <c r="D103" s="886" t="str">
        <f>IF(入力①申請書項目!F132="","",入力①申請書項目!F132)</f>
        <v/>
      </c>
      <c r="E103" s="682"/>
      <c r="F103" s="682"/>
      <c r="G103" s="682"/>
      <c r="H103" s="682"/>
      <c r="I103" s="683"/>
      <c r="J103" s="897"/>
      <c r="K103" s="898"/>
      <c r="L103" s="899"/>
      <c r="M103" s="667" t="str">
        <f>IF(入力①申請書項目!AE132="","",入力①申請書項目!AE132)</f>
        <v/>
      </c>
      <c r="N103" s="668"/>
      <c r="O103" s="668"/>
      <c r="P103" s="668"/>
      <c r="Q103" s="668"/>
      <c r="R103" s="668"/>
      <c r="S103" s="668"/>
      <c r="T103" s="668"/>
      <c r="U103" s="668"/>
      <c r="V103" s="668"/>
      <c r="W103" s="668"/>
      <c r="X103" s="668"/>
      <c r="Y103" s="668"/>
      <c r="Z103" s="668"/>
      <c r="AA103" s="668"/>
      <c r="AB103" s="668"/>
      <c r="AC103" s="668"/>
      <c r="AD103" s="669"/>
      <c r="AE103" s="667" t="str">
        <f>IF(入力①申請書項目!AE132="","",入力①申請書項目!AW132)&amp;IF(入力①申請書項目!AW132="","","")</f>
        <v/>
      </c>
      <c r="AF103" s="668"/>
      <c r="AG103" s="668"/>
      <c r="AH103" s="668"/>
      <c r="AI103" s="668"/>
      <c r="AJ103" s="669"/>
      <c r="AK103" s="660" t="str">
        <f>IF(入力①申請書項目!AT132=0,"",入力①申請書項目!AT132)</f>
        <v/>
      </c>
      <c r="AL103" s="661"/>
      <c r="AM103" s="661"/>
      <c r="AN103" s="661"/>
      <c r="AO103" s="661"/>
      <c r="AP103" s="662"/>
      <c r="AQ103" s="269"/>
    </row>
    <row r="104" spans="1:43" s="71" customFormat="1" ht="20.100000000000001" customHeight="1" x14ac:dyDescent="0.15">
      <c r="A104" s="268"/>
      <c r="B104" s="268"/>
      <c r="C104" s="347" t="s">
        <v>62</v>
      </c>
      <c r="D104" s="887"/>
      <c r="E104" s="684"/>
      <c r="F104" s="684"/>
      <c r="G104" s="684"/>
      <c r="H104" s="684"/>
      <c r="I104" s="685"/>
      <c r="J104" s="900"/>
      <c r="K104" s="901"/>
      <c r="L104" s="902"/>
      <c r="M104" s="670"/>
      <c r="N104" s="671"/>
      <c r="O104" s="671"/>
      <c r="P104" s="671"/>
      <c r="Q104" s="671"/>
      <c r="R104" s="671"/>
      <c r="S104" s="671"/>
      <c r="T104" s="671"/>
      <c r="U104" s="671"/>
      <c r="V104" s="671"/>
      <c r="W104" s="671"/>
      <c r="X104" s="671"/>
      <c r="Y104" s="671"/>
      <c r="Z104" s="671"/>
      <c r="AA104" s="671"/>
      <c r="AB104" s="671"/>
      <c r="AC104" s="671"/>
      <c r="AD104" s="672"/>
      <c r="AE104" s="670"/>
      <c r="AF104" s="671"/>
      <c r="AG104" s="671"/>
      <c r="AH104" s="671"/>
      <c r="AI104" s="671"/>
      <c r="AJ104" s="672"/>
      <c r="AK104" s="570"/>
      <c r="AL104" s="596"/>
      <c r="AM104" s="596"/>
      <c r="AN104" s="596"/>
      <c r="AO104" s="596"/>
      <c r="AP104" s="663"/>
      <c r="AQ104" s="269"/>
    </row>
    <row r="105" spans="1:43" s="71" customFormat="1" ht="20.100000000000001" customHeight="1" x14ac:dyDescent="0.15">
      <c r="A105" s="268"/>
      <c r="B105" s="268"/>
      <c r="C105" s="344"/>
      <c r="D105" s="888"/>
      <c r="E105" s="889"/>
      <c r="F105" s="889"/>
      <c r="G105" s="889"/>
      <c r="H105" s="889"/>
      <c r="I105" s="890"/>
      <c r="J105" s="903"/>
      <c r="K105" s="904"/>
      <c r="L105" s="905"/>
      <c r="M105" s="673"/>
      <c r="N105" s="674"/>
      <c r="O105" s="674"/>
      <c r="P105" s="674"/>
      <c r="Q105" s="674"/>
      <c r="R105" s="674"/>
      <c r="S105" s="674"/>
      <c r="T105" s="674"/>
      <c r="U105" s="674"/>
      <c r="V105" s="674"/>
      <c r="W105" s="674"/>
      <c r="X105" s="674"/>
      <c r="Y105" s="674"/>
      <c r="Z105" s="674"/>
      <c r="AA105" s="674"/>
      <c r="AB105" s="674"/>
      <c r="AC105" s="674"/>
      <c r="AD105" s="675"/>
      <c r="AE105" s="673"/>
      <c r="AF105" s="674"/>
      <c r="AG105" s="674"/>
      <c r="AH105" s="674"/>
      <c r="AI105" s="674"/>
      <c r="AJ105" s="675"/>
      <c r="AK105" s="571"/>
      <c r="AL105" s="664"/>
      <c r="AM105" s="664"/>
      <c r="AN105" s="664"/>
      <c r="AO105" s="664"/>
      <c r="AP105" s="665"/>
      <c r="AQ105" s="269"/>
    </row>
    <row r="106" spans="1:43" s="71" customFormat="1" ht="20.100000000000001" customHeight="1" x14ac:dyDescent="0.15">
      <c r="A106" s="268"/>
      <c r="B106" s="268"/>
      <c r="C106" s="348"/>
      <c r="D106" s="886" t="str">
        <f>IF(入力①申請書項目!F133="","",入力①申請書項目!F133)</f>
        <v/>
      </c>
      <c r="E106" s="682"/>
      <c r="F106" s="682"/>
      <c r="G106" s="682"/>
      <c r="H106" s="682"/>
      <c r="I106" s="683"/>
      <c r="J106" s="897"/>
      <c r="K106" s="898"/>
      <c r="L106" s="899"/>
      <c r="M106" s="667" t="str">
        <f>IF(入力①申請書項目!AE133="","",入力①申請書項目!AE133)</f>
        <v/>
      </c>
      <c r="N106" s="668"/>
      <c r="O106" s="668"/>
      <c r="P106" s="668"/>
      <c r="Q106" s="668"/>
      <c r="R106" s="668"/>
      <c r="S106" s="668"/>
      <c r="T106" s="668"/>
      <c r="U106" s="668"/>
      <c r="V106" s="668"/>
      <c r="W106" s="668"/>
      <c r="X106" s="668"/>
      <c r="Y106" s="668"/>
      <c r="Z106" s="668"/>
      <c r="AA106" s="668"/>
      <c r="AB106" s="668"/>
      <c r="AC106" s="668"/>
      <c r="AD106" s="669"/>
      <c r="AE106" s="667" t="str">
        <f>IF(入力①申請書項目!AE133="","",入力①申請書項目!AW133)&amp;IF(入力①申請書項目!AW133="","","")</f>
        <v/>
      </c>
      <c r="AF106" s="668"/>
      <c r="AG106" s="668"/>
      <c r="AH106" s="668"/>
      <c r="AI106" s="668"/>
      <c r="AJ106" s="669"/>
      <c r="AK106" s="660" t="str">
        <f>IF(入力①申請書項目!AT133=0,"",入力①申請書項目!AT133)</f>
        <v/>
      </c>
      <c r="AL106" s="661"/>
      <c r="AM106" s="661"/>
      <c r="AN106" s="661"/>
      <c r="AO106" s="661"/>
      <c r="AP106" s="662"/>
      <c r="AQ106" s="269"/>
    </row>
    <row r="107" spans="1:43" s="71" customFormat="1" ht="20.100000000000001" customHeight="1" x14ac:dyDescent="0.15">
      <c r="A107" s="268"/>
      <c r="B107" s="268"/>
      <c r="C107" s="347" t="s">
        <v>63</v>
      </c>
      <c r="D107" s="887"/>
      <c r="E107" s="684"/>
      <c r="F107" s="684"/>
      <c r="G107" s="684"/>
      <c r="H107" s="684"/>
      <c r="I107" s="685"/>
      <c r="J107" s="900"/>
      <c r="K107" s="901"/>
      <c r="L107" s="902"/>
      <c r="M107" s="670"/>
      <c r="N107" s="671"/>
      <c r="O107" s="671"/>
      <c r="P107" s="671"/>
      <c r="Q107" s="671"/>
      <c r="R107" s="671"/>
      <c r="S107" s="671"/>
      <c r="T107" s="671"/>
      <c r="U107" s="671"/>
      <c r="V107" s="671"/>
      <c r="W107" s="671"/>
      <c r="X107" s="671"/>
      <c r="Y107" s="671"/>
      <c r="Z107" s="671"/>
      <c r="AA107" s="671"/>
      <c r="AB107" s="671"/>
      <c r="AC107" s="671"/>
      <c r="AD107" s="672"/>
      <c r="AE107" s="670"/>
      <c r="AF107" s="671"/>
      <c r="AG107" s="671"/>
      <c r="AH107" s="671"/>
      <c r="AI107" s="671"/>
      <c r="AJ107" s="672"/>
      <c r="AK107" s="570"/>
      <c r="AL107" s="596"/>
      <c r="AM107" s="596"/>
      <c r="AN107" s="596"/>
      <c r="AO107" s="596"/>
      <c r="AP107" s="663"/>
      <c r="AQ107" s="269"/>
    </row>
    <row r="108" spans="1:43" s="71" customFormat="1" ht="20.100000000000001" customHeight="1" x14ac:dyDescent="0.15">
      <c r="A108" s="268"/>
      <c r="B108" s="268"/>
      <c r="C108" s="344"/>
      <c r="D108" s="888"/>
      <c r="E108" s="889"/>
      <c r="F108" s="889"/>
      <c r="G108" s="889"/>
      <c r="H108" s="889"/>
      <c r="I108" s="890"/>
      <c r="J108" s="903"/>
      <c r="K108" s="904"/>
      <c r="L108" s="905"/>
      <c r="M108" s="673"/>
      <c r="N108" s="674"/>
      <c r="O108" s="674"/>
      <c r="P108" s="674"/>
      <c r="Q108" s="674"/>
      <c r="R108" s="674"/>
      <c r="S108" s="674"/>
      <c r="T108" s="674"/>
      <c r="U108" s="674"/>
      <c r="V108" s="674"/>
      <c r="W108" s="674"/>
      <c r="X108" s="674"/>
      <c r="Y108" s="674"/>
      <c r="Z108" s="674"/>
      <c r="AA108" s="674"/>
      <c r="AB108" s="674"/>
      <c r="AC108" s="674"/>
      <c r="AD108" s="675"/>
      <c r="AE108" s="673"/>
      <c r="AF108" s="674"/>
      <c r="AG108" s="674"/>
      <c r="AH108" s="674"/>
      <c r="AI108" s="674"/>
      <c r="AJ108" s="675"/>
      <c r="AK108" s="571"/>
      <c r="AL108" s="664"/>
      <c r="AM108" s="664"/>
      <c r="AN108" s="664"/>
      <c r="AO108" s="664"/>
      <c r="AP108" s="665"/>
      <c r="AQ108" s="269"/>
    </row>
    <row r="109" spans="1:43" s="71" customFormat="1" ht="20.100000000000001" customHeight="1" x14ac:dyDescent="0.15">
      <c r="A109" s="268"/>
      <c r="B109" s="268"/>
      <c r="C109" s="347"/>
      <c r="D109" s="886" t="str">
        <f>IF(入力①申請書項目!F134="","",入力①申請書項目!F134)</f>
        <v/>
      </c>
      <c r="E109" s="682"/>
      <c r="F109" s="682"/>
      <c r="G109" s="682"/>
      <c r="H109" s="682"/>
      <c r="I109" s="683"/>
      <c r="J109" s="897"/>
      <c r="K109" s="898"/>
      <c r="L109" s="899"/>
      <c r="M109" s="666" t="str">
        <f>IF(入力①申請書項目!AE134="","",入力①申請書項目!AE134)</f>
        <v/>
      </c>
      <c r="N109" s="666"/>
      <c r="O109" s="666"/>
      <c r="P109" s="666"/>
      <c r="Q109" s="666"/>
      <c r="R109" s="666"/>
      <c r="S109" s="666"/>
      <c r="T109" s="666"/>
      <c r="U109" s="666"/>
      <c r="V109" s="666"/>
      <c r="W109" s="666"/>
      <c r="X109" s="666"/>
      <c r="Y109" s="666"/>
      <c r="Z109" s="666"/>
      <c r="AA109" s="666"/>
      <c r="AB109" s="666"/>
      <c r="AC109" s="666"/>
      <c r="AD109" s="666"/>
      <c r="AE109" s="667" t="str">
        <f>IF(入力①申請書項目!AE134="","",入力①申請書項目!AW134)&amp;IF(入力①申請書項目!AW134="","","")</f>
        <v/>
      </c>
      <c r="AF109" s="668"/>
      <c r="AG109" s="668"/>
      <c r="AH109" s="668"/>
      <c r="AI109" s="668"/>
      <c r="AJ109" s="669"/>
      <c r="AK109" s="660" t="str">
        <f>IF(入力①申請書項目!AT134=0,"",入力①申請書項目!AT134)</f>
        <v/>
      </c>
      <c r="AL109" s="661"/>
      <c r="AM109" s="661"/>
      <c r="AN109" s="661"/>
      <c r="AO109" s="661"/>
      <c r="AP109" s="662"/>
      <c r="AQ109" s="269"/>
    </row>
    <row r="110" spans="1:43" s="71" customFormat="1" ht="20.100000000000001" customHeight="1" x14ac:dyDescent="0.15">
      <c r="A110" s="268"/>
      <c r="B110" s="268"/>
      <c r="C110" s="347" t="s">
        <v>64</v>
      </c>
      <c r="D110" s="887"/>
      <c r="E110" s="684"/>
      <c r="F110" s="684"/>
      <c r="G110" s="684"/>
      <c r="H110" s="684"/>
      <c r="I110" s="685"/>
      <c r="J110" s="900"/>
      <c r="K110" s="901"/>
      <c r="L110" s="902"/>
      <c r="M110" s="666"/>
      <c r="N110" s="666"/>
      <c r="O110" s="666"/>
      <c r="P110" s="666"/>
      <c r="Q110" s="666"/>
      <c r="R110" s="666"/>
      <c r="S110" s="666"/>
      <c r="T110" s="666"/>
      <c r="U110" s="666"/>
      <c r="V110" s="666"/>
      <c r="W110" s="666"/>
      <c r="X110" s="666"/>
      <c r="Y110" s="666"/>
      <c r="Z110" s="666"/>
      <c r="AA110" s="666"/>
      <c r="AB110" s="666"/>
      <c r="AC110" s="666"/>
      <c r="AD110" s="666"/>
      <c r="AE110" s="670"/>
      <c r="AF110" s="671"/>
      <c r="AG110" s="671"/>
      <c r="AH110" s="671"/>
      <c r="AI110" s="671"/>
      <c r="AJ110" s="672"/>
      <c r="AK110" s="570"/>
      <c r="AL110" s="596"/>
      <c r="AM110" s="596"/>
      <c r="AN110" s="596"/>
      <c r="AO110" s="596"/>
      <c r="AP110" s="663"/>
      <c r="AQ110" s="269"/>
    </row>
    <row r="111" spans="1:43" s="71" customFormat="1" ht="20.100000000000001" customHeight="1" x14ac:dyDescent="0.15">
      <c r="A111" s="268"/>
      <c r="B111" s="268"/>
      <c r="C111" s="347"/>
      <c r="D111" s="888"/>
      <c r="E111" s="889"/>
      <c r="F111" s="889"/>
      <c r="G111" s="889"/>
      <c r="H111" s="889"/>
      <c r="I111" s="890"/>
      <c r="J111" s="903"/>
      <c r="K111" s="904"/>
      <c r="L111" s="905"/>
      <c r="M111" s="666"/>
      <c r="N111" s="666"/>
      <c r="O111" s="666"/>
      <c r="P111" s="666"/>
      <c r="Q111" s="666"/>
      <c r="R111" s="666"/>
      <c r="S111" s="666"/>
      <c r="T111" s="666"/>
      <c r="U111" s="666"/>
      <c r="V111" s="666"/>
      <c r="W111" s="666"/>
      <c r="X111" s="666"/>
      <c r="Y111" s="666"/>
      <c r="Z111" s="666"/>
      <c r="AA111" s="666"/>
      <c r="AB111" s="666"/>
      <c r="AC111" s="666"/>
      <c r="AD111" s="666"/>
      <c r="AE111" s="673"/>
      <c r="AF111" s="674"/>
      <c r="AG111" s="674"/>
      <c r="AH111" s="674"/>
      <c r="AI111" s="674"/>
      <c r="AJ111" s="675"/>
      <c r="AK111" s="571"/>
      <c r="AL111" s="664"/>
      <c r="AM111" s="664"/>
      <c r="AN111" s="664"/>
      <c r="AO111" s="664"/>
      <c r="AP111" s="665"/>
      <c r="AQ111" s="269"/>
    </row>
    <row r="112" spans="1:43" s="71" customFormat="1" ht="20.100000000000001" customHeight="1" x14ac:dyDescent="0.15">
      <c r="A112" s="268"/>
      <c r="B112" s="268"/>
      <c r="C112" s="348"/>
      <c r="D112" s="886" t="str">
        <f>IF(入力①申請書項目!F135="","",入力①申請書項目!F135)</f>
        <v/>
      </c>
      <c r="E112" s="682"/>
      <c r="F112" s="682"/>
      <c r="G112" s="682"/>
      <c r="H112" s="682"/>
      <c r="I112" s="683"/>
      <c r="J112" s="897"/>
      <c r="K112" s="898"/>
      <c r="L112" s="899"/>
      <c r="M112" s="666" t="str">
        <f>IF(入力①申請書項目!AE135="","",入力①申請書項目!AE135)</f>
        <v/>
      </c>
      <c r="N112" s="666"/>
      <c r="O112" s="666"/>
      <c r="P112" s="666"/>
      <c r="Q112" s="666"/>
      <c r="R112" s="666"/>
      <c r="S112" s="666"/>
      <c r="T112" s="666"/>
      <c r="U112" s="666"/>
      <c r="V112" s="666"/>
      <c r="W112" s="666"/>
      <c r="X112" s="666"/>
      <c r="Y112" s="666"/>
      <c r="Z112" s="666"/>
      <c r="AA112" s="666"/>
      <c r="AB112" s="666"/>
      <c r="AC112" s="666"/>
      <c r="AD112" s="666"/>
      <c r="AE112" s="667" t="str">
        <f>IF(入力①申請書項目!AE135="","",入力①申請書項目!AW135)&amp;IF(入力①申請書項目!AW135="","","")</f>
        <v/>
      </c>
      <c r="AF112" s="668"/>
      <c r="AG112" s="668"/>
      <c r="AH112" s="668"/>
      <c r="AI112" s="668"/>
      <c r="AJ112" s="669"/>
      <c r="AK112" s="660" t="str">
        <f>IF(入力①申請書項目!AT135=0,"",入力①申請書項目!AT135)</f>
        <v/>
      </c>
      <c r="AL112" s="661"/>
      <c r="AM112" s="661"/>
      <c r="AN112" s="661"/>
      <c r="AO112" s="661"/>
      <c r="AP112" s="662"/>
      <c r="AQ112" s="269"/>
    </row>
    <row r="113" spans="1:43" s="71" customFormat="1" ht="20.100000000000001" customHeight="1" x14ac:dyDescent="0.15">
      <c r="A113" s="268"/>
      <c r="B113" s="268"/>
      <c r="C113" s="347" t="s">
        <v>65</v>
      </c>
      <c r="D113" s="887"/>
      <c r="E113" s="684"/>
      <c r="F113" s="684"/>
      <c r="G113" s="684"/>
      <c r="H113" s="684"/>
      <c r="I113" s="685"/>
      <c r="J113" s="900"/>
      <c r="K113" s="901"/>
      <c r="L113" s="902"/>
      <c r="M113" s="666"/>
      <c r="N113" s="666"/>
      <c r="O113" s="666"/>
      <c r="P113" s="666"/>
      <c r="Q113" s="666"/>
      <c r="R113" s="666"/>
      <c r="S113" s="666"/>
      <c r="T113" s="666"/>
      <c r="U113" s="666"/>
      <c r="V113" s="666"/>
      <c r="W113" s="666"/>
      <c r="X113" s="666"/>
      <c r="Y113" s="666"/>
      <c r="Z113" s="666"/>
      <c r="AA113" s="666"/>
      <c r="AB113" s="666"/>
      <c r="AC113" s="666"/>
      <c r="AD113" s="666"/>
      <c r="AE113" s="670"/>
      <c r="AF113" s="671"/>
      <c r="AG113" s="671"/>
      <c r="AH113" s="671"/>
      <c r="AI113" s="671"/>
      <c r="AJ113" s="672"/>
      <c r="AK113" s="570"/>
      <c r="AL113" s="596"/>
      <c r="AM113" s="596"/>
      <c r="AN113" s="596"/>
      <c r="AO113" s="596"/>
      <c r="AP113" s="663"/>
      <c r="AQ113" s="269"/>
    </row>
    <row r="114" spans="1:43" s="71" customFormat="1" ht="20.100000000000001" customHeight="1" x14ac:dyDescent="0.15">
      <c r="A114" s="268"/>
      <c r="B114" s="268"/>
      <c r="C114" s="344"/>
      <c r="D114" s="888"/>
      <c r="E114" s="889"/>
      <c r="F114" s="889"/>
      <c r="G114" s="889"/>
      <c r="H114" s="889"/>
      <c r="I114" s="890"/>
      <c r="J114" s="903"/>
      <c r="K114" s="904"/>
      <c r="L114" s="905"/>
      <c r="M114" s="666"/>
      <c r="N114" s="666"/>
      <c r="O114" s="666"/>
      <c r="P114" s="666"/>
      <c r="Q114" s="666"/>
      <c r="R114" s="666"/>
      <c r="S114" s="666"/>
      <c r="T114" s="666"/>
      <c r="U114" s="666"/>
      <c r="V114" s="666"/>
      <c r="W114" s="666"/>
      <c r="X114" s="666"/>
      <c r="Y114" s="666"/>
      <c r="Z114" s="666"/>
      <c r="AA114" s="666"/>
      <c r="AB114" s="666"/>
      <c r="AC114" s="666"/>
      <c r="AD114" s="666"/>
      <c r="AE114" s="673"/>
      <c r="AF114" s="674"/>
      <c r="AG114" s="674"/>
      <c r="AH114" s="674"/>
      <c r="AI114" s="674"/>
      <c r="AJ114" s="675"/>
      <c r="AK114" s="571"/>
      <c r="AL114" s="664"/>
      <c r="AM114" s="664"/>
      <c r="AN114" s="664"/>
      <c r="AO114" s="664"/>
      <c r="AP114" s="665"/>
      <c r="AQ114" s="269"/>
    </row>
    <row r="115" spans="1:43" s="71" customFormat="1" ht="20.100000000000001" customHeight="1" x14ac:dyDescent="0.15">
      <c r="A115" s="268"/>
      <c r="B115" s="268"/>
      <c r="C115" s="347"/>
      <c r="D115" s="886" t="str">
        <f>IF(入力①申請書項目!F136="","",入力①申請書項目!F136)</f>
        <v/>
      </c>
      <c r="E115" s="682"/>
      <c r="F115" s="682"/>
      <c r="G115" s="682"/>
      <c r="H115" s="682"/>
      <c r="I115" s="683"/>
      <c r="J115" s="897"/>
      <c r="K115" s="898"/>
      <c r="L115" s="899"/>
      <c r="M115" s="666" t="str">
        <f>IF(入力①申請書項目!AE136="","",入力①申請書項目!AE136)</f>
        <v/>
      </c>
      <c r="N115" s="666"/>
      <c r="O115" s="666"/>
      <c r="P115" s="666"/>
      <c r="Q115" s="666"/>
      <c r="R115" s="666"/>
      <c r="S115" s="666"/>
      <c r="T115" s="666"/>
      <c r="U115" s="666"/>
      <c r="V115" s="666"/>
      <c r="W115" s="666"/>
      <c r="X115" s="666"/>
      <c r="Y115" s="666"/>
      <c r="Z115" s="666"/>
      <c r="AA115" s="666"/>
      <c r="AB115" s="666"/>
      <c r="AC115" s="666"/>
      <c r="AD115" s="666"/>
      <c r="AE115" s="667" t="str">
        <f>IF(入力①申請書項目!AE136="","",入力①申請書項目!AW136)&amp;IF(入力①申請書項目!AW136="","","")</f>
        <v/>
      </c>
      <c r="AF115" s="668"/>
      <c r="AG115" s="668"/>
      <c r="AH115" s="668"/>
      <c r="AI115" s="668"/>
      <c r="AJ115" s="669"/>
      <c r="AK115" s="660" t="str">
        <f>IF(入力①申請書項目!AT136=0,"",入力①申請書項目!AT136)</f>
        <v/>
      </c>
      <c r="AL115" s="661"/>
      <c r="AM115" s="661"/>
      <c r="AN115" s="661"/>
      <c r="AO115" s="661"/>
      <c r="AP115" s="662"/>
      <c r="AQ115" s="269"/>
    </row>
    <row r="116" spans="1:43" s="71" customFormat="1" ht="20.100000000000001" customHeight="1" x14ac:dyDescent="0.15">
      <c r="A116" s="268"/>
      <c r="B116" s="268"/>
      <c r="C116" s="347" t="s">
        <v>66</v>
      </c>
      <c r="D116" s="887"/>
      <c r="E116" s="684"/>
      <c r="F116" s="684"/>
      <c r="G116" s="684"/>
      <c r="H116" s="684"/>
      <c r="I116" s="685"/>
      <c r="J116" s="900"/>
      <c r="K116" s="901"/>
      <c r="L116" s="902"/>
      <c r="M116" s="666"/>
      <c r="N116" s="666"/>
      <c r="O116" s="666"/>
      <c r="P116" s="666"/>
      <c r="Q116" s="666"/>
      <c r="R116" s="666"/>
      <c r="S116" s="666"/>
      <c r="T116" s="666"/>
      <c r="U116" s="666"/>
      <c r="V116" s="666"/>
      <c r="W116" s="666"/>
      <c r="X116" s="666"/>
      <c r="Y116" s="666"/>
      <c r="Z116" s="666"/>
      <c r="AA116" s="666"/>
      <c r="AB116" s="666"/>
      <c r="AC116" s="666"/>
      <c r="AD116" s="666"/>
      <c r="AE116" s="670"/>
      <c r="AF116" s="671"/>
      <c r="AG116" s="671"/>
      <c r="AH116" s="671"/>
      <c r="AI116" s="671"/>
      <c r="AJ116" s="672"/>
      <c r="AK116" s="570"/>
      <c r="AL116" s="596"/>
      <c r="AM116" s="596"/>
      <c r="AN116" s="596"/>
      <c r="AO116" s="596"/>
      <c r="AP116" s="663"/>
      <c r="AQ116" s="269"/>
    </row>
    <row r="117" spans="1:43" s="71" customFormat="1" ht="20.100000000000001" customHeight="1" x14ac:dyDescent="0.15">
      <c r="A117" s="268"/>
      <c r="B117" s="268"/>
      <c r="C117" s="344"/>
      <c r="D117" s="888"/>
      <c r="E117" s="889"/>
      <c r="F117" s="889"/>
      <c r="G117" s="889"/>
      <c r="H117" s="889"/>
      <c r="I117" s="890"/>
      <c r="J117" s="903"/>
      <c r="K117" s="904"/>
      <c r="L117" s="905"/>
      <c r="M117" s="666"/>
      <c r="N117" s="666"/>
      <c r="O117" s="666"/>
      <c r="P117" s="666"/>
      <c r="Q117" s="666"/>
      <c r="R117" s="666"/>
      <c r="S117" s="666"/>
      <c r="T117" s="666"/>
      <c r="U117" s="666"/>
      <c r="V117" s="666"/>
      <c r="W117" s="666"/>
      <c r="X117" s="666"/>
      <c r="Y117" s="666"/>
      <c r="Z117" s="666"/>
      <c r="AA117" s="666"/>
      <c r="AB117" s="666"/>
      <c r="AC117" s="666"/>
      <c r="AD117" s="666"/>
      <c r="AE117" s="673"/>
      <c r="AF117" s="674"/>
      <c r="AG117" s="674"/>
      <c r="AH117" s="674"/>
      <c r="AI117" s="674"/>
      <c r="AJ117" s="675"/>
      <c r="AK117" s="571"/>
      <c r="AL117" s="664"/>
      <c r="AM117" s="664"/>
      <c r="AN117" s="664"/>
      <c r="AO117" s="664"/>
      <c r="AP117" s="665"/>
      <c r="AQ117" s="269"/>
    </row>
    <row r="118" spans="1:43" ht="9" customHeight="1" x14ac:dyDescent="0.15">
      <c r="A118" s="269"/>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9"/>
    </row>
    <row r="119" spans="1:43" x14ac:dyDescent="0.15">
      <c r="A119" s="269"/>
      <c r="B119" s="268" t="s">
        <v>67</v>
      </c>
      <c r="C119" s="268" t="s">
        <v>68</v>
      </c>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9"/>
    </row>
    <row r="120" spans="1:43" x14ac:dyDescent="0.15">
      <c r="A120" s="269"/>
      <c r="B120" s="268"/>
      <c r="C120" s="268" t="s">
        <v>69</v>
      </c>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9"/>
    </row>
    <row r="121" spans="1:43" ht="19.5" customHeight="1" x14ac:dyDescent="0.15">
      <c r="A121" s="269"/>
      <c r="B121" s="268"/>
      <c r="C121" s="392" t="s">
        <v>70</v>
      </c>
      <c r="D121" s="392"/>
      <c r="E121" s="453" t="s">
        <v>71</v>
      </c>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t="s">
        <v>72</v>
      </c>
      <c r="AB121" s="453"/>
      <c r="AC121" s="453"/>
      <c r="AD121" s="453"/>
      <c r="AE121" s="453"/>
      <c r="AF121" s="453"/>
      <c r="AG121" s="453"/>
      <c r="AH121" s="453" t="s">
        <v>73</v>
      </c>
      <c r="AI121" s="453"/>
      <c r="AJ121" s="453"/>
      <c r="AK121" s="453"/>
      <c r="AL121" s="453"/>
      <c r="AM121" s="453"/>
      <c r="AN121" s="453"/>
      <c r="AO121" s="453"/>
      <c r="AP121" s="453"/>
      <c r="AQ121" s="269"/>
    </row>
    <row r="122" spans="1:43" ht="18" customHeight="1" x14ac:dyDescent="0.15">
      <c r="A122" s="269"/>
      <c r="B122" s="268"/>
      <c r="C122" s="552" t="str">
        <f>IF(入力①申請書項目!E146="","",入力①申請書項目!E146)</f>
        <v/>
      </c>
      <c r="D122" s="552"/>
      <c r="E122" s="551" t="str">
        <f>IF(入力①申請書項目!G146="","",入力①申請書項目!G146)</f>
        <v/>
      </c>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613" t="str">
        <f>IF(入力①申請書項目!Z146="","",入力①申請書項目!Z146)</f>
        <v/>
      </c>
      <c r="AB122" s="614"/>
      <c r="AC122" s="614"/>
      <c r="AD122" s="614"/>
      <c r="AE122" s="614"/>
      <c r="AF122" s="614"/>
      <c r="AG122" s="615"/>
      <c r="AH122" s="616" t="str">
        <f>IF(入力①申請書項目!AJ146="","",入力①申請書項目!AJ146)</f>
        <v/>
      </c>
      <c r="AI122" s="616"/>
      <c r="AJ122" s="616"/>
      <c r="AK122" s="616"/>
      <c r="AL122" s="616"/>
      <c r="AM122" s="616"/>
      <c r="AN122" s="616"/>
      <c r="AO122" s="616"/>
      <c r="AP122" s="616"/>
      <c r="AQ122" s="269"/>
    </row>
    <row r="123" spans="1:43" ht="18" customHeight="1" x14ac:dyDescent="0.15">
      <c r="A123" s="269"/>
      <c r="B123" s="268"/>
      <c r="C123" s="552" t="str">
        <f>IF(入力①申請書項目!E147="","",入力①申請書項目!E147)</f>
        <v/>
      </c>
      <c r="D123" s="552"/>
      <c r="E123" s="551" t="str">
        <f>IF(入力①申請書項目!G147="","",入力①申請書項目!G147)</f>
        <v/>
      </c>
      <c r="F123" s="551"/>
      <c r="G123" s="551"/>
      <c r="H123" s="551"/>
      <c r="I123" s="551"/>
      <c r="J123" s="551"/>
      <c r="K123" s="551"/>
      <c r="L123" s="551"/>
      <c r="M123" s="551"/>
      <c r="N123" s="551"/>
      <c r="O123" s="551"/>
      <c r="P123" s="551"/>
      <c r="Q123" s="551"/>
      <c r="R123" s="551"/>
      <c r="S123" s="551"/>
      <c r="T123" s="551"/>
      <c r="U123" s="551"/>
      <c r="V123" s="551"/>
      <c r="W123" s="551"/>
      <c r="X123" s="551"/>
      <c r="Y123" s="551"/>
      <c r="Z123" s="551"/>
      <c r="AA123" s="554" t="str">
        <f>IF(入力①申請書項目!Z147="","",入力①申請書項目!Z147)</f>
        <v/>
      </c>
      <c r="AB123" s="554"/>
      <c r="AC123" s="554"/>
      <c r="AD123" s="554"/>
      <c r="AE123" s="554"/>
      <c r="AF123" s="554"/>
      <c r="AG123" s="554"/>
      <c r="AH123" s="616" t="str">
        <f>IF(入力①申請書項目!AJ147="","",入力①申請書項目!AJ147)</f>
        <v/>
      </c>
      <c r="AI123" s="616"/>
      <c r="AJ123" s="616"/>
      <c r="AK123" s="616"/>
      <c r="AL123" s="616"/>
      <c r="AM123" s="616"/>
      <c r="AN123" s="616"/>
      <c r="AO123" s="616"/>
      <c r="AP123" s="616"/>
      <c r="AQ123" s="269"/>
    </row>
    <row r="124" spans="1:43" ht="18" customHeight="1" x14ac:dyDescent="0.15">
      <c r="A124" s="269"/>
      <c r="B124" s="268"/>
      <c r="C124" s="552" t="str">
        <f>IF(入力①申請書項目!E148="","",入力①申請書項目!E148)</f>
        <v/>
      </c>
      <c r="D124" s="552"/>
      <c r="E124" s="551" t="str">
        <f>IF(入力①申請書項目!G148="","",入力①申請書項目!G148)</f>
        <v/>
      </c>
      <c r="F124" s="551"/>
      <c r="G124" s="551"/>
      <c r="H124" s="551"/>
      <c r="I124" s="551"/>
      <c r="J124" s="551"/>
      <c r="K124" s="551"/>
      <c r="L124" s="551"/>
      <c r="M124" s="551"/>
      <c r="N124" s="551"/>
      <c r="O124" s="551"/>
      <c r="P124" s="551"/>
      <c r="Q124" s="551"/>
      <c r="R124" s="551"/>
      <c r="S124" s="551"/>
      <c r="T124" s="551"/>
      <c r="U124" s="551"/>
      <c r="V124" s="551"/>
      <c r="W124" s="551"/>
      <c r="X124" s="551"/>
      <c r="Y124" s="551"/>
      <c r="Z124" s="551"/>
      <c r="AA124" s="554" t="str">
        <f>IF(入力①申請書項目!Z148="","",入力①申請書項目!Z148)</f>
        <v/>
      </c>
      <c r="AB124" s="554"/>
      <c r="AC124" s="554"/>
      <c r="AD124" s="554"/>
      <c r="AE124" s="554"/>
      <c r="AF124" s="554"/>
      <c r="AG124" s="554"/>
      <c r="AH124" s="616" t="str">
        <f>IF(入力①申請書項目!AJ148="","",入力①申請書項目!AJ148)</f>
        <v/>
      </c>
      <c r="AI124" s="616"/>
      <c r="AJ124" s="616"/>
      <c r="AK124" s="616"/>
      <c r="AL124" s="616"/>
      <c r="AM124" s="616"/>
      <c r="AN124" s="616"/>
      <c r="AO124" s="616"/>
      <c r="AP124" s="616"/>
      <c r="AQ124" s="269"/>
    </row>
    <row r="125" spans="1:43" ht="18" customHeight="1" x14ac:dyDescent="0.15">
      <c r="A125" s="269"/>
      <c r="B125" s="268"/>
      <c r="C125" s="552" t="str">
        <f>IF(入力①申請書項目!E149="","",入力①申請書項目!E149)</f>
        <v/>
      </c>
      <c r="D125" s="552"/>
      <c r="E125" s="551" t="str">
        <f>IF(入力①申請書項目!G149="","",入力①申請書項目!G149)</f>
        <v/>
      </c>
      <c r="F125" s="551"/>
      <c r="G125" s="551"/>
      <c r="H125" s="551"/>
      <c r="I125" s="551"/>
      <c r="J125" s="551"/>
      <c r="K125" s="551"/>
      <c r="L125" s="551"/>
      <c r="M125" s="551"/>
      <c r="N125" s="551"/>
      <c r="O125" s="551"/>
      <c r="P125" s="551"/>
      <c r="Q125" s="551"/>
      <c r="R125" s="551"/>
      <c r="S125" s="551"/>
      <c r="T125" s="551"/>
      <c r="U125" s="551"/>
      <c r="V125" s="551"/>
      <c r="W125" s="551"/>
      <c r="X125" s="551"/>
      <c r="Y125" s="551"/>
      <c r="Z125" s="551"/>
      <c r="AA125" s="554" t="str">
        <f>IF(入力①申請書項目!Z149="","",入力①申請書項目!Z149)</f>
        <v/>
      </c>
      <c r="AB125" s="554"/>
      <c r="AC125" s="554"/>
      <c r="AD125" s="554"/>
      <c r="AE125" s="554"/>
      <c r="AF125" s="554"/>
      <c r="AG125" s="554"/>
      <c r="AH125" s="616" t="str">
        <f>IF(入力①申請書項目!AJ149="","",入力①申請書項目!AJ149)</f>
        <v/>
      </c>
      <c r="AI125" s="616"/>
      <c r="AJ125" s="616"/>
      <c r="AK125" s="616"/>
      <c r="AL125" s="616"/>
      <c r="AM125" s="616"/>
      <c r="AN125" s="616"/>
      <c r="AO125" s="616"/>
      <c r="AP125" s="616"/>
      <c r="AQ125" s="269"/>
    </row>
    <row r="126" spans="1:43" ht="18" customHeight="1" x14ac:dyDescent="0.15">
      <c r="A126" s="269"/>
      <c r="B126" s="268"/>
      <c r="C126" s="552" t="str">
        <f>IF(入力①申請書項目!E150="","",入力①申請書項目!E150)</f>
        <v/>
      </c>
      <c r="D126" s="552"/>
      <c r="E126" s="551" t="str">
        <f>IF(入力①申請書項目!G150="","",入力①申請書項目!G150)</f>
        <v/>
      </c>
      <c r="F126" s="551"/>
      <c r="G126" s="551"/>
      <c r="H126" s="551"/>
      <c r="I126" s="551"/>
      <c r="J126" s="551"/>
      <c r="K126" s="551"/>
      <c r="L126" s="551"/>
      <c r="M126" s="551"/>
      <c r="N126" s="551"/>
      <c r="O126" s="551"/>
      <c r="P126" s="551"/>
      <c r="Q126" s="551"/>
      <c r="R126" s="551"/>
      <c r="S126" s="551"/>
      <c r="T126" s="551"/>
      <c r="U126" s="551"/>
      <c r="V126" s="551"/>
      <c r="W126" s="551"/>
      <c r="X126" s="551"/>
      <c r="Y126" s="551"/>
      <c r="Z126" s="551"/>
      <c r="AA126" s="554" t="str">
        <f>IF(入力①申請書項目!Z150="","",入力①申請書項目!Z150)</f>
        <v/>
      </c>
      <c r="AB126" s="554"/>
      <c r="AC126" s="554"/>
      <c r="AD126" s="554"/>
      <c r="AE126" s="554"/>
      <c r="AF126" s="554"/>
      <c r="AG126" s="554"/>
      <c r="AH126" s="616" t="str">
        <f>IF(入力①申請書項目!AJ150="","",入力①申請書項目!AJ150)</f>
        <v/>
      </c>
      <c r="AI126" s="616"/>
      <c r="AJ126" s="616"/>
      <c r="AK126" s="616"/>
      <c r="AL126" s="616"/>
      <c r="AM126" s="616"/>
      <c r="AN126" s="616"/>
      <c r="AO126" s="616"/>
      <c r="AP126" s="616"/>
      <c r="AQ126" s="269"/>
    </row>
    <row r="127" spans="1:43" ht="18" customHeight="1" x14ac:dyDescent="0.15">
      <c r="A127" s="269"/>
      <c r="B127" s="268"/>
      <c r="C127" s="552" t="str">
        <f>IF(入力①申請書項目!E151="","",入力①申請書項目!E151)</f>
        <v/>
      </c>
      <c r="D127" s="552"/>
      <c r="E127" s="551" t="str">
        <f>IF(入力①申請書項目!G151="","",入力①申請書項目!G151)</f>
        <v/>
      </c>
      <c r="F127" s="551"/>
      <c r="G127" s="551"/>
      <c r="H127" s="551"/>
      <c r="I127" s="551"/>
      <c r="J127" s="551"/>
      <c r="K127" s="551"/>
      <c r="L127" s="551"/>
      <c r="M127" s="551"/>
      <c r="N127" s="551"/>
      <c r="O127" s="551"/>
      <c r="P127" s="551"/>
      <c r="Q127" s="551"/>
      <c r="R127" s="551"/>
      <c r="S127" s="551"/>
      <c r="T127" s="551"/>
      <c r="U127" s="551"/>
      <c r="V127" s="551"/>
      <c r="W127" s="551"/>
      <c r="X127" s="551"/>
      <c r="Y127" s="551"/>
      <c r="Z127" s="551"/>
      <c r="AA127" s="554" t="str">
        <f>IF(入力①申請書項目!Z151="","",入力①申請書項目!Z151)</f>
        <v/>
      </c>
      <c r="AB127" s="554"/>
      <c r="AC127" s="554"/>
      <c r="AD127" s="554"/>
      <c r="AE127" s="554"/>
      <c r="AF127" s="554"/>
      <c r="AG127" s="554"/>
      <c r="AH127" s="616" t="str">
        <f>IF(入力①申請書項目!AJ151="","",入力①申請書項目!AJ151)</f>
        <v/>
      </c>
      <c r="AI127" s="616"/>
      <c r="AJ127" s="616"/>
      <c r="AK127" s="616"/>
      <c r="AL127" s="616"/>
      <c r="AM127" s="616"/>
      <c r="AN127" s="616"/>
      <c r="AO127" s="616"/>
      <c r="AP127" s="616"/>
      <c r="AQ127" s="269"/>
    </row>
    <row r="128" spans="1:43" ht="14.25" customHeight="1" x14ac:dyDescent="0.15">
      <c r="A128" s="268"/>
      <c r="B128" s="268"/>
      <c r="C128" s="23" t="s">
        <v>74</v>
      </c>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9"/>
    </row>
    <row r="129" spans="1:43" x14ac:dyDescent="0.15">
      <c r="A129" s="268"/>
      <c r="B129" s="268" t="s">
        <v>75</v>
      </c>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9"/>
    </row>
    <row r="130" spans="1:43" ht="24" customHeight="1" x14ac:dyDescent="0.15">
      <c r="A130" s="268"/>
      <c r="B130" s="268"/>
      <c r="C130" s="345"/>
      <c r="D130" s="345" t="s">
        <v>76</v>
      </c>
      <c r="E130" s="507" t="s">
        <v>77</v>
      </c>
      <c r="F130" s="508"/>
      <c r="G130" s="508"/>
      <c r="H130" s="509"/>
      <c r="I130" s="679" t="s">
        <v>78</v>
      </c>
      <c r="J130" s="679"/>
      <c r="K130" s="679"/>
      <c r="L130" s="453" t="s">
        <v>79</v>
      </c>
      <c r="M130" s="453"/>
      <c r="N130" s="453"/>
      <c r="O130" s="453"/>
      <c r="P130" s="453"/>
      <c r="Q130" s="453"/>
      <c r="R130" s="453"/>
      <c r="S130" s="453"/>
      <c r="T130" s="453"/>
      <c r="U130" s="453"/>
      <c r="V130" s="453"/>
      <c r="W130" s="453" t="s">
        <v>80</v>
      </c>
      <c r="X130" s="453"/>
      <c r="Y130" s="453"/>
      <c r="Z130" s="453"/>
      <c r="AA130" s="451" t="s">
        <v>81</v>
      </c>
      <c r="AB130" s="451"/>
      <c r="AC130" s="451"/>
      <c r="AD130" s="451" t="s">
        <v>82</v>
      </c>
      <c r="AE130" s="452"/>
      <c r="AF130" s="452"/>
      <c r="AG130" s="453" t="s">
        <v>83</v>
      </c>
      <c r="AH130" s="453"/>
      <c r="AI130" s="451" t="s">
        <v>84</v>
      </c>
      <c r="AJ130" s="452"/>
      <c r="AK130" s="452"/>
      <c r="AL130" s="392" t="s">
        <v>85</v>
      </c>
      <c r="AM130" s="392"/>
      <c r="AN130" s="392"/>
      <c r="AO130" s="392"/>
      <c r="AP130" s="392"/>
      <c r="AQ130" s="269"/>
    </row>
    <row r="131" spans="1:43" ht="19.5" customHeight="1" x14ac:dyDescent="0.15">
      <c r="A131" s="268"/>
      <c r="B131" s="268"/>
      <c r="C131" s="343">
        <v>1</v>
      </c>
      <c r="D131" s="343" t="str">
        <f>IF(入力①申請書項目!E161="","",入力①申請書項目!E161)</f>
        <v/>
      </c>
      <c r="E131" s="513" t="str">
        <f>IF(入力①申請書項目!G161="","",IF(入力①申請書項目!M161="",""&amp;入力①申請書項目!G161&amp;"."&amp;入力①申請書項目!J161,""&amp;入力①申請書項目!G161&amp;"."&amp;入力①申請書項目!J161&amp;"."&amp;入力①申請書項目!M161))</f>
        <v/>
      </c>
      <c r="F131" s="643"/>
      <c r="G131" s="643"/>
      <c r="H131" s="644"/>
      <c r="I131" s="464" t="str">
        <f>IF(入力①申請書項目!P161="","",VLOOKUP(入力①申請書項目!P161,PL①!$A$28:$B$36,2,FALSE))</f>
        <v/>
      </c>
      <c r="J131" s="464"/>
      <c r="K131" s="464"/>
      <c r="L131" s="391" t="str">
        <f>IF(入力①申請書項目!T161="","",入力①申請書項目!T161)</f>
        <v/>
      </c>
      <c r="M131" s="391"/>
      <c r="N131" s="391"/>
      <c r="O131" s="391"/>
      <c r="P131" s="391"/>
      <c r="Q131" s="391"/>
      <c r="R131" s="391"/>
      <c r="S131" s="391"/>
      <c r="T131" s="391"/>
      <c r="U131" s="391"/>
      <c r="V131" s="391"/>
      <c r="W131" s="393" t="str">
        <f>IF(入力①申請書項目!AD161="","",入力①申請書項目!AD161)&amp;IF(入力①申請書項目!AG161="","",入力①申請書項目!AG161)</f>
        <v/>
      </c>
      <c r="X131" s="393"/>
      <c r="Y131" s="393"/>
      <c r="Z131" s="393"/>
      <c r="AA131" s="393" t="str">
        <f>IF(入力①申請書項目!AJ161="","",入力①申請書項目!AJ161)</f>
        <v/>
      </c>
      <c r="AB131" s="393"/>
      <c r="AC131" s="393"/>
      <c r="AD131" s="394" t="str">
        <f>IF(入力①申請書項目!AN161="","",入力①申請書項目!AN161)</f>
        <v/>
      </c>
      <c r="AE131" s="394"/>
      <c r="AF131" s="394"/>
      <c r="AG131" s="443" t="str">
        <f>IF(入力①申請書項目!AQ161="","",入力①申請書項目!AQ161)</f>
        <v/>
      </c>
      <c r="AH131" s="443"/>
      <c r="AI131" s="394" t="str">
        <f>IF(入力①申請書項目!AS161=0,"",入力①申請書項目!AS161)</f>
        <v/>
      </c>
      <c r="AJ131" s="394"/>
      <c r="AK131" s="394"/>
      <c r="AL131" s="416" t="str">
        <f>IF(入力①申請書項目!AY161="","",入力①申請書項目!AY161)</f>
        <v/>
      </c>
      <c r="AM131" s="416"/>
      <c r="AN131" s="416"/>
      <c r="AO131" s="416"/>
      <c r="AP131" s="416"/>
      <c r="AQ131" s="269"/>
    </row>
    <row r="132" spans="1:43" ht="20.100000000000001" customHeight="1" x14ac:dyDescent="0.15">
      <c r="A132" s="268"/>
      <c r="B132" s="268"/>
      <c r="C132" s="343">
        <v>2</v>
      </c>
      <c r="D132" s="343" t="str">
        <f>IF(入力①申請書項目!E162="","",入力①申請書項目!E162)</f>
        <v/>
      </c>
      <c r="E132" s="513" t="str">
        <f>IF(入力①申請書項目!G162="","",IF(入力①申請書項目!M162="",""&amp;入力①申請書項目!G162&amp;"."&amp;入力①申請書項目!J162,""&amp;入力①申請書項目!G162&amp;"."&amp;入力①申請書項目!J162&amp;"."&amp;入力①申請書項目!M162))</f>
        <v/>
      </c>
      <c r="F132" s="643"/>
      <c r="G132" s="643"/>
      <c r="H132" s="644"/>
      <c r="I132" s="464" t="str">
        <f>IF(入力①申請書項目!P162="","",VLOOKUP(入力①申請書項目!P162,PL①!$A$28:$B$36,2,FALSE))</f>
        <v/>
      </c>
      <c r="J132" s="464"/>
      <c r="K132" s="464"/>
      <c r="L132" s="391" t="str">
        <f>IF(入力①申請書項目!T162="","",入力①申請書項目!T162)</f>
        <v/>
      </c>
      <c r="M132" s="391"/>
      <c r="N132" s="391"/>
      <c r="O132" s="391"/>
      <c r="P132" s="391"/>
      <c r="Q132" s="391"/>
      <c r="R132" s="391"/>
      <c r="S132" s="391"/>
      <c r="T132" s="391"/>
      <c r="U132" s="391"/>
      <c r="V132" s="391"/>
      <c r="W132" s="393" t="str">
        <f>IF(入力①申請書項目!AD162="","",入力①申請書項目!AD162)&amp;IF(入力①申請書項目!AG162="","",入力①申請書項目!AG162)</f>
        <v/>
      </c>
      <c r="X132" s="393"/>
      <c r="Y132" s="393"/>
      <c r="Z132" s="393"/>
      <c r="AA132" s="393" t="str">
        <f>IF(入力①申請書項目!AJ162="","",入力①申請書項目!AJ162)</f>
        <v/>
      </c>
      <c r="AB132" s="393"/>
      <c r="AC132" s="393"/>
      <c r="AD132" s="394" t="str">
        <f>IF(入力①申請書項目!AN162="","",入力①申請書項目!AN162)</f>
        <v/>
      </c>
      <c r="AE132" s="394"/>
      <c r="AF132" s="394"/>
      <c r="AG132" s="443" t="str">
        <f>IF(入力①申請書項目!AQ162="","",入力①申請書項目!AQ162)</f>
        <v/>
      </c>
      <c r="AH132" s="443"/>
      <c r="AI132" s="394" t="str">
        <f>IF(入力①申請書項目!AS162=0,"",入力①申請書項目!AS162)</f>
        <v/>
      </c>
      <c r="AJ132" s="394"/>
      <c r="AK132" s="394"/>
      <c r="AL132" s="416" t="str">
        <f>IF(入力①申請書項目!AY162="","",入力①申請書項目!AY162)</f>
        <v/>
      </c>
      <c r="AM132" s="416"/>
      <c r="AN132" s="416"/>
      <c r="AO132" s="416"/>
      <c r="AP132" s="416"/>
      <c r="AQ132" s="269"/>
    </row>
    <row r="133" spans="1:43" ht="20.100000000000001" customHeight="1" x14ac:dyDescent="0.15">
      <c r="A133" s="268"/>
      <c r="B133" s="268"/>
      <c r="C133" s="343">
        <v>3</v>
      </c>
      <c r="D133" s="343" t="str">
        <f>IF(入力①申請書項目!E163="","",入力①申請書項目!E163)</f>
        <v/>
      </c>
      <c r="E133" s="513" t="str">
        <f>IF(入力①申請書項目!G163="","",IF(入力①申請書項目!M163="",""&amp;入力①申請書項目!G163&amp;"."&amp;入力①申請書項目!J163,""&amp;入力①申請書項目!G163&amp;"."&amp;入力①申請書項目!J163&amp;"."&amp;入力①申請書項目!M163))</f>
        <v/>
      </c>
      <c r="F133" s="643"/>
      <c r="G133" s="643"/>
      <c r="H133" s="644"/>
      <c r="I133" s="464" t="str">
        <f>IF(入力①申請書項目!P163="","",VLOOKUP(入力①申請書項目!P163,PL①!$A$28:$B$36,2,FALSE))</f>
        <v/>
      </c>
      <c r="J133" s="464"/>
      <c r="K133" s="464"/>
      <c r="L133" s="391" t="str">
        <f>IF(入力①申請書項目!T163="","",入力①申請書項目!T163)</f>
        <v/>
      </c>
      <c r="M133" s="391"/>
      <c r="N133" s="391"/>
      <c r="O133" s="391"/>
      <c r="P133" s="391"/>
      <c r="Q133" s="391"/>
      <c r="R133" s="391"/>
      <c r="S133" s="391"/>
      <c r="T133" s="391"/>
      <c r="U133" s="391"/>
      <c r="V133" s="391"/>
      <c r="W133" s="393" t="str">
        <f>IF(入力①申請書項目!AD163="","",入力①申請書項目!AD163)&amp;IF(入力①申請書項目!AG163="","",入力①申請書項目!AG163)</f>
        <v/>
      </c>
      <c r="X133" s="393"/>
      <c r="Y133" s="393"/>
      <c r="Z133" s="393"/>
      <c r="AA133" s="393" t="str">
        <f>IF(入力①申請書項目!AJ163="","",入力①申請書項目!AJ163)</f>
        <v/>
      </c>
      <c r="AB133" s="393"/>
      <c r="AC133" s="393"/>
      <c r="AD133" s="394" t="str">
        <f>IF(入力①申請書項目!AN163="","",入力①申請書項目!AN163)</f>
        <v/>
      </c>
      <c r="AE133" s="394"/>
      <c r="AF133" s="394"/>
      <c r="AG133" s="443" t="str">
        <f>IF(入力①申請書項目!AQ163="","",入力①申請書項目!AQ163)</f>
        <v/>
      </c>
      <c r="AH133" s="443"/>
      <c r="AI133" s="394" t="str">
        <f>IF(入力①申請書項目!AS163=0,"",入力①申請書項目!AS163)</f>
        <v/>
      </c>
      <c r="AJ133" s="394"/>
      <c r="AK133" s="394"/>
      <c r="AL133" s="416" t="str">
        <f>IF(入力①申請書項目!AY163="","",入力①申請書項目!AY163)</f>
        <v/>
      </c>
      <c r="AM133" s="416"/>
      <c r="AN133" s="416"/>
      <c r="AO133" s="416"/>
      <c r="AP133" s="416"/>
      <c r="AQ133" s="269"/>
    </row>
    <row r="134" spans="1:43" ht="20.100000000000001" customHeight="1" x14ac:dyDescent="0.15">
      <c r="A134" s="268"/>
      <c r="B134" s="268"/>
      <c r="C134" s="343">
        <v>4</v>
      </c>
      <c r="D134" s="343" t="str">
        <f>IF(入力①申請書項目!E164="","",入力①申請書項目!E164)</f>
        <v/>
      </c>
      <c r="E134" s="513" t="str">
        <f>IF(入力①申請書項目!G164="","",IF(入力①申請書項目!M164="",""&amp;入力①申請書項目!G164&amp;"."&amp;入力①申請書項目!J164,""&amp;入力①申請書項目!G164&amp;"."&amp;入力①申請書項目!J164&amp;"."&amp;入力①申請書項目!M164))</f>
        <v/>
      </c>
      <c r="F134" s="643"/>
      <c r="G134" s="643"/>
      <c r="H134" s="644"/>
      <c r="I134" s="464" t="str">
        <f>IF(入力①申請書項目!P164="","",VLOOKUP(入力①申請書項目!P164,PL①!$A$28:$B$36,2,FALSE))</f>
        <v/>
      </c>
      <c r="J134" s="464"/>
      <c r="K134" s="464"/>
      <c r="L134" s="391" t="str">
        <f>IF(入力①申請書項目!T164="","",入力①申請書項目!T164)</f>
        <v/>
      </c>
      <c r="M134" s="391"/>
      <c r="N134" s="391"/>
      <c r="O134" s="391"/>
      <c r="P134" s="391"/>
      <c r="Q134" s="391"/>
      <c r="R134" s="391"/>
      <c r="S134" s="391"/>
      <c r="T134" s="391"/>
      <c r="U134" s="391"/>
      <c r="V134" s="391"/>
      <c r="W134" s="393" t="str">
        <f>IF(入力①申請書項目!AD164="","",入力①申請書項目!AD164)&amp;IF(入力①申請書項目!AG164="","",入力①申請書項目!AG164)</f>
        <v/>
      </c>
      <c r="X134" s="393"/>
      <c r="Y134" s="393"/>
      <c r="Z134" s="393"/>
      <c r="AA134" s="393" t="str">
        <f>IF(入力①申請書項目!AJ164="","",入力①申請書項目!AJ164)</f>
        <v/>
      </c>
      <c r="AB134" s="393"/>
      <c r="AC134" s="393"/>
      <c r="AD134" s="394" t="str">
        <f>IF(入力①申請書項目!AN164="","",入力①申請書項目!AN164)</f>
        <v/>
      </c>
      <c r="AE134" s="394"/>
      <c r="AF134" s="394"/>
      <c r="AG134" s="443" t="str">
        <f>IF(入力①申請書項目!AQ164="","",入力①申請書項目!AQ164)</f>
        <v/>
      </c>
      <c r="AH134" s="443"/>
      <c r="AI134" s="394" t="str">
        <f>IF(入力①申請書項目!AS164=0,"",入力①申請書項目!AS164)</f>
        <v/>
      </c>
      <c r="AJ134" s="394"/>
      <c r="AK134" s="394"/>
      <c r="AL134" s="416" t="str">
        <f>IF(入力①申請書項目!AY164="","",入力①申請書項目!AY164)</f>
        <v/>
      </c>
      <c r="AM134" s="416"/>
      <c r="AN134" s="416"/>
      <c r="AO134" s="416"/>
      <c r="AP134" s="416"/>
      <c r="AQ134" s="269"/>
    </row>
    <row r="135" spans="1:43" ht="20.100000000000001" customHeight="1" x14ac:dyDescent="0.15">
      <c r="A135" s="268"/>
      <c r="B135" s="268"/>
      <c r="C135" s="343">
        <v>5</v>
      </c>
      <c r="D135" s="343" t="str">
        <f>IF(入力①申請書項目!E165="","",入力①申請書項目!E165)</f>
        <v/>
      </c>
      <c r="E135" s="513" t="str">
        <f>IF(入力①申請書項目!G165="","",IF(入力①申請書項目!M165="",""&amp;入力①申請書項目!G165&amp;"."&amp;入力①申請書項目!J165,""&amp;入力①申請書項目!G165&amp;"."&amp;入力①申請書項目!J165&amp;"."&amp;入力①申請書項目!M165))</f>
        <v/>
      </c>
      <c r="F135" s="643"/>
      <c r="G135" s="643"/>
      <c r="H135" s="644"/>
      <c r="I135" s="464" t="str">
        <f>IF(入力①申請書項目!P165="","",VLOOKUP(入力①申請書項目!P165,PL①!$A$28:$B$36,2,FALSE))</f>
        <v/>
      </c>
      <c r="J135" s="464"/>
      <c r="K135" s="464"/>
      <c r="L135" s="391" t="str">
        <f>IF(入力①申請書項目!T165="","",入力①申請書項目!T165)</f>
        <v/>
      </c>
      <c r="M135" s="391"/>
      <c r="N135" s="391"/>
      <c r="O135" s="391"/>
      <c r="P135" s="391"/>
      <c r="Q135" s="391"/>
      <c r="R135" s="391"/>
      <c r="S135" s="391"/>
      <c r="T135" s="391"/>
      <c r="U135" s="391"/>
      <c r="V135" s="391"/>
      <c r="W135" s="393" t="str">
        <f>IF(入力①申請書項目!AD165="","",入力①申請書項目!AD165)&amp;IF(入力①申請書項目!AG165="","",入力①申請書項目!AG165)</f>
        <v/>
      </c>
      <c r="X135" s="393"/>
      <c r="Y135" s="393"/>
      <c r="Z135" s="393"/>
      <c r="AA135" s="393" t="str">
        <f>IF(入力①申請書項目!AJ165="","",入力①申請書項目!AJ165)</f>
        <v/>
      </c>
      <c r="AB135" s="393"/>
      <c r="AC135" s="393"/>
      <c r="AD135" s="394" t="str">
        <f>IF(入力①申請書項目!AN165="","",入力①申請書項目!AN165)</f>
        <v/>
      </c>
      <c r="AE135" s="394"/>
      <c r="AF135" s="394"/>
      <c r="AG135" s="443" t="str">
        <f>IF(入力①申請書項目!AQ165="","",入力①申請書項目!AQ165)</f>
        <v/>
      </c>
      <c r="AH135" s="443"/>
      <c r="AI135" s="394" t="str">
        <f>IF(入力①申請書項目!AS165=0,"",入力①申請書項目!AS165)</f>
        <v/>
      </c>
      <c r="AJ135" s="394"/>
      <c r="AK135" s="394"/>
      <c r="AL135" s="416" t="str">
        <f>IF(入力①申請書項目!AY165="","",入力①申請書項目!AY165)</f>
        <v/>
      </c>
      <c r="AM135" s="416"/>
      <c r="AN135" s="416"/>
      <c r="AO135" s="416"/>
      <c r="AP135" s="416"/>
      <c r="AQ135" s="269"/>
    </row>
    <row r="136" spans="1:43" ht="20.100000000000001" customHeight="1" x14ac:dyDescent="0.15">
      <c r="A136" s="268"/>
      <c r="B136" s="268"/>
      <c r="C136" s="343">
        <v>6</v>
      </c>
      <c r="D136" s="343" t="str">
        <f>IF(入力①申請書項目!E166="","",入力①申請書項目!E166)</f>
        <v/>
      </c>
      <c r="E136" s="513" t="str">
        <f>IF(入力①申請書項目!G166="","",IF(入力①申請書項目!M166="",""&amp;入力①申請書項目!G166&amp;"."&amp;入力①申請書項目!J166,""&amp;入力①申請書項目!G166&amp;"."&amp;入力①申請書項目!J166&amp;"."&amp;入力①申請書項目!M166))</f>
        <v/>
      </c>
      <c r="F136" s="643"/>
      <c r="G136" s="643"/>
      <c r="H136" s="644"/>
      <c r="I136" s="464" t="str">
        <f>IF(入力①申請書項目!P166="","",VLOOKUP(入力①申請書項目!P166,PL①!$A$28:$B$36,2,FALSE))</f>
        <v/>
      </c>
      <c r="J136" s="464"/>
      <c r="K136" s="464"/>
      <c r="L136" s="391" t="str">
        <f>IF(入力①申請書項目!T166="","",入力①申請書項目!T166)</f>
        <v/>
      </c>
      <c r="M136" s="391"/>
      <c r="N136" s="391"/>
      <c r="O136" s="391"/>
      <c r="P136" s="391"/>
      <c r="Q136" s="391"/>
      <c r="R136" s="391"/>
      <c r="S136" s="391"/>
      <c r="T136" s="391"/>
      <c r="U136" s="391"/>
      <c r="V136" s="391"/>
      <c r="W136" s="393" t="str">
        <f>IF(入力①申請書項目!AD166="","",入力①申請書項目!AD166)&amp;IF(入力①申請書項目!AG166="","",入力①申請書項目!AG166)</f>
        <v/>
      </c>
      <c r="X136" s="393"/>
      <c r="Y136" s="393"/>
      <c r="Z136" s="393"/>
      <c r="AA136" s="393" t="str">
        <f>IF(入力①申請書項目!AJ166="","",入力①申請書項目!AJ166)</f>
        <v/>
      </c>
      <c r="AB136" s="393"/>
      <c r="AC136" s="393"/>
      <c r="AD136" s="394" t="str">
        <f>IF(入力①申請書項目!AN166="","",入力①申請書項目!AN166)</f>
        <v/>
      </c>
      <c r="AE136" s="394"/>
      <c r="AF136" s="394"/>
      <c r="AG136" s="443" t="str">
        <f>IF(入力①申請書項目!AQ166="","",入力①申請書項目!AQ166)</f>
        <v/>
      </c>
      <c r="AH136" s="443"/>
      <c r="AI136" s="394" t="str">
        <f>IF(入力①申請書項目!AS166=0,"",入力①申請書項目!AS166)</f>
        <v/>
      </c>
      <c r="AJ136" s="394"/>
      <c r="AK136" s="394"/>
      <c r="AL136" s="416" t="str">
        <f>IF(入力①申請書項目!AY166="","",入力①申請書項目!AY166)</f>
        <v/>
      </c>
      <c r="AM136" s="416"/>
      <c r="AN136" s="416"/>
      <c r="AO136" s="416"/>
      <c r="AP136" s="416"/>
      <c r="AQ136" s="269"/>
    </row>
    <row r="137" spans="1:43" ht="20.100000000000001" customHeight="1" x14ac:dyDescent="0.15">
      <c r="A137" s="268"/>
      <c r="B137" s="268"/>
      <c r="C137" s="343">
        <v>7</v>
      </c>
      <c r="D137" s="343" t="str">
        <f>IF(入力①申請書項目!E167="","",入力①申請書項目!E167)</f>
        <v/>
      </c>
      <c r="E137" s="513" t="str">
        <f>IF(入力①申請書項目!G167="","",IF(入力①申請書項目!M167="",""&amp;入力①申請書項目!G167&amp;"."&amp;入力①申請書項目!J167,""&amp;入力①申請書項目!G167&amp;"."&amp;入力①申請書項目!J167&amp;"."&amp;入力①申請書項目!M167))</f>
        <v/>
      </c>
      <c r="F137" s="643"/>
      <c r="G137" s="643"/>
      <c r="H137" s="644"/>
      <c r="I137" s="464" t="str">
        <f>IF(入力①申請書項目!P167="","",VLOOKUP(入力①申請書項目!P167,PL①!$A$28:$B$36,2,FALSE))</f>
        <v/>
      </c>
      <c r="J137" s="464"/>
      <c r="K137" s="464"/>
      <c r="L137" s="391" t="str">
        <f>IF(入力①申請書項目!T167="","",入力①申請書項目!T167)</f>
        <v/>
      </c>
      <c r="M137" s="391"/>
      <c r="N137" s="391"/>
      <c r="O137" s="391"/>
      <c r="P137" s="391"/>
      <c r="Q137" s="391"/>
      <c r="R137" s="391"/>
      <c r="S137" s="391"/>
      <c r="T137" s="391"/>
      <c r="U137" s="391"/>
      <c r="V137" s="391"/>
      <c r="W137" s="393" t="str">
        <f>IF(入力①申請書項目!AD167="","",入力①申請書項目!AD167)&amp;IF(入力①申請書項目!AG167="","",入力①申請書項目!AG167)</f>
        <v/>
      </c>
      <c r="X137" s="393"/>
      <c r="Y137" s="393"/>
      <c r="Z137" s="393"/>
      <c r="AA137" s="393" t="str">
        <f>IF(入力①申請書項目!AJ167="","",入力①申請書項目!AJ167)</f>
        <v/>
      </c>
      <c r="AB137" s="393"/>
      <c r="AC137" s="393"/>
      <c r="AD137" s="394" t="str">
        <f>IF(入力①申請書項目!AN167="","",入力①申請書項目!AN167)</f>
        <v/>
      </c>
      <c r="AE137" s="394"/>
      <c r="AF137" s="394"/>
      <c r="AG137" s="443" t="str">
        <f>IF(入力①申請書項目!AQ167="","",入力①申請書項目!AQ167)</f>
        <v/>
      </c>
      <c r="AH137" s="443"/>
      <c r="AI137" s="394" t="str">
        <f>IF(入力①申請書項目!AS167=0,"",入力①申請書項目!AS167)</f>
        <v/>
      </c>
      <c r="AJ137" s="394"/>
      <c r="AK137" s="394"/>
      <c r="AL137" s="416" t="str">
        <f>IF(入力①申請書項目!AY167="","",入力①申請書項目!AY167)</f>
        <v/>
      </c>
      <c r="AM137" s="416"/>
      <c r="AN137" s="416"/>
      <c r="AO137" s="416"/>
      <c r="AP137" s="416"/>
      <c r="AQ137" s="269"/>
    </row>
    <row r="138" spans="1:43" ht="20.100000000000001" customHeight="1" x14ac:dyDescent="0.15">
      <c r="A138" s="268"/>
      <c r="B138" s="268"/>
      <c r="C138" s="343">
        <v>8</v>
      </c>
      <c r="D138" s="343" t="str">
        <f>IF(入力①申請書項目!E168="","",入力①申請書項目!E168)</f>
        <v/>
      </c>
      <c r="E138" s="513" t="str">
        <f>IF(入力①申請書項目!G168="","",IF(入力①申請書項目!M168="",""&amp;入力①申請書項目!G168&amp;"."&amp;入力①申請書項目!J168,""&amp;入力①申請書項目!G168&amp;"."&amp;入力①申請書項目!J168&amp;"."&amp;入力①申請書項目!M168))</f>
        <v/>
      </c>
      <c r="F138" s="643"/>
      <c r="G138" s="643"/>
      <c r="H138" s="644"/>
      <c r="I138" s="464" t="str">
        <f>IF(入力①申請書項目!P168="","",VLOOKUP(入力①申請書項目!P168,PL①!$A$28:$B$36,2,FALSE))</f>
        <v/>
      </c>
      <c r="J138" s="464"/>
      <c r="K138" s="464"/>
      <c r="L138" s="391" t="str">
        <f>IF(入力①申請書項目!T168="","",入力①申請書項目!T168)</f>
        <v/>
      </c>
      <c r="M138" s="391"/>
      <c r="N138" s="391"/>
      <c r="O138" s="391"/>
      <c r="P138" s="391"/>
      <c r="Q138" s="391"/>
      <c r="R138" s="391"/>
      <c r="S138" s="391"/>
      <c r="T138" s="391"/>
      <c r="U138" s="391"/>
      <c r="V138" s="391"/>
      <c r="W138" s="393" t="str">
        <f>IF(入力①申請書項目!AD168="","",入力①申請書項目!AD168)&amp;IF(入力①申請書項目!AG168="","",入力①申請書項目!AG168)</f>
        <v/>
      </c>
      <c r="X138" s="393"/>
      <c r="Y138" s="393"/>
      <c r="Z138" s="393"/>
      <c r="AA138" s="393" t="str">
        <f>IF(入力①申請書項目!AJ168="","",入力①申請書項目!AJ168)</f>
        <v/>
      </c>
      <c r="AB138" s="393"/>
      <c r="AC138" s="393"/>
      <c r="AD138" s="394" t="str">
        <f>IF(入力①申請書項目!AN168="","",入力①申請書項目!AN168)</f>
        <v/>
      </c>
      <c r="AE138" s="394"/>
      <c r="AF138" s="394"/>
      <c r="AG138" s="443" t="str">
        <f>IF(入力①申請書項目!AQ168="","",入力①申請書項目!AQ168)</f>
        <v/>
      </c>
      <c r="AH138" s="443"/>
      <c r="AI138" s="394" t="str">
        <f>IF(入力①申請書項目!AS168=0,"",入力①申請書項目!AS168)</f>
        <v/>
      </c>
      <c r="AJ138" s="394"/>
      <c r="AK138" s="394"/>
      <c r="AL138" s="416" t="str">
        <f>IF(入力①申請書項目!AY168="","",入力①申請書項目!AY168)</f>
        <v/>
      </c>
      <c r="AM138" s="416"/>
      <c r="AN138" s="416"/>
      <c r="AO138" s="416"/>
      <c r="AP138" s="416"/>
      <c r="AQ138" s="269"/>
    </row>
    <row r="139" spans="1:43" ht="20.100000000000001" customHeight="1" x14ac:dyDescent="0.15">
      <c r="A139" s="268"/>
      <c r="B139" s="268"/>
      <c r="C139" s="343">
        <v>9</v>
      </c>
      <c r="D139" s="343" t="str">
        <f>IF(入力①申請書項目!E169="","",入力①申請書項目!E169)</f>
        <v/>
      </c>
      <c r="E139" s="513" t="str">
        <f>IF(入力①申請書項目!G169="","",IF(入力①申請書項目!M169="",""&amp;入力①申請書項目!G169&amp;"."&amp;入力①申請書項目!J169,""&amp;入力①申請書項目!G169&amp;"."&amp;入力①申請書項目!J169&amp;"."&amp;入力①申請書項目!M169))</f>
        <v/>
      </c>
      <c r="F139" s="643"/>
      <c r="G139" s="643"/>
      <c r="H139" s="644"/>
      <c r="I139" s="464" t="str">
        <f>IF(入力①申請書項目!P169="","",VLOOKUP(入力①申請書項目!P169,PL①!$A$28:$B$36,2,FALSE))</f>
        <v/>
      </c>
      <c r="J139" s="464"/>
      <c r="K139" s="464"/>
      <c r="L139" s="391" t="str">
        <f>IF(入力①申請書項目!T169="","",入力①申請書項目!T169)</f>
        <v/>
      </c>
      <c r="M139" s="391"/>
      <c r="N139" s="391"/>
      <c r="O139" s="391"/>
      <c r="P139" s="391"/>
      <c r="Q139" s="391"/>
      <c r="R139" s="391"/>
      <c r="S139" s="391"/>
      <c r="T139" s="391"/>
      <c r="U139" s="391"/>
      <c r="V139" s="391"/>
      <c r="W139" s="393" t="str">
        <f>IF(入力①申請書項目!AD169="","",入力①申請書項目!AD169)&amp;IF(入力①申請書項目!AG169="","",入力①申請書項目!AG169)</f>
        <v/>
      </c>
      <c r="X139" s="393"/>
      <c r="Y139" s="393"/>
      <c r="Z139" s="393"/>
      <c r="AA139" s="393" t="str">
        <f>IF(入力①申請書項目!AJ169="","",入力①申請書項目!AJ169)</f>
        <v/>
      </c>
      <c r="AB139" s="393"/>
      <c r="AC139" s="393"/>
      <c r="AD139" s="394" t="str">
        <f>IF(入力①申請書項目!AN169="","",入力①申請書項目!AN169)</f>
        <v/>
      </c>
      <c r="AE139" s="394"/>
      <c r="AF139" s="394"/>
      <c r="AG139" s="443" t="str">
        <f>IF(入力①申請書項目!AQ169="","",入力①申請書項目!AQ169)</f>
        <v/>
      </c>
      <c r="AH139" s="443"/>
      <c r="AI139" s="394" t="str">
        <f>IF(入力①申請書項目!AS169=0,"",入力①申請書項目!AS169)</f>
        <v/>
      </c>
      <c r="AJ139" s="394"/>
      <c r="AK139" s="394"/>
      <c r="AL139" s="416" t="str">
        <f>IF(入力①申請書項目!AY169="","",入力①申請書項目!AY169)</f>
        <v/>
      </c>
      <c r="AM139" s="416"/>
      <c r="AN139" s="416"/>
      <c r="AO139" s="416"/>
      <c r="AP139" s="416"/>
      <c r="AQ139" s="269"/>
    </row>
    <row r="140" spans="1:43" ht="9" customHeight="1" x14ac:dyDescent="0.15">
      <c r="A140" s="268"/>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94"/>
      <c r="AK140" s="294"/>
      <c r="AL140" s="294"/>
      <c r="AM140" s="294"/>
      <c r="AN140" s="294"/>
      <c r="AO140" s="294"/>
      <c r="AP140" s="294"/>
      <c r="AQ140" s="269"/>
    </row>
    <row r="141" spans="1:43" ht="24" customHeight="1" x14ac:dyDescent="0.15">
      <c r="A141" s="268"/>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552"/>
      <c r="X141" s="552"/>
      <c r="Y141" s="552"/>
      <c r="Z141" s="552"/>
      <c r="AA141" s="645" t="s">
        <v>86</v>
      </c>
      <c r="AB141" s="646"/>
      <c r="AC141" s="647"/>
      <c r="AD141" s="552" t="s">
        <v>87</v>
      </c>
      <c r="AE141" s="552"/>
      <c r="AF141" s="552"/>
      <c r="AG141" s="507" t="s">
        <v>83</v>
      </c>
      <c r="AH141" s="509"/>
      <c r="AI141" s="645" t="s">
        <v>88</v>
      </c>
      <c r="AJ141" s="646"/>
      <c r="AK141" s="647"/>
      <c r="AL141" s="268"/>
      <c r="AM141" s="268"/>
      <c r="AN141" s="295"/>
      <c r="AO141" s="295"/>
      <c r="AP141" s="295"/>
      <c r="AQ141" s="269"/>
    </row>
    <row r="142" spans="1:43" ht="10.5" customHeight="1" x14ac:dyDescent="0.15">
      <c r="A142" s="268"/>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395" t="s">
        <v>89</v>
      </c>
      <c r="X142" s="396"/>
      <c r="Y142" s="396"/>
      <c r="Z142" s="397"/>
      <c r="AA142" s="404" t="s">
        <v>91</v>
      </c>
      <c r="AB142" s="405"/>
      <c r="AC142" s="406"/>
      <c r="AD142" s="407"/>
      <c r="AE142" s="408"/>
      <c r="AF142" s="409"/>
      <c r="AG142" s="393">
        <f ca="1">SUMIF(入力①申請書項目!$AJ$161:$AM$670,AA142,入力①申請書項目!$AQ$161:$AR$670)</f>
        <v>0</v>
      </c>
      <c r="AH142" s="393"/>
      <c r="AI142" s="394">
        <f>SUMIF(入力①申請書項目!$AJ$161:$AM$670,AA142,入力①申請書項目!$AS$161:$AV$670)</f>
        <v>0</v>
      </c>
      <c r="AJ142" s="394"/>
      <c r="AK142" s="394"/>
      <c r="AL142" s="268"/>
      <c r="AM142" s="268"/>
      <c r="AN142" s="295"/>
      <c r="AO142" s="295"/>
      <c r="AP142" s="295"/>
      <c r="AQ142" s="269"/>
    </row>
    <row r="143" spans="1:43" ht="12" customHeight="1" x14ac:dyDescent="0.15">
      <c r="A143" s="268"/>
      <c r="B143" s="268"/>
      <c r="C143" s="268"/>
      <c r="D143" s="296"/>
      <c r="E143" s="296"/>
      <c r="F143" s="268"/>
      <c r="G143" s="268"/>
      <c r="H143" s="268"/>
      <c r="I143" s="268"/>
      <c r="J143" s="268"/>
      <c r="K143" s="268"/>
      <c r="L143" s="268"/>
      <c r="M143" s="268"/>
      <c r="N143" s="268"/>
      <c r="O143" s="268"/>
      <c r="P143" s="268"/>
      <c r="Q143" s="268"/>
      <c r="R143" s="268"/>
      <c r="S143" s="268"/>
      <c r="T143" s="268"/>
      <c r="U143" s="297"/>
      <c r="V143" s="294"/>
      <c r="W143" s="398"/>
      <c r="X143" s="399"/>
      <c r="Y143" s="399"/>
      <c r="Z143" s="400"/>
      <c r="AA143" s="393" t="s">
        <v>92</v>
      </c>
      <c r="AB143" s="393"/>
      <c r="AC143" s="393"/>
      <c r="AD143" s="410"/>
      <c r="AE143" s="411"/>
      <c r="AF143" s="412"/>
      <c r="AG143" s="393">
        <f ca="1">SUMIF(入力①申請書項目!$AJ$161:$AM$670,AA143,入力①申請書項目!$AQ$161:$AR$670)</f>
        <v>0</v>
      </c>
      <c r="AH143" s="393"/>
      <c r="AI143" s="394">
        <f>SUMIF(入力①申請書項目!$AJ$161:$AM$670,AA143,入力①申請書項目!$AS$161:$AV$670)</f>
        <v>0</v>
      </c>
      <c r="AJ143" s="394"/>
      <c r="AK143" s="394"/>
      <c r="AL143" s="268"/>
      <c r="AM143" s="268"/>
      <c r="AN143" s="295"/>
      <c r="AO143" s="295"/>
      <c r="AP143" s="295"/>
      <c r="AQ143" s="269"/>
    </row>
    <row r="144" spans="1:43" ht="12" customHeight="1" x14ac:dyDescent="0.15">
      <c r="A144" s="268"/>
      <c r="B144" s="268"/>
      <c r="C144" s="296"/>
      <c r="D144" s="296"/>
      <c r="E144" s="296"/>
      <c r="F144" s="268"/>
      <c r="G144" s="268"/>
      <c r="H144" s="268"/>
      <c r="I144" s="268"/>
      <c r="J144" s="268"/>
      <c r="K144" s="268"/>
      <c r="L144" s="268"/>
      <c r="M144" s="268"/>
      <c r="N144" s="268"/>
      <c r="O144" s="268"/>
      <c r="P144" s="268"/>
      <c r="Q144" s="268"/>
      <c r="R144" s="268"/>
      <c r="S144" s="268"/>
      <c r="T144" s="268"/>
      <c r="U144" s="297"/>
      <c r="V144" s="294"/>
      <c r="W144" s="398"/>
      <c r="X144" s="399"/>
      <c r="Y144" s="399"/>
      <c r="Z144" s="400"/>
      <c r="AA144" s="393" t="s">
        <v>93</v>
      </c>
      <c r="AB144" s="393"/>
      <c r="AC144" s="393"/>
      <c r="AD144" s="410"/>
      <c r="AE144" s="411"/>
      <c r="AF144" s="412"/>
      <c r="AG144" s="393">
        <f ca="1">SUMIF(入力①申請書項目!$AJ$161:$AM$670,AA144,入力①申請書項目!$AQ$161:$AR$670)</f>
        <v>0</v>
      </c>
      <c r="AH144" s="393"/>
      <c r="AI144" s="394">
        <f>SUMIF(入力①申請書項目!$AJ$161:$AM$670,AA144,入力①申請書項目!$AS$161:$AV$670)</f>
        <v>0</v>
      </c>
      <c r="AJ144" s="394"/>
      <c r="AK144" s="394"/>
      <c r="AL144" s="268"/>
      <c r="AM144" s="268"/>
      <c r="AN144" s="295"/>
      <c r="AO144" s="295"/>
      <c r="AP144" s="295"/>
      <c r="AQ144" s="269"/>
    </row>
    <row r="145" spans="1:43" ht="12" customHeight="1" x14ac:dyDescent="0.15">
      <c r="A145" s="268"/>
      <c r="B145" s="268"/>
      <c r="C145" s="296"/>
      <c r="D145" s="296"/>
      <c r="E145" s="296"/>
      <c r="F145" s="268"/>
      <c r="G145" s="268"/>
      <c r="H145" s="268"/>
      <c r="I145" s="268"/>
      <c r="J145" s="268"/>
      <c r="K145" s="268"/>
      <c r="L145" s="268"/>
      <c r="M145" s="268"/>
      <c r="N145" s="268"/>
      <c r="O145" s="268"/>
      <c r="P145" s="268"/>
      <c r="Q145" s="268"/>
      <c r="R145" s="268"/>
      <c r="S145" s="268"/>
      <c r="T145" s="268"/>
      <c r="U145" s="297"/>
      <c r="V145" s="294"/>
      <c r="W145" s="398"/>
      <c r="X145" s="399"/>
      <c r="Y145" s="399"/>
      <c r="Z145" s="400"/>
      <c r="AA145" s="687" t="s">
        <v>94</v>
      </c>
      <c r="AB145" s="687"/>
      <c r="AC145" s="687"/>
      <c r="AD145" s="410"/>
      <c r="AE145" s="411"/>
      <c r="AF145" s="412"/>
      <c r="AG145" s="393">
        <f ca="1">SUMIF(入力①申請書項目!$AJ$161:$AM$670,AA145,入力①申請書項目!$AQ$161:$AR$670)</f>
        <v>0</v>
      </c>
      <c r="AH145" s="393"/>
      <c r="AI145" s="394">
        <f>SUMIF(入力①申請書項目!$AJ$161:$AM$670,AA145,入力①申請書項目!$AS$161:$AV$670)</f>
        <v>0</v>
      </c>
      <c r="AJ145" s="394"/>
      <c r="AK145" s="394"/>
      <c r="AL145" s="268"/>
      <c r="AM145" s="268"/>
      <c r="AN145" s="295"/>
      <c r="AO145" s="295"/>
      <c r="AP145" s="295"/>
      <c r="AQ145" s="269"/>
    </row>
    <row r="146" spans="1:43" ht="12" customHeight="1" x14ac:dyDescent="0.15">
      <c r="A146" s="268"/>
      <c r="B146" s="268"/>
      <c r="C146" s="296"/>
      <c r="D146" s="296"/>
      <c r="E146" s="296"/>
      <c r="F146" s="268"/>
      <c r="G146" s="268"/>
      <c r="H146" s="268"/>
      <c r="I146" s="268"/>
      <c r="J146" s="268"/>
      <c r="K146" s="268"/>
      <c r="L146" s="268"/>
      <c r="M146" s="268"/>
      <c r="N146" s="268"/>
      <c r="O146" s="268"/>
      <c r="P146" s="268"/>
      <c r="Q146" s="268"/>
      <c r="R146" s="268"/>
      <c r="S146" s="268"/>
      <c r="T146" s="268"/>
      <c r="U146" s="297"/>
      <c r="V146" s="294"/>
      <c r="W146" s="398"/>
      <c r="X146" s="399"/>
      <c r="Y146" s="399"/>
      <c r="Z146" s="400"/>
      <c r="AA146" s="712" t="s">
        <v>5342</v>
      </c>
      <c r="AB146" s="712"/>
      <c r="AC146" s="712"/>
      <c r="AD146" s="410"/>
      <c r="AE146" s="411"/>
      <c r="AF146" s="412"/>
      <c r="AG146" s="393">
        <f ca="1">SUMIF(入力①申請書項目!$AJ$161:$AM$670,AA146,入力①申請書項目!$AQ$161:$AR$670)</f>
        <v>0</v>
      </c>
      <c r="AH146" s="393"/>
      <c r="AI146" s="394">
        <f>SUMIF(入力①申請書項目!$AJ$161:$AM$670,AA146,入力①申請書項目!$AS$161:$AV$670)</f>
        <v>0</v>
      </c>
      <c r="AJ146" s="394"/>
      <c r="AK146" s="394"/>
      <c r="AL146" s="268"/>
      <c r="AM146" s="268"/>
      <c r="AN146" s="295"/>
      <c r="AO146" s="295"/>
      <c r="AP146" s="295"/>
      <c r="AQ146" s="269"/>
    </row>
    <row r="147" spans="1:43" ht="12" customHeight="1" x14ac:dyDescent="0.15">
      <c r="A147" s="268"/>
      <c r="B147" s="268"/>
      <c r="C147" s="296"/>
      <c r="D147" s="296"/>
      <c r="E147" s="296"/>
      <c r="F147" s="268"/>
      <c r="G147" s="268"/>
      <c r="H147" s="268"/>
      <c r="I147" s="268"/>
      <c r="J147" s="268"/>
      <c r="K147" s="268"/>
      <c r="L147" s="268"/>
      <c r="M147" s="268"/>
      <c r="N147" s="268"/>
      <c r="O147" s="268"/>
      <c r="P147" s="268"/>
      <c r="Q147" s="268"/>
      <c r="R147" s="268"/>
      <c r="S147" s="268"/>
      <c r="T147" s="268"/>
      <c r="U147" s="297"/>
      <c r="V147" s="294"/>
      <c r="W147" s="401"/>
      <c r="X147" s="402"/>
      <c r="Y147" s="402"/>
      <c r="Z147" s="403"/>
      <c r="AA147" s="393" t="s">
        <v>90</v>
      </c>
      <c r="AB147" s="393"/>
      <c r="AC147" s="393"/>
      <c r="AD147" s="413"/>
      <c r="AE147" s="414"/>
      <c r="AF147" s="415"/>
      <c r="AG147" s="393">
        <v>0</v>
      </c>
      <c r="AH147" s="393"/>
      <c r="AI147" s="394">
        <v>0</v>
      </c>
      <c r="AJ147" s="394"/>
      <c r="AK147" s="394"/>
      <c r="AL147" s="268"/>
      <c r="AM147" s="268"/>
      <c r="AN147" s="295"/>
      <c r="AO147" s="295"/>
      <c r="AP147" s="295"/>
      <c r="AQ147" s="269"/>
    </row>
    <row r="148" spans="1:43" ht="15" customHeight="1" x14ac:dyDescent="0.15">
      <c r="A148" s="290" t="str">
        <f ca="1">入力①申請書項目!CZ2</f>
        <v xml:space="preserve">A6  B4 5  C </v>
      </c>
      <c r="B148" s="268"/>
      <c r="C148" s="268"/>
      <c r="D148" s="268"/>
      <c r="E148" s="268"/>
      <c r="F148" s="268"/>
      <c r="G148" s="268"/>
      <c r="H148" s="268"/>
      <c r="I148" s="268"/>
      <c r="J148" s="268"/>
      <c r="K148" s="268"/>
      <c r="L148" s="268"/>
      <c r="M148" s="268"/>
      <c r="N148" s="268"/>
      <c r="O148" s="268"/>
      <c r="P148" s="268"/>
      <c r="Q148" s="268"/>
      <c r="R148" s="268"/>
      <c r="S148" s="268"/>
      <c r="T148" s="268"/>
      <c r="U148" s="297"/>
      <c r="V148" s="294"/>
      <c r="W148" s="636" t="s">
        <v>96</v>
      </c>
      <c r="X148" s="636"/>
      <c r="Y148" s="636"/>
      <c r="Z148" s="636"/>
      <c r="AA148" s="636"/>
      <c r="AB148" s="636"/>
      <c r="AC148" s="636"/>
      <c r="AD148" s="636"/>
      <c r="AE148" s="636"/>
      <c r="AF148" s="636"/>
      <c r="AG148" s="393">
        <f ca="1">SUM(AG142:AH147)</f>
        <v>0</v>
      </c>
      <c r="AH148" s="393"/>
      <c r="AI148" s="394">
        <f>SUM(AI142:AK147)</f>
        <v>0</v>
      </c>
      <c r="AJ148" s="394"/>
      <c r="AK148" s="394"/>
      <c r="AL148" s="268"/>
      <c r="AM148" s="268"/>
      <c r="AN148" s="295"/>
      <c r="AO148" s="295"/>
      <c r="AP148" s="295"/>
      <c r="AQ148" s="269"/>
    </row>
    <row r="149" spans="1:43" ht="14.1" customHeight="1" x14ac:dyDescent="0.15">
      <c r="A149" s="268"/>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9"/>
    </row>
    <row r="150" spans="1:43" ht="18.600000000000001" customHeight="1" x14ac:dyDescent="0.15">
      <c r="A150" s="268"/>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617" t="str">
        <f>"変更"&amp;入力①申請書項目!$CY$37</f>
        <v>変更20250610</v>
      </c>
      <c r="AM150" s="622"/>
      <c r="AN150" s="622"/>
      <c r="AO150" s="622"/>
      <c r="AP150" s="622"/>
      <c r="AQ150" s="623"/>
    </row>
    <row r="151" spans="1:43" ht="4.5" customHeight="1" x14ac:dyDescent="0.15">
      <c r="A151" s="268"/>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9"/>
    </row>
    <row r="152" spans="1:43" ht="13.5" customHeight="1" x14ac:dyDescent="0.15">
      <c r="A152" s="268"/>
      <c r="B152" s="268" t="s">
        <v>97</v>
      </c>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9"/>
    </row>
    <row r="153" spans="1:43" ht="4.5" customHeight="1" x14ac:dyDescent="0.15">
      <c r="A153" s="268"/>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9"/>
    </row>
    <row r="154" spans="1:43" ht="20.25" customHeight="1" x14ac:dyDescent="0.15">
      <c r="A154" s="268"/>
      <c r="B154" s="283" t="s">
        <v>98</v>
      </c>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9"/>
      <c r="AA154" s="268"/>
      <c r="AB154" s="268"/>
      <c r="AC154" s="268"/>
      <c r="AD154" s="268"/>
      <c r="AE154" s="268"/>
      <c r="AF154" s="268"/>
      <c r="AG154" s="268"/>
      <c r="AH154" s="268"/>
      <c r="AI154" s="268"/>
      <c r="AJ154" s="268"/>
      <c r="AK154" s="268"/>
      <c r="AL154" s="268"/>
      <c r="AM154" s="268"/>
      <c r="AN154" s="268"/>
      <c r="AO154" s="268"/>
      <c r="AP154" s="268"/>
      <c r="AQ154" s="269"/>
    </row>
    <row r="155" spans="1:43" ht="15" customHeight="1" x14ac:dyDescent="0.15">
      <c r="A155" s="268"/>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9"/>
    </row>
    <row r="156" spans="1:43" ht="13.5" customHeight="1" x14ac:dyDescent="0.15">
      <c r="A156" s="268"/>
      <c r="B156" s="268" t="s">
        <v>232</v>
      </c>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9"/>
    </row>
    <row r="157" spans="1:43" ht="4.5" customHeight="1" x14ac:dyDescent="0.15">
      <c r="A157" s="268"/>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9"/>
    </row>
    <row r="158" spans="1:43" ht="13.5" customHeight="1" x14ac:dyDescent="0.15">
      <c r="A158" s="268"/>
      <c r="B158" s="268" t="s">
        <v>100</v>
      </c>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9"/>
    </row>
    <row r="159" spans="1:43" ht="25.5" customHeight="1" x14ac:dyDescent="0.15">
      <c r="A159" s="268"/>
      <c r="B159" s="345"/>
      <c r="C159" s="349" t="s">
        <v>70</v>
      </c>
      <c r="D159" s="283"/>
      <c r="E159" s="298"/>
      <c r="F159" s="298"/>
      <c r="G159" s="298"/>
      <c r="H159" s="298"/>
      <c r="I159" s="298" t="s">
        <v>101</v>
      </c>
      <c r="J159" s="298"/>
      <c r="K159" s="298"/>
      <c r="L159" s="298"/>
      <c r="M159" s="298"/>
      <c r="N159" s="298"/>
      <c r="O159" s="298"/>
      <c r="P159" s="298"/>
      <c r="Q159" s="298"/>
      <c r="R159" s="298"/>
      <c r="S159" s="298"/>
      <c r="T159" s="283"/>
      <c r="U159" s="298" t="s">
        <v>102</v>
      </c>
      <c r="V159" s="298"/>
      <c r="W159" s="298"/>
      <c r="X159" s="298"/>
      <c r="Y159" s="419" t="s">
        <v>103</v>
      </c>
      <c r="Z159" s="420"/>
      <c r="AA159" s="420"/>
      <c r="AB159" s="420"/>
      <c r="AC159" s="676" t="s">
        <v>104</v>
      </c>
      <c r="AD159" s="677"/>
      <c r="AE159" s="677"/>
      <c r="AF159" s="677"/>
      <c r="AG159" s="677"/>
      <c r="AH159" s="677"/>
      <c r="AI159" s="678"/>
      <c r="AJ159" s="300"/>
      <c r="AK159" s="269"/>
      <c r="AL159" s="70"/>
      <c r="AM159" s="70"/>
      <c r="AN159" s="70"/>
      <c r="AO159" s="70"/>
      <c r="AP159" s="70"/>
    </row>
    <row r="160" spans="1:43" ht="20.25" customHeight="1" x14ac:dyDescent="0.15">
      <c r="A160" s="268"/>
      <c r="B160" s="345">
        <v>1</v>
      </c>
      <c r="C160" s="345"/>
      <c r="D160" s="301"/>
      <c r="E160" s="302"/>
      <c r="F160" s="302"/>
      <c r="G160" s="302"/>
      <c r="H160" s="302"/>
      <c r="I160" s="302"/>
      <c r="J160" s="302"/>
      <c r="K160" s="302"/>
      <c r="L160" s="302"/>
      <c r="M160" s="302"/>
      <c r="N160" s="302"/>
      <c r="O160" s="302"/>
      <c r="P160" s="302"/>
      <c r="Q160" s="302"/>
      <c r="R160" s="302"/>
      <c r="S160" s="302"/>
      <c r="T160" s="301"/>
      <c r="U160" s="302"/>
      <c r="V160" s="302"/>
      <c r="W160" s="302"/>
      <c r="X160" s="302"/>
      <c r="Y160" s="301"/>
      <c r="Z160" s="302"/>
      <c r="AA160" s="302"/>
      <c r="AB160" s="302"/>
      <c r="AC160" s="303"/>
      <c r="AD160" s="304"/>
      <c r="AE160" s="304"/>
      <c r="AF160" s="304"/>
      <c r="AG160" s="304"/>
      <c r="AH160" s="304"/>
      <c r="AI160" s="305"/>
      <c r="AJ160" s="300"/>
      <c r="AK160" s="269"/>
      <c r="AL160" s="70"/>
      <c r="AM160" s="70"/>
      <c r="AN160" s="70"/>
      <c r="AO160" s="70"/>
      <c r="AP160" s="70"/>
    </row>
    <row r="161" spans="1:43" ht="20.25" customHeight="1" x14ac:dyDescent="0.15">
      <c r="A161" s="268"/>
      <c r="B161" s="345">
        <v>2</v>
      </c>
      <c r="C161" s="345"/>
      <c r="D161" s="301"/>
      <c r="E161" s="302"/>
      <c r="F161" s="302"/>
      <c r="G161" s="302"/>
      <c r="H161" s="302"/>
      <c r="I161" s="302"/>
      <c r="J161" s="302"/>
      <c r="K161" s="302"/>
      <c r="L161" s="302"/>
      <c r="M161" s="302"/>
      <c r="N161" s="302"/>
      <c r="O161" s="302"/>
      <c r="P161" s="302"/>
      <c r="Q161" s="302"/>
      <c r="R161" s="302"/>
      <c r="S161" s="302"/>
      <c r="T161" s="301"/>
      <c r="U161" s="302"/>
      <c r="V161" s="302"/>
      <c r="W161" s="302"/>
      <c r="X161" s="302"/>
      <c r="Y161" s="301"/>
      <c r="Z161" s="302"/>
      <c r="AA161" s="302"/>
      <c r="AB161" s="302"/>
      <c r="AC161" s="303"/>
      <c r="AD161" s="304"/>
      <c r="AE161" s="304"/>
      <c r="AF161" s="304"/>
      <c r="AG161" s="304"/>
      <c r="AH161" s="304"/>
      <c r="AI161" s="305"/>
      <c r="AJ161" s="300"/>
      <c r="AK161" s="269"/>
      <c r="AL161" s="70"/>
      <c r="AM161" s="70"/>
      <c r="AN161" s="70"/>
      <c r="AO161" s="70"/>
      <c r="AP161" s="70"/>
    </row>
    <row r="162" spans="1:43" ht="20.25" customHeight="1" x14ac:dyDescent="0.15">
      <c r="A162" s="268"/>
      <c r="B162" s="345">
        <v>3</v>
      </c>
      <c r="C162" s="345"/>
      <c r="D162" s="301"/>
      <c r="E162" s="302"/>
      <c r="F162" s="302"/>
      <c r="G162" s="302"/>
      <c r="H162" s="302"/>
      <c r="I162" s="302"/>
      <c r="J162" s="302"/>
      <c r="K162" s="302"/>
      <c r="L162" s="302"/>
      <c r="M162" s="302"/>
      <c r="N162" s="302"/>
      <c r="O162" s="302"/>
      <c r="P162" s="302"/>
      <c r="Q162" s="302"/>
      <c r="R162" s="302"/>
      <c r="S162" s="302"/>
      <c r="T162" s="301"/>
      <c r="U162" s="302"/>
      <c r="V162" s="302"/>
      <c r="W162" s="302"/>
      <c r="X162" s="302"/>
      <c r="Y162" s="301"/>
      <c r="Z162" s="302"/>
      <c r="AA162" s="302"/>
      <c r="AB162" s="302"/>
      <c r="AC162" s="303"/>
      <c r="AD162" s="304"/>
      <c r="AE162" s="304"/>
      <c r="AF162" s="304"/>
      <c r="AG162" s="304"/>
      <c r="AH162" s="304"/>
      <c r="AI162" s="305"/>
      <c r="AJ162" s="300"/>
      <c r="AK162" s="269"/>
      <c r="AL162" s="70"/>
      <c r="AM162" s="70"/>
      <c r="AN162" s="70"/>
      <c r="AO162" s="70"/>
      <c r="AP162" s="70"/>
    </row>
    <row r="163" spans="1:43" ht="13.5" customHeight="1" x14ac:dyDescent="0.15">
      <c r="A163" s="268"/>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9"/>
      <c r="AQ163" s="269"/>
    </row>
    <row r="164" spans="1:43" ht="13.5" customHeight="1" x14ac:dyDescent="0.15">
      <c r="A164" s="268"/>
      <c r="B164" s="268" t="s">
        <v>105</v>
      </c>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9"/>
      <c r="AQ164" s="269"/>
    </row>
    <row r="165" spans="1:43" ht="25.5" customHeight="1" x14ac:dyDescent="0.15">
      <c r="A165" s="268"/>
      <c r="B165" s="345"/>
      <c r="C165" s="349" t="s">
        <v>70</v>
      </c>
      <c r="D165" s="283"/>
      <c r="E165" s="298"/>
      <c r="F165" s="298"/>
      <c r="G165" s="298"/>
      <c r="H165" s="298" t="s">
        <v>106</v>
      </c>
      <c r="I165" s="298"/>
      <c r="J165" s="298"/>
      <c r="K165" s="298"/>
      <c r="L165" s="298"/>
      <c r="M165" s="298"/>
      <c r="N165" s="298"/>
      <c r="O165" s="298"/>
      <c r="P165" s="298"/>
      <c r="Q165" s="298"/>
      <c r="R165" s="298"/>
      <c r="S165" s="298"/>
      <c r="T165" s="283"/>
      <c r="U165" s="298" t="s">
        <v>107</v>
      </c>
      <c r="V165" s="298"/>
      <c r="W165" s="298"/>
      <c r="X165" s="298"/>
      <c r="Y165" s="419" t="s">
        <v>108</v>
      </c>
      <c r="Z165" s="420"/>
      <c r="AA165" s="420"/>
      <c r="AB165" s="420"/>
      <c r="AC165" s="676" t="s">
        <v>104</v>
      </c>
      <c r="AD165" s="677"/>
      <c r="AE165" s="677"/>
      <c r="AF165" s="677"/>
      <c r="AG165" s="677"/>
      <c r="AH165" s="677"/>
      <c r="AI165" s="678"/>
      <c r="AJ165" s="269"/>
      <c r="AK165" s="269"/>
      <c r="AL165" s="70"/>
      <c r="AM165" s="70"/>
      <c r="AN165" s="70"/>
      <c r="AO165" s="70"/>
      <c r="AP165" s="70"/>
    </row>
    <row r="166" spans="1:43" ht="21" customHeight="1" x14ac:dyDescent="0.15">
      <c r="A166" s="268"/>
      <c r="B166" s="350">
        <v>1</v>
      </c>
      <c r="C166" s="350"/>
      <c r="D166" s="283"/>
      <c r="E166" s="298"/>
      <c r="F166" s="298"/>
      <c r="G166" s="298"/>
      <c r="H166" s="298"/>
      <c r="I166" s="298"/>
      <c r="J166" s="298"/>
      <c r="K166" s="298"/>
      <c r="L166" s="298"/>
      <c r="M166" s="298"/>
      <c r="N166" s="298"/>
      <c r="O166" s="298"/>
      <c r="P166" s="298"/>
      <c r="Q166" s="298"/>
      <c r="R166" s="298"/>
      <c r="S166" s="298"/>
      <c r="T166" s="283"/>
      <c r="U166" s="298"/>
      <c r="V166" s="298"/>
      <c r="W166" s="298"/>
      <c r="X166" s="298"/>
      <c r="Y166" s="283"/>
      <c r="Z166" s="298"/>
      <c r="AA166" s="298"/>
      <c r="AB166" s="298"/>
      <c r="AC166" s="285"/>
      <c r="AD166" s="287"/>
      <c r="AE166" s="287"/>
      <c r="AF166" s="287"/>
      <c r="AG166" s="287"/>
      <c r="AH166" s="287"/>
      <c r="AI166" s="286"/>
      <c r="AJ166" s="269"/>
      <c r="AK166" s="269"/>
      <c r="AL166" s="70"/>
      <c r="AM166" s="70"/>
      <c r="AN166" s="70"/>
      <c r="AO166" s="70"/>
      <c r="AP166" s="70"/>
    </row>
    <row r="167" spans="1:43" ht="21" customHeight="1" x14ac:dyDescent="0.15">
      <c r="A167" s="268"/>
      <c r="B167" s="350">
        <v>2</v>
      </c>
      <c r="C167" s="350"/>
      <c r="D167" s="283"/>
      <c r="E167" s="298"/>
      <c r="F167" s="298"/>
      <c r="G167" s="298"/>
      <c r="H167" s="298"/>
      <c r="I167" s="298"/>
      <c r="J167" s="298"/>
      <c r="K167" s="298"/>
      <c r="L167" s="298"/>
      <c r="M167" s="298"/>
      <c r="N167" s="298"/>
      <c r="O167" s="298"/>
      <c r="P167" s="298"/>
      <c r="Q167" s="298"/>
      <c r="R167" s="298"/>
      <c r="S167" s="298"/>
      <c r="T167" s="283"/>
      <c r="U167" s="298"/>
      <c r="V167" s="298"/>
      <c r="W167" s="298"/>
      <c r="X167" s="298"/>
      <c r="Y167" s="283"/>
      <c r="Z167" s="298"/>
      <c r="AA167" s="298"/>
      <c r="AB167" s="298"/>
      <c r="AC167" s="285"/>
      <c r="AD167" s="287"/>
      <c r="AE167" s="287"/>
      <c r="AF167" s="287"/>
      <c r="AG167" s="287"/>
      <c r="AH167" s="287"/>
      <c r="AI167" s="286"/>
      <c r="AJ167" s="269"/>
      <c r="AK167" s="269"/>
      <c r="AL167" s="70"/>
      <c r="AM167" s="70"/>
      <c r="AN167" s="70"/>
      <c r="AO167" s="70"/>
      <c r="AP167" s="70"/>
    </row>
    <row r="168" spans="1:43" ht="21" customHeight="1" x14ac:dyDescent="0.15">
      <c r="A168" s="268"/>
      <c r="B168" s="350">
        <v>3</v>
      </c>
      <c r="C168" s="350"/>
      <c r="D168" s="283"/>
      <c r="E168" s="298"/>
      <c r="F168" s="298"/>
      <c r="G168" s="298"/>
      <c r="H168" s="298"/>
      <c r="I168" s="298"/>
      <c r="J168" s="298"/>
      <c r="K168" s="298"/>
      <c r="L168" s="298"/>
      <c r="M168" s="298"/>
      <c r="N168" s="298"/>
      <c r="O168" s="298"/>
      <c r="P168" s="298"/>
      <c r="Q168" s="298"/>
      <c r="R168" s="298"/>
      <c r="S168" s="298"/>
      <c r="T168" s="283"/>
      <c r="U168" s="298"/>
      <c r="V168" s="298"/>
      <c r="W168" s="298"/>
      <c r="X168" s="298"/>
      <c r="Y168" s="283"/>
      <c r="Z168" s="298"/>
      <c r="AA168" s="298"/>
      <c r="AB168" s="298"/>
      <c r="AC168" s="285"/>
      <c r="AD168" s="287"/>
      <c r="AE168" s="287"/>
      <c r="AF168" s="287"/>
      <c r="AG168" s="287"/>
      <c r="AH168" s="287"/>
      <c r="AI168" s="286"/>
      <c r="AJ168" s="269"/>
      <c r="AK168" s="269"/>
      <c r="AL168" s="70"/>
      <c r="AM168" s="70"/>
      <c r="AN168" s="70"/>
      <c r="AO168" s="70"/>
      <c r="AP168" s="70"/>
    </row>
    <row r="169" spans="1:43" ht="11.25" customHeight="1" x14ac:dyDescent="0.15">
      <c r="A169" s="268"/>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9"/>
    </row>
    <row r="170" spans="1:43" ht="9" customHeight="1" x14ac:dyDescent="0.15">
      <c r="A170" s="269"/>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9"/>
      <c r="AP170" s="269"/>
      <c r="AQ170" s="269"/>
    </row>
    <row r="171" spans="1:43" ht="18.75" hidden="1" customHeight="1" x14ac:dyDescent="0.15">
      <c r="A171" s="269"/>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9"/>
      <c r="AP171" s="269"/>
      <c r="AQ171" s="269"/>
    </row>
    <row r="172" spans="1:43" ht="18.75" customHeight="1" x14ac:dyDescent="0.15">
      <c r="A172" s="269"/>
      <c r="B172" s="268" t="s">
        <v>233</v>
      </c>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9"/>
      <c r="AP172" s="269"/>
      <c r="AQ172" s="269"/>
    </row>
    <row r="173" spans="1:43" ht="18.75" customHeight="1" x14ac:dyDescent="0.15">
      <c r="A173" s="269"/>
      <c r="B173" s="617" t="s">
        <v>234</v>
      </c>
      <c r="C173" s="618"/>
      <c r="D173" s="618"/>
      <c r="E173" s="618"/>
      <c r="F173" s="618"/>
      <c r="G173" s="618"/>
      <c r="H173" s="618"/>
      <c r="I173" s="618"/>
      <c r="J173" s="618"/>
      <c r="K173" s="618"/>
      <c r="L173" s="618"/>
      <c r="M173" s="618"/>
      <c r="N173" s="618"/>
      <c r="O173" s="618"/>
      <c r="P173" s="618"/>
      <c r="Q173" s="618"/>
      <c r="R173" s="618"/>
      <c r="S173" s="618"/>
      <c r="T173" s="618"/>
      <c r="U173" s="619"/>
      <c r="V173" s="617" t="s">
        <v>235</v>
      </c>
      <c r="W173" s="618"/>
      <c r="X173" s="618"/>
      <c r="Y173" s="618"/>
      <c r="Z173" s="618"/>
      <c r="AA173" s="618"/>
      <c r="AB173" s="618"/>
      <c r="AC173" s="618"/>
      <c r="AD173" s="618"/>
      <c r="AE173" s="618"/>
      <c r="AF173" s="618"/>
      <c r="AG173" s="618"/>
      <c r="AH173" s="618"/>
      <c r="AI173" s="618"/>
      <c r="AJ173" s="618"/>
      <c r="AK173" s="618"/>
      <c r="AL173" s="618"/>
      <c r="AM173" s="618"/>
      <c r="AN173" s="618"/>
      <c r="AO173" s="619"/>
      <c r="AP173" s="269"/>
      <c r="AQ173" s="269"/>
    </row>
    <row r="174" spans="1:43" ht="18.75" customHeight="1" x14ac:dyDescent="0.15">
      <c r="A174" s="269"/>
      <c r="B174" s="640"/>
      <c r="C174" s="641"/>
      <c r="D174" s="641"/>
      <c r="E174" s="641"/>
      <c r="F174" s="641"/>
      <c r="G174" s="641"/>
      <c r="H174" s="641"/>
      <c r="I174" s="641"/>
      <c r="J174" s="641"/>
      <c r="K174" s="641"/>
      <c r="L174" s="641"/>
      <c r="M174" s="641"/>
      <c r="N174" s="641"/>
      <c r="O174" s="641"/>
      <c r="P174" s="641"/>
      <c r="Q174" s="641"/>
      <c r="R174" s="641"/>
      <c r="S174" s="641"/>
      <c r="T174" s="641"/>
      <c r="U174" s="642"/>
      <c r="V174" s="640"/>
      <c r="W174" s="641"/>
      <c r="X174" s="641"/>
      <c r="Y174" s="641"/>
      <c r="Z174" s="641"/>
      <c r="AA174" s="641"/>
      <c r="AB174" s="641"/>
      <c r="AC174" s="641"/>
      <c r="AD174" s="641"/>
      <c r="AE174" s="641"/>
      <c r="AF174" s="641"/>
      <c r="AG174" s="641"/>
      <c r="AH174" s="641"/>
      <c r="AI174" s="641"/>
      <c r="AJ174" s="641"/>
      <c r="AK174" s="641"/>
      <c r="AL174" s="641"/>
      <c r="AM174" s="641"/>
      <c r="AN174" s="641"/>
      <c r="AO174" s="642"/>
      <c r="AP174" s="269"/>
      <c r="AQ174" s="269"/>
    </row>
    <row r="175" spans="1:43" ht="15.75" customHeight="1" x14ac:dyDescent="0.15">
      <c r="A175" s="269"/>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9"/>
      <c r="AP175" s="269"/>
      <c r="AQ175" s="269"/>
    </row>
    <row r="176" spans="1:43" ht="18.75" customHeight="1" x14ac:dyDescent="0.15">
      <c r="A176" s="269"/>
      <c r="B176" s="268" t="s">
        <v>236</v>
      </c>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9"/>
      <c r="AP176" s="269"/>
      <c r="AQ176" s="269"/>
    </row>
    <row r="177" spans="1:44" ht="18.75" customHeight="1" x14ac:dyDescent="0.15">
      <c r="A177" s="269"/>
      <c r="B177" s="617" t="s">
        <v>237</v>
      </c>
      <c r="C177" s="618"/>
      <c r="D177" s="618"/>
      <c r="E177" s="618"/>
      <c r="F177" s="618"/>
      <c r="G177" s="618"/>
      <c r="H177" s="618"/>
      <c r="I177" s="618"/>
      <c r="J177" s="618"/>
      <c r="K177" s="618"/>
      <c r="L177" s="618"/>
      <c r="M177" s="618"/>
      <c r="N177" s="618"/>
      <c r="O177" s="618"/>
      <c r="P177" s="618"/>
      <c r="Q177" s="618"/>
      <c r="R177" s="618"/>
      <c r="S177" s="618"/>
      <c r="T177" s="618"/>
      <c r="U177" s="619"/>
      <c r="V177" s="617" t="s">
        <v>235</v>
      </c>
      <c r="W177" s="618"/>
      <c r="X177" s="618"/>
      <c r="Y177" s="618"/>
      <c r="Z177" s="618"/>
      <c r="AA177" s="618"/>
      <c r="AB177" s="618"/>
      <c r="AC177" s="618"/>
      <c r="AD177" s="618"/>
      <c r="AE177" s="618"/>
      <c r="AF177" s="618"/>
      <c r="AG177" s="618"/>
      <c r="AH177" s="618"/>
      <c r="AI177" s="618"/>
      <c r="AJ177" s="618"/>
      <c r="AK177" s="618"/>
      <c r="AL177" s="618"/>
      <c r="AM177" s="618"/>
      <c r="AN177" s="618"/>
      <c r="AO177" s="619"/>
      <c r="AP177" s="269"/>
      <c r="AQ177" s="269"/>
    </row>
    <row r="178" spans="1:44" ht="18.75" customHeight="1" x14ac:dyDescent="0.15">
      <c r="A178" s="269"/>
      <c r="B178" s="640"/>
      <c r="C178" s="641"/>
      <c r="D178" s="641"/>
      <c r="E178" s="641"/>
      <c r="F178" s="641"/>
      <c r="G178" s="641"/>
      <c r="H178" s="641"/>
      <c r="I178" s="641"/>
      <c r="J178" s="641"/>
      <c r="K178" s="641"/>
      <c r="L178" s="641"/>
      <c r="M178" s="641"/>
      <c r="N178" s="641"/>
      <c r="O178" s="641"/>
      <c r="P178" s="641"/>
      <c r="Q178" s="641"/>
      <c r="R178" s="641"/>
      <c r="S178" s="641"/>
      <c r="T178" s="641"/>
      <c r="U178" s="642"/>
      <c r="V178" s="640"/>
      <c r="W178" s="641"/>
      <c r="X178" s="641"/>
      <c r="Y178" s="641"/>
      <c r="Z178" s="641"/>
      <c r="AA178" s="641"/>
      <c r="AB178" s="641"/>
      <c r="AC178" s="641"/>
      <c r="AD178" s="641"/>
      <c r="AE178" s="641"/>
      <c r="AF178" s="641"/>
      <c r="AG178" s="641"/>
      <c r="AH178" s="641"/>
      <c r="AI178" s="641"/>
      <c r="AJ178" s="641"/>
      <c r="AK178" s="641"/>
      <c r="AL178" s="641"/>
      <c r="AM178" s="641"/>
      <c r="AN178" s="641"/>
      <c r="AO178" s="642"/>
      <c r="AP178" s="269"/>
      <c r="AQ178" s="269"/>
    </row>
    <row r="179" spans="1:44" ht="18.75" customHeight="1" x14ac:dyDescent="0.15">
      <c r="A179" s="269"/>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9"/>
      <c r="AP179" s="269"/>
      <c r="AQ179" s="269"/>
    </row>
    <row r="180" spans="1:44" ht="18.75" customHeight="1" x14ac:dyDescent="0.15">
      <c r="A180" s="269"/>
      <c r="B180" s="268" t="s">
        <v>114</v>
      </c>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9"/>
      <c r="AP180" s="269"/>
      <c r="AQ180" s="269"/>
    </row>
    <row r="181" spans="1:44" ht="18.75" customHeight="1" x14ac:dyDescent="0.15">
      <c r="A181" s="269"/>
      <c r="B181" s="516" t="s">
        <v>115</v>
      </c>
      <c r="C181" s="517"/>
      <c r="D181" s="517"/>
      <c r="E181" s="517"/>
      <c r="F181" s="517"/>
      <c r="G181" s="517"/>
      <c r="H181" s="517"/>
      <c r="I181" s="517"/>
      <c r="J181" s="517"/>
      <c r="K181" s="517"/>
      <c r="L181" s="518"/>
      <c r="M181" s="516" t="s">
        <v>116</v>
      </c>
      <c r="N181" s="517"/>
      <c r="O181" s="517"/>
      <c r="P181" s="517"/>
      <c r="Q181" s="517"/>
      <c r="R181" s="517"/>
      <c r="S181" s="517"/>
      <c r="T181" s="517"/>
      <c r="U181" s="517"/>
      <c r="V181" s="518"/>
      <c r="W181" s="516" t="s">
        <v>117</v>
      </c>
      <c r="X181" s="517"/>
      <c r="Y181" s="517"/>
      <c r="Z181" s="517"/>
      <c r="AA181" s="517"/>
      <c r="AB181" s="517"/>
      <c r="AC181" s="517"/>
      <c r="AD181" s="517"/>
      <c r="AE181" s="517"/>
      <c r="AF181" s="517"/>
      <c r="AG181" s="517"/>
      <c r="AH181" s="517"/>
      <c r="AI181" s="517"/>
      <c r="AJ181" s="517"/>
      <c r="AK181" s="517"/>
      <c r="AL181" s="517"/>
      <c r="AM181" s="517"/>
      <c r="AN181" s="517"/>
      <c r="AO181" s="518"/>
      <c r="AP181" s="269"/>
      <c r="AQ181" s="269"/>
    </row>
    <row r="182" spans="1:44" ht="15" customHeight="1" x14ac:dyDescent="0.15">
      <c r="A182" s="269"/>
      <c r="B182" s="427"/>
      <c r="C182" s="428"/>
      <c r="D182" s="428"/>
      <c r="E182" s="428"/>
      <c r="F182" s="428"/>
      <c r="G182" s="428"/>
      <c r="H182" s="428"/>
      <c r="I182" s="428"/>
      <c r="J182" s="428"/>
      <c r="K182" s="428"/>
      <c r="L182" s="429"/>
      <c r="M182" s="427"/>
      <c r="N182" s="428"/>
      <c r="O182" s="428"/>
      <c r="P182" s="428"/>
      <c r="Q182" s="428"/>
      <c r="R182" s="428"/>
      <c r="S182" s="428"/>
      <c r="T182" s="428"/>
      <c r="U182" s="428"/>
      <c r="V182" s="429"/>
      <c r="W182" s="427"/>
      <c r="X182" s="428"/>
      <c r="Y182" s="428"/>
      <c r="Z182" s="428"/>
      <c r="AA182" s="428"/>
      <c r="AB182" s="428"/>
      <c r="AC182" s="428"/>
      <c r="AD182" s="428"/>
      <c r="AE182" s="428"/>
      <c r="AF182" s="428"/>
      <c r="AG182" s="428"/>
      <c r="AH182" s="428"/>
      <c r="AI182" s="428"/>
      <c r="AJ182" s="428"/>
      <c r="AK182" s="428"/>
      <c r="AL182" s="428"/>
      <c r="AM182" s="428"/>
      <c r="AN182" s="428"/>
      <c r="AO182" s="429"/>
      <c r="AP182" s="269"/>
      <c r="AQ182" s="269"/>
    </row>
    <row r="183" spans="1:44" ht="16.5" customHeight="1" x14ac:dyDescent="0.15">
      <c r="A183" s="269"/>
      <c r="B183" s="427"/>
      <c r="C183" s="428"/>
      <c r="D183" s="428"/>
      <c r="E183" s="428"/>
      <c r="F183" s="428"/>
      <c r="G183" s="428"/>
      <c r="H183" s="428"/>
      <c r="I183" s="428"/>
      <c r="J183" s="428"/>
      <c r="K183" s="428"/>
      <c r="L183" s="429"/>
      <c r="M183" s="427"/>
      <c r="N183" s="428"/>
      <c r="O183" s="428"/>
      <c r="P183" s="428"/>
      <c r="Q183" s="428"/>
      <c r="R183" s="428"/>
      <c r="S183" s="428"/>
      <c r="T183" s="428"/>
      <c r="U183" s="428"/>
      <c r="V183" s="429"/>
      <c r="W183" s="427"/>
      <c r="X183" s="428"/>
      <c r="Y183" s="428"/>
      <c r="Z183" s="428"/>
      <c r="AA183" s="428"/>
      <c r="AB183" s="428"/>
      <c r="AC183" s="428"/>
      <c r="AD183" s="428"/>
      <c r="AE183" s="428"/>
      <c r="AF183" s="428"/>
      <c r="AG183" s="428"/>
      <c r="AH183" s="428"/>
      <c r="AI183" s="428"/>
      <c r="AJ183" s="428"/>
      <c r="AK183" s="428"/>
      <c r="AL183" s="428"/>
      <c r="AM183" s="428"/>
      <c r="AN183" s="428"/>
      <c r="AO183" s="429"/>
      <c r="AP183" s="269"/>
      <c r="AQ183" s="269"/>
    </row>
    <row r="184" spans="1:44" ht="17.25" customHeight="1" x14ac:dyDescent="0.15">
      <c r="A184" s="269"/>
      <c r="B184" s="427"/>
      <c r="C184" s="428"/>
      <c r="D184" s="428"/>
      <c r="E184" s="428"/>
      <c r="F184" s="428"/>
      <c r="G184" s="428"/>
      <c r="H184" s="428"/>
      <c r="I184" s="428"/>
      <c r="J184" s="428"/>
      <c r="K184" s="428"/>
      <c r="L184" s="429"/>
      <c r="M184" s="427"/>
      <c r="N184" s="428"/>
      <c r="O184" s="428"/>
      <c r="P184" s="428"/>
      <c r="Q184" s="428"/>
      <c r="R184" s="428"/>
      <c r="S184" s="428"/>
      <c r="T184" s="428"/>
      <c r="U184" s="428"/>
      <c r="V184" s="429"/>
      <c r="W184" s="427"/>
      <c r="X184" s="428"/>
      <c r="Y184" s="428"/>
      <c r="Z184" s="428"/>
      <c r="AA184" s="428"/>
      <c r="AB184" s="428"/>
      <c r="AC184" s="428"/>
      <c r="AD184" s="428"/>
      <c r="AE184" s="428"/>
      <c r="AF184" s="428"/>
      <c r="AG184" s="428"/>
      <c r="AH184" s="428"/>
      <c r="AI184" s="428"/>
      <c r="AJ184" s="428"/>
      <c r="AK184" s="428"/>
      <c r="AL184" s="428"/>
      <c r="AM184" s="428"/>
      <c r="AN184" s="428"/>
      <c r="AO184" s="429"/>
      <c r="AP184" s="269"/>
      <c r="AQ184" s="269"/>
    </row>
    <row r="185" spans="1:44" ht="18.75" customHeight="1" x14ac:dyDescent="0.15">
      <c r="A185" s="269"/>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c r="AL185" s="268"/>
      <c r="AM185" s="268"/>
      <c r="AN185" s="268"/>
      <c r="AO185" s="269"/>
      <c r="AP185" s="269"/>
      <c r="AQ185" s="269"/>
    </row>
    <row r="186" spans="1:44" ht="18.75" customHeight="1" x14ac:dyDescent="0.15">
      <c r="A186" s="269"/>
      <c r="B186" s="375" t="s">
        <v>118</v>
      </c>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9"/>
      <c r="AP186" s="269"/>
      <c r="AQ186" s="269"/>
    </row>
    <row r="187" spans="1:44" ht="18.75" customHeight="1" x14ac:dyDescent="0.15">
      <c r="A187" s="269"/>
      <c r="B187" s="268"/>
      <c r="C187" s="268" t="s">
        <v>238</v>
      </c>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9"/>
      <c r="AP187" s="269"/>
      <c r="AQ187" s="269"/>
    </row>
    <row r="188" spans="1:44" ht="18.75" customHeight="1" x14ac:dyDescent="0.15">
      <c r="A188" s="269"/>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9"/>
      <c r="AP188" s="269"/>
      <c r="AQ188" s="269"/>
    </row>
    <row r="189" spans="1:44" ht="18.75" customHeight="1" x14ac:dyDescent="0.15">
      <c r="A189" s="269"/>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9"/>
      <c r="AP189" s="269"/>
      <c r="AQ189" s="269"/>
    </row>
    <row r="190" spans="1:44" ht="18.75" customHeight="1" x14ac:dyDescent="0.15">
      <c r="A190" s="269"/>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c r="AL190" s="268"/>
      <c r="AM190" s="268"/>
      <c r="AN190" s="268"/>
      <c r="AO190" s="269"/>
      <c r="AP190" s="269"/>
      <c r="AQ190" s="269"/>
    </row>
    <row r="191" spans="1:44" ht="18.95" customHeight="1" x14ac:dyDescent="0.15">
      <c r="A191" s="268" t="s">
        <v>120</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617" t="str">
        <f>"変更"&amp;入力①申請書項目!$CY$37</f>
        <v>変更20250610</v>
      </c>
      <c r="AM191" s="622"/>
      <c r="AN191" s="622"/>
      <c r="AO191" s="622"/>
      <c r="AP191" s="622"/>
      <c r="AQ191" s="623"/>
      <c r="AR191" s="71"/>
    </row>
    <row r="192" spans="1:44" ht="18.95" customHeight="1" x14ac:dyDescent="0.15">
      <c r="A192" s="268"/>
      <c r="B192" s="268" t="s">
        <v>121</v>
      </c>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9"/>
    </row>
    <row r="193" spans="1:43" ht="15" customHeight="1" x14ac:dyDescent="0.15">
      <c r="A193" s="269"/>
      <c r="B193" s="269"/>
      <c r="C193" s="419" t="str">
        <f>入力②ﾛｶﾍﾞﾝ!A13</f>
        <v>項目</v>
      </c>
      <c r="D193" s="420"/>
      <c r="E193" s="420"/>
      <c r="F193" s="420"/>
      <c r="G193" s="420"/>
      <c r="H193" s="420"/>
      <c r="I193" s="420"/>
      <c r="J193" s="420"/>
      <c r="K193" s="420"/>
      <c r="L193" s="420"/>
      <c r="M193" s="421"/>
      <c r="N193" s="553" t="str">
        <f>入力②ﾛｶﾍﾞﾝ!B13</f>
        <v>現状値
（直近決算値）</v>
      </c>
      <c r="O193" s="553"/>
      <c r="P193" s="553"/>
      <c r="Q193" s="553"/>
      <c r="R193" s="553"/>
      <c r="S193" s="553"/>
      <c r="T193" s="553"/>
      <c r="U193" s="553"/>
      <c r="V193" s="553"/>
      <c r="W193" s="553"/>
      <c r="X193" s="713" t="str">
        <f>入力②ﾛｶﾍﾞﾝ!C13</f>
        <v>目標値（計画終了時）
（計画終了直前決算）</v>
      </c>
      <c r="Y193" s="714"/>
      <c r="Z193" s="714"/>
      <c r="AA193" s="714"/>
      <c r="AB193" s="714"/>
      <c r="AC193" s="714"/>
      <c r="AD193" s="714"/>
      <c r="AE193" s="714"/>
      <c r="AF193" s="714"/>
      <c r="AG193" s="715"/>
      <c r="AH193" s="269"/>
      <c r="AI193" s="269"/>
      <c r="AJ193" s="269"/>
      <c r="AK193" s="269"/>
      <c r="AL193" s="269"/>
      <c r="AM193" s="269"/>
      <c r="AN193" s="269"/>
      <c r="AO193" s="269"/>
      <c r="AP193" s="269"/>
      <c r="AQ193" s="269"/>
    </row>
    <row r="194" spans="1:43" ht="18" customHeight="1" x14ac:dyDescent="0.15">
      <c r="A194" s="269"/>
      <c r="B194" s="269"/>
      <c r="C194" s="419" t="str">
        <f>入力②ﾛｶﾍﾞﾝ!A15</f>
        <v>売上高</v>
      </c>
      <c r="D194" s="420"/>
      <c r="E194" s="420"/>
      <c r="F194" s="420"/>
      <c r="G194" s="420"/>
      <c r="H194" s="420"/>
      <c r="I194" s="420"/>
      <c r="J194" s="420"/>
      <c r="K194" s="420"/>
      <c r="L194" s="420"/>
      <c r="M194" s="421"/>
      <c r="N194" s="882">
        <f>入力②ﾛｶﾍﾞﾝ!B15</f>
        <v>1000000</v>
      </c>
      <c r="O194" s="882"/>
      <c r="P194" s="882"/>
      <c r="Q194" s="882"/>
      <c r="R194" s="882"/>
      <c r="S194" s="882"/>
      <c r="T194" s="882"/>
      <c r="U194" s="882"/>
      <c r="V194" s="882"/>
      <c r="W194" s="882"/>
      <c r="X194" s="882">
        <f>入力②ﾛｶﾍﾞﾝ!C15</f>
        <v>1060000</v>
      </c>
      <c r="Y194" s="882"/>
      <c r="Z194" s="882"/>
      <c r="AA194" s="882"/>
      <c r="AB194" s="882"/>
      <c r="AC194" s="882"/>
      <c r="AD194" s="882"/>
      <c r="AE194" s="882"/>
      <c r="AF194" s="882"/>
      <c r="AG194" s="882"/>
      <c r="AH194" s="269"/>
      <c r="AI194" s="269"/>
      <c r="AJ194" s="269"/>
      <c r="AK194" s="269"/>
      <c r="AL194" s="269"/>
      <c r="AM194" s="269"/>
      <c r="AN194" s="269"/>
      <c r="AO194" s="269"/>
      <c r="AP194" s="269"/>
      <c r="AQ194" s="269"/>
    </row>
    <row r="195" spans="1:43" ht="18" customHeight="1" x14ac:dyDescent="0.15">
      <c r="A195" s="269"/>
      <c r="B195" s="269"/>
      <c r="C195" s="419" t="str">
        <f>入力②ﾛｶﾍﾞﾝ!A16</f>
        <v>前期売上高</v>
      </c>
      <c r="D195" s="420"/>
      <c r="E195" s="420"/>
      <c r="F195" s="420"/>
      <c r="G195" s="420"/>
      <c r="H195" s="420"/>
      <c r="I195" s="420"/>
      <c r="J195" s="420"/>
      <c r="K195" s="420"/>
      <c r="L195" s="420"/>
      <c r="M195" s="421"/>
      <c r="N195" s="882">
        <f>入力②ﾛｶﾍﾞﾝ!B16</f>
        <v>950000</v>
      </c>
      <c r="O195" s="882"/>
      <c r="P195" s="882"/>
      <c r="Q195" s="882"/>
      <c r="R195" s="882"/>
      <c r="S195" s="882"/>
      <c r="T195" s="882"/>
      <c r="U195" s="882"/>
      <c r="V195" s="882"/>
      <c r="W195" s="882"/>
      <c r="X195" s="882">
        <f>入力②ﾛｶﾍﾞﾝ!C16</f>
        <v>1040000</v>
      </c>
      <c r="Y195" s="882"/>
      <c r="Z195" s="882"/>
      <c r="AA195" s="882"/>
      <c r="AB195" s="882"/>
      <c r="AC195" s="882"/>
      <c r="AD195" s="882"/>
      <c r="AE195" s="882"/>
      <c r="AF195" s="882"/>
      <c r="AG195" s="882"/>
      <c r="AH195" s="269"/>
      <c r="AI195" s="269"/>
      <c r="AJ195" s="269"/>
      <c r="AK195" s="269"/>
      <c r="AL195" s="269"/>
      <c r="AM195" s="269"/>
      <c r="AN195" s="269"/>
      <c r="AO195" s="269"/>
      <c r="AP195" s="269"/>
      <c r="AQ195" s="269"/>
    </row>
    <row r="196" spans="1:43" ht="18" customHeight="1" x14ac:dyDescent="0.15">
      <c r="A196" s="269"/>
      <c r="B196" s="269"/>
      <c r="C196" s="419" t="str">
        <f>入力②ﾛｶﾍﾞﾝ!A17</f>
        <v>資本金</v>
      </c>
      <c r="D196" s="420"/>
      <c r="E196" s="420"/>
      <c r="F196" s="420"/>
      <c r="G196" s="420"/>
      <c r="H196" s="420"/>
      <c r="I196" s="420"/>
      <c r="J196" s="420"/>
      <c r="K196" s="420"/>
      <c r="L196" s="420"/>
      <c r="M196" s="421"/>
      <c r="N196" s="882">
        <f>入力②ﾛｶﾍﾞﾝ!B17</f>
        <v>10000</v>
      </c>
      <c r="O196" s="882"/>
      <c r="P196" s="882"/>
      <c r="Q196" s="882"/>
      <c r="R196" s="882"/>
      <c r="S196" s="882"/>
      <c r="T196" s="882"/>
      <c r="U196" s="882"/>
      <c r="V196" s="882"/>
      <c r="W196" s="882"/>
      <c r="X196" s="882">
        <f>入力②ﾛｶﾍﾞﾝ!C17</f>
        <v>10000</v>
      </c>
      <c r="Y196" s="882"/>
      <c r="Z196" s="882"/>
      <c r="AA196" s="882"/>
      <c r="AB196" s="882"/>
      <c r="AC196" s="882"/>
      <c r="AD196" s="882"/>
      <c r="AE196" s="882"/>
      <c r="AF196" s="882"/>
      <c r="AG196" s="882"/>
      <c r="AH196" s="269"/>
      <c r="AI196" s="269"/>
      <c r="AJ196" s="269"/>
      <c r="AK196" s="269"/>
      <c r="AL196" s="269"/>
      <c r="AM196" s="269"/>
      <c r="AN196" s="269"/>
      <c r="AO196" s="269"/>
      <c r="AP196" s="269"/>
      <c r="AQ196" s="269"/>
    </row>
    <row r="197" spans="1:43" ht="18" customHeight="1" x14ac:dyDescent="0.15">
      <c r="A197" s="269"/>
      <c r="B197" s="269"/>
      <c r="C197" s="419" t="str">
        <f>入力②ﾛｶﾍﾞﾝ!A18</f>
        <v>営業利益</v>
      </c>
      <c r="D197" s="420"/>
      <c r="E197" s="420"/>
      <c r="F197" s="420"/>
      <c r="G197" s="420"/>
      <c r="H197" s="420"/>
      <c r="I197" s="420"/>
      <c r="J197" s="420"/>
      <c r="K197" s="420"/>
      <c r="L197" s="420"/>
      <c r="M197" s="421"/>
      <c r="N197" s="882">
        <f>入力②ﾛｶﾍﾞﾝ!B18</f>
        <v>100000</v>
      </c>
      <c r="O197" s="882"/>
      <c r="P197" s="882"/>
      <c r="Q197" s="882"/>
      <c r="R197" s="882"/>
      <c r="S197" s="882"/>
      <c r="T197" s="882"/>
      <c r="U197" s="882"/>
      <c r="V197" s="882"/>
      <c r="W197" s="882"/>
      <c r="X197" s="882">
        <f>入力②ﾛｶﾍﾞﾝ!C18</f>
        <v>150000</v>
      </c>
      <c r="Y197" s="882"/>
      <c r="Z197" s="882"/>
      <c r="AA197" s="882"/>
      <c r="AB197" s="882"/>
      <c r="AC197" s="882"/>
      <c r="AD197" s="882"/>
      <c r="AE197" s="882"/>
      <c r="AF197" s="882"/>
      <c r="AG197" s="882"/>
      <c r="AH197" s="269"/>
      <c r="AI197" s="269"/>
      <c r="AJ197" s="269"/>
      <c r="AK197" s="269"/>
      <c r="AL197" s="269"/>
      <c r="AM197" s="269"/>
      <c r="AN197" s="269"/>
      <c r="AO197" s="269"/>
      <c r="AP197" s="269"/>
      <c r="AQ197" s="269"/>
    </row>
    <row r="198" spans="1:43" ht="18" customHeight="1" x14ac:dyDescent="0.15">
      <c r="A198" s="269"/>
      <c r="B198" s="269"/>
      <c r="C198" s="419" t="str">
        <f>入力②ﾛｶﾍﾞﾝ!A19</f>
        <v>借入金</v>
      </c>
      <c r="D198" s="420"/>
      <c r="E198" s="420"/>
      <c r="F198" s="420"/>
      <c r="G198" s="420"/>
      <c r="H198" s="420"/>
      <c r="I198" s="420"/>
      <c r="J198" s="420"/>
      <c r="K198" s="420"/>
      <c r="L198" s="420"/>
      <c r="M198" s="421"/>
      <c r="N198" s="882">
        <f>入力②ﾛｶﾍﾞﾝ!B19</f>
        <v>660274</v>
      </c>
      <c r="O198" s="882"/>
      <c r="P198" s="882"/>
      <c r="Q198" s="882"/>
      <c r="R198" s="882"/>
      <c r="S198" s="882"/>
      <c r="T198" s="882"/>
      <c r="U198" s="882"/>
      <c r="V198" s="882"/>
      <c r="W198" s="882"/>
      <c r="X198" s="882">
        <f>入力②ﾛｶﾍﾞﾝ!C19</f>
        <v>600000</v>
      </c>
      <c r="Y198" s="882"/>
      <c r="Z198" s="882"/>
      <c r="AA198" s="882"/>
      <c r="AB198" s="882"/>
      <c r="AC198" s="882"/>
      <c r="AD198" s="882"/>
      <c r="AE198" s="882"/>
      <c r="AF198" s="882"/>
      <c r="AG198" s="882"/>
      <c r="AH198" s="269"/>
      <c r="AI198" s="269"/>
      <c r="AJ198" s="269"/>
      <c r="AK198" s="269"/>
      <c r="AL198" s="269"/>
      <c r="AM198" s="269"/>
      <c r="AN198" s="269"/>
      <c r="AO198" s="269"/>
      <c r="AP198" s="269"/>
      <c r="AQ198" s="269"/>
    </row>
    <row r="199" spans="1:43" ht="18" customHeight="1" x14ac:dyDescent="0.15">
      <c r="A199" s="269"/>
      <c r="B199" s="269"/>
      <c r="C199" s="419" t="str">
        <f>入力②ﾛｶﾍﾞﾝ!A20</f>
        <v>現金・預金</v>
      </c>
      <c r="D199" s="420"/>
      <c r="E199" s="420"/>
      <c r="F199" s="420"/>
      <c r="G199" s="420"/>
      <c r="H199" s="420"/>
      <c r="I199" s="420"/>
      <c r="J199" s="420"/>
      <c r="K199" s="420"/>
      <c r="L199" s="420"/>
      <c r="M199" s="421"/>
      <c r="N199" s="882">
        <f>入力②ﾛｶﾍﾞﾝ!B20</f>
        <v>474797</v>
      </c>
      <c r="O199" s="882"/>
      <c r="P199" s="882"/>
      <c r="Q199" s="882"/>
      <c r="R199" s="882"/>
      <c r="S199" s="882"/>
      <c r="T199" s="882"/>
      <c r="U199" s="882"/>
      <c r="V199" s="882"/>
      <c r="W199" s="882"/>
      <c r="X199" s="882">
        <f>入力②ﾛｶﾍﾞﾝ!C20</f>
        <v>1000000</v>
      </c>
      <c r="Y199" s="882"/>
      <c r="Z199" s="882"/>
      <c r="AA199" s="882"/>
      <c r="AB199" s="882"/>
      <c r="AC199" s="882"/>
      <c r="AD199" s="882"/>
      <c r="AE199" s="882"/>
      <c r="AF199" s="882"/>
      <c r="AG199" s="882"/>
      <c r="AH199" s="269"/>
      <c r="AI199" s="269"/>
      <c r="AJ199" s="269"/>
      <c r="AK199" s="269"/>
      <c r="AL199" s="269"/>
      <c r="AM199" s="269"/>
      <c r="AN199" s="269"/>
      <c r="AO199" s="269"/>
      <c r="AP199" s="269"/>
      <c r="AQ199" s="269"/>
    </row>
    <row r="200" spans="1:43" ht="18" customHeight="1" x14ac:dyDescent="0.15">
      <c r="A200" s="269"/>
      <c r="B200" s="269"/>
      <c r="C200" s="419" t="str">
        <f>入力②ﾛｶﾍﾞﾝ!A21</f>
        <v>減価償却費</v>
      </c>
      <c r="D200" s="420"/>
      <c r="E200" s="420"/>
      <c r="F200" s="420"/>
      <c r="G200" s="420"/>
      <c r="H200" s="420"/>
      <c r="I200" s="420"/>
      <c r="J200" s="420"/>
      <c r="K200" s="420"/>
      <c r="L200" s="420"/>
      <c r="M200" s="421"/>
      <c r="N200" s="882">
        <f>入力②ﾛｶﾍﾞﾝ!B21</f>
        <v>200000</v>
      </c>
      <c r="O200" s="882"/>
      <c r="P200" s="882"/>
      <c r="Q200" s="882"/>
      <c r="R200" s="882"/>
      <c r="S200" s="882"/>
      <c r="T200" s="882"/>
      <c r="U200" s="882"/>
      <c r="V200" s="882"/>
      <c r="W200" s="882"/>
      <c r="X200" s="882">
        <f>入力②ﾛｶﾍﾞﾝ!C21</f>
        <v>500000</v>
      </c>
      <c r="Y200" s="882"/>
      <c r="Z200" s="882"/>
      <c r="AA200" s="882"/>
      <c r="AB200" s="882"/>
      <c r="AC200" s="882"/>
      <c r="AD200" s="882"/>
      <c r="AE200" s="882"/>
      <c r="AF200" s="882"/>
      <c r="AG200" s="882"/>
      <c r="AH200" s="269"/>
      <c r="AI200" s="269"/>
      <c r="AJ200" s="269"/>
      <c r="AK200" s="269"/>
      <c r="AL200" s="269"/>
      <c r="AM200" s="269"/>
      <c r="AN200" s="269"/>
      <c r="AO200" s="269"/>
      <c r="AP200" s="269"/>
      <c r="AQ200" s="269"/>
    </row>
    <row r="201" spans="1:43" ht="18" customHeight="1" x14ac:dyDescent="0.15">
      <c r="A201" s="269"/>
      <c r="B201" s="269"/>
      <c r="C201" s="419" t="str">
        <f>入力②ﾛｶﾍﾞﾝ!A22</f>
        <v>純資産合計</v>
      </c>
      <c r="D201" s="420"/>
      <c r="E201" s="420"/>
      <c r="F201" s="420"/>
      <c r="G201" s="420"/>
      <c r="H201" s="420"/>
      <c r="I201" s="420"/>
      <c r="J201" s="420"/>
      <c r="K201" s="420"/>
      <c r="L201" s="420"/>
      <c r="M201" s="421"/>
      <c r="N201" s="882">
        <f>入力②ﾛｶﾍﾞﾝ!B22</f>
        <v>912793</v>
      </c>
      <c r="O201" s="882"/>
      <c r="P201" s="882"/>
      <c r="Q201" s="882"/>
      <c r="R201" s="882"/>
      <c r="S201" s="882"/>
      <c r="T201" s="882"/>
      <c r="U201" s="882"/>
      <c r="V201" s="882"/>
      <c r="W201" s="882"/>
      <c r="X201" s="882">
        <f>入力②ﾛｶﾍﾞﾝ!C22</f>
        <v>1000000</v>
      </c>
      <c r="Y201" s="882"/>
      <c r="Z201" s="882"/>
      <c r="AA201" s="882"/>
      <c r="AB201" s="882"/>
      <c r="AC201" s="882"/>
      <c r="AD201" s="882"/>
      <c r="AE201" s="882"/>
      <c r="AF201" s="882"/>
      <c r="AG201" s="882"/>
      <c r="AH201" s="269"/>
      <c r="AI201" s="269"/>
      <c r="AJ201" s="269"/>
      <c r="AK201" s="269"/>
      <c r="AL201" s="269"/>
      <c r="AM201" s="269"/>
      <c r="AN201" s="269"/>
      <c r="AO201" s="269"/>
      <c r="AP201" s="269"/>
      <c r="AQ201" s="269"/>
    </row>
    <row r="202" spans="1:43" ht="18" customHeight="1" x14ac:dyDescent="0.15">
      <c r="A202" s="269"/>
      <c r="B202" s="269"/>
      <c r="C202" s="419" t="str">
        <f>入力②ﾛｶﾍﾞﾝ!A23</f>
        <v>負債合計</v>
      </c>
      <c r="D202" s="420"/>
      <c r="E202" s="420"/>
      <c r="F202" s="420"/>
      <c r="G202" s="420"/>
      <c r="H202" s="420"/>
      <c r="I202" s="420"/>
      <c r="J202" s="420"/>
      <c r="K202" s="420"/>
      <c r="L202" s="420"/>
      <c r="M202" s="421"/>
      <c r="N202" s="882">
        <f>入力②ﾛｶﾍﾞﾝ!B23</f>
        <v>1668387</v>
      </c>
      <c r="O202" s="882"/>
      <c r="P202" s="882"/>
      <c r="Q202" s="882"/>
      <c r="R202" s="882"/>
      <c r="S202" s="882"/>
      <c r="T202" s="882"/>
      <c r="U202" s="882"/>
      <c r="V202" s="882"/>
      <c r="W202" s="882"/>
      <c r="X202" s="882">
        <f>入力②ﾛｶﾍﾞﾝ!C23</f>
        <v>1000000</v>
      </c>
      <c r="Y202" s="882"/>
      <c r="Z202" s="882"/>
      <c r="AA202" s="882"/>
      <c r="AB202" s="882"/>
      <c r="AC202" s="882"/>
      <c r="AD202" s="882"/>
      <c r="AE202" s="882"/>
      <c r="AF202" s="882"/>
      <c r="AG202" s="882"/>
      <c r="AH202" s="269"/>
      <c r="AI202" s="269"/>
      <c r="AJ202" s="269"/>
      <c r="AK202" s="269"/>
      <c r="AL202" s="269"/>
      <c r="AM202" s="269"/>
      <c r="AN202" s="269"/>
      <c r="AO202" s="269"/>
      <c r="AP202" s="269"/>
      <c r="AQ202" s="269"/>
    </row>
    <row r="203" spans="1:43" ht="18" customHeight="1" x14ac:dyDescent="0.15">
      <c r="A203" s="269"/>
      <c r="B203" s="269"/>
      <c r="C203" s="419" t="str">
        <f>入力②ﾛｶﾍﾞﾝ!A24</f>
        <v>売掛金</v>
      </c>
      <c r="D203" s="420"/>
      <c r="E203" s="420"/>
      <c r="F203" s="420"/>
      <c r="G203" s="420"/>
      <c r="H203" s="420"/>
      <c r="I203" s="420"/>
      <c r="J203" s="420"/>
      <c r="K203" s="420"/>
      <c r="L203" s="420"/>
      <c r="M203" s="421"/>
      <c r="N203" s="882">
        <f>入力②ﾛｶﾍﾞﾝ!B24</f>
        <v>671040</v>
      </c>
      <c r="O203" s="882"/>
      <c r="P203" s="882"/>
      <c r="Q203" s="882"/>
      <c r="R203" s="882"/>
      <c r="S203" s="882"/>
      <c r="T203" s="882"/>
      <c r="U203" s="882"/>
      <c r="V203" s="882"/>
      <c r="W203" s="882"/>
      <c r="X203" s="882">
        <f>入力②ﾛｶﾍﾞﾝ!C24</f>
        <v>500000</v>
      </c>
      <c r="Y203" s="882"/>
      <c r="Z203" s="882"/>
      <c r="AA203" s="882"/>
      <c r="AB203" s="882"/>
      <c r="AC203" s="882"/>
      <c r="AD203" s="882"/>
      <c r="AE203" s="882"/>
      <c r="AF203" s="882"/>
      <c r="AG203" s="882"/>
      <c r="AH203" s="269"/>
      <c r="AI203" s="269"/>
      <c r="AJ203" s="269"/>
      <c r="AK203" s="269"/>
      <c r="AL203" s="269"/>
      <c r="AM203" s="269"/>
      <c r="AN203" s="269"/>
      <c r="AO203" s="269"/>
      <c r="AP203" s="269"/>
      <c r="AQ203" s="269"/>
    </row>
    <row r="204" spans="1:43" ht="18" customHeight="1" x14ac:dyDescent="0.15">
      <c r="A204" s="269"/>
      <c r="B204" s="269"/>
      <c r="C204" s="419" t="str">
        <f>入力②ﾛｶﾍﾞﾝ!A25</f>
        <v>受取手形</v>
      </c>
      <c r="D204" s="420"/>
      <c r="E204" s="420"/>
      <c r="F204" s="420"/>
      <c r="G204" s="420"/>
      <c r="H204" s="420"/>
      <c r="I204" s="420"/>
      <c r="J204" s="420"/>
      <c r="K204" s="420"/>
      <c r="L204" s="420"/>
      <c r="M204" s="421"/>
      <c r="N204" s="882">
        <f>入力②ﾛｶﾍﾞﾝ!B25</f>
        <v>270760</v>
      </c>
      <c r="O204" s="882"/>
      <c r="P204" s="882"/>
      <c r="Q204" s="882"/>
      <c r="R204" s="882"/>
      <c r="S204" s="882"/>
      <c r="T204" s="882"/>
      <c r="U204" s="882"/>
      <c r="V204" s="882"/>
      <c r="W204" s="882"/>
      <c r="X204" s="882">
        <f>入力②ﾛｶﾍﾞﾝ!C25</f>
        <v>200000</v>
      </c>
      <c r="Y204" s="882"/>
      <c r="Z204" s="882"/>
      <c r="AA204" s="882"/>
      <c r="AB204" s="882"/>
      <c r="AC204" s="882"/>
      <c r="AD204" s="882"/>
      <c r="AE204" s="882"/>
      <c r="AF204" s="882"/>
      <c r="AG204" s="882"/>
      <c r="AH204" s="269"/>
      <c r="AI204" s="269"/>
      <c r="AJ204" s="269"/>
      <c r="AK204" s="269"/>
      <c r="AL204" s="269"/>
      <c r="AM204" s="269"/>
      <c r="AN204" s="269"/>
      <c r="AO204" s="269"/>
      <c r="AP204" s="269"/>
      <c r="AQ204" s="269"/>
    </row>
    <row r="205" spans="1:43" ht="18" customHeight="1" x14ac:dyDescent="0.15">
      <c r="A205" s="269"/>
      <c r="B205" s="269"/>
      <c r="C205" s="419" t="str">
        <f>入力②ﾛｶﾍﾞﾝ!A26</f>
        <v>棚卸資産</v>
      </c>
      <c r="D205" s="420"/>
      <c r="E205" s="420"/>
      <c r="F205" s="420"/>
      <c r="G205" s="420"/>
      <c r="H205" s="420"/>
      <c r="I205" s="420"/>
      <c r="J205" s="420"/>
      <c r="K205" s="420"/>
      <c r="L205" s="420"/>
      <c r="M205" s="421"/>
      <c r="N205" s="882">
        <f>入力②ﾛｶﾍﾞﾝ!B26</f>
        <v>439285</v>
      </c>
      <c r="O205" s="882"/>
      <c r="P205" s="882"/>
      <c r="Q205" s="882"/>
      <c r="R205" s="882"/>
      <c r="S205" s="882"/>
      <c r="T205" s="882"/>
      <c r="U205" s="882"/>
      <c r="V205" s="882"/>
      <c r="W205" s="882"/>
      <c r="X205" s="882">
        <f>入力②ﾛｶﾍﾞﾝ!C26</f>
        <v>600000</v>
      </c>
      <c r="Y205" s="882"/>
      <c r="Z205" s="882"/>
      <c r="AA205" s="882"/>
      <c r="AB205" s="882"/>
      <c r="AC205" s="882"/>
      <c r="AD205" s="882"/>
      <c r="AE205" s="882"/>
      <c r="AF205" s="882"/>
      <c r="AG205" s="882"/>
      <c r="AH205" s="269"/>
      <c r="AI205" s="269"/>
      <c r="AJ205" s="269"/>
      <c r="AK205" s="269"/>
      <c r="AL205" s="269"/>
      <c r="AM205" s="269"/>
      <c r="AN205" s="269"/>
      <c r="AO205" s="269"/>
      <c r="AP205" s="269"/>
      <c r="AQ205" s="269"/>
    </row>
    <row r="206" spans="1:43" ht="18" customHeight="1" x14ac:dyDescent="0.15">
      <c r="A206" s="269"/>
      <c r="B206" s="269"/>
      <c r="C206" s="419" t="str">
        <f>入力②ﾛｶﾍﾞﾝ!A27</f>
        <v>買掛金</v>
      </c>
      <c r="D206" s="420"/>
      <c r="E206" s="420"/>
      <c r="F206" s="420"/>
      <c r="G206" s="420"/>
      <c r="H206" s="420"/>
      <c r="I206" s="420"/>
      <c r="J206" s="420"/>
      <c r="K206" s="420"/>
      <c r="L206" s="420"/>
      <c r="M206" s="421"/>
      <c r="N206" s="882">
        <f>入力②ﾛｶﾍﾞﾝ!B27</f>
        <v>373206</v>
      </c>
      <c r="O206" s="882"/>
      <c r="P206" s="882"/>
      <c r="Q206" s="882"/>
      <c r="R206" s="882"/>
      <c r="S206" s="882"/>
      <c r="T206" s="882"/>
      <c r="U206" s="882"/>
      <c r="V206" s="882"/>
      <c r="W206" s="882"/>
      <c r="X206" s="882">
        <f>入力②ﾛｶﾍﾞﾝ!C27</f>
        <v>300000</v>
      </c>
      <c r="Y206" s="882"/>
      <c r="Z206" s="882"/>
      <c r="AA206" s="882"/>
      <c r="AB206" s="882"/>
      <c r="AC206" s="882"/>
      <c r="AD206" s="882"/>
      <c r="AE206" s="882"/>
      <c r="AF206" s="882"/>
      <c r="AG206" s="882"/>
      <c r="AH206" s="269"/>
      <c r="AI206" s="269"/>
      <c r="AJ206" s="269"/>
      <c r="AK206" s="269"/>
      <c r="AL206" s="269"/>
      <c r="AM206" s="269"/>
      <c r="AN206" s="269"/>
      <c r="AO206" s="269"/>
      <c r="AP206" s="269"/>
      <c r="AQ206" s="269"/>
    </row>
    <row r="207" spans="1:43" ht="18" customHeight="1" x14ac:dyDescent="0.15">
      <c r="A207" s="269"/>
      <c r="B207" s="269"/>
      <c r="C207" s="419" t="str">
        <f>入力②ﾛｶﾍﾞﾝ!A28</f>
        <v>支払手形</v>
      </c>
      <c r="D207" s="420"/>
      <c r="E207" s="420"/>
      <c r="F207" s="420"/>
      <c r="G207" s="420"/>
      <c r="H207" s="420"/>
      <c r="I207" s="420"/>
      <c r="J207" s="420"/>
      <c r="K207" s="420"/>
      <c r="L207" s="420"/>
      <c r="M207" s="421"/>
      <c r="N207" s="882">
        <f>入力②ﾛｶﾍﾞﾝ!B28</f>
        <v>463324</v>
      </c>
      <c r="O207" s="882"/>
      <c r="P207" s="882"/>
      <c r="Q207" s="882"/>
      <c r="R207" s="882"/>
      <c r="S207" s="882"/>
      <c r="T207" s="882"/>
      <c r="U207" s="882"/>
      <c r="V207" s="882"/>
      <c r="W207" s="882"/>
      <c r="X207" s="882">
        <f>入力②ﾛｶﾍﾞﾝ!C28</f>
        <v>400000</v>
      </c>
      <c r="Y207" s="882"/>
      <c r="Z207" s="882"/>
      <c r="AA207" s="882"/>
      <c r="AB207" s="882"/>
      <c r="AC207" s="882"/>
      <c r="AD207" s="882"/>
      <c r="AE207" s="882"/>
      <c r="AF207" s="882"/>
      <c r="AG207" s="882"/>
      <c r="AH207" s="269"/>
      <c r="AI207" s="269"/>
      <c r="AJ207" s="269"/>
      <c r="AK207" s="269"/>
      <c r="AL207" s="269"/>
      <c r="AM207" s="269"/>
      <c r="AN207" s="269"/>
      <c r="AO207" s="269"/>
      <c r="AP207" s="269"/>
      <c r="AQ207" s="269"/>
    </row>
    <row r="208" spans="1:43" ht="15" customHeight="1" x14ac:dyDescent="0.15">
      <c r="A208" s="269"/>
      <c r="B208" s="269"/>
      <c r="C208" s="268" t="str">
        <f>入力②ﾛｶﾍﾞﾝ!A29</f>
        <v>※金額の単位は千円</v>
      </c>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9"/>
      <c r="AI208" s="269"/>
      <c r="AJ208" s="269"/>
      <c r="AK208" s="269"/>
      <c r="AL208" s="269"/>
      <c r="AM208" s="269"/>
      <c r="AN208" s="269"/>
      <c r="AO208" s="269"/>
      <c r="AP208" s="269"/>
      <c r="AQ208" s="269"/>
    </row>
    <row r="209" spans="1:43" ht="9" customHeight="1" x14ac:dyDescent="0.15">
      <c r="A209" s="269"/>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9"/>
      <c r="AP209" s="269"/>
      <c r="AQ209" s="269"/>
    </row>
    <row r="210" spans="1:43" ht="18.95" customHeight="1" x14ac:dyDescent="0.15">
      <c r="A210" s="269"/>
      <c r="B210" s="268" t="s">
        <v>122</v>
      </c>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c r="AL210" s="268"/>
      <c r="AM210" s="268"/>
      <c r="AN210" s="268"/>
      <c r="AO210" s="269"/>
      <c r="AP210" s="269"/>
      <c r="AQ210" s="269"/>
    </row>
    <row r="211" spans="1:43" ht="10.5" hidden="1" customHeight="1" x14ac:dyDescent="0.15">
      <c r="A211" s="269"/>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9"/>
      <c r="AP211" s="269"/>
      <c r="AQ211" s="269"/>
    </row>
    <row r="212" spans="1:43" ht="15.95" customHeight="1" x14ac:dyDescent="0.15">
      <c r="A212" s="269"/>
      <c r="B212" s="556" t="str">
        <f>"現状値："&amp;入力③指標!E6&amp;"　　　　　　　（単位：千円）"</f>
        <v>現状値：2025年 3 月期　　　　　　　（単位：千円）</v>
      </c>
      <c r="C212" s="557"/>
      <c r="D212" s="557"/>
      <c r="E212" s="557"/>
      <c r="F212" s="557"/>
      <c r="G212" s="557"/>
      <c r="H212" s="557"/>
      <c r="I212" s="557"/>
      <c r="J212" s="557"/>
      <c r="K212" s="557"/>
      <c r="L212" s="557"/>
      <c r="M212" s="557"/>
      <c r="N212" s="557"/>
      <c r="O212" s="557"/>
      <c r="P212" s="558"/>
      <c r="Q212" s="453">
        <v>0</v>
      </c>
      <c r="R212" s="453"/>
      <c r="S212" s="453"/>
      <c r="T212" s="453"/>
      <c r="U212" s="453">
        <v>1</v>
      </c>
      <c r="V212" s="453"/>
      <c r="W212" s="453"/>
      <c r="X212" s="453"/>
      <c r="Y212" s="453">
        <v>2</v>
      </c>
      <c r="Z212" s="453"/>
      <c r="AA212" s="453"/>
      <c r="AB212" s="453"/>
      <c r="AC212" s="453">
        <v>3</v>
      </c>
      <c r="AD212" s="453"/>
      <c r="AE212" s="453"/>
      <c r="AF212" s="453"/>
      <c r="AG212" s="453">
        <v>4</v>
      </c>
      <c r="AH212" s="453"/>
      <c r="AI212" s="453"/>
      <c r="AJ212" s="453"/>
      <c r="AK212" s="453">
        <v>5</v>
      </c>
      <c r="AL212" s="453"/>
      <c r="AM212" s="453"/>
      <c r="AN212" s="453"/>
      <c r="AO212" s="269"/>
      <c r="AP212" s="269"/>
      <c r="AQ212" s="269"/>
    </row>
    <row r="213" spans="1:43" ht="15.95" customHeight="1" x14ac:dyDescent="0.15">
      <c r="A213" s="269"/>
      <c r="B213" s="529" t="str">
        <f>入力③指標!C7</f>
        <v>売上高</v>
      </c>
      <c r="C213" s="530"/>
      <c r="D213" s="530"/>
      <c r="E213" s="530"/>
      <c r="F213" s="530"/>
      <c r="G213" s="530"/>
      <c r="H213" s="530"/>
      <c r="I213" s="529"/>
      <c r="J213" s="530"/>
      <c r="K213" s="530"/>
      <c r="L213" s="530"/>
      <c r="M213" s="530"/>
      <c r="N213" s="530"/>
      <c r="O213" s="530"/>
      <c r="P213" s="530"/>
      <c r="Q213" s="476">
        <f>入力③指標!E7</f>
        <v>1000000</v>
      </c>
      <c r="R213" s="476"/>
      <c r="S213" s="476"/>
      <c r="T213" s="476"/>
      <c r="U213" s="476">
        <f>入力③指標!F7</f>
        <v>1020000</v>
      </c>
      <c r="V213" s="476"/>
      <c r="W213" s="476"/>
      <c r="X213" s="476"/>
      <c r="Y213" s="476">
        <f>入力③指標!G7</f>
        <v>1040000</v>
      </c>
      <c r="Z213" s="476"/>
      <c r="AA213" s="476"/>
      <c r="AB213" s="476"/>
      <c r="AC213" s="476">
        <f>入力③指標!H7</f>
        <v>1060000</v>
      </c>
      <c r="AD213" s="476"/>
      <c r="AE213" s="476"/>
      <c r="AF213" s="476"/>
      <c r="AG213" s="476">
        <f>入力③指標!I7</f>
        <v>0</v>
      </c>
      <c r="AH213" s="476"/>
      <c r="AI213" s="476"/>
      <c r="AJ213" s="476"/>
      <c r="AK213" s="476">
        <f>入力③指標!J7</f>
        <v>0</v>
      </c>
      <c r="AL213" s="476"/>
      <c r="AM213" s="476"/>
      <c r="AN213" s="476"/>
      <c r="AO213" s="269"/>
      <c r="AP213" s="269"/>
      <c r="AQ213" s="269"/>
    </row>
    <row r="214" spans="1:43" ht="15.95" customHeight="1" x14ac:dyDescent="0.15">
      <c r="A214" s="269"/>
      <c r="B214" s="529" t="str">
        <f>入力③指標!C8</f>
        <v>売上原価</v>
      </c>
      <c r="C214" s="530"/>
      <c r="D214" s="530"/>
      <c r="E214" s="530"/>
      <c r="F214" s="530"/>
      <c r="G214" s="530"/>
      <c r="H214" s="530"/>
      <c r="I214" s="529" t="str">
        <f>入力③指標!D8</f>
        <v>（人件費・減価償却以外）</v>
      </c>
      <c r="J214" s="530"/>
      <c r="K214" s="530"/>
      <c r="L214" s="530"/>
      <c r="M214" s="530"/>
      <c r="N214" s="530"/>
      <c r="O214" s="530"/>
      <c r="P214" s="530"/>
      <c r="Q214" s="476">
        <f>入力③指標!E8</f>
        <v>200000</v>
      </c>
      <c r="R214" s="476"/>
      <c r="S214" s="476"/>
      <c r="T214" s="476"/>
      <c r="U214" s="476">
        <f>入力③指標!F8</f>
        <v>199000</v>
      </c>
      <c r="V214" s="476"/>
      <c r="W214" s="476"/>
      <c r="X214" s="476"/>
      <c r="Y214" s="476">
        <f>入力③指標!G8</f>
        <v>198000</v>
      </c>
      <c r="Z214" s="476"/>
      <c r="AA214" s="476"/>
      <c r="AB214" s="476"/>
      <c r="AC214" s="476">
        <f>入力③指標!H8</f>
        <v>197000</v>
      </c>
      <c r="AD214" s="476"/>
      <c r="AE214" s="476"/>
      <c r="AF214" s="476"/>
      <c r="AG214" s="476">
        <f>入力③指標!I8</f>
        <v>0</v>
      </c>
      <c r="AH214" s="476"/>
      <c r="AI214" s="476"/>
      <c r="AJ214" s="476"/>
      <c r="AK214" s="476">
        <f>入力③指標!J8</f>
        <v>0</v>
      </c>
      <c r="AL214" s="476"/>
      <c r="AM214" s="476"/>
      <c r="AN214" s="476"/>
      <c r="AO214" s="269"/>
      <c r="AP214" s="269"/>
      <c r="AQ214" s="269"/>
    </row>
    <row r="215" spans="1:43" ht="15.95" customHeight="1" x14ac:dyDescent="0.15">
      <c r="A215" s="269"/>
      <c r="B215" s="529"/>
      <c r="C215" s="530"/>
      <c r="D215" s="530"/>
      <c r="E215" s="530"/>
      <c r="F215" s="530"/>
      <c r="G215" s="530"/>
      <c r="H215" s="530"/>
      <c r="I215" s="529" t="str">
        <f>入力③指標!D9</f>
        <v>（人件費）</v>
      </c>
      <c r="J215" s="530"/>
      <c r="K215" s="530"/>
      <c r="L215" s="530"/>
      <c r="M215" s="530"/>
      <c r="N215" s="530"/>
      <c r="O215" s="530"/>
      <c r="P215" s="530"/>
      <c r="Q215" s="476">
        <f>入力③指標!E9</f>
        <v>200000</v>
      </c>
      <c r="R215" s="476"/>
      <c r="S215" s="476"/>
      <c r="T215" s="476"/>
      <c r="U215" s="476">
        <f>入力③指標!F9</f>
        <v>203000</v>
      </c>
      <c r="V215" s="476"/>
      <c r="W215" s="476"/>
      <c r="X215" s="476"/>
      <c r="Y215" s="476">
        <f>入力③指標!G9</f>
        <v>206000</v>
      </c>
      <c r="Z215" s="476"/>
      <c r="AA215" s="476"/>
      <c r="AB215" s="476"/>
      <c r="AC215" s="476">
        <f>入力③指標!H9</f>
        <v>209000</v>
      </c>
      <c r="AD215" s="476"/>
      <c r="AE215" s="476"/>
      <c r="AF215" s="476"/>
      <c r="AG215" s="476">
        <f>入力③指標!I9</f>
        <v>0</v>
      </c>
      <c r="AH215" s="476"/>
      <c r="AI215" s="476"/>
      <c r="AJ215" s="476"/>
      <c r="AK215" s="476">
        <f>入力③指標!J9</f>
        <v>0</v>
      </c>
      <c r="AL215" s="476"/>
      <c r="AM215" s="476"/>
      <c r="AN215" s="476"/>
      <c r="AO215" s="269"/>
      <c r="AP215" s="269"/>
      <c r="AQ215" s="269"/>
    </row>
    <row r="216" spans="1:43" ht="15.95" customHeight="1" x14ac:dyDescent="0.15">
      <c r="A216" s="269"/>
      <c r="B216" s="529"/>
      <c r="C216" s="530"/>
      <c r="D216" s="530"/>
      <c r="E216" s="530"/>
      <c r="F216" s="530"/>
      <c r="G216" s="530"/>
      <c r="H216" s="530"/>
      <c r="I216" s="529" t="str">
        <f>入力③指標!D10</f>
        <v>（減価償却費）</v>
      </c>
      <c r="J216" s="530"/>
      <c r="K216" s="530"/>
      <c r="L216" s="530"/>
      <c r="M216" s="530"/>
      <c r="N216" s="530"/>
      <c r="O216" s="530"/>
      <c r="P216" s="530"/>
      <c r="Q216" s="476">
        <f>入力③指標!E10</f>
        <v>100000</v>
      </c>
      <c r="R216" s="476"/>
      <c r="S216" s="476"/>
      <c r="T216" s="476"/>
      <c r="U216" s="476">
        <f>入力③指標!F10</f>
        <v>100000</v>
      </c>
      <c r="V216" s="476"/>
      <c r="W216" s="476"/>
      <c r="X216" s="476"/>
      <c r="Y216" s="476">
        <f>入力③指標!G10</f>
        <v>100000</v>
      </c>
      <c r="Z216" s="476"/>
      <c r="AA216" s="476"/>
      <c r="AB216" s="476"/>
      <c r="AC216" s="476">
        <f>入力③指標!H10</f>
        <v>100000</v>
      </c>
      <c r="AD216" s="476"/>
      <c r="AE216" s="476"/>
      <c r="AF216" s="476"/>
      <c r="AG216" s="476">
        <f>入力③指標!I10</f>
        <v>0</v>
      </c>
      <c r="AH216" s="476"/>
      <c r="AI216" s="476"/>
      <c r="AJ216" s="476"/>
      <c r="AK216" s="476">
        <f>入力③指標!J10</f>
        <v>0</v>
      </c>
      <c r="AL216" s="476"/>
      <c r="AM216" s="476"/>
      <c r="AN216" s="476"/>
      <c r="AO216" s="269"/>
      <c r="AP216" s="269"/>
      <c r="AQ216" s="269"/>
    </row>
    <row r="217" spans="1:43" ht="15.95" customHeight="1" x14ac:dyDescent="0.15">
      <c r="A217" s="269"/>
      <c r="B217" s="529" t="str">
        <f>入力③指標!C11</f>
        <v>売上総利益</v>
      </c>
      <c r="C217" s="530"/>
      <c r="D217" s="530"/>
      <c r="E217" s="530"/>
      <c r="F217" s="530"/>
      <c r="G217" s="530"/>
      <c r="H217" s="530"/>
      <c r="I217" s="529"/>
      <c r="J217" s="530"/>
      <c r="K217" s="530"/>
      <c r="L217" s="530"/>
      <c r="M217" s="530"/>
      <c r="N217" s="530"/>
      <c r="O217" s="530"/>
      <c r="P217" s="530"/>
      <c r="Q217" s="476">
        <f>入力③指標!E11</f>
        <v>500000</v>
      </c>
      <c r="R217" s="476"/>
      <c r="S217" s="476"/>
      <c r="T217" s="476"/>
      <c r="U217" s="476">
        <f>入力③指標!F11</f>
        <v>518000</v>
      </c>
      <c r="V217" s="476"/>
      <c r="W217" s="476"/>
      <c r="X217" s="476"/>
      <c r="Y217" s="476">
        <f>入力③指標!G11</f>
        <v>536000</v>
      </c>
      <c r="Z217" s="476"/>
      <c r="AA217" s="476"/>
      <c r="AB217" s="476"/>
      <c r="AC217" s="476">
        <f>入力③指標!H11</f>
        <v>554000</v>
      </c>
      <c r="AD217" s="476"/>
      <c r="AE217" s="476"/>
      <c r="AF217" s="476"/>
      <c r="AG217" s="476">
        <f>入力③指標!I11</f>
        <v>0</v>
      </c>
      <c r="AH217" s="476"/>
      <c r="AI217" s="476"/>
      <c r="AJ217" s="476"/>
      <c r="AK217" s="476">
        <f>入力③指標!J11</f>
        <v>0</v>
      </c>
      <c r="AL217" s="476"/>
      <c r="AM217" s="476"/>
      <c r="AN217" s="476"/>
      <c r="AO217" s="269"/>
      <c r="AP217" s="269"/>
      <c r="AQ217" s="269"/>
    </row>
    <row r="218" spans="1:43" ht="15.95" customHeight="1" x14ac:dyDescent="0.15">
      <c r="A218" s="269"/>
      <c r="B218" s="529" t="str">
        <f>入力③指標!C12</f>
        <v>販管費</v>
      </c>
      <c r="C218" s="530"/>
      <c r="D218" s="530"/>
      <c r="E218" s="530"/>
      <c r="F218" s="530"/>
      <c r="G218" s="530"/>
      <c r="H218" s="530"/>
      <c r="I218" s="529" t="str">
        <f>入力③指標!D12</f>
        <v>（人件費・減価償却以外）</v>
      </c>
      <c r="J218" s="530"/>
      <c r="K218" s="530"/>
      <c r="L218" s="530"/>
      <c r="M218" s="530"/>
      <c r="N218" s="530"/>
      <c r="O218" s="530"/>
      <c r="P218" s="530"/>
      <c r="Q218" s="476">
        <f>入力③指標!E12</f>
        <v>200000</v>
      </c>
      <c r="R218" s="476"/>
      <c r="S218" s="476"/>
      <c r="T218" s="476"/>
      <c r="U218" s="476">
        <f>入力③指標!F12</f>
        <v>198000</v>
      </c>
      <c r="V218" s="476"/>
      <c r="W218" s="476"/>
      <c r="X218" s="476"/>
      <c r="Y218" s="476">
        <f>入力③指標!G12</f>
        <v>196000</v>
      </c>
      <c r="Z218" s="476"/>
      <c r="AA218" s="476"/>
      <c r="AB218" s="476"/>
      <c r="AC218" s="476">
        <f>入力③指標!H12</f>
        <v>194000</v>
      </c>
      <c r="AD218" s="476"/>
      <c r="AE218" s="476"/>
      <c r="AF218" s="476"/>
      <c r="AG218" s="476">
        <f>入力③指標!I12</f>
        <v>0</v>
      </c>
      <c r="AH218" s="476"/>
      <c r="AI218" s="476"/>
      <c r="AJ218" s="476"/>
      <c r="AK218" s="476">
        <f>入力③指標!J12</f>
        <v>0</v>
      </c>
      <c r="AL218" s="476"/>
      <c r="AM218" s="476"/>
      <c r="AN218" s="476"/>
      <c r="AO218" s="269"/>
      <c r="AP218" s="269"/>
      <c r="AQ218" s="269"/>
    </row>
    <row r="219" spans="1:43" ht="15.95" customHeight="1" x14ac:dyDescent="0.15">
      <c r="A219" s="269"/>
      <c r="B219" s="529"/>
      <c r="C219" s="530"/>
      <c r="D219" s="530"/>
      <c r="E219" s="530"/>
      <c r="F219" s="530"/>
      <c r="G219" s="530"/>
      <c r="H219" s="530"/>
      <c r="I219" s="529" t="str">
        <f>入力③指標!D13</f>
        <v>（人件費）</v>
      </c>
      <c r="J219" s="530"/>
      <c r="K219" s="530"/>
      <c r="L219" s="530"/>
      <c r="M219" s="530"/>
      <c r="N219" s="530"/>
      <c r="O219" s="530"/>
      <c r="P219" s="530"/>
      <c r="Q219" s="476">
        <f>入力③指標!E13</f>
        <v>100000</v>
      </c>
      <c r="R219" s="476"/>
      <c r="S219" s="476"/>
      <c r="T219" s="476"/>
      <c r="U219" s="476">
        <f>入力③指標!F13</f>
        <v>100000</v>
      </c>
      <c r="V219" s="476"/>
      <c r="W219" s="476"/>
      <c r="X219" s="476"/>
      <c r="Y219" s="476">
        <f>入力③指標!G13</f>
        <v>110000</v>
      </c>
      <c r="Z219" s="476"/>
      <c r="AA219" s="476"/>
      <c r="AB219" s="476"/>
      <c r="AC219" s="476">
        <f>入力③指標!H13</f>
        <v>110000</v>
      </c>
      <c r="AD219" s="476"/>
      <c r="AE219" s="476"/>
      <c r="AF219" s="476"/>
      <c r="AG219" s="476">
        <f>入力③指標!I13</f>
        <v>0</v>
      </c>
      <c r="AH219" s="476"/>
      <c r="AI219" s="476"/>
      <c r="AJ219" s="476"/>
      <c r="AK219" s="476">
        <f>入力③指標!J13</f>
        <v>0</v>
      </c>
      <c r="AL219" s="476"/>
      <c r="AM219" s="476"/>
      <c r="AN219" s="476"/>
      <c r="AO219" s="269"/>
      <c r="AP219" s="269"/>
      <c r="AQ219" s="269"/>
    </row>
    <row r="220" spans="1:43" ht="15.95" customHeight="1" x14ac:dyDescent="0.15">
      <c r="A220" s="269"/>
      <c r="B220" s="529"/>
      <c r="C220" s="530"/>
      <c r="D220" s="530"/>
      <c r="E220" s="530"/>
      <c r="F220" s="530"/>
      <c r="G220" s="530"/>
      <c r="H220" s="530"/>
      <c r="I220" s="529" t="str">
        <f>入力③指標!D14</f>
        <v>（減価償却費）</v>
      </c>
      <c r="J220" s="530"/>
      <c r="K220" s="530"/>
      <c r="L220" s="530"/>
      <c r="M220" s="530"/>
      <c r="N220" s="530"/>
      <c r="O220" s="530"/>
      <c r="P220" s="530"/>
      <c r="Q220" s="476">
        <f>入力③指標!E14</f>
        <v>100000</v>
      </c>
      <c r="R220" s="476"/>
      <c r="S220" s="476"/>
      <c r="T220" s="476"/>
      <c r="U220" s="476">
        <f>入力③指標!F14</f>
        <v>100000</v>
      </c>
      <c r="V220" s="476"/>
      <c r="W220" s="476"/>
      <c r="X220" s="476"/>
      <c r="Y220" s="476">
        <f>入力③指標!G14</f>
        <v>100000</v>
      </c>
      <c r="Z220" s="476"/>
      <c r="AA220" s="476"/>
      <c r="AB220" s="476"/>
      <c r="AC220" s="476">
        <f>入力③指標!H14</f>
        <v>100000</v>
      </c>
      <c r="AD220" s="476"/>
      <c r="AE220" s="476"/>
      <c r="AF220" s="476"/>
      <c r="AG220" s="476">
        <f>入力③指標!I14</f>
        <v>0</v>
      </c>
      <c r="AH220" s="476"/>
      <c r="AI220" s="476"/>
      <c r="AJ220" s="476"/>
      <c r="AK220" s="476">
        <f>入力③指標!J14</f>
        <v>0</v>
      </c>
      <c r="AL220" s="476"/>
      <c r="AM220" s="476"/>
      <c r="AN220" s="476"/>
      <c r="AO220" s="269"/>
      <c r="AP220" s="269"/>
      <c r="AQ220" s="269"/>
    </row>
    <row r="221" spans="1:43" ht="15.95" customHeight="1" x14ac:dyDescent="0.15">
      <c r="A221" s="269"/>
      <c r="B221" s="529" t="str">
        <f>入力③指標!C15</f>
        <v>営業利益</v>
      </c>
      <c r="C221" s="530"/>
      <c r="D221" s="530"/>
      <c r="E221" s="530"/>
      <c r="F221" s="530"/>
      <c r="G221" s="530"/>
      <c r="H221" s="530"/>
      <c r="I221" s="529"/>
      <c r="J221" s="530"/>
      <c r="K221" s="530"/>
      <c r="L221" s="530"/>
      <c r="M221" s="530"/>
      <c r="N221" s="530"/>
      <c r="O221" s="530"/>
      <c r="P221" s="530"/>
      <c r="Q221" s="476">
        <f>入力③指標!E15</f>
        <v>100000</v>
      </c>
      <c r="R221" s="476"/>
      <c r="S221" s="476"/>
      <c r="T221" s="476"/>
      <c r="U221" s="476">
        <f>入力③指標!F15</f>
        <v>120000</v>
      </c>
      <c r="V221" s="476"/>
      <c r="W221" s="476"/>
      <c r="X221" s="476"/>
      <c r="Y221" s="476">
        <f>入力③指標!G15</f>
        <v>130000</v>
      </c>
      <c r="Z221" s="476"/>
      <c r="AA221" s="476"/>
      <c r="AB221" s="476"/>
      <c r="AC221" s="476">
        <f>入力③指標!H15</f>
        <v>150000</v>
      </c>
      <c r="AD221" s="476"/>
      <c r="AE221" s="476"/>
      <c r="AF221" s="476"/>
      <c r="AG221" s="476">
        <f>入力③指標!I15</f>
        <v>0</v>
      </c>
      <c r="AH221" s="476"/>
      <c r="AI221" s="476"/>
      <c r="AJ221" s="476"/>
      <c r="AK221" s="476">
        <f>入力③指標!J15</f>
        <v>0</v>
      </c>
      <c r="AL221" s="476"/>
      <c r="AM221" s="476"/>
      <c r="AN221" s="476"/>
      <c r="AO221" s="269"/>
      <c r="AP221" s="269"/>
      <c r="AQ221" s="269"/>
    </row>
    <row r="222" spans="1:43" ht="15.95" customHeight="1" x14ac:dyDescent="0.15">
      <c r="A222" s="269"/>
      <c r="B222" s="708" t="str">
        <f>入力③指標!C16</f>
        <v>営業外費用※2</v>
      </c>
      <c r="C222" s="709"/>
      <c r="D222" s="709"/>
      <c r="E222" s="709"/>
      <c r="F222" s="709"/>
      <c r="G222" s="709"/>
      <c r="H222" s="710"/>
      <c r="I222" s="529" t="str">
        <f>入力③指標!D16</f>
        <v>（支払利息、新株発行費等）</v>
      </c>
      <c r="J222" s="530"/>
      <c r="K222" s="530"/>
      <c r="L222" s="530"/>
      <c r="M222" s="530"/>
      <c r="N222" s="530"/>
      <c r="O222" s="530"/>
      <c r="P222" s="530"/>
      <c r="Q222" s="476">
        <f>入力③指標!E16</f>
        <v>45600</v>
      </c>
      <c r="R222" s="476"/>
      <c r="S222" s="476"/>
      <c r="T222" s="476"/>
      <c r="U222" s="476">
        <f>入力③指標!F16</f>
        <v>48000</v>
      </c>
      <c r="V222" s="476"/>
      <c r="W222" s="476"/>
      <c r="X222" s="476"/>
      <c r="Y222" s="476">
        <f>入力③指標!G16</f>
        <v>46000</v>
      </c>
      <c r="Z222" s="476"/>
      <c r="AA222" s="476"/>
      <c r="AB222" s="476"/>
      <c r="AC222" s="476">
        <f>入力③指標!H16</f>
        <v>44000</v>
      </c>
      <c r="AD222" s="476"/>
      <c r="AE222" s="476"/>
      <c r="AF222" s="476"/>
      <c r="AG222" s="476">
        <f>入力③指標!I16</f>
        <v>0</v>
      </c>
      <c r="AH222" s="476"/>
      <c r="AI222" s="476"/>
      <c r="AJ222" s="476"/>
      <c r="AK222" s="476">
        <f>入力③指標!J16</f>
        <v>0</v>
      </c>
      <c r="AL222" s="476"/>
      <c r="AM222" s="476"/>
      <c r="AN222" s="476"/>
      <c r="AO222" s="269"/>
      <c r="AP222" s="269"/>
      <c r="AQ222" s="269"/>
    </row>
    <row r="223" spans="1:43" ht="15.95" customHeight="1" x14ac:dyDescent="0.15">
      <c r="A223" s="269"/>
      <c r="B223" s="529" t="str">
        <f>入力③指標!C17</f>
        <v>経常利益※2</v>
      </c>
      <c r="C223" s="530"/>
      <c r="D223" s="530"/>
      <c r="E223" s="530"/>
      <c r="F223" s="530"/>
      <c r="G223" s="530"/>
      <c r="H223" s="530"/>
      <c r="I223" s="529"/>
      <c r="J223" s="530"/>
      <c r="K223" s="530"/>
      <c r="L223" s="530"/>
      <c r="M223" s="530"/>
      <c r="N223" s="530"/>
      <c r="O223" s="530"/>
      <c r="P223" s="530"/>
      <c r="Q223" s="476">
        <f>入力③指標!E17</f>
        <v>54400</v>
      </c>
      <c r="R223" s="476"/>
      <c r="S223" s="476"/>
      <c r="T223" s="476"/>
      <c r="U223" s="476">
        <f>入力③指標!F17</f>
        <v>72000</v>
      </c>
      <c r="V223" s="476"/>
      <c r="W223" s="476"/>
      <c r="X223" s="476"/>
      <c r="Y223" s="476">
        <f>入力③指標!G17</f>
        <v>84000</v>
      </c>
      <c r="Z223" s="476"/>
      <c r="AA223" s="476"/>
      <c r="AB223" s="476"/>
      <c r="AC223" s="476">
        <f>入力③指標!H17</f>
        <v>106000</v>
      </c>
      <c r="AD223" s="476"/>
      <c r="AE223" s="476"/>
      <c r="AF223" s="476"/>
      <c r="AG223" s="476">
        <f>入力③指標!I17</f>
        <v>0</v>
      </c>
      <c r="AH223" s="476"/>
      <c r="AI223" s="476"/>
      <c r="AJ223" s="476"/>
      <c r="AK223" s="476">
        <f>入力③指標!J17</f>
        <v>0</v>
      </c>
      <c r="AL223" s="476"/>
      <c r="AM223" s="476"/>
      <c r="AN223" s="476"/>
      <c r="AO223" s="269"/>
      <c r="AP223" s="269"/>
      <c r="AQ223" s="269"/>
    </row>
    <row r="224" spans="1:43" ht="15.95" customHeight="1" thickBot="1" x14ac:dyDescent="0.2">
      <c r="A224" s="269"/>
      <c r="B224" s="417" t="str">
        <f>入力③指標!C18</f>
        <v>人件費＋減価償却費</v>
      </c>
      <c r="C224" s="418"/>
      <c r="D224" s="418"/>
      <c r="E224" s="418"/>
      <c r="F224" s="418"/>
      <c r="G224" s="418"/>
      <c r="H224" s="418"/>
      <c r="I224" s="417"/>
      <c r="J224" s="418"/>
      <c r="K224" s="418"/>
      <c r="L224" s="418"/>
      <c r="M224" s="418"/>
      <c r="N224" s="418"/>
      <c r="O224" s="418"/>
      <c r="P224" s="418"/>
      <c r="Q224" s="528">
        <f>入力③指標!E18</f>
        <v>500000</v>
      </c>
      <c r="R224" s="528"/>
      <c r="S224" s="528"/>
      <c r="T224" s="528"/>
      <c r="U224" s="528">
        <f>入力③指標!F18</f>
        <v>503000</v>
      </c>
      <c r="V224" s="528"/>
      <c r="W224" s="528"/>
      <c r="X224" s="528"/>
      <c r="Y224" s="528">
        <f>入力③指標!G18</f>
        <v>516000</v>
      </c>
      <c r="Z224" s="528"/>
      <c r="AA224" s="528"/>
      <c r="AB224" s="528"/>
      <c r="AC224" s="528">
        <f>入力③指標!H18</f>
        <v>519000</v>
      </c>
      <c r="AD224" s="528"/>
      <c r="AE224" s="528"/>
      <c r="AF224" s="528"/>
      <c r="AG224" s="528">
        <f>入力③指標!I18</f>
        <v>0</v>
      </c>
      <c r="AH224" s="528"/>
      <c r="AI224" s="528"/>
      <c r="AJ224" s="528"/>
      <c r="AK224" s="528">
        <f>入力③指標!J18</f>
        <v>0</v>
      </c>
      <c r="AL224" s="528"/>
      <c r="AM224" s="528"/>
      <c r="AN224" s="528"/>
      <c r="AO224" s="269"/>
      <c r="AP224" s="269"/>
      <c r="AQ224" s="269"/>
    </row>
    <row r="225" spans="1:43" ht="15.95" customHeight="1" thickTop="1" thickBot="1" x14ac:dyDescent="0.2">
      <c r="A225" s="269"/>
      <c r="B225" s="721" t="str">
        <f>入力③指標!C19</f>
        <v>従業員数または年間総労働時間</v>
      </c>
      <c r="C225" s="722"/>
      <c r="D225" s="722"/>
      <c r="E225" s="722"/>
      <c r="F225" s="722"/>
      <c r="G225" s="722"/>
      <c r="H225" s="722"/>
      <c r="I225" s="722"/>
      <c r="J225" s="722"/>
      <c r="K225" s="722"/>
      <c r="L225" s="722"/>
      <c r="M225" s="722"/>
      <c r="N225" s="722"/>
      <c r="O225" s="722"/>
      <c r="P225" s="723"/>
      <c r="Q225" s="730">
        <f>入力③指標!E19</f>
        <v>21</v>
      </c>
      <c r="R225" s="730"/>
      <c r="S225" s="730"/>
      <c r="T225" s="730"/>
      <c r="U225" s="730">
        <f>入力③指標!F19</f>
        <v>22</v>
      </c>
      <c r="V225" s="730"/>
      <c r="W225" s="730"/>
      <c r="X225" s="730"/>
      <c r="Y225" s="730">
        <f>入力③指標!G19</f>
        <v>22</v>
      </c>
      <c r="Z225" s="730"/>
      <c r="AA225" s="730"/>
      <c r="AB225" s="730"/>
      <c r="AC225" s="730">
        <f>入力③指標!H19</f>
        <v>23</v>
      </c>
      <c r="AD225" s="730"/>
      <c r="AE225" s="730"/>
      <c r="AF225" s="730"/>
      <c r="AG225" s="730">
        <f>入力③指標!I19</f>
        <v>0</v>
      </c>
      <c r="AH225" s="730"/>
      <c r="AI225" s="730"/>
      <c r="AJ225" s="730"/>
      <c r="AK225" s="730">
        <f>入力③指標!J19</f>
        <v>0</v>
      </c>
      <c r="AL225" s="730"/>
      <c r="AM225" s="730"/>
      <c r="AN225" s="730"/>
      <c r="AO225" s="269"/>
      <c r="AP225" s="269"/>
      <c r="AQ225" s="269"/>
    </row>
    <row r="226" spans="1:43" ht="15.95" customHeight="1" thickTop="1" x14ac:dyDescent="0.15">
      <c r="A226" s="269"/>
      <c r="B226" s="531" t="str">
        <f>入力③指標!C20</f>
        <v>労働生産性</v>
      </c>
      <c r="C226" s="532"/>
      <c r="D226" s="532"/>
      <c r="E226" s="532"/>
      <c r="F226" s="532"/>
      <c r="G226" s="532"/>
      <c r="H226" s="532"/>
      <c r="I226" s="532"/>
      <c r="J226" s="532"/>
      <c r="K226" s="532"/>
      <c r="L226" s="532"/>
      <c r="M226" s="532"/>
      <c r="N226" s="532"/>
      <c r="O226" s="532"/>
      <c r="P226" s="533"/>
      <c r="Q226" s="881">
        <f>IF(ISERROR(入力③指標!E20),"",入力③指標!E20)</f>
        <v>28571.428571428572</v>
      </c>
      <c r="R226" s="881"/>
      <c r="S226" s="881"/>
      <c r="T226" s="881"/>
      <c r="U226" s="881">
        <f>IF(ISERROR(入力③指標!F20),"",入力③指標!F20)</f>
        <v>28318.18181818182</v>
      </c>
      <c r="V226" s="881"/>
      <c r="W226" s="881"/>
      <c r="X226" s="881"/>
      <c r="Y226" s="881">
        <f>IF(ISERROR(入力③指標!G20),"",入力③指標!G20)</f>
        <v>29363.636363636364</v>
      </c>
      <c r="Z226" s="881"/>
      <c r="AA226" s="881"/>
      <c r="AB226" s="881"/>
      <c r="AC226" s="881">
        <f>IF(ISERROR(入力③指標!H20),"",入力③指標!H20)</f>
        <v>29086.956521739132</v>
      </c>
      <c r="AD226" s="881"/>
      <c r="AE226" s="881"/>
      <c r="AF226" s="881"/>
      <c r="AG226" s="881" t="str">
        <f>IF(ISERROR(入力③指標!I20),"",入力③指標!I20)</f>
        <v/>
      </c>
      <c r="AH226" s="881"/>
      <c r="AI226" s="881"/>
      <c r="AJ226" s="881"/>
      <c r="AK226" s="881" t="str">
        <f>IF(ISERROR(入力③指標!J20),"",入力③指標!J20)</f>
        <v/>
      </c>
      <c r="AL226" s="881"/>
      <c r="AM226" s="881"/>
      <c r="AN226" s="881"/>
      <c r="AO226" s="269"/>
      <c r="AP226" s="269"/>
      <c r="AQ226" s="269"/>
    </row>
    <row r="227" spans="1:43" ht="15.95" customHeight="1" x14ac:dyDescent="0.15">
      <c r="A227" s="269"/>
      <c r="B227" s="688" t="str">
        <f>入力③指標!C21</f>
        <v>売上高経常利益率</v>
      </c>
      <c r="C227" s="593"/>
      <c r="D227" s="593"/>
      <c r="E227" s="593"/>
      <c r="F227" s="593"/>
      <c r="G227" s="593"/>
      <c r="H227" s="593"/>
      <c r="I227" s="593"/>
      <c r="J227" s="593"/>
      <c r="K227" s="593"/>
      <c r="L227" s="593"/>
      <c r="M227" s="593"/>
      <c r="N227" s="593"/>
      <c r="O227" s="593"/>
      <c r="P227" s="724"/>
      <c r="Q227" s="849">
        <f>IF(ISERROR(入力③指標!E21),"",入力③指標!E21)</f>
        <v>5.4399999999999997E-2</v>
      </c>
      <c r="R227" s="849"/>
      <c r="S227" s="849"/>
      <c r="T227" s="849"/>
      <c r="U227" s="849">
        <f>IF(ISERROR(入力③指標!F21),"",入力③指標!F21)</f>
        <v>7.0588235294117646E-2</v>
      </c>
      <c r="V227" s="849"/>
      <c r="W227" s="849"/>
      <c r="X227" s="849"/>
      <c r="Y227" s="849">
        <f>IF(ISERROR(入力③指標!G21),"",入力③指標!G21)</f>
        <v>8.0769230769230774E-2</v>
      </c>
      <c r="Z227" s="849"/>
      <c r="AA227" s="849"/>
      <c r="AB227" s="849"/>
      <c r="AC227" s="849">
        <f>IF(ISERROR(入力③指標!H21),"",入力③指標!H21)</f>
        <v>0.1</v>
      </c>
      <c r="AD227" s="849"/>
      <c r="AE227" s="849"/>
      <c r="AF227" s="849"/>
      <c r="AG227" s="849" t="str">
        <f>IF(ISERROR(入力③指標!I21),"",入力③指標!I21)</f>
        <v/>
      </c>
      <c r="AH227" s="849"/>
      <c r="AI227" s="849"/>
      <c r="AJ227" s="849"/>
      <c r="AK227" s="849" t="str">
        <f>IF(ISERROR(入力③指標!J21),"",入力③指標!J21)</f>
        <v/>
      </c>
      <c r="AL227" s="849"/>
      <c r="AM227" s="849"/>
      <c r="AN227" s="849"/>
      <c r="AO227" s="269"/>
      <c r="AP227" s="269"/>
      <c r="AQ227" s="269"/>
    </row>
    <row r="228" spans="1:43" ht="15.95" customHeight="1" x14ac:dyDescent="0.15">
      <c r="A228" s="269"/>
      <c r="B228" s="688" t="str">
        <f>入力③指標!C22</f>
        <v>付加価値額＝営業利益＋人件費＋減価償却費</v>
      </c>
      <c r="C228" s="593"/>
      <c r="D228" s="593"/>
      <c r="E228" s="593"/>
      <c r="F228" s="593"/>
      <c r="G228" s="593"/>
      <c r="H228" s="593"/>
      <c r="I228" s="593"/>
      <c r="J228" s="593"/>
      <c r="K228" s="593"/>
      <c r="L228" s="593"/>
      <c r="M228" s="593"/>
      <c r="N228" s="593"/>
      <c r="O228" s="593"/>
      <c r="P228" s="724"/>
      <c r="Q228" s="881">
        <f>IF(ISERROR(入力③指標!E22),"",入力③指標!E22)</f>
        <v>600000</v>
      </c>
      <c r="R228" s="881"/>
      <c r="S228" s="881"/>
      <c r="T228" s="881"/>
      <c r="U228" s="881">
        <f>IF(ISERROR(入力③指標!F22),"",入力③指標!F22)</f>
        <v>623000</v>
      </c>
      <c r="V228" s="881"/>
      <c r="W228" s="881"/>
      <c r="X228" s="881"/>
      <c r="Y228" s="881">
        <f>IF(ISERROR(入力③指標!G22),"",入力③指標!G22)</f>
        <v>646000</v>
      </c>
      <c r="Z228" s="881"/>
      <c r="AA228" s="881"/>
      <c r="AB228" s="881"/>
      <c r="AC228" s="881">
        <f>IF(ISERROR(入力③指標!H22),"",入力③指標!H22)</f>
        <v>669000</v>
      </c>
      <c r="AD228" s="881"/>
      <c r="AE228" s="881"/>
      <c r="AF228" s="881"/>
      <c r="AG228" s="881">
        <f>IF(ISERROR(入力③指標!I22),"",入力③指標!I22)</f>
        <v>0</v>
      </c>
      <c r="AH228" s="881"/>
      <c r="AI228" s="881"/>
      <c r="AJ228" s="881"/>
      <c r="AK228" s="881">
        <f>IF(ISERROR(入力③指標!J22),"",入力③指標!J22)</f>
        <v>0</v>
      </c>
      <c r="AL228" s="881"/>
      <c r="AM228" s="881"/>
      <c r="AN228" s="881"/>
      <c r="AO228" s="269"/>
      <c r="AP228" s="269"/>
      <c r="AQ228" s="269"/>
    </row>
    <row r="229" spans="1:43" ht="13.5" customHeight="1" x14ac:dyDescent="0.15">
      <c r="A229" s="269"/>
      <c r="B229" s="268"/>
      <c r="C229" s="268"/>
      <c r="D229" s="268"/>
      <c r="E229" s="268"/>
      <c r="F229" s="268"/>
      <c r="G229" s="268"/>
      <c r="H229" s="268"/>
      <c r="I229" s="268"/>
      <c r="J229" s="268"/>
      <c r="K229" s="268"/>
      <c r="L229" s="268"/>
      <c r="M229" s="268"/>
      <c r="N229" s="268"/>
      <c r="O229" s="268"/>
      <c r="P229" s="268"/>
      <c r="Q229" s="306"/>
      <c r="R229" s="306"/>
      <c r="S229" s="306"/>
      <c r="T229" s="306"/>
      <c r="U229" s="268"/>
      <c r="V229" s="268"/>
      <c r="W229" s="268"/>
      <c r="X229" s="268"/>
      <c r="Y229" s="268"/>
      <c r="Z229" s="268"/>
      <c r="AA229" s="268"/>
      <c r="AB229" s="268"/>
      <c r="AC229" s="268"/>
      <c r="AD229" s="268"/>
      <c r="AE229" s="268"/>
      <c r="AF229" s="268"/>
      <c r="AG229" s="268"/>
      <c r="AH229" s="268"/>
      <c r="AI229" s="268"/>
      <c r="AJ229" s="268"/>
      <c r="AK229" s="268"/>
      <c r="AL229" s="268"/>
      <c r="AM229" s="268"/>
      <c r="AN229" s="268"/>
      <c r="AO229" s="269"/>
      <c r="AP229" s="269"/>
      <c r="AQ229" s="269"/>
    </row>
    <row r="230" spans="1:43" ht="18.95" customHeight="1" x14ac:dyDescent="0.15">
      <c r="A230" s="269"/>
      <c r="B230" s="268" t="s">
        <v>239</v>
      </c>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8"/>
      <c r="AN230" s="268"/>
      <c r="AO230" s="269"/>
      <c r="AP230" s="269"/>
      <c r="AQ230" s="269"/>
    </row>
    <row r="231" spans="1:43" ht="15.95" customHeight="1" x14ac:dyDescent="0.15">
      <c r="A231" s="269"/>
      <c r="B231" s="556" t="e">
        <f>"現状値："&amp;INDEX(入力④変更項目!N27:AS27,1,(1+入力④変更項目!N23-入力③指標!E3))&amp;"　　　　　　　（単位：千円）"</f>
        <v>#VALUE!</v>
      </c>
      <c r="C231" s="557"/>
      <c r="D231" s="557"/>
      <c r="E231" s="557"/>
      <c r="F231" s="557"/>
      <c r="G231" s="557"/>
      <c r="H231" s="557"/>
      <c r="I231" s="557"/>
      <c r="J231" s="557"/>
      <c r="K231" s="557"/>
      <c r="L231" s="557"/>
      <c r="M231" s="557"/>
      <c r="N231" s="557"/>
      <c r="O231" s="557"/>
      <c r="P231" s="558"/>
      <c r="Q231" s="453">
        <v>0</v>
      </c>
      <c r="R231" s="453"/>
      <c r="S231" s="453"/>
      <c r="T231" s="453"/>
      <c r="U231" s="453">
        <v>1</v>
      </c>
      <c r="V231" s="453"/>
      <c r="W231" s="453"/>
      <c r="X231" s="453"/>
      <c r="Y231" s="453">
        <v>2</v>
      </c>
      <c r="Z231" s="453"/>
      <c r="AA231" s="453"/>
      <c r="AB231" s="453"/>
      <c r="AC231" s="453">
        <v>3</v>
      </c>
      <c r="AD231" s="453"/>
      <c r="AE231" s="453"/>
      <c r="AF231" s="453"/>
      <c r="AG231" s="453">
        <v>4</v>
      </c>
      <c r="AH231" s="453"/>
      <c r="AI231" s="453"/>
      <c r="AJ231" s="453"/>
      <c r="AK231" s="453">
        <v>5</v>
      </c>
      <c r="AL231" s="453"/>
      <c r="AM231" s="453"/>
      <c r="AN231" s="453"/>
      <c r="AO231" s="308"/>
      <c r="AP231" s="308"/>
      <c r="AQ231" s="308"/>
    </row>
    <row r="232" spans="1:43" ht="15.95" customHeight="1" x14ac:dyDescent="0.15">
      <c r="A232" s="269"/>
      <c r="B232" s="529" t="str">
        <f>入力③指標!C7</f>
        <v>売上高</v>
      </c>
      <c r="C232" s="530"/>
      <c r="D232" s="530"/>
      <c r="E232" s="530"/>
      <c r="F232" s="530"/>
      <c r="G232" s="530"/>
      <c r="H232" s="530"/>
      <c r="I232" s="529"/>
      <c r="J232" s="530"/>
      <c r="K232" s="530"/>
      <c r="L232" s="530"/>
      <c r="M232" s="530"/>
      <c r="N232" s="530"/>
      <c r="O232" s="530"/>
      <c r="P232" s="530"/>
      <c r="Q232" s="559">
        <f>入力④変更項目!T28</f>
        <v>1000000</v>
      </c>
      <c r="R232" s="560"/>
      <c r="S232" s="560"/>
      <c r="T232" s="561"/>
      <c r="U232" s="476">
        <f>入力④変更項目!Y28</f>
        <v>0</v>
      </c>
      <c r="V232" s="476"/>
      <c r="W232" s="476"/>
      <c r="X232" s="476"/>
      <c r="Y232" s="559">
        <f>入力④変更項目!AD28</f>
        <v>0</v>
      </c>
      <c r="Z232" s="560"/>
      <c r="AA232" s="560"/>
      <c r="AB232" s="561"/>
      <c r="AC232" s="559">
        <f>入力④変更項目!AI28</f>
        <v>0</v>
      </c>
      <c r="AD232" s="560"/>
      <c r="AE232" s="560"/>
      <c r="AF232" s="561"/>
      <c r="AG232" s="559">
        <f>入力④変更項目!AN28</f>
        <v>0</v>
      </c>
      <c r="AH232" s="560"/>
      <c r="AI232" s="560"/>
      <c r="AJ232" s="561"/>
      <c r="AK232" s="559">
        <f>入力④変更項目!AS28</f>
        <v>0</v>
      </c>
      <c r="AL232" s="560"/>
      <c r="AM232" s="560"/>
      <c r="AN232" s="561"/>
      <c r="AO232" s="312"/>
      <c r="AP232" s="312"/>
      <c r="AQ232" s="312"/>
    </row>
    <row r="233" spans="1:43" ht="15.95" customHeight="1" x14ac:dyDescent="0.15">
      <c r="A233" s="269"/>
      <c r="B233" s="529" t="str">
        <f>入力③指標!C8</f>
        <v>売上原価</v>
      </c>
      <c r="C233" s="530"/>
      <c r="D233" s="530"/>
      <c r="E233" s="530"/>
      <c r="F233" s="530"/>
      <c r="G233" s="530"/>
      <c r="H233" s="530"/>
      <c r="I233" s="529" t="str">
        <f>入力③指標!D8</f>
        <v>（人件費・減価償却以外）</v>
      </c>
      <c r="J233" s="530"/>
      <c r="K233" s="530"/>
      <c r="L233" s="530"/>
      <c r="M233" s="530"/>
      <c r="N233" s="530"/>
      <c r="O233" s="530"/>
      <c r="P233" s="530"/>
      <c r="Q233" s="559">
        <f>入力④変更項目!T29</f>
        <v>200000</v>
      </c>
      <c r="R233" s="560"/>
      <c r="S233" s="560"/>
      <c r="T233" s="561"/>
      <c r="U233" s="476">
        <f>入力④変更項目!Y29</f>
        <v>0</v>
      </c>
      <c r="V233" s="476"/>
      <c r="W233" s="476"/>
      <c r="X233" s="476"/>
      <c r="Y233" s="559">
        <f>入力④変更項目!AD29</f>
        <v>0</v>
      </c>
      <c r="Z233" s="560"/>
      <c r="AA233" s="560"/>
      <c r="AB233" s="561"/>
      <c r="AC233" s="559">
        <f>入力④変更項目!AI29</f>
        <v>0</v>
      </c>
      <c r="AD233" s="560"/>
      <c r="AE233" s="560"/>
      <c r="AF233" s="561"/>
      <c r="AG233" s="559">
        <f>入力④変更項目!AN29</f>
        <v>0</v>
      </c>
      <c r="AH233" s="560"/>
      <c r="AI233" s="560"/>
      <c r="AJ233" s="561"/>
      <c r="AK233" s="559">
        <f>入力④変更項目!AS29</f>
        <v>0</v>
      </c>
      <c r="AL233" s="560"/>
      <c r="AM233" s="560"/>
      <c r="AN233" s="561"/>
      <c r="AO233" s="312"/>
      <c r="AP233" s="312"/>
      <c r="AQ233" s="312"/>
    </row>
    <row r="234" spans="1:43" ht="15.95" customHeight="1" x14ac:dyDescent="0.15">
      <c r="A234" s="269"/>
      <c r="B234" s="529"/>
      <c r="C234" s="530"/>
      <c r="D234" s="530"/>
      <c r="E234" s="530"/>
      <c r="F234" s="530"/>
      <c r="G234" s="530"/>
      <c r="H234" s="530"/>
      <c r="I234" s="529" t="str">
        <f>入力③指標!D9</f>
        <v>（人件費）</v>
      </c>
      <c r="J234" s="530"/>
      <c r="K234" s="530"/>
      <c r="L234" s="530"/>
      <c r="M234" s="530"/>
      <c r="N234" s="530"/>
      <c r="O234" s="530"/>
      <c r="P234" s="530"/>
      <c r="Q234" s="559">
        <f>入力④変更項目!T30</f>
        <v>200000</v>
      </c>
      <c r="R234" s="560"/>
      <c r="S234" s="560"/>
      <c r="T234" s="561"/>
      <c r="U234" s="476">
        <f>入力④変更項目!Y30</f>
        <v>0</v>
      </c>
      <c r="V234" s="476"/>
      <c r="W234" s="476"/>
      <c r="X234" s="476"/>
      <c r="Y234" s="559">
        <f>入力④変更項目!AD30</f>
        <v>0</v>
      </c>
      <c r="Z234" s="560"/>
      <c r="AA234" s="560"/>
      <c r="AB234" s="561"/>
      <c r="AC234" s="559">
        <f>入力④変更項目!AI30</f>
        <v>0</v>
      </c>
      <c r="AD234" s="560"/>
      <c r="AE234" s="560"/>
      <c r="AF234" s="561"/>
      <c r="AG234" s="559">
        <f>入力④変更項目!AN30</f>
        <v>0</v>
      </c>
      <c r="AH234" s="560"/>
      <c r="AI234" s="560"/>
      <c r="AJ234" s="561"/>
      <c r="AK234" s="559">
        <f>入力④変更項目!AS30</f>
        <v>0</v>
      </c>
      <c r="AL234" s="560"/>
      <c r="AM234" s="560"/>
      <c r="AN234" s="561"/>
      <c r="AO234" s="312"/>
      <c r="AP234" s="312"/>
      <c r="AQ234" s="312"/>
    </row>
    <row r="235" spans="1:43" ht="15.95" customHeight="1" x14ac:dyDescent="0.15">
      <c r="A235" s="269"/>
      <c r="B235" s="529"/>
      <c r="C235" s="530"/>
      <c r="D235" s="530"/>
      <c r="E235" s="530"/>
      <c r="F235" s="530"/>
      <c r="G235" s="530"/>
      <c r="H235" s="530"/>
      <c r="I235" s="529" t="str">
        <f>入力③指標!D10</f>
        <v>（減価償却費）</v>
      </c>
      <c r="J235" s="530"/>
      <c r="K235" s="530"/>
      <c r="L235" s="530"/>
      <c r="M235" s="530"/>
      <c r="N235" s="530"/>
      <c r="O235" s="530"/>
      <c r="P235" s="530"/>
      <c r="Q235" s="559">
        <f>入力④変更項目!T31</f>
        <v>100000</v>
      </c>
      <c r="R235" s="560"/>
      <c r="S235" s="560"/>
      <c r="T235" s="561"/>
      <c r="U235" s="476">
        <f>入力④変更項目!Y31</f>
        <v>0</v>
      </c>
      <c r="V235" s="476"/>
      <c r="W235" s="476"/>
      <c r="X235" s="476"/>
      <c r="Y235" s="559">
        <f>入力④変更項目!AD31</f>
        <v>0</v>
      </c>
      <c r="Z235" s="560"/>
      <c r="AA235" s="560"/>
      <c r="AB235" s="561"/>
      <c r="AC235" s="559">
        <f>入力④変更項目!AI31</f>
        <v>0</v>
      </c>
      <c r="AD235" s="560"/>
      <c r="AE235" s="560"/>
      <c r="AF235" s="561"/>
      <c r="AG235" s="559">
        <f>入力④変更項目!AN31</f>
        <v>0</v>
      </c>
      <c r="AH235" s="560"/>
      <c r="AI235" s="560"/>
      <c r="AJ235" s="561"/>
      <c r="AK235" s="559">
        <f>入力④変更項目!AS31</f>
        <v>0</v>
      </c>
      <c r="AL235" s="560"/>
      <c r="AM235" s="560"/>
      <c r="AN235" s="561"/>
      <c r="AO235" s="312"/>
      <c r="AP235" s="312"/>
      <c r="AQ235" s="312"/>
    </row>
    <row r="236" spans="1:43" ht="15.95" customHeight="1" x14ac:dyDescent="0.15">
      <c r="A236" s="269"/>
      <c r="B236" s="529" t="str">
        <f>入力③指標!C11</f>
        <v>売上総利益</v>
      </c>
      <c r="C236" s="530"/>
      <c r="D236" s="530"/>
      <c r="E236" s="530"/>
      <c r="F236" s="530"/>
      <c r="G236" s="530"/>
      <c r="H236" s="530"/>
      <c r="I236" s="529"/>
      <c r="J236" s="530"/>
      <c r="K236" s="530"/>
      <c r="L236" s="530"/>
      <c r="M236" s="530"/>
      <c r="N236" s="530"/>
      <c r="O236" s="530"/>
      <c r="P236" s="530"/>
      <c r="Q236" s="559">
        <f>入力④変更項目!T32</f>
        <v>500000</v>
      </c>
      <c r="R236" s="560"/>
      <c r="S236" s="560"/>
      <c r="T236" s="561"/>
      <c r="U236" s="476">
        <f>入力④変更項目!Y32</f>
        <v>0</v>
      </c>
      <c r="V236" s="476"/>
      <c r="W236" s="476"/>
      <c r="X236" s="476"/>
      <c r="Y236" s="559">
        <f>入力④変更項目!AD32</f>
        <v>0</v>
      </c>
      <c r="Z236" s="560"/>
      <c r="AA236" s="560"/>
      <c r="AB236" s="561"/>
      <c r="AC236" s="559">
        <f>入力④変更項目!AI32</f>
        <v>0</v>
      </c>
      <c r="AD236" s="560"/>
      <c r="AE236" s="560"/>
      <c r="AF236" s="561"/>
      <c r="AG236" s="559">
        <f>入力④変更項目!AN32</f>
        <v>0</v>
      </c>
      <c r="AH236" s="560"/>
      <c r="AI236" s="560"/>
      <c r="AJ236" s="561"/>
      <c r="AK236" s="559">
        <f>入力④変更項目!AS32</f>
        <v>0</v>
      </c>
      <c r="AL236" s="560"/>
      <c r="AM236" s="560"/>
      <c r="AN236" s="561"/>
      <c r="AO236" s="312"/>
      <c r="AP236" s="312"/>
      <c r="AQ236" s="312"/>
    </row>
    <row r="237" spans="1:43" ht="15.95" customHeight="1" x14ac:dyDescent="0.15">
      <c r="A237" s="269"/>
      <c r="B237" s="529" t="str">
        <f>入力③指標!C12</f>
        <v>販管費</v>
      </c>
      <c r="C237" s="530"/>
      <c r="D237" s="530"/>
      <c r="E237" s="530"/>
      <c r="F237" s="530"/>
      <c r="G237" s="530"/>
      <c r="H237" s="530"/>
      <c r="I237" s="529" t="str">
        <f>入力③指標!D12</f>
        <v>（人件費・減価償却以外）</v>
      </c>
      <c r="J237" s="530"/>
      <c r="K237" s="530"/>
      <c r="L237" s="530"/>
      <c r="M237" s="530"/>
      <c r="N237" s="530"/>
      <c r="O237" s="530"/>
      <c r="P237" s="530"/>
      <c r="Q237" s="559">
        <f>入力④変更項目!T33</f>
        <v>200000</v>
      </c>
      <c r="R237" s="560"/>
      <c r="S237" s="560"/>
      <c r="T237" s="561"/>
      <c r="U237" s="476">
        <f>入力④変更項目!Y33</f>
        <v>0</v>
      </c>
      <c r="V237" s="476"/>
      <c r="W237" s="476"/>
      <c r="X237" s="476"/>
      <c r="Y237" s="559">
        <f>入力④変更項目!AD33</f>
        <v>0</v>
      </c>
      <c r="Z237" s="560"/>
      <c r="AA237" s="560"/>
      <c r="AB237" s="561"/>
      <c r="AC237" s="559">
        <f>入力④変更項目!AI33</f>
        <v>0</v>
      </c>
      <c r="AD237" s="560"/>
      <c r="AE237" s="560"/>
      <c r="AF237" s="561"/>
      <c r="AG237" s="559">
        <f>入力④変更項目!AN33</f>
        <v>0</v>
      </c>
      <c r="AH237" s="560"/>
      <c r="AI237" s="560"/>
      <c r="AJ237" s="561"/>
      <c r="AK237" s="559">
        <f>入力④変更項目!AS33</f>
        <v>0</v>
      </c>
      <c r="AL237" s="560"/>
      <c r="AM237" s="560"/>
      <c r="AN237" s="561"/>
      <c r="AO237" s="312"/>
      <c r="AP237" s="312"/>
      <c r="AQ237" s="312"/>
    </row>
    <row r="238" spans="1:43" ht="15.95" customHeight="1" x14ac:dyDescent="0.15">
      <c r="A238" s="269"/>
      <c r="B238" s="529"/>
      <c r="C238" s="530"/>
      <c r="D238" s="530"/>
      <c r="E238" s="530"/>
      <c r="F238" s="530"/>
      <c r="G238" s="530"/>
      <c r="H238" s="530"/>
      <c r="I238" s="529" t="str">
        <f>入力③指標!D13</f>
        <v>（人件費）</v>
      </c>
      <c r="J238" s="530"/>
      <c r="K238" s="530"/>
      <c r="L238" s="530"/>
      <c r="M238" s="530"/>
      <c r="N238" s="530"/>
      <c r="O238" s="530"/>
      <c r="P238" s="530"/>
      <c r="Q238" s="559">
        <f>入力④変更項目!T34</f>
        <v>100000</v>
      </c>
      <c r="R238" s="560"/>
      <c r="S238" s="560"/>
      <c r="T238" s="561"/>
      <c r="U238" s="476">
        <f>入力④変更項目!Y34</f>
        <v>0</v>
      </c>
      <c r="V238" s="476"/>
      <c r="W238" s="476"/>
      <c r="X238" s="476"/>
      <c r="Y238" s="559">
        <f>入力④変更項目!AD34</f>
        <v>0</v>
      </c>
      <c r="Z238" s="560"/>
      <c r="AA238" s="560"/>
      <c r="AB238" s="561"/>
      <c r="AC238" s="559">
        <f>入力④変更項目!AI34</f>
        <v>0</v>
      </c>
      <c r="AD238" s="560"/>
      <c r="AE238" s="560"/>
      <c r="AF238" s="561"/>
      <c r="AG238" s="559">
        <f>入力④変更項目!AN34</f>
        <v>0</v>
      </c>
      <c r="AH238" s="560"/>
      <c r="AI238" s="560"/>
      <c r="AJ238" s="561"/>
      <c r="AK238" s="559">
        <f>入力④変更項目!AS34</f>
        <v>0</v>
      </c>
      <c r="AL238" s="560"/>
      <c r="AM238" s="560"/>
      <c r="AN238" s="561"/>
      <c r="AO238" s="312"/>
      <c r="AP238" s="312"/>
      <c r="AQ238" s="312"/>
    </row>
    <row r="239" spans="1:43" ht="15.95" customHeight="1" x14ac:dyDescent="0.15">
      <c r="A239" s="269"/>
      <c r="B239" s="529"/>
      <c r="C239" s="530"/>
      <c r="D239" s="530"/>
      <c r="E239" s="530"/>
      <c r="F239" s="530"/>
      <c r="G239" s="530"/>
      <c r="H239" s="530"/>
      <c r="I239" s="529" t="str">
        <f>入力③指標!D14</f>
        <v>（減価償却費）</v>
      </c>
      <c r="J239" s="530"/>
      <c r="K239" s="530"/>
      <c r="L239" s="530"/>
      <c r="M239" s="530"/>
      <c r="N239" s="530"/>
      <c r="O239" s="530"/>
      <c r="P239" s="530"/>
      <c r="Q239" s="559">
        <f>入力④変更項目!T35</f>
        <v>100000</v>
      </c>
      <c r="R239" s="560"/>
      <c r="S239" s="560"/>
      <c r="T239" s="561"/>
      <c r="U239" s="476">
        <f>入力④変更項目!Y35</f>
        <v>0</v>
      </c>
      <c r="V239" s="476"/>
      <c r="W239" s="476"/>
      <c r="X239" s="476"/>
      <c r="Y239" s="559">
        <f>入力④変更項目!AD35</f>
        <v>0</v>
      </c>
      <c r="Z239" s="560"/>
      <c r="AA239" s="560"/>
      <c r="AB239" s="561"/>
      <c r="AC239" s="559">
        <f>入力④変更項目!AI35</f>
        <v>0</v>
      </c>
      <c r="AD239" s="560"/>
      <c r="AE239" s="560"/>
      <c r="AF239" s="561"/>
      <c r="AG239" s="559">
        <f>入力④変更項目!AN35</f>
        <v>0</v>
      </c>
      <c r="AH239" s="560"/>
      <c r="AI239" s="560"/>
      <c r="AJ239" s="561"/>
      <c r="AK239" s="559">
        <f>入力④変更項目!AS35</f>
        <v>0</v>
      </c>
      <c r="AL239" s="560"/>
      <c r="AM239" s="560"/>
      <c r="AN239" s="561"/>
      <c r="AO239" s="312"/>
      <c r="AP239" s="312"/>
      <c r="AQ239" s="312"/>
    </row>
    <row r="240" spans="1:43" ht="15.95" customHeight="1" x14ac:dyDescent="0.15">
      <c r="A240" s="269"/>
      <c r="B240" s="529" t="str">
        <f>入力③指標!C15</f>
        <v>営業利益</v>
      </c>
      <c r="C240" s="530"/>
      <c r="D240" s="530"/>
      <c r="E240" s="530"/>
      <c r="F240" s="530"/>
      <c r="G240" s="530"/>
      <c r="H240" s="530"/>
      <c r="I240" s="529"/>
      <c r="J240" s="530"/>
      <c r="K240" s="530"/>
      <c r="L240" s="530"/>
      <c r="M240" s="530"/>
      <c r="N240" s="530"/>
      <c r="O240" s="530"/>
      <c r="P240" s="530"/>
      <c r="Q240" s="559">
        <f>入力④変更項目!T36</f>
        <v>100000</v>
      </c>
      <c r="R240" s="560"/>
      <c r="S240" s="560"/>
      <c r="T240" s="561"/>
      <c r="U240" s="476">
        <f>入力④変更項目!Y36</f>
        <v>0</v>
      </c>
      <c r="V240" s="476"/>
      <c r="W240" s="476"/>
      <c r="X240" s="476"/>
      <c r="Y240" s="559">
        <f>入力④変更項目!AD36</f>
        <v>0</v>
      </c>
      <c r="Z240" s="560"/>
      <c r="AA240" s="560"/>
      <c r="AB240" s="561"/>
      <c r="AC240" s="559">
        <f>入力④変更項目!AI36</f>
        <v>0</v>
      </c>
      <c r="AD240" s="560"/>
      <c r="AE240" s="560"/>
      <c r="AF240" s="561"/>
      <c r="AG240" s="559">
        <f>入力④変更項目!AN36</f>
        <v>0</v>
      </c>
      <c r="AH240" s="560"/>
      <c r="AI240" s="560"/>
      <c r="AJ240" s="561"/>
      <c r="AK240" s="559">
        <f>入力④変更項目!AS36</f>
        <v>0</v>
      </c>
      <c r="AL240" s="560"/>
      <c r="AM240" s="560"/>
      <c r="AN240" s="561"/>
      <c r="AO240" s="312"/>
      <c r="AP240" s="312"/>
      <c r="AQ240" s="312"/>
    </row>
    <row r="241" spans="1:44" ht="15.95" customHeight="1" x14ac:dyDescent="0.15">
      <c r="A241" s="269"/>
      <c r="B241" s="708" t="str">
        <f>入力③指標!C16</f>
        <v>営業外費用※2</v>
      </c>
      <c r="C241" s="709"/>
      <c r="D241" s="709"/>
      <c r="E241" s="709"/>
      <c r="F241" s="709"/>
      <c r="G241" s="709"/>
      <c r="H241" s="710"/>
      <c r="I241" s="529" t="str">
        <f>入力③指標!D16</f>
        <v>（支払利息、新株発行費等）</v>
      </c>
      <c r="J241" s="530"/>
      <c r="K241" s="530"/>
      <c r="L241" s="530"/>
      <c r="M241" s="530"/>
      <c r="N241" s="530"/>
      <c r="O241" s="530"/>
      <c r="P241" s="530"/>
      <c r="Q241" s="559">
        <f>入力④変更項目!T37</f>
        <v>45600</v>
      </c>
      <c r="R241" s="560"/>
      <c r="S241" s="560"/>
      <c r="T241" s="561"/>
      <c r="U241" s="476">
        <f>入力④変更項目!Y37</f>
        <v>0</v>
      </c>
      <c r="V241" s="476"/>
      <c r="W241" s="476"/>
      <c r="X241" s="476"/>
      <c r="Y241" s="559">
        <f>入力④変更項目!AD37</f>
        <v>0</v>
      </c>
      <c r="Z241" s="560"/>
      <c r="AA241" s="560"/>
      <c r="AB241" s="561"/>
      <c r="AC241" s="559">
        <f>入力④変更項目!AI37</f>
        <v>0</v>
      </c>
      <c r="AD241" s="560"/>
      <c r="AE241" s="560"/>
      <c r="AF241" s="561"/>
      <c r="AG241" s="559">
        <f>入力④変更項目!AN37</f>
        <v>0</v>
      </c>
      <c r="AH241" s="560"/>
      <c r="AI241" s="560"/>
      <c r="AJ241" s="561"/>
      <c r="AK241" s="559">
        <f>入力④変更項目!AS37</f>
        <v>0</v>
      </c>
      <c r="AL241" s="560"/>
      <c r="AM241" s="560"/>
      <c r="AN241" s="561"/>
      <c r="AO241" s="312"/>
      <c r="AP241" s="312"/>
      <c r="AQ241" s="312"/>
    </row>
    <row r="242" spans="1:44" ht="15.95" customHeight="1" x14ac:dyDescent="0.15">
      <c r="A242" s="269"/>
      <c r="B242" s="529" t="str">
        <f>入力③指標!C17</f>
        <v>経常利益※2</v>
      </c>
      <c r="C242" s="530"/>
      <c r="D242" s="530"/>
      <c r="E242" s="530"/>
      <c r="F242" s="530"/>
      <c r="G242" s="530"/>
      <c r="H242" s="530"/>
      <c r="I242" s="529"/>
      <c r="J242" s="530"/>
      <c r="K242" s="530"/>
      <c r="L242" s="530"/>
      <c r="M242" s="530"/>
      <c r="N242" s="530"/>
      <c r="O242" s="530"/>
      <c r="P242" s="530"/>
      <c r="Q242" s="559">
        <f>入力④変更項目!T38</f>
        <v>54400</v>
      </c>
      <c r="R242" s="560"/>
      <c r="S242" s="560"/>
      <c r="T242" s="561"/>
      <c r="U242" s="476">
        <f>入力④変更項目!Y38</f>
        <v>0</v>
      </c>
      <c r="V242" s="476"/>
      <c r="W242" s="476"/>
      <c r="X242" s="476"/>
      <c r="Y242" s="559">
        <f>入力④変更項目!AD38</f>
        <v>0</v>
      </c>
      <c r="Z242" s="560"/>
      <c r="AA242" s="560"/>
      <c r="AB242" s="561"/>
      <c r="AC242" s="559">
        <f>入力④変更項目!AI38</f>
        <v>0</v>
      </c>
      <c r="AD242" s="560"/>
      <c r="AE242" s="560"/>
      <c r="AF242" s="561"/>
      <c r="AG242" s="559">
        <f>入力④変更項目!AN38</f>
        <v>0</v>
      </c>
      <c r="AH242" s="560"/>
      <c r="AI242" s="560"/>
      <c r="AJ242" s="561"/>
      <c r="AK242" s="559">
        <f>入力④変更項目!AS38</f>
        <v>0</v>
      </c>
      <c r="AL242" s="560"/>
      <c r="AM242" s="560"/>
      <c r="AN242" s="561"/>
      <c r="AO242" s="312"/>
      <c r="AP242" s="312"/>
      <c r="AQ242" s="312"/>
    </row>
    <row r="243" spans="1:44" ht="15.95" customHeight="1" thickBot="1" x14ac:dyDescent="0.2">
      <c r="A243" s="269"/>
      <c r="B243" s="417" t="str">
        <f>入力③指標!C18</f>
        <v>人件費＋減価償却費</v>
      </c>
      <c r="C243" s="418"/>
      <c r="D243" s="418"/>
      <c r="E243" s="418"/>
      <c r="F243" s="418"/>
      <c r="G243" s="418"/>
      <c r="H243" s="418"/>
      <c r="I243" s="417"/>
      <c r="J243" s="418"/>
      <c r="K243" s="418"/>
      <c r="L243" s="418"/>
      <c r="M243" s="418"/>
      <c r="N243" s="418"/>
      <c r="O243" s="418"/>
      <c r="P243" s="418"/>
      <c r="Q243" s="799">
        <f>入力④変更項目!T39</f>
        <v>500000</v>
      </c>
      <c r="R243" s="800"/>
      <c r="S243" s="800"/>
      <c r="T243" s="801"/>
      <c r="U243" s="528">
        <f>入力④変更項目!Y39</f>
        <v>0</v>
      </c>
      <c r="V243" s="528"/>
      <c r="W243" s="528"/>
      <c r="X243" s="528"/>
      <c r="Y243" s="799">
        <f>入力④変更項目!AD39</f>
        <v>0</v>
      </c>
      <c r="Z243" s="800"/>
      <c r="AA243" s="800"/>
      <c r="AB243" s="801"/>
      <c r="AC243" s="799">
        <f>入力④変更項目!AI39</f>
        <v>0</v>
      </c>
      <c r="AD243" s="800"/>
      <c r="AE243" s="800"/>
      <c r="AF243" s="801"/>
      <c r="AG243" s="799">
        <f>入力④変更項目!AN39</f>
        <v>0</v>
      </c>
      <c r="AH243" s="800"/>
      <c r="AI243" s="800"/>
      <c r="AJ243" s="801"/>
      <c r="AK243" s="799">
        <f>入力④変更項目!AS39</f>
        <v>0</v>
      </c>
      <c r="AL243" s="800"/>
      <c r="AM243" s="800"/>
      <c r="AN243" s="801"/>
      <c r="AO243" s="312"/>
      <c r="AP243" s="312"/>
      <c r="AQ243" s="312"/>
    </row>
    <row r="244" spans="1:44" ht="15.95" customHeight="1" thickTop="1" thickBot="1" x14ac:dyDescent="0.2">
      <c r="A244" s="269"/>
      <c r="B244" s="850" t="str">
        <f>入力③指標!C19</f>
        <v>従業員数または年間総労働時間</v>
      </c>
      <c r="C244" s="851"/>
      <c r="D244" s="851"/>
      <c r="E244" s="851"/>
      <c r="F244" s="851"/>
      <c r="G244" s="851"/>
      <c r="H244" s="851"/>
      <c r="I244" s="851"/>
      <c r="J244" s="851"/>
      <c r="K244" s="851"/>
      <c r="L244" s="851"/>
      <c r="M244" s="851"/>
      <c r="N244" s="851"/>
      <c r="O244" s="851"/>
      <c r="P244" s="852"/>
      <c r="Q244" s="804">
        <f>入力④変更項目!T40</f>
        <v>21</v>
      </c>
      <c r="R244" s="805"/>
      <c r="S244" s="805"/>
      <c r="T244" s="806"/>
      <c r="U244" s="807">
        <f>入力④変更項目!Y40</f>
        <v>0</v>
      </c>
      <c r="V244" s="807"/>
      <c r="W244" s="807"/>
      <c r="X244" s="807"/>
      <c r="Y244" s="804">
        <f>入力④変更項目!AD40</f>
        <v>0</v>
      </c>
      <c r="Z244" s="805"/>
      <c r="AA244" s="805"/>
      <c r="AB244" s="806"/>
      <c r="AC244" s="804">
        <f>入力④変更項目!AI40</f>
        <v>0</v>
      </c>
      <c r="AD244" s="805"/>
      <c r="AE244" s="805"/>
      <c r="AF244" s="806"/>
      <c r="AG244" s="804">
        <f>入力④変更項目!AN40</f>
        <v>0</v>
      </c>
      <c r="AH244" s="805"/>
      <c r="AI244" s="805"/>
      <c r="AJ244" s="806"/>
      <c r="AK244" s="804">
        <f>入力④変更項目!AS40</f>
        <v>0</v>
      </c>
      <c r="AL244" s="805"/>
      <c r="AM244" s="805"/>
      <c r="AN244" s="806"/>
      <c r="AO244" s="312"/>
      <c r="AP244" s="312"/>
      <c r="AQ244" s="312"/>
    </row>
    <row r="245" spans="1:44" ht="15.95" customHeight="1" thickTop="1" x14ac:dyDescent="0.15">
      <c r="A245" s="269"/>
      <c r="B245" s="531" t="str">
        <f>入力③指標!C20</f>
        <v>労働生産性</v>
      </c>
      <c r="C245" s="532"/>
      <c r="D245" s="532"/>
      <c r="E245" s="532"/>
      <c r="F245" s="532"/>
      <c r="G245" s="532"/>
      <c r="H245" s="532"/>
      <c r="I245" s="532"/>
      <c r="J245" s="532"/>
      <c r="K245" s="532"/>
      <c r="L245" s="532"/>
      <c r="M245" s="532"/>
      <c r="N245" s="532"/>
      <c r="O245" s="532"/>
      <c r="P245" s="533"/>
      <c r="Q245" s="790">
        <f>IF(ISERROR(入力④変更項目!T41),"",入力④変更項目!T41)</f>
        <v>28571.428571428572</v>
      </c>
      <c r="R245" s="791"/>
      <c r="S245" s="791"/>
      <c r="T245" s="792"/>
      <c r="U245" s="793" t="str">
        <f>IF(ISERROR(入力④変更項目!Y41),"",入力④変更項目!Y41)</f>
        <v/>
      </c>
      <c r="V245" s="793"/>
      <c r="W245" s="793"/>
      <c r="X245" s="793"/>
      <c r="Y245" s="790" t="str">
        <f>IF(ISERROR(入力④変更項目!AD41),"",入力④変更項目!AD41)</f>
        <v/>
      </c>
      <c r="Z245" s="791"/>
      <c r="AA245" s="791"/>
      <c r="AB245" s="792"/>
      <c r="AC245" s="790" t="str">
        <f>IF(ISERROR(入力④変更項目!AI41),"",入力④変更項目!AI41)</f>
        <v/>
      </c>
      <c r="AD245" s="791"/>
      <c r="AE245" s="791"/>
      <c r="AF245" s="792"/>
      <c r="AG245" s="790" t="str">
        <f>IF(ISERROR(入力④変更項目!AN41),"",入力④変更項目!AN41)</f>
        <v/>
      </c>
      <c r="AH245" s="791"/>
      <c r="AI245" s="791"/>
      <c r="AJ245" s="792"/>
      <c r="AK245" s="790" t="str">
        <f>IF(ISERROR(入力④変更項目!AS41),"",入力④変更項目!AS41)</f>
        <v/>
      </c>
      <c r="AL245" s="791"/>
      <c r="AM245" s="791"/>
      <c r="AN245" s="792"/>
      <c r="AO245" s="312"/>
      <c r="AP245" s="312"/>
      <c r="AQ245" s="312"/>
    </row>
    <row r="246" spans="1:44" ht="15.95" customHeight="1" x14ac:dyDescent="0.15">
      <c r="A246" s="269"/>
      <c r="B246" s="688" t="str">
        <f>入力③指標!C21</f>
        <v>売上高経常利益率</v>
      </c>
      <c r="C246" s="593"/>
      <c r="D246" s="593"/>
      <c r="E246" s="593"/>
      <c r="F246" s="593"/>
      <c r="G246" s="593"/>
      <c r="H246" s="593"/>
      <c r="I246" s="593"/>
      <c r="J246" s="593"/>
      <c r="K246" s="593"/>
      <c r="L246" s="593"/>
      <c r="M246" s="593"/>
      <c r="N246" s="593"/>
      <c r="O246" s="593"/>
      <c r="P246" s="724"/>
      <c r="Q246" s="796">
        <f>IF(ISERROR(入力④変更項目!T42),"",入力④変更項目!T42)</f>
        <v>5.4399999999999997E-2</v>
      </c>
      <c r="R246" s="797"/>
      <c r="S246" s="797"/>
      <c r="T246" s="798"/>
      <c r="U246" s="849" t="str">
        <f>IF(ISERROR(入力④変更項目!Y42),"",入力④変更項目!Y42)</f>
        <v/>
      </c>
      <c r="V246" s="849"/>
      <c r="W246" s="849"/>
      <c r="X246" s="849"/>
      <c r="Y246" s="796" t="str">
        <f>IF(ISERROR(入力④変更項目!AD42),"",入力④変更項目!AD42)</f>
        <v/>
      </c>
      <c r="Z246" s="797"/>
      <c r="AA246" s="797"/>
      <c r="AB246" s="798"/>
      <c r="AC246" s="796" t="str">
        <f>IF(ISERROR(入力④変更項目!AI42),"",入力④変更項目!AI42)</f>
        <v/>
      </c>
      <c r="AD246" s="797"/>
      <c r="AE246" s="797"/>
      <c r="AF246" s="798"/>
      <c r="AG246" s="796" t="str">
        <f>IF(ISERROR(入力④変更項目!AN42),"",入力④変更項目!AN42)</f>
        <v/>
      </c>
      <c r="AH246" s="797"/>
      <c r="AI246" s="797"/>
      <c r="AJ246" s="798"/>
      <c r="AK246" s="796" t="str">
        <f>IF(ISERROR(入力④変更項目!AS42),"",入力④変更項目!AS42)</f>
        <v/>
      </c>
      <c r="AL246" s="797"/>
      <c r="AM246" s="797"/>
      <c r="AN246" s="798"/>
      <c r="AO246" s="312"/>
      <c r="AP246" s="312"/>
      <c r="AQ246" s="312"/>
    </row>
    <row r="247" spans="1:44" ht="15.95" customHeight="1" x14ac:dyDescent="0.15">
      <c r="A247" s="269"/>
      <c r="B247" s="688" t="str">
        <f>入力③指標!C22</f>
        <v>付加価値額＝営業利益＋人件費＋減価償却費</v>
      </c>
      <c r="C247" s="593"/>
      <c r="D247" s="593"/>
      <c r="E247" s="593"/>
      <c r="F247" s="593"/>
      <c r="G247" s="593"/>
      <c r="H247" s="593"/>
      <c r="I247" s="593"/>
      <c r="J247" s="593"/>
      <c r="K247" s="593"/>
      <c r="L247" s="593"/>
      <c r="M247" s="593"/>
      <c r="N247" s="593"/>
      <c r="O247" s="593"/>
      <c r="P247" s="724"/>
      <c r="Q247" s="790">
        <f>IF(ISERROR(入力④変更項目!T43),"",入力④変更項目!T43)</f>
        <v>600000</v>
      </c>
      <c r="R247" s="791"/>
      <c r="S247" s="791"/>
      <c r="T247" s="792"/>
      <c r="U247" s="793">
        <f>IF(ISERROR(入力④変更項目!Y43),"",入力④変更項目!Y43)</f>
        <v>0</v>
      </c>
      <c r="V247" s="793"/>
      <c r="W247" s="793"/>
      <c r="X247" s="793"/>
      <c r="Y247" s="790">
        <f>IF(ISERROR(入力④変更項目!AD43),"",入力④変更項目!AD43)</f>
        <v>0</v>
      </c>
      <c r="Z247" s="791"/>
      <c r="AA247" s="791"/>
      <c r="AB247" s="792"/>
      <c r="AC247" s="790">
        <f>IF(ISERROR(入力④変更項目!AI43),"",入力④変更項目!AI43)</f>
        <v>0</v>
      </c>
      <c r="AD247" s="791"/>
      <c r="AE247" s="791"/>
      <c r="AF247" s="792"/>
      <c r="AG247" s="790">
        <f>IF(ISERROR(入力④変更項目!AN43),"",入力④変更項目!AN43)</f>
        <v>0</v>
      </c>
      <c r="AH247" s="791"/>
      <c r="AI247" s="791"/>
      <c r="AJ247" s="792"/>
      <c r="AK247" s="790">
        <f>IF(ISERROR(入力④変更項目!AS43),"",入力④変更項目!AS43)</f>
        <v>0</v>
      </c>
      <c r="AL247" s="791"/>
      <c r="AM247" s="791"/>
      <c r="AN247" s="792"/>
      <c r="AO247" s="312"/>
      <c r="AP247" s="312"/>
      <c r="AQ247" s="312"/>
    </row>
    <row r="248" spans="1:44" ht="6" customHeight="1" x14ac:dyDescent="0.15">
      <c r="A248" s="269"/>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9"/>
      <c r="AP248" s="269"/>
      <c r="AQ248" s="269"/>
    </row>
    <row r="249" spans="1:44" ht="18" customHeight="1" x14ac:dyDescent="0.15">
      <c r="A249" s="70"/>
      <c r="B249" s="71" t="s">
        <v>123</v>
      </c>
      <c r="AL249" s="787" t="str">
        <f>"変更"&amp;入力①申請書項目!$CY$37</f>
        <v>変更20250610</v>
      </c>
      <c r="AM249" s="788"/>
      <c r="AN249" s="788"/>
      <c r="AO249" s="788"/>
      <c r="AP249" s="788"/>
      <c r="AQ249" s="789"/>
      <c r="AR249" s="71"/>
    </row>
    <row r="250" spans="1:44" ht="50.25" customHeight="1" x14ac:dyDescent="0.15">
      <c r="A250" s="70"/>
      <c r="B250" s="469" t="s">
        <v>240</v>
      </c>
      <c r="C250" s="469"/>
      <c r="D250" s="469"/>
      <c r="E250" s="469"/>
      <c r="F250" s="469"/>
      <c r="G250" s="469"/>
      <c r="H250" s="469"/>
      <c r="I250" s="469"/>
      <c r="J250" s="469"/>
      <c r="K250" s="469"/>
      <c r="L250" s="469"/>
      <c r="M250" s="469"/>
      <c r="N250" s="469"/>
      <c r="O250" s="469"/>
      <c r="P250" s="469"/>
      <c r="Q250" s="469"/>
      <c r="R250" s="469"/>
      <c r="S250" s="469"/>
      <c r="T250" s="469"/>
      <c r="U250" s="469"/>
      <c r="V250" s="469"/>
      <c r="W250" s="469"/>
      <c r="X250" s="469"/>
      <c r="Y250" s="469"/>
      <c r="Z250" s="469"/>
      <c r="AA250" s="469"/>
      <c r="AB250" s="469"/>
      <c r="AC250" s="469"/>
      <c r="AD250" s="469"/>
      <c r="AE250" s="469"/>
      <c r="AF250" s="469"/>
      <c r="AG250" s="469"/>
      <c r="AH250" s="469"/>
      <c r="AI250" s="469"/>
      <c r="AJ250" s="469"/>
      <c r="AK250" s="469"/>
      <c r="AL250" s="469"/>
      <c r="AM250" s="469"/>
      <c r="AN250" s="469"/>
      <c r="AO250" s="70"/>
      <c r="AP250" s="70"/>
    </row>
    <row r="251" spans="1:44" ht="50.25" customHeight="1" x14ac:dyDescent="0.15">
      <c r="A251" s="70"/>
      <c r="B251" s="469"/>
      <c r="C251" s="469"/>
      <c r="D251" s="469"/>
      <c r="E251" s="469"/>
      <c r="F251" s="469"/>
      <c r="G251" s="469"/>
      <c r="H251" s="469"/>
      <c r="I251" s="469"/>
      <c r="J251" s="469"/>
      <c r="K251" s="469"/>
      <c r="L251" s="469"/>
      <c r="M251" s="469"/>
      <c r="N251" s="469"/>
      <c r="O251" s="469"/>
      <c r="P251" s="469"/>
      <c r="Q251" s="469"/>
      <c r="R251" s="469"/>
      <c r="S251" s="469"/>
      <c r="T251" s="469"/>
      <c r="U251" s="469"/>
      <c r="V251" s="469"/>
      <c r="W251" s="469"/>
      <c r="X251" s="469"/>
      <c r="Y251" s="469"/>
      <c r="Z251" s="469"/>
      <c r="AA251" s="469"/>
      <c r="AB251" s="469"/>
      <c r="AC251" s="469"/>
      <c r="AD251" s="469"/>
      <c r="AE251" s="469"/>
      <c r="AF251" s="469"/>
      <c r="AG251" s="469"/>
      <c r="AH251" s="469"/>
      <c r="AI251" s="469"/>
      <c r="AJ251" s="469"/>
      <c r="AK251" s="469"/>
      <c r="AL251" s="469"/>
      <c r="AM251" s="469"/>
      <c r="AN251" s="469"/>
      <c r="AO251" s="70"/>
      <c r="AP251" s="70"/>
    </row>
    <row r="252" spans="1:44" ht="50.25" customHeight="1" x14ac:dyDescent="0.15">
      <c r="A252" s="70"/>
      <c r="B252" s="469"/>
      <c r="C252" s="469"/>
      <c r="D252" s="469"/>
      <c r="E252" s="469"/>
      <c r="F252" s="469"/>
      <c r="G252" s="469"/>
      <c r="H252" s="469"/>
      <c r="I252" s="469"/>
      <c r="J252" s="469"/>
      <c r="K252" s="469"/>
      <c r="L252" s="469"/>
      <c r="M252" s="469"/>
      <c r="N252" s="469"/>
      <c r="O252" s="469"/>
      <c r="P252" s="469"/>
      <c r="Q252" s="469"/>
      <c r="R252" s="469"/>
      <c r="S252" s="469"/>
      <c r="T252" s="469"/>
      <c r="U252" s="469"/>
      <c r="V252" s="469"/>
      <c r="W252" s="469"/>
      <c r="X252" s="469"/>
      <c r="Y252" s="469"/>
      <c r="Z252" s="469"/>
      <c r="AA252" s="469"/>
      <c r="AB252" s="469"/>
      <c r="AC252" s="469"/>
      <c r="AD252" s="469"/>
      <c r="AE252" s="469"/>
      <c r="AF252" s="469"/>
      <c r="AG252" s="469"/>
      <c r="AH252" s="469"/>
      <c r="AI252" s="469"/>
      <c r="AJ252" s="469"/>
      <c r="AK252" s="469"/>
      <c r="AL252" s="469"/>
      <c r="AM252" s="469"/>
      <c r="AN252" s="469"/>
      <c r="AO252" s="70"/>
      <c r="AP252" s="70"/>
    </row>
    <row r="253" spans="1:44" ht="50.25" customHeight="1" x14ac:dyDescent="0.15">
      <c r="A253" s="70"/>
      <c r="B253" s="469"/>
      <c r="C253" s="469"/>
      <c r="D253" s="469"/>
      <c r="E253" s="469"/>
      <c r="F253" s="469"/>
      <c r="G253" s="469"/>
      <c r="H253" s="469"/>
      <c r="I253" s="469"/>
      <c r="J253" s="469"/>
      <c r="K253" s="469"/>
      <c r="L253" s="469"/>
      <c r="M253" s="469"/>
      <c r="N253" s="469"/>
      <c r="O253" s="469"/>
      <c r="P253" s="469"/>
      <c r="Q253" s="469"/>
      <c r="R253" s="469"/>
      <c r="S253" s="469"/>
      <c r="T253" s="469"/>
      <c r="U253" s="469"/>
      <c r="V253" s="469"/>
      <c r="W253" s="469"/>
      <c r="X253" s="469"/>
      <c r="Y253" s="469"/>
      <c r="Z253" s="469"/>
      <c r="AA253" s="469"/>
      <c r="AB253" s="469"/>
      <c r="AC253" s="469"/>
      <c r="AD253" s="469"/>
      <c r="AE253" s="469"/>
      <c r="AF253" s="469"/>
      <c r="AG253" s="469"/>
      <c r="AH253" s="469"/>
      <c r="AI253" s="469"/>
      <c r="AJ253" s="469"/>
      <c r="AK253" s="469"/>
      <c r="AL253" s="469"/>
      <c r="AM253" s="469"/>
      <c r="AN253" s="469"/>
      <c r="AO253" s="70"/>
      <c r="AP253" s="70"/>
    </row>
    <row r="254" spans="1:44" ht="50.25" customHeight="1" x14ac:dyDescent="0.15">
      <c r="A254" s="70"/>
      <c r="B254" s="469"/>
      <c r="C254" s="469"/>
      <c r="D254" s="469"/>
      <c r="E254" s="469"/>
      <c r="F254" s="469"/>
      <c r="G254" s="469"/>
      <c r="H254" s="469"/>
      <c r="I254" s="469"/>
      <c r="J254" s="469"/>
      <c r="K254" s="469"/>
      <c r="L254" s="469"/>
      <c r="M254" s="469"/>
      <c r="N254" s="469"/>
      <c r="O254" s="469"/>
      <c r="P254" s="469"/>
      <c r="Q254" s="469"/>
      <c r="R254" s="469"/>
      <c r="S254" s="469"/>
      <c r="T254" s="469"/>
      <c r="U254" s="469"/>
      <c r="V254" s="469"/>
      <c r="W254" s="469"/>
      <c r="X254" s="469"/>
      <c r="Y254" s="469"/>
      <c r="Z254" s="469"/>
      <c r="AA254" s="469"/>
      <c r="AB254" s="469"/>
      <c r="AC254" s="469"/>
      <c r="AD254" s="469"/>
      <c r="AE254" s="469"/>
      <c r="AF254" s="469"/>
      <c r="AG254" s="469"/>
      <c r="AH254" s="469"/>
      <c r="AI254" s="469"/>
      <c r="AJ254" s="469"/>
      <c r="AK254" s="469"/>
      <c r="AL254" s="469"/>
      <c r="AM254" s="469"/>
      <c r="AN254" s="469"/>
      <c r="AO254" s="70"/>
      <c r="AP254" s="70"/>
    </row>
    <row r="255" spans="1:44" ht="50.25" customHeight="1" x14ac:dyDescent="0.15">
      <c r="A255" s="70"/>
      <c r="B255" s="469"/>
      <c r="C255" s="469"/>
      <c r="D255" s="469"/>
      <c r="E255" s="469"/>
      <c r="F255" s="469"/>
      <c r="G255" s="469"/>
      <c r="H255" s="469"/>
      <c r="I255" s="469"/>
      <c r="J255" s="469"/>
      <c r="K255" s="469"/>
      <c r="L255" s="469"/>
      <c r="M255" s="469"/>
      <c r="N255" s="469"/>
      <c r="O255" s="469"/>
      <c r="P255" s="469"/>
      <c r="Q255" s="469"/>
      <c r="R255" s="469"/>
      <c r="S255" s="469"/>
      <c r="T255" s="469"/>
      <c r="U255" s="469"/>
      <c r="V255" s="469"/>
      <c r="W255" s="469"/>
      <c r="X255" s="469"/>
      <c r="Y255" s="469"/>
      <c r="Z255" s="469"/>
      <c r="AA255" s="469"/>
      <c r="AB255" s="469"/>
      <c r="AC255" s="469"/>
      <c r="AD255" s="469"/>
      <c r="AE255" s="469"/>
      <c r="AF255" s="469"/>
      <c r="AG255" s="469"/>
      <c r="AH255" s="469"/>
      <c r="AI255" s="469"/>
      <c r="AJ255" s="469"/>
      <c r="AK255" s="469"/>
      <c r="AL255" s="469"/>
      <c r="AM255" s="469"/>
      <c r="AN255" s="469"/>
      <c r="AO255" s="70"/>
      <c r="AP255" s="70"/>
    </row>
    <row r="256" spans="1:44" ht="50.25" customHeight="1" x14ac:dyDescent="0.15">
      <c r="A256" s="70"/>
      <c r="B256" s="469"/>
      <c r="C256" s="469"/>
      <c r="D256" s="469"/>
      <c r="E256" s="469"/>
      <c r="F256" s="469"/>
      <c r="G256" s="469"/>
      <c r="H256" s="469"/>
      <c r="I256" s="469"/>
      <c r="J256" s="469"/>
      <c r="K256" s="469"/>
      <c r="L256" s="469"/>
      <c r="M256" s="469"/>
      <c r="N256" s="469"/>
      <c r="O256" s="469"/>
      <c r="P256" s="469"/>
      <c r="Q256" s="469"/>
      <c r="R256" s="469"/>
      <c r="S256" s="469"/>
      <c r="T256" s="469"/>
      <c r="U256" s="469"/>
      <c r="V256" s="469"/>
      <c r="W256" s="469"/>
      <c r="X256" s="469"/>
      <c r="Y256" s="469"/>
      <c r="Z256" s="469"/>
      <c r="AA256" s="469"/>
      <c r="AB256" s="469"/>
      <c r="AC256" s="469"/>
      <c r="AD256" s="469"/>
      <c r="AE256" s="469"/>
      <c r="AF256" s="469"/>
      <c r="AG256" s="469"/>
      <c r="AH256" s="469"/>
      <c r="AI256" s="469"/>
      <c r="AJ256" s="469"/>
      <c r="AK256" s="469"/>
      <c r="AL256" s="469"/>
      <c r="AM256" s="469"/>
      <c r="AN256" s="469"/>
      <c r="AO256" s="70"/>
      <c r="AP256" s="70"/>
    </row>
    <row r="257" spans="1:43" ht="50.25" customHeight="1" x14ac:dyDescent="0.15">
      <c r="A257" s="70"/>
      <c r="B257" s="469"/>
      <c r="C257" s="469"/>
      <c r="D257" s="469"/>
      <c r="E257" s="469"/>
      <c r="F257" s="469"/>
      <c r="G257" s="469"/>
      <c r="H257" s="469"/>
      <c r="I257" s="469"/>
      <c r="J257" s="469"/>
      <c r="K257" s="469"/>
      <c r="L257" s="469"/>
      <c r="M257" s="469"/>
      <c r="N257" s="469"/>
      <c r="O257" s="469"/>
      <c r="P257" s="469"/>
      <c r="Q257" s="469"/>
      <c r="R257" s="469"/>
      <c r="S257" s="469"/>
      <c r="T257" s="469"/>
      <c r="U257" s="469"/>
      <c r="V257" s="469"/>
      <c r="W257" s="469"/>
      <c r="X257" s="469"/>
      <c r="Y257" s="469"/>
      <c r="Z257" s="469"/>
      <c r="AA257" s="469"/>
      <c r="AB257" s="469"/>
      <c r="AC257" s="469"/>
      <c r="AD257" s="469"/>
      <c r="AE257" s="469"/>
      <c r="AF257" s="469"/>
      <c r="AG257" s="469"/>
      <c r="AH257" s="469"/>
      <c r="AI257" s="469"/>
      <c r="AJ257" s="469"/>
      <c r="AK257" s="469"/>
      <c r="AL257" s="469"/>
      <c r="AM257" s="469"/>
      <c r="AN257" s="469"/>
      <c r="AO257" s="70"/>
      <c r="AP257" s="70"/>
    </row>
    <row r="258" spans="1:43" ht="50.25" customHeight="1" x14ac:dyDescent="0.15">
      <c r="A258" s="70"/>
      <c r="B258" s="469"/>
      <c r="C258" s="469"/>
      <c r="D258" s="469"/>
      <c r="E258" s="469"/>
      <c r="F258" s="469"/>
      <c r="G258" s="469"/>
      <c r="H258" s="469"/>
      <c r="I258" s="469"/>
      <c r="J258" s="469"/>
      <c r="K258" s="469"/>
      <c r="L258" s="469"/>
      <c r="M258" s="469"/>
      <c r="N258" s="469"/>
      <c r="O258" s="469"/>
      <c r="P258" s="469"/>
      <c r="Q258" s="469"/>
      <c r="R258" s="469"/>
      <c r="S258" s="469"/>
      <c r="T258" s="469"/>
      <c r="U258" s="469"/>
      <c r="V258" s="469"/>
      <c r="W258" s="469"/>
      <c r="X258" s="469"/>
      <c r="Y258" s="469"/>
      <c r="Z258" s="469"/>
      <c r="AA258" s="469"/>
      <c r="AB258" s="469"/>
      <c r="AC258" s="469"/>
      <c r="AD258" s="469"/>
      <c r="AE258" s="469"/>
      <c r="AF258" s="469"/>
      <c r="AG258" s="469"/>
      <c r="AH258" s="469"/>
      <c r="AI258" s="469"/>
      <c r="AJ258" s="469"/>
      <c r="AK258" s="469"/>
      <c r="AL258" s="469"/>
      <c r="AM258" s="469"/>
      <c r="AN258" s="469"/>
      <c r="AO258" s="70"/>
      <c r="AP258" s="70"/>
    </row>
    <row r="259" spans="1:43" ht="50.25" customHeight="1" x14ac:dyDescent="0.15">
      <c r="A259" s="70"/>
      <c r="B259" s="469"/>
      <c r="C259" s="469"/>
      <c r="D259" s="469"/>
      <c r="E259" s="469"/>
      <c r="F259" s="469"/>
      <c r="G259" s="469"/>
      <c r="H259" s="469"/>
      <c r="I259" s="469"/>
      <c r="J259" s="469"/>
      <c r="K259" s="469"/>
      <c r="L259" s="469"/>
      <c r="M259" s="469"/>
      <c r="N259" s="469"/>
      <c r="O259" s="469"/>
      <c r="P259" s="469"/>
      <c r="Q259" s="469"/>
      <c r="R259" s="469"/>
      <c r="S259" s="469"/>
      <c r="T259" s="469"/>
      <c r="U259" s="469"/>
      <c r="V259" s="469"/>
      <c r="W259" s="469"/>
      <c r="X259" s="469"/>
      <c r="Y259" s="469"/>
      <c r="Z259" s="469"/>
      <c r="AA259" s="469"/>
      <c r="AB259" s="469"/>
      <c r="AC259" s="469"/>
      <c r="AD259" s="469"/>
      <c r="AE259" s="469"/>
      <c r="AF259" s="469"/>
      <c r="AG259" s="469"/>
      <c r="AH259" s="469"/>
      <c r="AI259" s="469"/>
      <c r="AJ259" s="469"/>
      <c r="AK259" s="469"/>
      <c r="AL259" s="469"/>
      <c r="AM259" s="469"/>
      <c r="AN259" s="469"/>
      <c r="AO259" s="70"/>
      <c r="AP259" s="70"/>
    </row>
    <row r="260" spans="1:43" ht="50.25" customHeight="1" x14ac:dyDescent="0.15">
      <c r="A260" s="70"/>
      <c r="B260" s="469"/>
      <c r="C260" s="469"/>
      <c r="D260" s="469"/>
      <c r="E260" s="469"/>
      <c r="F260" s="469"/>
      <c r="G260" s="469"/>
      <c r="H260" s="469"/>
      <c r="I260" s="469"/>
      <c r="J260" s="469"/>
      <c r="K260" s="469"/>
      <c r="L260" s="469"/>
      <c r="M260" s="469"/>
      <c r="N260" s="469"/>
      <c r="O260" s="469"/>
      <c r="P260" s="469"/>
      <c r="Q260" s="469"/>
      <c r="R260" s="469"/>
      <c r="S260" s="469"/>
      <c r="T260" s="469"/>
      <c r="U260" s="469"/>
      <c r="V260" s="469"/>
      <c r="W260" s="469"/>
      <c r="X260" s="469"/>
      <c r="Y260" s="469"/>
      <c r="Z260" s="469"/>
      <c r="AA260" s="469"/>
      <c r="AB260" s="469"/>
      <c r="AC260" s="469"/>
      <c r="AD260" s="469"/>
      <c r="AE260" s="469"/>
      <c r="AF260" s="469"/>
      <c r="AG260" s="469"/>
      <c r="AH260" s="469"/>
      <c r="AI260" s="469"/>
      <c r="AJ260" s="469"/>
      <c r="AK260" s="469"/>
      <c r="AL260" s="469"/>
      <c r="AM260" s="469"/>
      <c r="AN260" s="469"/>
      <c r="AO260" s="70"/>
      <c r="AP260" s="70"/>
    </row>
    <row r="261" spans="1:43" ht="50.25" customHeight="1" x14ac:dyDescent="0.15">
      <c r="A261" s="70"/>
      <c r="B261" s="469"/>
      <c r="C261" s="469"/>
      <c r="D261" s="469"/>
      <c r="E261" s="469"/>
      <c r="F261" s="469"/>
      <c r="G261" s="469"/>
      <c r="H261" s="469"/>
      <c r="I261" s="469"/>
      <c r="J261" s="469"/>
      <c r="K261" s="469"/>
      <c r="L261" s="469"/>
      <c r="M261" s="469"/>
      <c r="N261" s="469"/>
      <c r="O261" s="469"/>
      <c r="P261" s="469"/>
      <c r="Q261" s="469"/>
      <c r="R261" s="469"/>
      <c r="S261" s="469"/>
      <c r="T261" s="469"/>
      <c r="U261" s="469"/>
      <c r="V261" s="469"/>
      <c r="W261" s="469"/>
      <c r="X261" s="469"/>
      <c r="Y261" s="469"/>
      <c r="Z261" s="469"/>
      <c r="AA261" s="469"/>
      <c r="AB261" s="469"/>
      <c r="AC261" s="469"/>
      <c r="AD261" s="469"/>
      <c r="AE261" s="469"/>
      <c r="AF261" s="469"/>
      <c r="AG261" s="469"/>
      <c r="AH261" s="469"/>
      <c r="AI261" s="469"/>
      <c r="AJ261" s="469"/>
      <c r="AK261" s="469"/>
      <c r="AL261" s="469"/>
      <c r="AM261" s="469"/>
      <c r="AN261" s="469"/>
      <c r="AO261" s="70"/>
      <c r="AP261" s="70"/>
    </row>
    <row r="262" spans="1:43" ht="50.25" customHeight="1" x14ac:dyDescent="0.15">
      <c r="A262" s="70"/>
      <c r="B262" s="469"/>
      <c r="C262" s="469"/>
      <c r="D262" s="469"/>
      <c r="E262" s="469"/>
      <c r="F262" s="469"/>
      <c r="G262" s="469"/>
      <c r="H262" s="469"/>
      <c r="I262" s="469"/>
      <c r="J262" s="469"/>
      <c r="K262" s="469"/>
      <c r="L262" s="469"/>
      <c r="M262" s="469"/>
      <c r="N262" s="469"/>
      <c r="O262" s="469"/>
      <c r="P262" s="469"/>
      <c r="Q262" s="469"/>
      <c r="R262" s="469"/>
      <c r="S262" s="469"/>
      <c r="T262" s="469"/>
      <c r="U262" s="469"/>
      <c r="V262" s="469"/>
      <c r="W262" s="469"/>
      <c r="X262" s="469"/>
      <c r="Y262" s="469"/>
      <c r="Z262" s="469"/>
      <c r="AA262" s="469"/>
      <c r="AB262" s="469"/>
      <c r="AC262" s="469"/>
      <c r="AD262" s="469"/>
      <c r="AE262" s="469"/>
      <c r="AF262" s="469"/>
      <c r="AG262" s="469"/>
      <c r="AH262" s="469"/>
      <c r="AI262" s="469"/>
      <c r="AJ262" s="469"/>
      <c r="AK262" s="469"/>
      <c r="AL262" s="469"/>
      <c r="AM262" s="469"/>
      <c r="AN262" s="469"/>
      <c r="AO262" s="70"/>
      <c r="AP262" s="70"/>
    </row>
    <row r="263" spans="1:43" ht="50.25" customHeight="1" x14ac:dyDescent="0.15">
      <c r="A263" s="70"/>
      <c r="B263" s="469"/>
      <c r="C263" s="469"/>
      <c r="D263" s="469"/>
      <c r="E263" s="469"/>
      <c r="F263" s="469"/>
      <c r="G263" s="469"/>
      <c r="H263" s="469"/>
      <c r="I263" s="469"/>
      <c r="J263" s="469"/>
      <c r="K263" s="469"/>
      <c r="L263" s="469"/>
      <c r="M263" s="469"/>
      <c r="N263" s="469"/>
      <c r="O263" s="469"/>
      <c r="P263" s="469"/>
      <c r="Q263" s="469"/>
      <c r="R263" s="469"/>
      <c r="S263" s="469"/>
      <c r="T263" s="469"/>
      <c r="U263" s="469"/>
      <c r="V263" s="469"/>
      <c r="W263" s="469"/>
      <c r="X263" s="469"/>
      <c r="Y263" s="469"/>
      <c r="Z263" s="469"/>
      <c r="AA263" s="469"/>
      <c r="AB263" s="469"/>
      <c r="AC263" s="469"/>
      <c r="AD263" s="469"/>
      <c r="AE263" s="469"/>
      <c r="AF263" s="469"/>
      <c r="AG263" s="469"/>
      <c r="AH263" s="469"/>
      <c r="AI263" s="469"/>
      <c r="AJ263" s="469"/>
      <c r="AK263" s="469"/>
      <c r="AL263" s="469"/>
      <c r="AM263" s="469"/>
      <c r="AN263" s="469"/>
    </row>
    <row r="264" spans="1:43" ht="50.25" customHeight="1" x14ac:dyDescent="0.15">
      <c r="A264" s="70"/>
      <c r="B264" s="469"/>
      <c r="C264" s="469"/>
      <c r="D264" s="469"/>
      <c r="E264" s="469"/>
      <c r="F264" s="469"/>
      <c r="G264" s="469"/>
      <c r="H264" s="469"/>
      <c r="I264" s="469"/>
      <c r="J264" s="469"/>
      <c r="K264" s="469"/>
      <c r="L264" s="469"/>
      <c r="M264" s="469"/>
      <c r="N264" s="469"/>
      <c r="O264" s="469"/>
      <c r="P264" s="469"/>
      <c r="Q264" s="469"/>
      <c r="R264" s="469"/>
      <c r="S264" s="469"/>
      <c r="T264" s="469"/>
      <c r="U264" s="469"/>
      <c r="V264" s="469"/>
      <c r="W264" s="469"/>
      <c r="X264" s="469"/>
      <c r="Y264" s="469"/>
      <c r="Z264" s="469"/>
      <c r="AA264" s="469"/>
      <c r="AB264" s="469"/>
      <c r="AC264" s="469"/>
      <c r="AD264" s="469"/>
      <c r="AE264" s="469"/>
      <c r="AF264" s="469"/>
      <c r="AG264" s="469"/>
      <c r="AH264" s="469"/>
      <c r="AI264" s="469"/>
      <c r="AJ264" s="469"/>
      <c r="AK264" s="469"/>
      <c r="AL264" s="469"/>
      <c r="AM264" s="469"/>
      <c r="AN264" s="469"/>
    </row>
    <row r="265" spans="1:43" ht="67.5" customHeight="1" x14ac:dyDescent="0.15">
      <c r="A265" s="70"/>
      <c r="B265" s="469"/>
      <c r="C265" s="469"/>
      <c r="D265" s="469"/>
      <c r="E265" s="469"/>
      <c r="F265" s="469"/>
      <c r="G265" s="469"/>
      <c r="H265" s="469"/>
      <c r="I265" s="469"/>
      <c r="J265" s="469"/>
      <c r="K265" s="469"/>
      <c r="L265" s="469"/>
      <c r="M265" s="469"/>
      <c r="N265" s="469"/>
      <c r="O265" s="469"/>
      <c r="P265" s="469"/>
      <c r="Q265" s="469"/>
      <c r="R265" s="469"/>
      <c r="S265" s="469"/>
      <c r="T265" s="469"/>
      <c r="U265" s="469"/>
      <c r="V265" s="469"/>
      <c r="W265" s="469"/>
      <c r="X265" s="469"/>
      <c r="Y265" s="469"/>
      <c r="Z265" s="469"/>
      <c r="AA265" s="469"/>
      <c r="AB265" s="469"/>
      <c r="AC265" s="469"/>
      <c r="AD265" s="469"/>
      <c r="AE265" s="469"/>
      <c r="AF265" s="469"/>
      <c r="AG265" s="469"/>
      <c r="AH265" s="469"/>
      <c r="AI265" s="469"/>
      <c r="AJ265" s="469"/>
      <c r="AK265" s="469"/>
      <c r="AL265" s="469"/>
      <c r="AM265" s="469"/>
      <c r="AN265" s="469"/>
    </row>
    <row r="266" spans="1:43" ht="10.5" customHeight="1" x14ac:dyDescent="0.15">
      <c r="A266" s="70"/>
      <c r="AN266" s="232"/>
    </row>
    <row r="267" spans="1:43" ht="13.5" customHeight="1" x14ac:dyDescent="0.15">
      <c r="A267" s="269"/>
      <c r="B267" s="821" t="s">
        <v>241</v>
      </c>
      <c r="C267" s="821"/>
      <c r="D267" s="821"/>
      <c r="E267" s="821"/>
      <c r="F267" s="821"/>
      <c r="G267" s="821"/>
      <c r="H267" s="821"/>
      <c r="I267" s="821"/>
      <c r="J267" s="821"/>
      <c r="K267" s="822"/>
      <c r="L267" s="822"/>
      <c r="M267" s="822"/>
      <c r="N267" s="822"/>
      <c r="O267" s="822"/>
      <c r="P267" s="822"/>
      <c r="Q267" s="822"/>
      <c r="R267" s="822"/>
      <c r="S267" s="822"/>
      <c r="T267" s="822"/>
      <c r="U267" s="822"/>
      <c r="V267" s="822"/>
      <c r="W267" s="822"/>
      <c r="X267" s="822"/>
      <c r="Y267" s="822"/>
      <c r="Z267" s="822"/>
      <c r="AA267" s="822"/>
      <c r="AB267" s="822"/>
      <c r="AC267" s="822"/>
      <c r="AD267" s="822"/>
      <c r="AE267" s="822"/>
      <c r="AF267" s="822"/>
      <c r="AG267" s="822"/>
      <c r="AH267" s="822"/>
      <c r="AI267" s="822"/>
      <c r="AJ267" s="822"/>
      <c r="AK267" s="822"/>
      <c r="AL267" s="822"/>
      <c r="AM267" s="822"/>
      <c r="AN267" s="822"/>
      <c r="AO267" s="822"/>
      <c r="AP267" s="822"/>
      <c r="AQ267" s="269"/>
    </row>
    <row r="268" spans="1:43" s="369" customFormat="1" ht="11.25" customHeight="1" x14ac:dyDescent="0.15">
      <c r="A268" s="308"/>
      <c r="B268" s="308"/>
      <c r="C268" s="812" t="s">
        <v>127</v>
      </c>
      <c r="D268" s="812"/>
      <c r="E268" s="812"/>
      <c r="F268" s="812"/>
      <c r="G268" s="812"/>
      <c r="H268" s="812"/>
      <c r="I268" s="812"/>
      <c r="J268" s="813"/>
      <c r="K268" s="813"/>
      <c r="L268" s="813"/>
      <c r="M268" s="813"/>
      <c r="N268" s="813"/>
      <c r="O268" s="813"/>
      <c r="P268" s="813"/>
      <c r="Q268" s="813"/>
      <c r="R268" s="813"/>
      <c r="S268" s="813"/>
      <c r="T268" s="813"/>
      <c r="U268" s="813"/>
      <c r="V268" s="813"/>
      <c r="W268" s="813"/>
      <c r="X268" s="813"/>
      <c r="Y268" s="813"/>
      <c r="Z268" s="813"/>
      <c r="AA268" s="813"/>
      <c r="AB268" s="813"/>
      <c r="AC268" s="813"/>
      <c r="AD268" s="813"/>
      <c r="AE268" s="813"/>
      <c r="AF268" s="813"/>
      <c r="AG268" s="813"/>
      <c r="AH268" s="813"/>
      <c r="AI268" s="813"/>
      <c r="AJ268" s="813"/>
      <c r="AK268" s="813"/>
      <c r="AL268" s="813"/>
      <c r="AM268" s="813"/>
      <c r="AN268" s="813"/>
      <c r="AO268" s="813"/>
      <c r="AP268" s="308"/>
      <c r="AQ268" s="308"/>
    </row>
    <row r="269" spans="1:43" ht="2.1" customHeight="1" thickBot="1" x14ac:dyDescent="0.2">
      <c r="A269" s="269"/>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68"/>
      <c r="AE269" s="268"/>
      <c r="AF269" s="268"/>
      <c r="AG269" s="268"/>
      <c r="AH269" s="268"/>
      <c r="AI269" s="268"/>
      <c r="AJ269" s="268"/>
      <c r="AK269" s="268"/>
      <c r="AL269" s="268"/>
      <c r="AM269" s="268"/>
      <c r="AN269" s="268"/>
      <c r="AO269" s="268"/>
      <c r="AP269" s="268"/>
      <c r="AQ269" s="269"/>
    </row>
    <row r="270" spans="1:43" ht="15.95" customHeight="1" thickBot="1" x14ac:dyDescent="0.2">
      <c r="A270" s="269"/>
      <c r="B270" s="802" t="s">
        <v>128</v>
      </c>
      <c r="C270" s="803"/>
      <c r="D270" s="803"/>
      <c r="E270" s="803"/>
      <c r="F270" s="803"/>
      <c r="G270" s="803"/>
      <c r="H270" s="803"/>
      <c r="I270" s="536" t="str">
        <f>入力①申請書項目!R42&amp;" "&amp;入力①申請書項目!R43&amp;"　"&amp;入力①申請書項目!R44</f>
        <v>株式会社●●●● 代表取締役　経産　太郎</v>
      </c>
      <c r="J270" s="537"/>
      <c r="K270" s="537"/>
      <c r="L270" s="537"/>
      <c r="M270" s="537"/>
      <c r="N270" s="537"/>
      <c r="O270" s="537"/>
      <c r="P270" s="537"/>
      <c r="Q270" s="537"/>
      <c r="R270" s="537"/>
      <c r="S270" s="537"/>
      <c r="T270" s="537"/>
      <c r="U270" s="537"/>
      <c r="V270" s="537"/>
      <c r="W270" s="537"/>
      <c r="X270" s="537"/>
      <c r="Y270" s="537"/>
      <c r="Z270" s="537"/>
      <c r="AA270" s="537"/>
      <c r="AB270" s="537"/>
      <c r="AC270" s="537"/>
      <c r="AD270" s="814" t="s">
        <v>129</v>
      </c>
      <c r="AE270" s="815"/>
      <c r="AF270" s="815"/>
      <c r="AG270" s="857"/>
      <c r="AH270" s="727" t="str">
        <f>入力①申請書項目!R52&amp;"　(千円)"</f>
        <v>10000　(千円)</v>
      </c>
      <c r="AI270" s="728"/>
      <c r="AJ270" s="728"/>
      <c r="AK270" s="728"/>
      <c r="AL270" s="728"/>
      <c r="AM270" s="728"/>
      <c r="AN270" s="728"/>
      <c r="AO270" s="728"/>
      <c r="AP270" s="729"/>
      <c r="AQ270" s="269"/>
    </row>
    <row r="271" spans="1:43" ht="15.95" customHeight="1" thickBot="1" x14ac:dyDescent="0.2">
      <c r="A271" s="269"/>
      <c r="B271" s="811" t="s">
        <v>130</v>
      </c>
      <c r="C271" s="803"/>
      <c r="D271" s="803"/>
      <c r="E271" s="803"/>
      <c r="F271" s="803"/>
      <c r="G271" s="803"/>
      <c r="H271" s="803"/>
      <c r="I271" s="536" t="str">
        <f>"〒"&amp;入力①申請書項目!R45&amp;"　"&amp;入力①申請書項目!R46</f>
        <v>〒12345　○○県○○市○○町○○○○○○</v>
      </c>
      <c r="J271" s="537"/>
      <c r="K271" s="537"/>
      <c r="L271" s="537"/>
      <c r="M271" s="537"/>
      <c r="N271" s="537"/>
      <c r="O271" s="537"/>
      <c r="P271" s="537"/>
      <c r="Q271" s="537"/>
      <c r="R271" s="537"/>
      <c r="S271" s="537"/>
      <c r="T271" s="537"/>
      <c r="U271" s="538"/>
      <c r="V271" s="538"/>
      <c r="W271" s="538"/>
      <c r="X271" s="538"/>
      <c r="Y271" s="538"/>
      <c r="Z271" s="538"/>
      <c r="AA271" s="538"/>
      <c r="AB271" s="538"/>
      <c r="AC271" s="538"/>
      <c r="AD271" s="853" t="s">
        <v>131</v>
      </c>
      <c r="AE271" s="854"/>
      <c r="AF271" s="854"/>
      <c r="AG271" s="854"/>
      <c r="AH271" s="816" t="str">
        <f>入力①申請書項目!R55&amp;"名"</f>
        <v>21名</v>
      </c>
      <c r="AI271" s="817"/>
      <c r="AJ271" s="818"/>
      <c r="AK271" s="819" t="s">
        <v>132</v>
      </c>
      <c r="AL271" s="820"/>
      <c r="AM271" s="820"/>
      <c r="AN271" s="816" t="str">
        <f>入力①申請書項目!R53&amp;"月"</f>
        <v>3月</v>
      </c>
      <c r="AO271" s="817"/>
      <c r="AP271" s="818"/>
      <c r="AQ271" s="269"/>
    </row>
    <row r="272" spans="1:43" ht="15.95" customHeight="1" thickBot="1" x14ac:dyDescent="0.2">
      <c r="A272" s="269"/>
      <c r="B272" s="802" t="s">
        <v>133</v>
      </c>
      <c r="C272" s="803"/>
      <c r="D272" s="803"/>
      <c r="E272" s="803"/>
      <c r="F272" s="803"/>
      <c r="G272" s="803"/>
      <c r="H272" s="803"/>
      <c r="I272" s="493" t="str">
        <f>入力①申請書項目!R48</f>
        <v>経済　花子</v>
      </c>
      <c r="J272" s="494"/>
      <c r="K272" s="494"/>
      <c r="L272" s="494"/>
      <c r="M272" s="494"/>
      <c r="N272" s="494"/>
      <c r="O272" s="494"/>
      <c r="P272" s="494"/>
      <c r="Q272" s="814" t="s">
        <v>134</v>
      </c>
      <c r="R272" s="815"/>
      <c r="S272" s="815"/>
      <c r="T272" s="857"/>
      <c r="U272" s="744" t="str">
        <f>入力①申請書項目!R51</f>
        <v>abcd@efgh.co.jp</v>
      </c>
      <c r="V272" s="745"/>
      <c r="W272" s="745"/>
      <c r="X272" s="745"/>
      <c r="Y272" s="745"/>
      <c r="Z272" s="745"/>
      <c r="AA272" s="745"/>
      <c r="AB272" s="745"/>
      <c r="AC272" s="745"/>
      <c r="AD272" s="848"/>
      <c r="AE272" s="846" t="s">
        <v>242</v>
      </c>
      <c r="AF272" s="847"/>
      <c r="AG272" s="784" t="str">
        <f>IF(入力①申請書項目!AL44="","",入力①申請書項目!AL44)</f>
        <v>https://www.marumarumarurumaru.co.jp</v>
      </c>
      <c r="AH272" s="785"/>
      <c r="AI272" s="785"/>
      <c r="AJ272" s="785"/>
      <c r="AK272" s="785"/>
      <c r="AL272" s="785"/>
      <c r="AM272" s="785"/>
      <c r="AN272" s="785"/>
      <c r="AO272" s="785"/>
      <c r="AP272" s="786"/>
      <c r="AQ272" s="269"/>
    </row>
    <row r="273" spans="1:43" ht="24" customHeight="1" thickBot="1" x14ac:dyDescent="0.2">
      <c r="A273" s="269"/>
      <c r="B273" s="802" t="s">
        <v>136</v>
      </c>
      <c r="C273" s="803"/>
      <c r="D273" s="803"/>
      <c r="E273" s="803"/>
      <c r="F273" s="803"/>
      <c r="G273" s="803"/>
      <c r="H273" s="803"/>
      <c r="I273" s="493" t="str">
        <f>入力①申請書項目!R49</f>
        <v>0123456789</v>
      </c>
      <c r="J273" s="494"/>
      <c r="K273" s="494"/>
      <c r="L273" s="494"/>
      <c r="M273" s="494"/>
      <c r="N273" s="494"/>
      <c r="O273" s="494"/>
      <c r="P273" s="494"/>
      <c r="Q273" s="819" t="s">
        <v>137</v>
      </c>
      <c r="R273" s="820"/>
      <c r="S273" s="820"/>
      <c r="T273" s="820"/>
      <c r="U273" s="493" t="str">
        <f>入力①申請書項目!R50</f>
        <v>0123456789</v>
      </c>
      <c r="V273" s="494"/>
      <c r="W273" s="494"/>
      <c r="X273" s="494"/>
      <c r="Y273" s="494"/>
      <c r="Z273" s="494"/>
      <c r="AA273" s="494"/>
      <c r="AB273" s="494"/>
      <c r="AC273" s="695"/>
      <c r="AD273" s="808" t="s">
        <v>243</v>
      </c>
      <c r="AE273" s="809"/>
      <c r="AF273" s="809"/>
      <c r="AG273" s="809"/>
      <c r="AH273" s="809"/>
      <c r="AI273" s="809"/>
      <c r="AJ273" s="809"/>
      <c r="AK273" s="809"/>
      <c r="AL273" s="809"/>
      <c r="AM273" s="810"/>
      <c r="AN273" s="784" t="str">
        <f>IF(入力①申請書項目!R66="","",入力①申請書項目!R66)</f>
        <v/>
      </c>
      <c r="AO273" s="785"/>
      <c r="AP273" s="786"/>
      <c r="AQ273" s="269"/>
    </row>
    <row r="274" spans="1:43" ht="15.95" customHeight="1" thickBot="1" x14ac:dyDescent="0.2">
      <c r="A274" s="269"/>
      <c r="B274" s="802" t="s">
        <v>244</v>
      </c>
      <c r="C274" s="803"/>
      <c r="D274" s="803"/>
      <c r="E274" s="803"/>
      <c r="F274" s="803"/>
      <c r="G274" s="803"/>
      <c r="H274" s="803"/>
      <c r="I274" s="493">
        <f>COUNTA(入力④変更項目!X8:AF17)</f>
        <v>0</v>
      </c>
      <c r="J274" s="494"/>
      <c r="K274" s="494"/>
      <c r="L274" s="494"/>
      <c r="M274" s="494"/>
      <c r="N274" s="494"/>
      <c r="O274" s="494"/>
      <c r="P274" s="494"/>
      <c r="Q274" s="814" t="s">
        <v>245</v>
      </c>
      <c r="R274" s="815"/>
      <c r="S274" s="815"/>
      <c r="T274" s="857"/>
      <c r="U274" s="493" t="str">
        <f>IF(入力④変更項目!BW7=0,"",入力④変更項目!BW7&amp;"年"&amp;入力④変更項目!BX7&amp;"月"&amp;入力④変更項目!BY7&amp;"日")</f>
        <v>2025年6月4日</v>
      </c>
      <c r="V274" s="494"/>
      <c r="W274" s="494"/>
      <c r="X274" s="494"/>
      <c r="Y274" s="494"/>
      <c r="Z274" s="494"/>
      <c r="AA274" s="494"/>
      <c r="AB274" s="494"/>
      <c r="AC274" s="494"/>
      <c r="AD274" s="814" t="s">
        <v>246</v>
      </c>
      <c r="AE274" s="815"/>
      <c r="AF274" s="815"/>
      <c r="AG274" s="815"/>
      <c r="AH274" s="493" t="str">
        <f>IF(入力④変更項目!BW8=0,"",入力④変更項目!BW8&amp;"年"&amp;入力④変更項目!BX8&amp;"月"&amp;入力④変更項目!BY8&amp;"日")</f>
        <v/>
      </c>
      <c r="AI274" s="494"/>
      <c r="AJ274" s="494"/>
      <c r="AK274" s="494"/>
      <c r="AL274" s="494"/>
      <c r="AM274" s="494"/>
      <c r="AN274" s="494"/>
      <c r="AO274" s="494"/>
      <c r="AP274" s="695"/>
      <c r="AQ274" s="269"/>
    </row>
    <row r="275" spans="1:43" ht="12.75" customHeight="1" thickBot="1" x14ac:dyDescent="0.2">
      <c r="A275" s="269"/>
      <c r="B275" s="317" t="s">
        <v>139</v>
      </c>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318"/>
      <c r="AK275" s="268"/>
      <c r="AL275" s="268"/>
      <c r="AM275" s="268"/>
      <c r="AN275" s="268"/>
      <c r="AO275" s="268"/>
      <c r="AP275" s="319"/>
      <c r="AQ275" s="269"/>
    </row>
    <row r="276" spans="1:43" ht="24" customHeight="1" thickBot="1" x14ac:dyDescent="0.2">
      <c r="A276" s="269"/>
      <c r="B276" s="763"/>
      <c r="C276" s="764"/>
      <c r="D276" s="764"/>
      <c r="E276" s="764"/>
      <c r="F276" s="764"/>
      <c r="G276" s="764"/>
      <c r="H276" s="764"/>
      <c r="I276" s="764"/>
      <c r="J276" s="764"/>
      <c r="K276" s="764"/>
      <c r="L276" s="764"/>
      <c r="M276" s="764"/>
      <c r="N276" s="764"/>
      <c r="O276" s="764"/>
      <c r="P276" s="764"/>
      <c r="Q276" s="764"/>
      <c r="R276" s="764"/>
      <c r="S276" s="764"/>
      <c r="T276" s="764"/>
      <c r="U276" s="764"/>
      <c r="V276" s="764"/>
      <c r="W276" s="764"/>
      <c r="X276" s="764"/>
      <c r="Y276" s="764"/>
      <c r="Z276" s="764"/>
      <c r="AA276" s="764"/>
      <c r="AB276" s="764"/>
      <c r="AC276" s="764"/>
      <c r="AD276" s="764"/>
      <c r="AE276" s="764"/>
      <c r="AF276" s="764"/>
      <c r="AG276" s="764"/>
      <c r="AH276" s="764"/>
      <c r="AI276" s="764"/>
      <c r="AJ276" s="764"/>
      <c r="AK276" s="718" t="s">
        <v>140</v>
      </c>
      <c r="AL276" s="718"/>
      <c r="AM276" s="718"/>
      <c r="AN276" s="718" t="s">
        <v>141</v>
      </c>
      <c r="AO276" s="718"/>
      <c r="AP276" s="718"/>
      <c r="AQ276" s="269"/>
    </row>
    <row r="277" spans="1:43" ht="12.75" customHeight="1" x14ac:dyDescent="0.15">
      <c r="A277" s="269"/>
      <c r="B277" s="873" t="s">
        <v>142</v>
      </c>
      <c r="C277" s="874"/>
      <c r="D277" s="874"/>
      <c r="E277" s="874"/>
      <c r="F277" s="874"/>
      <c r="G277" s="874"/>
      <c r="H277" s="874"/>
      <c r="I277" s="874"/>
      <c r="J277" s="874"/>
      <c r="K277" s="874"/>
      <c r="L277" s="874"/>
      <c r="M277" s="874"/>
      <c r="N277" s="874"/>
      <c r="O277" s="874"/>
      <c r="P277" s="874"/>
      <c r="Q277" s="874"/>
      <c r="R277" s="874"/>
      <c r="S277" s="874"/>
      <c r="T277" s="874"/>
      <c r="U277" s="874"/>
      <c r="V277" s="874"/>
      <c r="W277" s="874"/>
      <c r="X277" s="874"/>
      <c r="Y277" s="874"/>
      <c r="Z277" s="874"/>
      <c r="AA277" s="874"/>
      <c r="AB277" s="874"/>
      <c r="AC277" s="874"/>
      <c r="AD277" s="874"/>
      <c r="AE277" s="874"/>
      <c r="AF277" s="874"/>
      <c r="AG277" s="874"/>
      <c r="AH277" s="874"/>
      <c r="AI277" s="874"/>
      <c r="AJ277" s="874"/>
      <c r="AK277" s="874"/>
      <c r="AL277" s="874"/>
      <c r="AM277" s="874"/>
      <c r="AN277" s="874"/>
      <c r="AO277" s="874"/>
      <c r="AP277" s="875"/>
      <c r="AQ277" s="269"/>
    </row>
    <row r="278" spans="1:43" ht="18" customHeight="1" x14ac:dyDescent="0.15">
      <c r="A278" s="269"/>
      <c r="B278" s="734">
        <v>1</v>
      </c>
      <c r="C278" s="691"/>
      <c r="D278" s="876" t="s">
        <v>247</v>
      </c>
      <c r="E278" s="877"/>
      <c r="F278" s="877"/>
      <c r="G278" s="877"/>
      <c r="H278" s="877"/>
      <c r="I278" s="877"/>
      <c r="J278" s="877"/>
      <c r="K278" s="877"/>
      <c r="L278" s="877"/>
      <c r="M278" s="877"/>
      <c r="N278" s="877"/>
      <c r="O278" s="877"/>
      <c r="P278" s="877"/>
      <c r="Q278" s="877"/>
      <c r="R278" s="877"/>
      <c r="S278" s="877"/>
      <c r="T278" s="877"/>
      <c r="U278" s="877"/>
      <c r="V278" s="877"/>
      <c r="W278" s="877"/>
      <c r="X278" s="877"/>
      <c r="Y278" s="877"/>
      <c r="Z278" s="877"/>
      <c r="AA278" s="877"/>
      <c r="AB278" s="877"/>
      <c r="AC278" s="877"/>
      <c r="AD278" s="877"/>
      <c r="AE278" s="877"/>
      <c r="AF278" s="877"/>
      <c r="AG278" s="877"/>
      <c r="AH278" s="877"/>
      <c r="AI278" s="877"/>
      <c r="AJ278" s="877"/>
      <c r="AK278" s="778"/>
      <c r="AL278" s="778"/>
      <c r="AM278" s="778"/>
      <c r="AN278" s="794"/>
      <c r="AO278" s="794"/>
      <c r="AP278" s="794"/>
      <c r="AQ278" s="269"/>
    </row>
    <row r="279" spans="1:43" ht="18" customHeight="1" x14ac:dyDescent="0.15">
      <c r="A279" s="269"/>
      <c r="B279" s="734">
        <v>2</v>
      </c>
      <c r="C279" s="691"/>
      <c r="D279" s="387" t="s">
        <v>248</v>
      </c>
      <c r="E279" s="762"/>
      <c r="F279" s="762"/>
      <c r="G279" s="762"/>
      <c r="H279" s="762"/>
      <c r="I279" s="762"/>
      <c r="J279" s="762"/>
      <c r="K279" s="762"/>
      <c r="L279" s="762"/>
      <c r="M279" s="762"/>
      <c r="N279" s="762"/>
      <c r="O279" s="762"/>
      <c r="P279" s="762"/>
      <c r="Q279" s="762"/>
      <c r="R279" s="762"/>
      <c r="S279" s="762"/>
      <c r="T279" s="762"/>
      <c r="U279" s="762"/>
      <c r="V279" s="762"/>
      <c r="W279" s="762"/>
      <c r="X279" s="762"/>
      <c r="Y279" s="762"/>
      <c r="Z279" s="762"/>
      <c r="AA279" s="762"/>
      <c r="AB279" s="762"/>
      <c r="AC279" s="762"/>
      <c r="AD279" s="762"/>
      <c r="AE279" s="762"/>
      <c r="AF279" s="762"/>
      <c r="AG279" s="762"/>
      <c r="AH279" s="762"/>
      <c r="AI279" s="762"/>
      <c r="AJ279" s="762"/>
      <c r="AK279" s="778"/>
      <c r="AL279" s="778"/>
      <c r="AM279" s="778"/>
      <c r="AN279" s="794"/>
      <c r="AO279" s="794"/>
      <c r="AP279" s="794"/>
      <c r="AQ279" s="269"/>
    </row>
    <row r="280" spans="1:43" ht="18" customHeight="1" x14ac:dyDescent="0.15">
      <c r="A280" s="269"/>
      <c r="B280" s="783" t="s">
        <v>249</v>
      </c>
      <c r="C280" s="691"/>
      <c r="D280" s="387" t="s">
        <v>250</v>
      </c>
      <c r="E280" s="762"/>
      <c r="F280" s="762"/>
      <c r="G280" s="762"/>
      <c r="H280" s="762"/>
      <c r="I280" s="762"/>
      <c r="J280" s="762"/>
      <c r="K280" s="762"/>
      <c r="L280" s="762"/>
      <c r="M280" s="762"/>
      <c r="N280" s="762"/>
      <c r="O280" s="762"/>
      <c r="P280" s="762"/>
      <c r="Q280" s="762"/>
      <c r="R280" s="762"/>
      <c r="S280" s="762"/>
      <c r="T280" s="762"/>
      <c r="U280" s="762"/>
      <c r="V280" s="762"/>
      <c r="W280" s="762"/>
      <c r="X280" s="762"/>
      <c r="Y280" s="762"/>
      <c r="Z280" s="762"/>
      <c r="AA280" s="762"/>
      <c r="AB280" s="762"/>
      <c r="AC280" s="762"/>
      <c r="AD280" s="762"/>
      <c r="AE280" s="762"/>
      <c r="AF280" s="762"/>
      <c r="AG280" s="762"/>
      <c r="AH280" s="762"/>
      <c r="AI280" s="762"/>
      <c r="AJ280" s="762"/>
      <c r="AK280" s="778"/>
      <c r="AL280" s="778"/>
      <c r="AM280" s="778"/>
      <c r="AN280" s="794"/>
      <c r="AO280" s="794"/>
      <c r="AP280" s="794"/>
      <c r="AQ280" s="269"/>
    </row>
    <row r="281" spans="1:43" ht="29.25" customHeight="1" x14ac:dyDescent="0.15">
      <c r="A281" s="269"/>
      <c r="B281" s="467" t="s">
        <v>251</v>
      </c>
      <c r="C281" s="468"/>
      <c r="D281" s="387" t="s">
        <v>252</v>
      </c>
      <c r="E281" s="388"/>
      <c r="F281" s="388"/>
      <c r="G281" s="388"/>
      <c r="H281" s="388"/>
      <c r="I281" s="388"/>
      <c r="J281" s="388"/>
      <c r="K281" s="388"/>
      <c r="L281" s="388"/>
      <c r="M281" s="388"/>
      <c r="N281" s="388"/>
      <c r="O281" s="388"/>
      <c r="P281" s="388"/>
      <c r="Q281" s="388"/>
      <c r="R281" s="388"/>
      <c r="S281" s="388"/>
      <c r="T281" s="388"/>
      <c r="U281" s="388"/>
      <c r="V281" s="388"/>
      <c r="W281" s="388"/>
      <c r="X281" s="388"/>
      <c r="Y281" s="388"/>
      <c r="Z281" s="388"/>
      <c r="AA281" s="388"/>
      <c r="AB281" s="388"/>
      <c r="AC281" s="388"/>
      <c r="AD281" s="388"/>
      <c r="AE281" s="388"/>
      <c r="AF281" s="388"/>
      <c r="AG281" s="388"/>
      <c r="AH281" s="388"/>
      <c r="AI281" s="388"/>
      <c r="AJ281" s="388"/>
      <c r="AK281" s="778"/>
      <c r="AL281" s="779"/>
      <c r="AM281" s="779"/>
      <c r="AN281" s="794"/>
      <c r="AO281" s="795"/>
      <c r="AP281" s="795"/>
      <c r="AQ281" s="269"/>
    </row>
    <row r="282" spans="1:43" ht="33.75" customHeight="1" x14ac:dyDescent="0.15">
      <c r="A282" s="269"/>
      <c r="B282" s="467" t="s">
        <v>253</v>
      </c>
      <c r="C282" s="691"/>
      <c r="D282" s="387" t="s">
        <v>254</v>
      </c>
      <c r="E282" s="762"/>
      <c r="F282" s="762"/>
      <c r="G282" s="762"/>
      <c r="H282" s="762"/>
      <c r="I282" s="762"/>
      <c r="J282" s="762"/>
      <c r="K282" s="762"/>
      <c r="L282" s="762"/>
      <c r="M282" s="762"/>
      <c r="N282" s="762"/>
      <c r="O282" s="762"/>
      <c r="P282" s="762"/>
      <c r="Q282" s="762"/>
      <c r="R282" s="762"/>
      <c r="S282" s="762"/>
      <c r="T282" s="762"/>
      <c r="U282" s="762"/>
      <c r="V282" s="762"/>
      <c r="W282" s="762"/>
      <c r="X282" s="762"/>
      <c r="Y282" s="762"/>
      <c r="Z282" s="762"/>
      <c r="AA282" s="762"/>
      <c r="AB282" s="762"/>
      <c r="AC282" s="762"/>
      <c r="AD282" s="762"/>
      <c r="AE282" s="762"/>
      <c r="AF282" s="762"/>
      <c r="AG282" s="762"/>
      <c r="AH282" s="762"/>
      <c r="AI282" s="762"/>
      <c r="AJ282" s="762"/>
      <c r="AK282" s="778"/>
      <c r="AL282" s="778"/>
      <c r="AM282" s="778"/>
      <c r="AN282" s="794"/>
      <c r="AO282" s="794"/>
      <c r="AP282" s="794"/>
      <c r="AQ282" s="269"/>
    </row>
    <row r="283" spans="1:43" ht="14.25" customHeight="1" x14ac:dyDescent="0.15">
      <c r="A283" s="269"/>
      <c r="B283" s="467" t="s">
        <v>255</v>
      </c>
      <c r="C283" s="468"/>
      <c r="D283" s="387" t="s">
        <v>256</v>
      </c>
      <c r="E283" s="388"/>
      <c r="F283" s="388"/>
      <c r="G283" s="388"/>
      <c r="H283" s="388"/>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88"/>
      <c r="AG283" s="388"/>
      <c r="AH283" s="388"/>
      <c r="AI283" s="388"/>
      <c r="AJ283" s="388"/>
      <c r="AK283" s="778"/>
      <c r="AL283" s="779"/>
      <c r="AM283" s="779"/>
      <c r="AN283" s="794"/>
      <c r="AO283" s="795"/>
      <c r="AP283" s="795"/>
      <c r="AQ283" s="269"/>
    </row>
    <row r="284" spans="1:43" ht="20.25" customHeight="1" x14ac:dyDescent="0.15">
      <c r="A284" s="269"/>
      <c r="B284" s="734">
        <v>5</v>
      </c>
      <c r="C284" s="691"/>
      <c r="D284" s="387" t="s">
        <v>257</v>
      </c>
      <c r="E284" s="762"/>
      <c r="F284" s="762"/>
      <c r="G284" s="762"/>
      <c r="H284" s="762"/>
      <c r="I284" s="762"/>
      <c r="J284" s="762"/>
      <c r="K284" s="762"/>
      <c r="L284" s="762"/>
      <c r="M284" s="762"/>
      <c r="N284" s="762"/>
      <c r="O284" s="762"/>
      <c r="P284" s="762"/>
      <c r="Q284" s="762"/>
      <c r="R284" s="762"/>
      <c r="S284" s="762"/>
      <c r="T284" s="762"/>
      <c r="U284" s="762"/>
      <c r="V284" s="762"/>
      <c r="W284" s="762"/>
      <c r="X284" s="762"/>
      <c r="Y284" s="762"/>
      <c r="Z284" s="762"/>
      <c r="AA284" s="762"/>
      <c r="AB284" s="762"/>
      <c r="AC284" s="762"/>
      <c r="AD284" s="762"/>
      <c r="AE284" s="762"/>
      <c r="AF284" s="762"/>
      <c r="AG284" s="762"/>
      <c r="AH284" s="762"/>
      <c r="AI284" s="762"/>
      <c r="AJ284" s="762"/>
      <c r="AK284" s="778"/>
      <c r="AL284" s="778"/>
      <c r="AM284" s="778"/>
      <c r="AN284" s="794"/>
      <c r="AO284" s="794"/>
      <c r="AP284" s="794"/>
      <c r="AQ284" s="269"/>
    </row>
    <row r="285" spans="1:43" ht="13.5" customHeight="1" x14ac:dyDescent="0.15">
      <c r="A285" s="269"/>
      <c r="B285" s="734">
        <v>6</v>
      </c>
      <c r="C285" s="691"/>
      <c r="D285" s="387" t="s">
        <v>258</v>
      </c>
      <c r="E285" s="762"/>
      <c r="F285" s="762"/>
      <c r="G285" s="762"/>
      <c r="H285" s="762"/>
      <c r="I285" s="762"/>
      <c r="J285" s="762"/>
      <c r="K285" s="762"/>
      <c r="L285" s="762"/>
      <c r="M285" s="762"/>
      <c r="N285" s="762"/>
      <c r="O285" s="762"/>
      <c r="P285" s="762"/>
      <c r="Q285" s="762"/>
      <c r="R285" s="762"/>
      <c r="S285" s="762"/>
      <c r="T285" s="762"/>
      <c r="U285" s="762"/>
      <c r="V285" s="762"/>
      <c r="W285" s="762"/>
      <c r="X285" s="762"/>
      <c r="Y285" s="762"/>
      <c r="Z285" s="762"/>
      <c r="AA285" s="762"/>
      <c r="AB285" s="762"/>
      <c r="AC285" s="762"/>
      <c r="AD285" s="762"/>
      <c r="AE285" s="762"/>
      <c r="AF285" s="762"/>
      <c r="AG285" s="762"/>
      <c r="AH285" s="762"/>
      <c r="AI285" s="762"/>
      <c r="AJ285" s="762"/>
      <c r="AK285" s="778"/>
      <c r="AL285" s="778"/>
      <c r="AM285" s="778"/>
      <c r="AN285" s="794"/>
      <c r="AO285" s="794"/>
      <c r="AP285" s="794"/>
      <c r="AQ285" s="269"/>
    </row>
    <row r="286" spans="1:43" ht="13.5" customHeight="1" x14ac:dyDescent="0.15">
      <c r="A286" s="269"/>
      <c r="B286" s="734">
        <v>7</v>
      </c>
      <c r="C286" s="691"/>
      <c r="D286" s="387" t="s">
        <v>259</v>
      </c>
      <c r="E286" s="762"/>
      <c r="F286" s="762"/>
      <c r="G286" s="762"/>
      <c r="H286" s="762"/>
      <c r="I286" s="762"/>
      <c r="J286" s="762"/>
      <c r="K286" s="762"/>
      <c r="L286" s="762"/>
      <c r="M286" s="762"/>
      <c r="N286" s="762"/>
      <c r="O286" s="762"/>
      <c r="P286" s="762"/>
      <c r="Q286" s="762"/>
      <c r="R286" s="762"/>
      <c r="S286" s="762"/>
      <c r="T286" s="762"/>
      <c r="U286" s="762"/>
      <c r="V286" s="762"/>
      <c r="W286" s="762"/>
      <c r="X286" s="762"/>
      <c r="Y286" s="762"/>
      <c r="Z286" s="762"/>
      <c r="AA286" s="762"/>
      <c r="AB286" s="762"/>
      <c r="AC286" s="762"/>
      <c r="AD286" s="762"/>
      <c r="AE286" s="762"/>
      <c r="AF286" s="762"/>
      <c r="AG286" s="762"/>
      <c r="AH286" s="762"/>
      <c r="AI286" s="762"/>
      <c r="AJ286" s="762"/>
      <c r="AK286" s="778"/>
      <c r="AL286" s="778"/>
      <c r="AM286" s="778"/>
      <c r="AN286" s="794"/>
      <c r="AO286" s="794"/>
      <c r="AP286" s="794"/>
      <c r="AQ286" s="269"/>
    </row>
    <row r="287" spans="1:43" ht="17.25" customHeight="1" x14ac:dyDescent="0.15">
      <c r="A287" s="269"/>
      <c r="B287" s="734">
        <v>8</v>
      </c>
      <c r="C287" s="691"/>
      <c r="D287" s="387" t="s">
        <v>260</v>
      </c>
      <c r="E287" s="762"/>
      <c r="F287" s="762"/>
      <c r="G287" s="762"/>
      <c r="H287" s="762"/>
      <c r="I287" s="762"/>
      <c r="J287" s="762"/>
      <c r="K287" s="762"/>
      <c r="L287" s="762"/>
      <c r="M287" s="762"/>
      <c r="N287" s="762"/>
      <c r="O287" s="762"/>
      <c r="P287" s="762"/>
      <c r="Q287" s="762"/>
      <c r="R287" s="762"/>
      <c r="S287" s="762"/>
      <c r="T287" s="762"/>
      <c r="U287" s="762"/>
      <c r="V287" s="762"/>
      <c r="W287" s="762"/>
      <c r="X287" s="762"/>
      <c r="Y287" s="762"/>
      <c r="Z287" s="762"/>
      <c r="AA287" s="762"/>
      <c r="AB287" s="762"/>
      <c r="AC287" s="762"/>
      <c r="AD287" s="762"/>
      <c r="AE287" s="762"/>
      <c r="AF287" s="762"/>
      <c r="AG287" s="762"/>
      <c r="AH287" s="762"/>
      <c r="AI287" s="762"/>
      <c r="AJ287" s="762"/>
      <c r="AK287" s="778"/>
      <c r="AL287" s="778"/>
      <c r="AM287" s="778"/>
      <c r="AN287" s="794"/>
      <c r="AO287" s="794"/>
      <c r="AP287" s="794"/>
      <c r="AQ287" s="269"/>
    </row>
    <row r="288" spans="1:43" ht="14.25" customHeight="1" x14ac:dyDescent="0.15">
      <c r="A288" s="269"/>
      <c r="B288" s="734">
        <v>9</v>
      </c>
      <c r="C288" s="468"/>
      <c r="D288" s="387" t="s">
        <v>261</v>
      </c>
      <c r="E288" s="762"/>
      <c r="F288" s="762"/>
      <c r="G288" s="762"/>
      <c r="H288" s="762"/>
      <c r="I288" s="762"/>
      <c r="J288" s="762"/>
      <c r="K288" s="762"/>
      <c r="L288" s="762"/>
      <c r="M288" s="762"/>
      <c r="N288" s="762"/>
      <c r="O288" s="762"/>
      <c r="P288" s="762"/>
      <c r="Q288" s="762"/>
      <c r="R288" s="762"/>
      <c r="S288" s="762"/>
      <c r="T288" s="762"/>
      <c r="U288" s="762"/>
      <c r="V288" s="762"/>
      <c r="W288" s="762"/>
      <c r="X288" s="762"/>
      <c r="Y288" s="762"/>
      <c r="Z288" s="762"/>
      <c r="AA288" s="762"/>
      <c r="AB288" s="762"/>
      <c r="AC288" s="762"/>
      <c r="AD288" s="762"/>
      <c r="AE288" s="762"/>
      <c r="AF288" s="762"/>
      <c r="AG288" s="762"/>
      <c r="AH288" s="762"/>
      <c r="AI288" s="762"/>
      <c r="AJ288" s="762"/>
      <c r="AK288" s="778"/>
      <c r="AL288" s="779"/>
      <c r="AM288" s="779"/>
      <c r="AN288" s="780"/>
      <c r="AO288" s="781"/>
      <c r="AP288" s="782"/>
      <c r="AQ288" s="269"/>
    </row>
    <row r="289" spans="1:43" ht="12.75" customHeight="1" thickBot="1" x14ac:dyDescent="0.2">
      <c r="A289" s="269"/>
      <c r="B289" s="772" t="s">
        <v>262</v>
      </c>
      <c r="C289" s="773"/>
      <c r="D289" s="773"/>
      <c r="E289" s="773"/>
      <c r="F289" s="773"/>
      <c r="G289" s="773"/>
      <c r="H289" s="773"/>
      <c r="I289" s="773"/>
      <c r="J289" s="773"/>
      <c r="K289" s="773"/>
      <c r="L289" s="773"/>
      <c r="M289" s="773"/>
      <c r="N289" s="773"/>
      <c r="O289" s="773"/>
      <c r="P289" s="773"/>
      <c r="Q289" s="773"/>
      <c r="R289" s="773"/>
      <c r="S289" s="773"/>
      <c r="T289" s="773"/>
      <c r="U289" s="773"/>
      <c r="V289" s="773"/>
      <c r="W289" s="773"/>
      <c r="X289" s="773"/>
      <c r="Y289" s="773"/>
      <c r="Z289" s="773"/>
      <c r="AA289" s="773"/>
      <c r="AB289" s="773"/>
      <c r="AC289" s="773"/>
      <c r="AD289" s="773"/>
      <c r="AE289" s="773"/>
      <c r="AF289" s="773"/>
      <c r="AG289" s="773"/>
      <c r="AH289" s="773"/>
      <c r="AI289" s="773"/>
      <c r="AJ289" s="773"/>
      <c r="AK289" s="773"/>
      <c r="AL289" s="773"/>
      <c r="AM289" s="773"/>
      <c r="AN289" s="773"/>
      <c r="AO289" s="773"/>
      <c r="AP289" s="774"/>
      <c r="AQ289" s="269"/>
    </row>
    <row r="290" spans="1:43" ht="12" customHeight="1" x14ac:dyDescent="0.15">
      <c r="A290" s="269"/>
      <c r="B290" s="691">
        <v>1</v>
      </c>
      <c r="C290" s="452"/>
      <c r="D290" s="465" t="s">
        <v>263</v>
      </c>
      <c r="E290" s="465"/>
      <c r="F290" s="465"/>
      <c r="G290" s="465"/>
      <c r="H290" s="465"/>
      <c r="I290" s="465"/>
      <c r="J290" s="465"/>
      <c r="K290" s="465"/>
      <c r="L290" s="465"/>
      <c r="M290" s="465"/>
      <c r="N290" s="465"/>
      <c r="O290" s="465"/>
      <c r="P290" s="465"/>
      <c r="Q290" s="465"/>
      <c r="R290" s="465"/>
      <c r="S290" s="465"/>
      <c r="T290" s="465"/>
      <c r="U290" s="465"/>
      <c r="V290" s="465"/>
      <c r="W290" s="465"/>
      <c r="X290" s="465"/>
      <c r="Y290" s="465"/>
      <c r="Z290" s="465"/>
      <c r="AA290" s="465"/>
      <c r="AB290" s="465"/>
      <c r="AC290" s="465"/>
      <c r="AD290" s="465"/>
      <c r="AE290" s="465"/>
      <c r="AF290" s="465"/>
      <c r="AG290" s="465"/>
      <c r="AH290" s="465"/>
      <c r="AI290" s="465"/>
      <c r="AJ290" s="466"/>
      <c r="AK290" s="389"/>
      <c r="AL290" s="389"/>
      <c r="AM290" s="389"/>
      <c r="AN290" s="434"/>
      <c r="AO290" s="434"/>
      <c r="AP290" s="434"/>
      <c r="AQ290" s="269"/>
    </row>
    <row r="291" spans="1:43" ht="12.75" customHeight="1" thickBot="1" x14ac:dyDescent="0.2">
      <c r="A291" s="269"/>
      <c r="B291" s="691">
        <v>2</v>
      </c>
      <c r="C291" s="452"/>
      <c r="D291" s="465" t="s">
        <v>264</v>
      </c>
      <c r="E291" s="465"/>
      <c r="F291" s="465"/>
      <c r="G291" s="465"/>
      <c r="H291" s="465"/>
      <c r="I291" s="465"/>
      <c r="J291" s="465"/>
      <c r="K291" s="465"/>
      <c r="L291" s="465"/>
      <c r="M291" s="465"/>
      <c r="N291" s="465"/>
      <c r="O291" s="465"/>
      <c r="P291" s="465"/>
      <c r="Q291" s="465"/>
      <c r="R291" s="465"/>
      <c r="S291" s="465"/>
      <c r="T291" s="465"/>
      <c r="U291" s="465"/>
      <c r="V291" s="465"/>
      <c r="W291" s="465"/>
      <c r="X291" s="465"/>
      <c r="Y291" s="465"/>
      <c r="Z291" s="465"/>
      <c r="AA291" s="465"/>
      <c r="AB291" s="465"/>
      <c r="AC291" s="465"/>
      <c r="AD291" s="465"/>
      <c r="AE291" s="465"/>
      <c r="AF291" s="465"/>
      <c r="AG291" s="465"/>
      <c r="AH291" s="465"/>
      <c r="AI291" s="465"/>
      <c r="AJ291" s="466"/>
      <c r="AK291" s="731"/>
      <c r="AL291" s="732"/>
      <c r="AM291" s="733"/>
      <c r="AN291" s="434"/>
      <c r="AO291" s="434"/>
      <c r="AP291" s="434"/>
      <c r="AQ291" s="269"/>
    </row>
    <row r="292" spans="1:43" ht="11.25" customHeight="1" thickBot="1" x14ac:dyDescent="0.2">
      <c r="A292" s="269"/>
      <c r="B292" s="775" t="s">
        <v>265</v>
      </c>
      <c r="C292" s="776"/>
      <c r="D292" s="776"/>
      <c r="E292" s="776"/>
      <c r="F292" s="776"/>
      <c r="G292" s="776"/>
      <c r="H292" s="776"/>
      <c r="I292" s="776"/>
      <c r="J292" s="776"/>
      <c r="K292" s="776"/>
      <c r="L292" s="776"/>
      <c r="M292" s="776"/>
      <c r="N292" s="776"/>
      <c r="O292" s="776"/>
      <c r="P292" s="776"/>
      <c r="Q292" s="776"/>
      <c r="R292" s="776"/>
      <c r="S292" s="776"/>
      <c r="T292" s="776"/>
      <c r="U292" s="776"/>
      <c r="V292" s="776"/>
      <c r="W292" s="776"/>
      <c r="X292" s="776"/>
      <c r="Y292" s="776"/>
      <c r="Z292" s="776"/>
      <c r="AA292" s="776"/>
      <c r="AB292" s="776"/>
      <c r="AC292" s="776"/>
      <c r="AD292" s="776"/>
      <c r="AE292" s="776"/>
      <c r="AF292" s="776"/>
      <c r="AG292" s="776"/>
      <c r="AH292" s="776"/>
      <c r="AI292" s="776"/>
      <c r="AJ292" s="776"/>
      <c r="AK292" s="776"/>
      <c r="AL292" s="776"/>
      <c r="AM292" s="776"/>
      <c r="AN292" s="776"/>
      <c r="AO292" s="776"/>
      <c r="AP292" s="777"/>
      <c r="AQ292" s="269"/>
    </row>
    <row r="293" spans="1:43" ht="12.75" customHeight="1" x14ac:dyDescent="0.15">
      <c r="A293" s="269"/>
      <c r="B293" s="691">
        <v>1</v>
      </c>
      <c r="C293" s="452"/>
      <c r="D293" s="465" t="s">
        <v>266</v>
      </c>
      <c r="E293" s="465"/>
      <c r="F293" s="465"/>
      <c r="G293" s="465"/>
      <c r="H293" s="465"/>
      <c r="I293" s="465"/>
      <c r="J293" s="465"/>
      <c r="K293" s="465"/>
      <c r="L293" s="465"/>
      <c r="M293" s="465"/>
      <c r="N293" s="465"/>
      <c r="O293" s="465"/>
      <c r="P293" s="465"/>
      <c r="Q293" s="465"/>
      <c r="R293" s="465"/>
      <c r="S293" s="465"/>
      <c r="T293" s="465"/>
      <c r="U293" s="465"/>
      <c r="V293" s="465"/>
      <c r="W293" s="465"/>
      <c r="X293" s="465"/>
      <c r="Y293" s="465"/>
      <c r="Z293" s="465"/>
      <c r="AA293" s="465"/>
      <c r="AB293" s="465"/>
      <c r="AC293" s="465"/>
      <c r="AD293" s="465"/>
      <c r="AE293" s="465"/>
      <c r="AF293" s="465"/>
      <c r="AG293" s="465"/>
      <c r="AH293" s="465"/>
      <c r="AI293" s="465"/>
      <c r="AJ293" s="466"/>
      <c r="AK293" s="389"/>
      <c r="AL293" s="389"/>
      <c r="AM293" s="389"/>
      <c r="AN293" s="434"/>
      <c r="AO293" s="434"/>
      <c r="AP293" s="434"/>
      <c r="AQ293" s="269"/>
    </row>
    <row r="294" spans="1:43" ht="12.75" customHeight="1" thickBot="1" x14ac:dyDescent="0.2">
      <c r="A294" s="269"/>
      <c r="B294" s="691">
        <v>2</v>
      </c>
      <c r="C294" s="452"/>
      <c r="D294" s="465" t="s">
        <v>267</v>
      </c>
      <c r="E294" s="465"/>
      <c r="F294" s="465"/>
      <c r="G294" s="465"/>
      <c r="H294" s="465"/>
      <c r="I294" s="465"/>
      <c r="J294" s="465"/>
      <c r="K294" s="465"/>
      <c r="L294" s="465"/>
      <c r="M294" s="465"/>
      <c r="N294" s="465"/>
      <c r="O294" s="465"/>
      <c r="P294" s="465"/>
      <c r="Q294" s="465"/>
      <c r="R294" s="465"/>
      <c r="S294" s="465"/>
      <c r="T294" s="465"/>
      <c r="U294" s="465"/>
      <c r="V294" s="465"/>
      <c r="W294" s="465"/>
      <c r="X294" s="465"/>
      <c r="Y294" s="465"/>
      <c r="Z294" s="465"/>
      <c r="AA294" s="465"/>
      <c r="AB294" s="465"/>
      <c r="AC294" s="465"/>
      <c r="AD294" s="465"/>
      <c r="AE294" s="465"/>
      <c r="AF294" s="465"/>
      <c r="AG294" s="465"/>
      <c r="AH294" s="465"/>
      <c r="AI294" s="465"/>
      <c r="AJ294" s="466"/>
      <c r="AK294" s="731"/>
      <c r="AL294" s="732"/>
      <c r="AM294" s="733"/>
      <c r="AN294" s="434"/>
      <c r="AO294" s="434"/>
      <c r="AP294" s="434"/>
      <c r="AQ294" s="269"/>
    </row>
    <row r="295" spans="1:43" ht="11.25" customHeight="1" thickBot="1" x14ac:dyDescent="0.2">
      <c r="A295" s="269"/>
      <c r="B295" s="775" t="s">
        <v>268</v>
      </c>
      <c r="C295" s="776"/>
      <c r="D295" s="776"/>
      <c r="E295" s="776"/>
      <c r="F295" s="776"/>
      <c r="G295" s="776"/>
      <c r="H295" s="776"/>
      <c r="I295" s="776"/>
      <c r="J295" s="776"/>
      <c r="K295" s="776"/>
      <c r="L295" s="776"/>
      <c r="M295" s="776"/>
      <c r="N295" s="776"/>
      <c r="O295" s="776"/>
      <c r="P295" s="776"/>
      <c r="Q295" s="776"/>
      <c r="R295" s="776"/>
      <c r="S295" s="776"/>
      <c r="T295" s="776"/>
      <c r="U295" s="776"/>
      <c r="V295" s="776"/>
      <c r="W295" s="776"/>
      <c r="X295" s="776"/>
      <c r="Y295" s="776"/>
      <c r="Z295" s="776"/>
      <c r="AA295" s="776"/>
      <c r="AB295" s="776"/>
      <c r="AC295" s="776"/>
      <c r="AD295" s="776"/>
      <c r="AE295" s="776"/>
      <c r="AF295" s="776"/>
      <c r="AG295" s="776"/>
      <c r="AH295" s="776"/>
      <c r="AI295" s="776"/>
      <c r="AJ295" s="776"/>
      <c r="AK295" s="776"/>
      <c r="AL295" s="776"/>
      <c r="AM295" s="776"/>
      <c r="AN295" s="776"/>
      <c r="AO295" s="776"/>
      <c r="AP295" s="777"/>
      <c r="AQ295" s="269"/>
    </row>
    <row r="296" spans="1:43" ht="18" customHeight="1" x14ac:dyDescent="0.15">
      <c r="A296" s="269"/>
      <c r="B296" s="864">
        <v>1</v>
      </c>
      <c r="C296" s="698"/>
      <c r="D296" s="823" t="s">
        <v>269</v>
      </c>
      <c r="E296" s="824"/>
      <c r="F296" s="824"/>
      <c r="G296" s="824"/>
      <c r="H296" s="824"/>
      <c r="I296" s="824"/>
      <c r="J296" s="824"/>
      <c r="K296" s="824"/>
      <c r="L296" s="824"/>
      <c r="M296" s="824"/>
      <c r="N296" s="824"/>
      <c r="O296" s="824"/>
      <c r="P296" s="824"/>
      <c r="Q296" s="824"/>
      <c r="R296" s="824"/>
      <c r="S296" s="824"/>
      <c r="T296" s="824"/>
      <c r="U296" s="824"/>
      <c r="V296" s="824"/>
      <c r="W296" s="824"/>
      <c r="X296" s="824"/>
      <c r="Y296" s="824"/>
      <c r="Z296" s="824"/>
      <c r="AA296" s="824"/>
      <c r="AB296" s="824"/>
      <c r="AC296" s="824"/>
      <c r="AD296" s="824"/>
      <c r="AE296" s="824"/>
      <c r="AF296" s="824"/>
      <c r="AG296" s="824"/>
      <c r="AH296" s="824"/>
      <c r="AI296" s="824"/>
      <c r="AJ296" s="824"/>
      <c r="AK296" s="738"/>
      <c r="AL296" s="738"/>
      <c r="AM296" s="738"/>
      <c r="AN296" s="739"/>
      <c r="AO296" s="739"/>
      <c r="AP296" s="739"/>
      <c r="AQ296" s="269"/>
    </row>
    <row r="297" spans="1:43" ht="10.5" customHeight="1" x14ac:dyDescent="0.15">
      <c r="A297" s="269"/>
      <c r="B297" s="734">
        <v>3</v>
      </c>
      <c r="C297" s="691"/>
      <c r="D297" s="387" t="s">
        <v>270</v>
      </c>
      <c r="E297" s="762"/>
      <c r="F297" s="762"/>
      <c r="G297" s="762"/>
      <c r="H297" s="762"/>
      <c r="I297" s="762"/>
      <c r="J297" s="762"/>
      <c r="K297" s="762"/>
      <c r="L297" s="762"/>
      <c r="M297" s="762"/>
      <c r="N297" s="762"/>
      <c r="O297" s="762"/>
      <c r="P297" s="762"/>
      <c r="Q297" s="762"/>
      <c r="R297" s="762"/>
      <c r="S297" s="762"/>
      <c r="T297" s="762"/>
      <c r="U297" s="762"/>
      <c r="V297" s="762"/>
      <c r="W297" s="762"/>
      <c r="X297" s="762"/>
      <c r="Y297" s="762"/>
      <c r="Z297" s="762"/>
      <c r="AA297" s="762"/>
      <c r="AB297" s="762"/>
      <c r="AC297" s="762"/>
      <c r="AD297" s="762"/>
      <c r="AE297" s="762"/>
      <c r="AF297" s="762"/>
      <c r="AG297" s="762"/>
      <c r="AH297" s="762"/>
      <c r="AI297" s="762"/>
      <c r="AJ297" s="762"/>
      <c r="AK297" s="826"/>
      <c r="AL297" s="826"/>
      <c r="AM297" s="826"/>
      <c r="AN297" s="434"/>
      <c r="AO297" s="434"/>
      <c r="AP297" s="434"/>
      <c r="AQ297" s="269"/>
    </row>
    <row r="298" spans="1:43" ht="16.149999999999999" customHeight="1" x14ac:dyDescent="0.15">
      <c r="A298" s="269"/>
      <c r="B298" s="734">
        <v>5</v>
      </c>
      <c r="C298" s="691"/>
      <c r="D298" s="387" t="s">
        <v>271</v>
      </c>
      <c r="E298" s="762"/>
      <c r="F298" s="762"/>
      <c r="G298" s="762"/>
      <c r="H298" s="762"/>
      <c r="I298" s="762"/>
      <c r="J298" s="762"/>
      <c r="K298" s="762"/>
      <c r="L298" s="762"/>
      <c r="M298" s="762"/>
      <c r="N298" s="762"/>
      <c r="O298" s="762"/>
      <c r="P298" s="762"/>
      <c r="Q298" s="762"/>
      <c r="R298" s="762"/>
      <c r="S298" s="762"/>
      <c r="T298" s="762"/>
      <c r="U298" s="762"/>
      <c r="V298" s="762"/>
      <c r="W298" s="762"/>
      <c r="X298" s="762"/>
      <c r="Y298" s="762"/>
      <c r="Z298" s="762"/>
      <c r="AA298" s="762"/>
      <c r="AB298" s="762"/>
      <c r="AC298" s="762"/>
      <c r="AD298" s="762"/>
      <c r="AE298" s="762"/>
      <c r="AF298" s="762"/>
      <c r="AG298" s="762"/>
      <c r="AH298" s="762"/>
      <c r="AI298" s="762"/>
      <c r="AJ298" s="762"/>
      <c r="AK298" s="389"/>
      <c r="AL298" s="389"/>
      <c r="AM298" s="389"/>
      <c r="AN298" s="434"/>
      <c r="AO298" s="434"/>
      <c r="AP298" s="434"/>
      <c r="AQ298" s="269"/>
    </row>
    <row r="299" spans="1:43" ht="11.25" customHeight="1" x14ac:dyDescent="0.15">
      <c r="A299" s="269"/>
      <c r="B299" s="783" t="s">
        <v>165</v>
      </c>
      <c r="C299" s="691"/>
      <c r="D299" s="927" t="s">
        <v>272</v>
      </c>
      <c r="E299" s="928"/>
      <c r="F299" s="928"/>
      <c r="G299" s="928"/>
      <c r="H299" s="928"/>
      <c r="I299" s="928"/>
      <c r="J299" s="928"/>
      <c r="K299" s="928"/>
      <c r="L299" s="928"/>
      <c r="M299" s="928"/>
      <c r="N299" s="928"/>
      <c r="O299" s="928"/>
      <c r="P299" s="928"/>
      <c r="Q299" s="928"/>
      <c r="R299" s="928"/>
      <c r="S299" s="928"/>
      <c r="T299" s="928"/>
      <c r="U299" s="928"/>
      <c r="V299" s="928"/>
      <c r="W299" s="928"/>
      <c r="X299" s="928"/>
      <c r="Y299" s="928"/>
      <c r="Z299" s="928"/>
      <c r="AA299" s="928"/>
      <c r="AB299" s="928"/>
      <c r="AC299" s="928"/>
      <c r="AD299" s="928"/>
      <c r="AE299" s="928"/>
      <c r="AF299" s="928"/>
      <c r="AG299" s="928"/>
      <c r="AH299" s="928"/>
      <c r="AI299" s="928"/>
      <c r="AJ299" s="928"/>
      <c r="AK299" s="826"/>
      <c r="AL299" s="826"/>
      <c r="AM299" s="826"/>
      <c r="AN299" s="434"/>
      <c r="AO299" s="434"/>
      <c r="AP299" s="434"/>
      <c r="AQ299" s="269"/>
    </row>
    <row r="300" spans="1:43" ht="19.149999999999999" customHeight="1" x14ac:dyDescent="0.15">
      <c r="A300" s="269"/>
      <c r="B300" s="783" t="s">
        <v>167</v>
      </c>
      <c r="C300" s="691"/>
      <c r="D300" s="387" t="s">
        <v>273</v>
      </c>
      <c r="E300" s="762"/>
      <c r="F300" s="762"/>
      <c r="G300" s="762"/>
      <c r="H300" s="762"/>
      <c r="I300" s="762"/>
      <c r="J300" s="762"/>
      <c r="K300" s="762"/>
      <c r="L300" s="762"/>
      <c r="M300" s="762"/>
      <c r="N300" s="762"/>
      <c r="O300" s="762"/>
      <c r="P300" s="762"/>
      <c r="Q300" s="762"/>
      <c r="R300" s="762"/>
      <c r="S300" s="762"/>
      <c r="T300" s="762"/>
      <c r="U300" s="762"/>
      <c r="V300" s="762"/>
      <c r="W300" s="762"/>
      <c r="X300" s="762"/>
      <c r="Y300" s="762"/>
      <c r="Z300" s="762"/>
      <c r="AA300" s="762"/>
      <c r="AB300" s="762"/>
      <c r="AC300" s="762"/>
      <c r="AD300" s="762"/>
      <c r="AE300" s="762"/>
      <c r="AF300" s="762"/>
      <c r="AG300" s="762"/>
      <c r="AH300" s="762"/>
      <c r="AI300" s="762"/>
      <c r="AJ300" s="762"/>
      <c r="AK300" s="389"/>
      <c r="AL300" s="389"/>
      <c r="AM300" s="389"/>
      <c r="AN300" s="434"/>
      <c r="AO300" s="434"/>
      <c r="AP300" s="434"/>
      <c r="AQ300" s="269"/>
    </row>
    <row r="301" spans="1:43" ht="15.75" customHeight="1" x14ac:dyDescent="0.15">
      <c r="A301" s="269"/>
      <c r="B301" s="783" t="s">
        <v>274</v>
      </c>
      <c r="C301" s="468"/>
      <c r="D301" s="387" t="s">
        <v>170</v>
      </c>
      <c r="E301" s="762"/>
      <c r="F301" s="762"/>
      <c r="G301" s="762"/>
      <c r="H301" s="762"/>
      <c r="I301" s="762"/>
      <c r="J301" s="762"/>
      <c r="K301" s="762"/>
      <c r="L301" s="762"/>
      <c r="M301" s="762"/>
      <c r="N301" s="762"/>
      <c r="O301" s="762"/>
      <c r="P301" s="762"/>
      <c r="Q301" s="762"/>
      <c r="R301" s="762"/>
      <c r="S301" s="762"/>
      <c r="T301" s="762"/>
      <c r="U301" s="762"/>
      <c r="V301" s="762"/>
      <c r="W301" s="762"/>
      <c r="X301" s="762"/>
      <c r="Y301" s="762"/>
      <c r="Z301" s="762"/>
      <c r="AA301" s="762"/>
      <c r="AB301" s="762"/>
      <c r="AC301" s="762"/>
      <c r="AD301" s="762"/>
      <c r="AE301" s="762"/>
      <c r="AF301" s="762"/>
      <c r="AG301" s="762"/>
      <c r="AH301" s="762"/>
      <c r="AI301" s="762"/>
      <c r="AJ301" s="762"/>
      <c r="AK301" s="778"/>
      <c r="AL301" s="779"/>
      <c r="AM301" s="779"/>
      <c r="AN301" s="794"/>
      <c r="AO301" s="795"/>
      <c r="AP301" s="795"/>
      <c r="AQ301" s="269"/>
    </row>
    <row r="302" spans="1:43" ht="18" customHeight="1" x14ac:dyDescent="0.15">
      <c r="A302" s="269"/>
      <c r="B302" s="783" t="s">
        <v>171</v>
      </c>
      <c r="C302" s="691"/>
      <c r="D302" s="387" t="s">
        <v>275</v>
      </c>
      <c r="E302" s="762"/>
      <c r="F302" s="762"/>
      <c r="G302" s="762"/>
      <c r="H302" s="762"/>
      <c r="I302" s="762"/>
      <c r="J302" s="762"/>
      <c r="K302" s="762"/>
      <c r="L302" s="762"/>
      <c r="M302" s="762"/>
      <c r="N302" s="762"/>
      <c r="O302" s="762"/>
      <c r="P302" s="762"/>
      <c r="Q302" s="762"/>
      <c r="R302" s="762"/>
      <c r="S302" s="762"/>
      <c r="T302" s="762"/>
      <c r="U302" s="762"/>
      <c r="V302" s="762"/>
      <c r="W302" s="762"/>
      <c r="X302" s="762"/>
      <c r="Y302" s="762"/>
      <c r="Z302" s="762"/>
      <c r="AA302" s="762"/>
      <c r="AB302" s="762"/>
      <c r="AC302" s="762"/>
      <c r="AD302" s="762"/>
      <c r="AE302" s="762"/>
      <c r="AF302" s="762"/>
      <c r="AG302" s="762"/>
      <c r="AH302" s="762"/>
      <c r="AI302" s="762"/>
      <c r="AJ302" s="762"/>
      <c r="AK302" s="389"/>
      <c r="AL302" s="389"/>
      <c r="AM302" s="389"/>
      <c r="AN302" s="434"/>
      <c r="AO302" s="434"/>
      <c r="AP302" s="434"/>
      <c r="AQ302" s="269"/>
    </row>
    <row r="303" spans="1:43" ht="18" customHeight="1" x14ac:dyDescent="0.15">
      <c r="A303" s="269"/>
      <c r="B303" s="783" t="s">
        <v>173</v>
      </c>
      <c r="C303" s="691"/>
      <c r="D303" s="387" t="s">
        <v>174</v>
      </c>
      <c r="E303" s="762"/>
      <c r="F303" s="762"/>
      <c r="G303" s="762"/>
      <c r="H303" s="762"/>
      <c r="I303" s="762"/>
      <c r="J303" s="762"/>
      <c r="K303" s="762"/>
      <c r="L303" s="762"/>
      <c r="M303" s="762"/>
      <c r="N303" s="762"/>
      <c r="O303" s="762"/>
      <c r="P303" s="762"/>
      <c r="Q303" s="762"/>
      <c r="R303" s="762"/>
      <c r="S303" s="762"/>
      <c r="T303" s="762"/>
      <c r="U303" s="762"/>
      <c r="V303" s="762"/>
      <c r="W303" s="762"/>
      <c r="X303" s="762"/>
      <c r="Y303" s="762"/>
      <c r="Z303" s="762"/>
      <c r="AA303" s="762"/>
      <c r="AB303" s="762"/>
      <c r="AC303" s="762"/>
      <c r="AD303" s="762"/>
      <c r="AE303" s="762"/>
      <c r="AF303" s="762"/>
      <c r="AG303" s="762"/>
      <c r="AH303" s="762"/>
      <c r="AI303" s="762"/>
      <c r="AJ303" s="762"/>
      <c r="AK303" s="389"/>
      <c r="AL303" s="389"/>
      <c r="AM303" s="389"/>
      <c r="AN303" s="434"/>
      <c r="AO303" s="434"/>
      <c r="AP303" s="434"/>
      <c r="AQ303" s="269"/>
    </row>
    <row r="304" spans="1:43" ht="18" customHeight="1" x14ac:dyDescent="0.15">
      <c r="A304" s="269"/>
      <c r="B304" s="783" t="s">
        <v>175</v>
      </c>
      <c r="C304" s="691"/>
      <c r="D304" s="925" t="s">
        <v>176</v>
      </c>
      <c r="E304" s="926"/>
      <c r="F304" s="926"/>
      <c r="G304" s="926"/>
      <c r="H304" s="926"/>
      <c r="I304" s="926"/>
      <c r="J304" s="926"/>
      <c r="K304" s="926"/>
      <c r="L304" s="926"/>
      <c r="M304" s="926"/>
      <c r="N304" s="926"/>
      <c r="O304" s="926"/>
      <c r="P304" s="926"/>
      <c r="Q304" s="926"/>
      <c r="R304" s="926"/>
      <c r="S304" s="926"/>
      <c r="T304" s="926"/>
      <c r="U304" s="926"/>
      <c r="V304" s="926"/>
      <c r="W304" s="926"/>
      <c r="X304" s="926"/>
      <c r="Y304" s="926"/>
      <c r="Z304" s="926"/>
      <c r="AA304" s="926"/>
      <c r="AB304" s="926"/>
      <c r="AC304" s="926"/>
      <c r="AD304" s="926"/>
      <c r="AE304" s="926"/>
      <c r="AF304" s="926"/>
      <c r="AG304" s="926"/>
      <c r="AH304" s="926"/>
      <c r="AI304" s="926"/>
      <c r="AJ304" s="926"/>
      <c r="AK304" s="389"/>
      <c r="AL304" s="389"/>
      <c r="AM304" s="389"/>
      <c r="AN304" s="434"/>
      <c r="AO304" s="434"/>
      <c r="AP304" s="434"/>
      <c r="AQ304" s="269"/>
    </row>
    <row r="305" spans="1:43" ht="18" customHeight="1" x14ac:dyDescent="0.15">
      <c r="A305" s="269"/>
      <c r="B305" s="467" t="s">
        <v>177</v>
      </c>
      <c r="C305" s="691"/>
      <c r="D305" s="387" t="s">
        <v>276</v>
      </c>
      <c r="E305" s="762"/>
      <c r="F305" s="762"/>
      <c r="G305" s="762"/>
      <c r="H305" s="762"/>
      <c r="I305" s="762"/>
      <c r="J305" s="762"/>
      <c r="K305" s="762"/>
      <c r="L305" s="762"/>
      <c r="M305" s="762"/>
      <c r="N305" s="762"/>
      <c r="O305" s="762"/>
      <c r="P305" s="762"/>
      <c r="Q305" s="762"/>
      <c r="R305" s="762"/>
      <c r="S305" s="762"/>
      <c r="T305" s="762"/>
      <c r="U305" s="762"/>
      <c r="V305" s="762"/>
      <c r="W305" s="762"/>
      <c r="X305" s="762"/>
      <c r="Y305" s="762"/>
      <c r="Z305" s="762"/>
      <c r="AA305" s="762"/>
      <c r="AB305" s="762"/>
      <c r="AC305" s="762"/>
      <c r="AD305" s="762"/>
      <c r="AE305" s="762"/>
      <c r="AF305" s="762"/>
      <c r="AG305" s="762"/>
      <c r="AH305" s="762"/>
      <c r="AI305" s="762"/>
      <c r="AJ305" s="762"/>
      <c r="AK305" s="389"/>
      <c r="AL305" s="389"/>
      <c r="AM305" s="389"/>
      <c r="AN305" s="434"/>
      <c r="AO305" s="434"/>
      <c r="AP305" s="434"/>
      <c r="AQ305" s="269"/>
    </row>
    <row r="306" spans="1:43" ht="14.25" customHeight="1" x14ac:dyDescent="0.15">
      <c r="A306" s="269"/>
      <c r="B306" s="467" t="s">
        <v>179</v>
      </c>
      <c r="C306" s="691"/>
      <c r="D306" s="387" t="s">
        <v>277</v>
      </c>
      <c r="E306" s="762"/>
      <c r="F306" s="762"/>
      <c r="G306" s="762"/>
      <c r="H306" s="762"/>
      <c r="I306" s="762"/>
      <c r="J306" s="762"/>
      <c r="K306" s="762"/>
      <c r="L306" s="762"/>
      <c r="M306" s="762"/>
      <c r="N306" s="762"/>
      <c r="O306" s="762"/>
      <c r="P306" s="762"/>
      <c r="Q306" s="762"/>
      <c r="R306" s="762"/>
      <c r="S306" s="762"/>
      <c r="T306" s="762"/>
      <c r="U306" s="762"/>
      <c r="V306" s="762"/>
      <c r="W306" s="762"/>
      <c r="X306" s="762"/>
      <c r="Y306" s="762"/>
      <c r="Z306" s="762"/>
      <c r="AA306" s="762"/>
      <c r="AB306" s="762"/>
      <c r="AC306" s="762"/>
      <c r="AD306" s="762"/>
      <c r="AE306" s="762"/>
      <c r="AF306" s="762"/>
      <c r="AG306" s="762"/>
      <c r="AH306" s="762"/>
      <c r="AI306" s="762"/>
      <c r="AJ306" s="762"/>
      <c r="AK306" s="826"/>
      <c r="AL306" s="826"/>
      <c r="AM306" s="826"/>
      <c r="AN306" s="434"/>
      <c r="AO306" s="434"/>
      <c r="AP306" s="434"/>
      <c r="AQ306" s="269"/>
    </row>
    <row r="307" spans="1:43" ht="13.5" customHeight="1" x14ac:dyDescent="0.15">
      <c r="A307" s="269"/>
      <c r="B307" s="467" t="s">
        <v>181</v>
      </c>
      <c r="C307" s="691"/>
      <c r="D307" s="387" t="s">
        <v>278</v>
      </c>
      <c r="E307" s="762"/>
      <c r="F307" s="762"/>
      <c r="G307" s="762"/>
      <c r="H307" s="762"/>
      <c r="I307" s="762"/>
      <c r="J307" s="762"/>
      <c r="K307" s="762"/>
      <c r="L307" s="762"/>
      <c r="M307" s="762"/>
      <c r="N307" s="762"/>
      <c r="O307" s="762"/>
      <c r="P307" s="762"/>
      <c r="Q307" s="762"/>
      <c r="R307" s="762"/>
      <c r="S307" s="762"/>
      <c r="T307" s="762"/>
      <c r="U307" s="762"/>
      <c r="V307" s="762"/>
      <c r="W307" s="762"/>
      <c r="X307" s="762"/>
      <c r="Y307" s="762"/>
      <c r="Z307" s="762"/>
      <c r="AA307" s="762"/>
      <c r="AB307" s="762"/>
      <c r="AC307" s="762"/>
      <c r="AD307" s="762"/>
      <c r="AE307" s="762"/>
      <c r="AF307" s="762"/>
      <c r="AG307" s="762"/>
      <c r="AH307" s="762"/>
      <c r="AI307" s="762"/>
      <c r="AJ307" s="762"/>
      <c r="AK307" s="389"/>
      <c r="AL307" s="389"/>
      <c r="AM307" s="389"/>
      <c r="AN307" s="434"/>
      <c r="AO307" s="434"/>
      <c r="AP307" s="434"/>
      <c r="AQ307" s="269"/>
    </row>
    <row r="308" spans="1:43" ht="17.45" customHeight="1" x14ac:dyDescent="0.15">
      <c r="A308" s="269"/>
      <c r="B308" s="467" t="s">
        <v>183</v>
      </c>
      <c r="C308" s="691"/>
      <c r="D308" s="859" t="s">
        <v>279</v>
      </c>
      <c r="E308" s="860"/>
      <c r="F308" s="860"/>
      <c r="G308" s="860"/>
      <c r="H308" s="860"/>
      <c r="I308" s="860"/>
      <c r="J308" s="860"/>
      <c r="K308" s="860"/>
      <c r="L308" s="860"/>
      <c r="M308" s="860"/>
      <c r="N308" s="860"/>
      <c r="O308" s="860"/>
      <c r="P308" s="860"/>
      <c r="Q308" s="860"/>
      <c r="R308" s="860"/>
      <c r="S308" s="860"/>
      <c r="T308" s="860"/>
      <c r="U308" s="860"/>
      <c r="V308" s="860"/>
      <c r="W308" s="860"/>
      <c r="X308" s="860"/>
      <c r="Y308" s="860"/>
      <c r="Z308" s="860"/>
      <c r="AA308" s="860"/>
      <c r="AB308" s="860"/>
      <c r="AC308" s="860"/>
      <c r="AD308" s="860"/>
      <c r="AE308" s="860"/>
      <c r="AF308" s="860"/>
      <c r="AG308" s="860"/>
      <c r="AH308" s="860"/>
      <c r="AI308" s="370"/>
      <c r="AJ308" s="335" t="s">
        <v>280</v>
      </c>
      <c r="AK308" s="865"/>
      <c r="AL308" s="866"/>
      <c r="AM308" s="867"/>
      <c r="AN308" s="868"/>
      <c r="AO308" s="868"/>
      <c r="AP308" s="868"/>
      <c r="AQ308" s="269"/>
    </row>
    <row r="309" spans="1:43" ht="13.5" customHeight="1" x14ac:dyDescent="0.15">
      <c r="A309" s="269"/>
      <c r="B309" s="467">
        <v>9</v>
      </c>
      <c r="C309" s="468"/>
      <c r="D309" s="387" t="s">
        <v>281</v>
      </c>
      <c r="E309" s="388"/>
      <c r="F309" s="388"/>
      <c r="G309" s="388"/>
      <c r="H309" s="388"/>
      <c r="I309" s="388"/>
      <c r="J309" s="388"/>
      <c r="K309" s="388"/>
      <c r="L309" s="388"/>
      <c r="M309" s="388"/>
      <c r="N309" s="388"/>
      <c r="O309" s="388"/>
      <c r="P309" s="388"/>
      <c r="Q309" s="388"/>
      <c r="R309" s="388"/>
      <c r="S309" s="388"/>
      <c r="T309" s="388"/>
      <c r="U309" s="388"/>
      <c r="V309" s="388"/>
      <c r="W309" s="388"/>
      <c r="X309" s="388"/>
      <c r="Y309" s="388"/>
      <c r="Z309" s="388"/>
      <c r="AA309" s="388"/>
      <c r="AB309" s="388"/>
      <c r="AC309" s="388"/>
      <c r="AD309" s="388"/>
      <c r="AE309" s="388"/>
      <c r="AF309" s="388"/>
      <c r="AG309" s="388"/>
      <c r="AH309" s="388"/>
      <c r="AI309" s="388"/>
      <c r="AJ309" s="388"/>
      <c r="AK309" s="778"/>
      <c r="AL309" s="779"/>
      <c r="AM309" s="779"/>
      <c r="AN309" s="434"/>
      <c r="AO309" s="434"/>
      <c r="AP309" s="434"/>
      <c r="AQ309" s="269"/>
    </row>
    <row r="310" spans="1:43" ht="13.5" customHeight="1" x14ac:dyDescent="0.15">
      <c r="A310" s="269"/>
      <c r="B310" s="467">
        <v>10</v>
      </c>
      <c r="C310" s="468"/>
      <c r="D310" s="387" t="s">
        <v>282</v>
      </c>
      <c r="E310" s="388"/>
      <c r="F310" s="388"/>
      <c r="G310" s="388"/>
      <c r="H310" s="388"/>
      <c r="I310" s="388"/>
      <c r="J310" s="388"/>
      <c r="K310" s="388"/>
      <c r="L310" s="388"/>
      <c r="M310" s="388"/>
      <c r="N310" s="388"/>
      <c r="O310" s="388"/>
      <c r="P310" s="388"/>
      <c r="Q310" s="388"/>
      <c r="R310" s="388"/>
      <c r="S310" s="388"/>
      <c r="T310" s="388"/>
      <c r="U310" s="388"/>
      <c r="V310" s="388"/>
      <c r="W310" s="388"/>
      <c r="X310" s="388"/>
      <c r="Y310" s="388"/>
      <c r="Z310" s="388"/>
      <c r="AA310" s="388"/>
      <c r="AB310" s="388"/>
      <c r="AC310" s="388"/>
      <c r="AD310" s="388"/>
      <c r="AE310" s="388"/>
      <c r="AF310" s="388"/>
      <c r="AG310" s="388"/>
      <c r="AH310" s="388"/>
      <c r="AI310" s="388"/>
      <c r="AJ310" s="388"/>
      <c r="AK310" s="778"/>
      <c r="AL310" s="779"/>
      <c r="AM310" s="779"/>
      <c r="AN310" s="434"/>
      <c r="AO310" s="434"/>
      <c r="AP310" s="434"/>
      <c r="AQ310" s="269"/>
    </row>
    <row r="311" spans="1:43" ht="16.5" customHeight="1" thickBot="1" x14ac:dyDescent="0.2">
      <c r="A311" s="269"/>
      <c r="B311" s="827">
        <v>11</v>
      </c>
      <c r="C311" s="766"/>
      <c r="D311" s="828" t="s">
        <v>283</v>
      </c>
      <c r="E311" s="829"/>
      <c r="F311" s="829"/>
      <c r="G311" s="829"/>
      <c r="H311" s="829"/>
      <c r="I311" s="829"/>
      <c r="J311" s="829"/>
      <c r="K311" s="829"/>
      <c r="L311" s="829"/>
      <c r="M311" s="829"/>
      <c r="N311" s="829"/>
      <c r="O311" s="829"/>
      <c r="P311" s="829"/>
      <c r="Q311" s="829"/>
      <c r="R311" s="829"/>
      <c r="S311" s="829"/>
      <c r="T311" s="829"/>
      <c r="U311" s="829"/>
      <c r="V311" s="829"/>
      <c r="W311" s="829"/>
      <c r="X311" s="829"/>
      <c r="Y311" s="829"/>
      <c r="Z311" s="829"/>
      <c r="AA311" s="829"/>
      <c r="AB311" s="829"/>
      <c r="AC311" s="829"/>
      <c r="AD311" s="829"/>
      <c r="AE311" s="829"/>
      <c r="AF311" s="829"/>
      <c r="AG311" s="829"/>
      <c r="AH311" s="829"/>
      <c r="AI311" s="829"/>
      <c r="AJ311" s="829"/>
      <c r="AK311" s="830"/>
      <c r="AL311" s="831"/>
      <c r="AM311" s="831"/>
      <c r="AN311" s="832"/>
      <c r="AO311" s="832"/>
      <c r="AP311" s="832"/>
      <c r="AQ311" s="269"/>
    </row>
    <row r="312" spans="1:43" ht="13.5" customHeight="1" thickBot="1" x14ac:dyDescent="0.2">
      <c r="A312" s="269"/>
      <c r="B312" s="775" t="s">
        <v>284</v>
      </c>
      <c r="C312" s="776"/>
      <c r="D312" s="776"/>
      <c r="E312" s="776"/>
      <c r="F312" s="776"/>
      <c r="G312" s="776"/>
      <c r="H312" s="776"/>
      <c r="I312" s="776"/>
      <c r="J312" s="776"/>
      <c r="K312" s="776"/>
      <c r="L312" s="776"/>
      <c r="M312" s="776"/>
      <c r="N312" s="776"/>
      <c r="O312" s="776"/>
      <c r="P312" s="776"/>
      <c r="Q312" s="776"/>
      <c r="R312" s="776"/>
      <c r="S312" s="776"/>
      <c r="T312" s="776"/>
      <c r="U312" s="776"/>
      <c r="V312" s="776"/>
      <c r="W312" s="776"/>
      <c r="X312" s="776"/>
      <c r="Y312" s="776"/>
      <c r="Z312" s="776"/>
      <c r="AA312" s="776"/>
      <c r="AB312" s="776"/>
      <c r="AC312" s="776"/>
      <c r="AD312" s="776"/>
      <c r="AE312" s="776"/>
      <c r="AF312" s="776"/>
      <c r="AG312" s="776"/>
      <c r="AH312" s="776"/>
      <c r="AI312" s="776"/>
      <c r="AJ312" s="776"/>
      <c r="AK312" s="776"/>
      <c r="AL312" s="776"/>
      <c r="AM312" s="776"/>
      <c r="AN312" s="776"/>
      <c r="AO312" s="776"/>
      <c r="AP312" s="777"/>
      <c r="AQ312" s="269"/>
    </row>
    <row r="313" spans="1:43" ht="15.6" customHeight="1" thickBot="1" x14ac:dyDescent="0.2">
      <c r="A313" s="269"/>
      <c r="B313" s="922" t="s">
        <v>285</v>
      </c>
      <c r="C313" s="923"/>
      <c r="D313" s="923"/>
      <c r="E313" s="923"/>
      <c r="F313" s="923"/>
      <c r="G313" s="923"/>
      <c r="H313" s="923"/>
      <c r="I313" s="923"/>
      <c r="J313" s="923"/>
      <c r="K313" s="923"/>
      <c r="L313" s="923"/>
      <c r="M313" s="923"/>
      <c r="N313" s="923"/>
      <c r="O313" s="923"/>
      <c r="P313" s="923"/>
      <c r="Q313" s="923"/>
      <c r="R313" s="923"/>
      <c r="S313" s="923"/>
      <c r="T313" s="923"/>
      <c r="U313" s="923"/>
      <c r="V313" s="923"/>
      <c r="W313" s="923"/>
      <c r="X313" s="923"/>
      <c r="Y313" s="923"/>
      <c r="Z313" s="923"/>
      <c r="AA313" s="923"/>
      <c r="AB313" s="923"/>
      <c r="AC313" s="923"/>
      <c r="AD313" s="923"/>
      <c r="AE313" s="923"/>
      <c r="AF313" s="923"/>
      <c r="AG313" s="923"/>
      <c r="AH313" s="855" t="s">
        <v>286</v>
      </c>
      <c r="AI313" s="855"/>
      <c r="AJ313" s="856"/>
      <c r="AK313" s="861"/>
      <c r="AL313" s="861"/>
      <c r="AM313" s="861"/>
      <c r="AN313" s="862"/>
      <c r="AO313" s="862"/>
      <c r="AP313" s="862"/>
      <c r="AQ313" s="269"/>
    </row>
    <row r="314" spans="1:43" ht="13.5" customHeight="1" thickBot="1" x14ac:dyDescent="0.2">
      <c r="A314" s="269"/>
      <c r="B314" s="775" t="s">
        <v>287</v>
      </c>
      <c r="C314" s="776"/>
      <c r="D314" s="776"/>
      <c r="E314" s="776"/>
      <c r="F314" s="776"/>
      <c r="G314" s="776"/>
      <c r="H314" s="776"/>
      <c r="I314" s="776"/>
      <c r="J314" s="776"/>
      <c r="K314" s="776"/>
      <c r="L314" s="776"/>
      <c r="M314" s="776"/>
      <c r="N314" s="776"/>
      <c r="O314" s="776"/>
      <c r="P314" s="776"/>
      <c r="Q314" s="776"/>
      <c r="R314" s="776"/>
      <c r="S314" s="776"/>
      <c r="T314" s="776"/>
      <c r="U314" s="776"/>
      <c r="V314" s="776"/>
      <c r="W314" s="776"/>
      <c r="X314" s="776"/>
      <c r="Y314" s="776"/>
      <c r="Z314" s="776"/>
      <c r="AA314" s="776"/>
      <c r="AB314" s="776"/>
      <c r="AC314" s="776"/>
      <c r="AD314" s="776"/>
      <c r="AE314" s="776"/>
      <c r="AF314" s="776"/>
      <c r="AG314" s="776"/>
      <c r="AH314" s="776"/>
      <c r="AI314" s="776"/>
      <c r="AJ314" s="776"/>
      <c r="AK314" s="776"/>
      <c r="AL314" s="776"/>
      <c r="AM314" s="776"/>
      <c r="AN314" s="776"/>
      <c r="AO314" s="776"/>
      <c r="AP314" s="777"/>
      <c r="AQ314" s="269"/>
    </row>
    <row r="315" spans="1:43" ht="15" customHeight="1" thickBot="1" x14ac:dyDescent="0.2">
      <c r="A315" s="269"/>
      <c r="B315" s="920" t="s">
        <v>288</v>
      </c>
      <c r="C315" s="921"/>
      <c r="D315" s="921"/>
      <c r="E315" s="921"/>
      <c r="F315" s="921"/>
      <c r="G315" s="921"/>
      <c r="H315" s="921"/>
      <c r="I315" s="921"/>
      <c r="J315" s="921"/>
      <c r="K315" s="921"/>
      <c r="L315" s="921"/>
      <c r="M315" s="921"/>
      <c r="N315" s="921"/>
      <c r="O315" s="921"/>
      <c r="P315" s="921"/>
      <c r="Q315" s="921"/>
      <c r="R315" s="921"/>
      <c r="S315" s="921"/>
      <c r="T315" s="921"/>
      <c r="U315" s="921"/>
      <c r="V315" s="921"/>
      <c r="W315" s="921"/>
      <c r="X315" s="921"/>
      <c r="Y315" s="921"/>
      <c r="Z315" s="921"/>
      <c r="AA315" s="921"/>
      <c r="AB315" s="921"/>
      <c r="AC315" s="921"/>
      <c r="AD315" s="921"/>
      <c r="AE315" s="921"/>
      <c r="AF315" s="921"/>
      <c r="AG315" s="921"/>
      <c r="AH315" s="479" t="s">
        <v>286</v>
      </c>
      <c r="AI315" s="479"/>
      <c r="AJ315" s="480"/>
      <c r="AK315" s="835"/>
      <c r="AL315" s="835"/>
      <c r="AM315" s="835"/>
      <c r="AN315" s="268"/>
      <c r="AO315" s="268"/>
      <c r="AP315" s="268"/>
      <c r="AQ315" s="269"/>
    </row>
    <row r="316" spans="1:43" ht="15" customHeight="1" x14ac:dyDescent="0.15">
      <c r="A316" s="269"/>
      <c r="B316" s="444" t="s">
        <v>289</v>
      </c>
      <c r="C316" s="836"/>
      <c r="D316" s="836"/>
      <c r="E316" s="836"/>
      <c r="F316" s="836"/>
      <c r="G316" s="836"/>
      <c r="H316" s="836"/>
      <c r="I316" s="836"/>
      <c r="J316" s="836"/>
      <c r="K316" s="836"/>
      <c r="L316" s="836"/>
      <c r="M316" s="836"/>
      <c r="N316" s="836"/>
      <c r="O316" s="836"/>
      <c r="P316" s="836"/>
      <c r="Q316" s="836"/>
      <c r="R316" s="836"/>
      <c r="S316" s="836"/>
      <c r="T316" s="836"/>
      <c r="U316" s="836"/>
      <c r="V316" s="836"/>
      <c r="W316" s="836"/>
      <c r="X316" s="836"/>
      <c r="Y316" s="836"/>
      <c r="Z316" s="836"/>
      <c r="AA316" s="836"/>
      <c r="AB316" s="836"/>
      <c r="AC316" s="836"/>
      <c r="AD316" s="836"/>
      <c r="AE316" s="836"/>
      <c r="AF316" s="836"/>
      <c r="AG316" s="836"/>
      <c r="AH316" s="836"/>
      <c r="AI316" s="836"/>
      <c r="AJ316" s="837"/>
      <c r="AK316" s="838" t="str">
        <f>IF(入力①申請書項目!R63="","",入力①申請書項目!R63)</f>
        <v/>
      </c>
      <c r="AL316" s="838"/>
      <c r="AM316" s="838"/>
      <c r="AN316" s="268"/>
      <c r="AO316" s="268"/>
      <c r="AP316" s="268"/>
      <c r="AQ316" s="269"/>
    </row>
    <row r="317" spans="1:43" ht="15" customHeight="1" thickBot="1" x14ac:dyDescent="0.2">
      <c r="A317" s="269"/>
      <c r="B317" s="455" t="s">
        <v>290</v>
      </c>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c r="AB317" s="878"/>
      <c r="AC317" s="878"/>
      <c r="AD317" s="878"/>
      <c r="AE317" s="878"/>
      <c r="AF317" s="878"/>
      <c r="AG317" s="878"/>
      <c r="AH317" s="878"/>
      <c r="AI317" s="878"/>
      <c r="AJ317" s="879"/>
      <c r="AK317" s="880" t="str">
        <f>IF(入力①申請書項目!R64="","",入力①申請書項目!R64)</f>
        <v/>
      </c>
      <c r="AL317" s="880"/>
      <c r="AM317" s="880"/>
      <c r="AN317" s="268"/>
      <c r="AO317" s="268"/>
      <c r="AP317" s="268"/>
      <c r="AQ317" s="269"/>
    </row>
    <row r="318" spans="1:43" ht="14.1" customHeight="1" x14ac:dyDescent="0.15">
      <c r="A318" s="269"/>
      <c r="B318" s="485" t="s">
        <v>291</v>
      </c>
      <c r="C318" s="486"/>
      <c r="D318" s="486"/>
      <c r="E318" s="486"/>
      <c r="F318" s="486"/>
      <c r="G318" s="486"/>
      <c r="H318" s="486"/>
      <c r="I318" s="486"/>
      <c r="J318" s="486"/>
      <c r="K318" s="486"/>
      <c r="L318" s="486"/>
      <c r="M318" s="486"/>
      <c r="N318" s="487"/>
      <c r="O318" s="336"/>
      <c r="P318" s="336" t="s">
        <v>292</v>
      </c>
      <c r="Q318" s="336"/>
      <c r="R318" s="336"/>
      <c r="S318" s="336"/>
      <c r="T318" s="336"/>
      <c r="U318" s="924"/>
      <c r="V318" s="924"/>
      <c r="W318" s="924"/>
      <c r="X318" s="924"/>
      <c r="Y318" s="924"/>
      <c r="Z318" s="924"/>
      <c r="AA318" s="924"/>
      <c r="AB318" s="924"/>
      <c r="AC318" s="924"/>
      <c r="AD318" s="924"/>
      <c r="AE318" s="924"/>
      <c r="AF318" s="924"/>
      <c r="AG318" s="924"/>
      <c r="AH318" s="924"/>
      <c r="AI318" s="336"/>
      <c r="AJ318" s="336"/>
      <c r="AK318" s="336"/>
      <c r="AL318" s="336"/>
      <c r="AM318" s="323"/>
      <c r="AN318" s="268"/>
      <c r="AO318" s="268"/>
      <c r="AP318" s="268"/>
      <c r="AQ318" s="269"/>
    </row>
    <row r="319" spans="1:43" ht="14.1" customHeight="1" thickBot="1" x14ac:dyDescent="0.2">
      <c r="A319" s="269"/>
      <c r="B319" s="488"/>
      <c r="C319" s="489"/>
      <c r="D319" s="489"/>
      <c r="E319" s="489"/>
      <c r="F319" s="489"/>
      <c r="G319" s="489"/>
      <c r="H319" s="489"/>
      <c r="I319" s="489"/>
      <c r="J319" s="489"/>
      <c r="K319" s="489"/>
      <c r="L319" s="489"/>
      <c r="M319" s="489"/>
      <c r="N319" s="490"/>
      <c r="O319" s="321"/>
      <c r="P319" s="321" t="s">
        <v>293</v>
      </c>
      <c r="Q319" s="321"/>
      <c r="R319" s="321"/>
      <c r="S319" s="321"/>
      <c r="T319" s="825"/>
      <c r="U319" s="825"/>
      <c r="V319" s="825"/>
      <c r="W319" s="825"/>
      <c r="X319" s="825"/>
      <c r="Y319" s="825"/>
      <c r="Z319" s="825"/>
      <c r="AA319" s="825"/>
      <c r="AB319" s="321" t="s">
        <v>294</v>
      </c>
      <c r="AC319" s="321"/>
      <c r="AD319" s="321"/>
      <c r="AE319" s="825"/>
      <c r="AF319" s="825"/>
      <c r="AG319" s="825"/>
      <c r="AH319" s="825"/>
      <c r="AI319" s="825"/>
      <c r="AJ319" s="825"/>
      <c r="AK319" s="825"/>
      <c r="AL319" s="825"/>
      <c r="AM319" s="324"/>
      <c r="AN319" s="268"/>
      <c r="AO319" s="268"/>
      <c r="AP319" s="268"/>
      <c r="AQ319" s="269"/>
    </row>
    <row r="320" spans="1:43" ht="4.5" customHeight="1" x14ac:dyDescent="0.15">
      <c r="A320" s="269"/>
      <c r="B320" s="310"/>
      <c r="C320" s="310"/>
      <c r="D320" s="310"/>
      <c r="E320" s="310"/>
      <c r="F320" s="310"/>
      <c r="G320" s="310"/>
      <c r="H320" s="310"/>
      <c r="I320" s="310"/>
      <c r="J320" s="310"/>
      <c r="K320" s="310"/>
      <c r="L320" s="310"/>
      <c r="M320" s="310"/>
      <c r="N320" s="310"/>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c r="AJ320" s="308"/>
      <c r="AK320" s="308"/>
      <c r="AL320" s="308"/>
      <c r="AM320" s="268"/>
      <c r="AN320" s="268"/>
      <c r="AO320" s="268"/>
      <c r="AP320" s="268"/>
      <c r="AQ320" s="269"/>
    </row>
    <row r="321" spans="1:43" s="232" customFormat="1" ht="10.5" customHeight="1" x14ac:dyDescent="0.15">
      <c r="A321" s="23"/>
      <c r="B321" s="367"/>
      <c r="C321" s="367"/>
      <c r="D321" s="367"/>
      <c r="E321" s="23" t="s">
        <v>200</v>
      </c>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368"/>
      <c r="AN321" s="23"/>
      <c r="AO321" s="23"/>
      <c r="AP321" s="23"/>
      <c r="AQ321" s="23"/>
    </row>
    <row r="322" spans="1:43" ht="10.9" customHeight="1" x14ac:dyDescent="0.15">
      <c r="A322" s="269"/>
      <c r="B322" s="268"/>
      <c r="C322" s="268"/>
      <c r="D322" s="268"/>
      <c r="E322" s="268"/>
      <c r="F322" s="268"/>
      <c r="G322" s="268"/>
      <c r="H322" s="268"/>
      <c r="I322" s="268"/>
      <c r="J322" s="268"/>
      <c r="K322" s="268"/>
      <c r="L322" s="268"/>
      <c r="M322" s="268"/>
      <c r="N322" s="268"/>
      <c r="O322" s="268"/>
      <c r="P322" s="268" t="s">
        <v>201</v>
      </c>
      <c r="Q322" s="268"/>
      <c r="R322" s="268"/>
      <c r="S322" s="268"/>
      <c r="T322" s="268"/>
      <c r="U322" s="268"/>
      <c r="V322" s="268"/>
      <c r="W322" s="268"/>
      <c r="X322" s="268"/>
      <c r="Y322" s="268"/>
      <c r="Z322" s="268"/>
      <c r="AA322" s="268"/>
      <c r="AB322" s="268"/>
      <c r="AC322" s="268"/>
      <c r="AD322" s="268"/>
      <c r="AE322" s="268"/>
      <c r="AF322" s="268"/>
      <c r="AG322" s="268"/>
      <c r="AH322" s="268"/>
      <c r="AI322" s="268"/>
      <c r="AJ322" s="268"/>
      <c r="AK322" s="268"/>
      <c r="AL322" s="268"/>
      <c r="AM322" s="268"/>
      <c r="AN322" s="268"/>
      <c r="AO322" s="268"/>
      <c r="AP322" s="268"/>
      <c r="AQ322" s="269"/>
    </row>
    <row r="323" spans="1:43" ht="12" customHeight="1" thickBot="1" x14ac:dyDescent="0.2">
      <c r="A323" s="269"/>
      <c r="B323" s="268"/>
      <c r="C323" s="268"/>
      <c r="D323" s="268"/>
      <c r="E323" s="268"/>
      <c r="F323" s="268"/>
      <c r="G323" s="268"/>
      <c r="H323" s="268"/>
      <c r="I323" s="268"/>
      <c r="J323" s="268"/>
      <c r="K323" s="268"/>
      <c r="L323" s="268"/>
      <c r="M323" s="268"/>
      <c r="N323" s="268"/>
      <c r="O323" s="268"/>
      <c r="P323" s="546" t="str">
        <f>入力①申請書項目!R43&amp;"　"&amp;入力①申請書項目!R44</f>
        <v>代表取締役　経産　太郎</v>
      </c>
      <c r="Q323" s="546"/>
      <c r="R323" s="546"/>
      <c r="S323" s="546"/>
      <c r="T323" s="546"/>
      <c r="U323" s="546"/>
      <c r="V323" s="546"/>
      <c r="W323" s="546"/>
      <c r="X323" s="546"/>
      <c r="Y323" s="546"/>
      <c r="Z323" s="546"/>
      <c r="AA323" s="546"/>
      <c r="AB323" s="546"/>
      <c r="AC323" s="546"/>
      <c r="AD323" s="546"/>
      <c r="AE323" s="546"/>
      <c r="AF323" s="546"/>
      <c r="AG323" s="546"/>
      <c r="AH323" s="546"/>
      <c r="AI323" s="268"/>
      <c r="AJ323" s="268"/>
      <c r="AK323" s="268"/>
      <c r="AL323" s="268"/>
      <c r="AM323" s="268"/>
      <c r="AN323" s="268"/>
      <c r="AO323" s="268"/>
      <c r="AP323" s="268"/>
      <c r="AQ323" s="269"/>
    </row>
    <row r="324" spans="1:43" ht="15" customHeight="1" x14ac:dyDescent="0.15">
      <c r="A324" s="269"/>
      <c r="B324" s="268"/>
      <c r="C324" s="325" t="s">
        <v>202</v>
      </c>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68"/>
      <c r="AE324" s="268"/>
      <c r="AF324" s="268"/>
      <c r="AG324" s="268"/>
      <c r="AH324" s="268"/>
      <c r="AI324" s="268"/>
      <c r="AJ324" s="268"/>
      <c r="AK324" s="268"/>
      <c r="AL324" s="268"/>
      <c r="AM324" s="268"/>
      <c r="AN324" s="268"/>
      <c r="AO324" s="268"/>
      <c r="AP324" s="268"/>
      <c r="AQ324" s="269"/>
    </row>
    <row r="325" spans="1:43" ht="18" customHeight="1" x14ac:dyDescent="0.15">
      <c r="A325" s="269"/>
      <c r="B325" s="268"/>
      <c r="C325" s="858" t="s">
        <v>295</v>
      </c>
      <c r="D325" s="858"/>
      <c r="E325" s="858"/>
      <c r="F325" s="858"/>
      <c r="G325" s="858"/>
      <c r="H325" s="858"/>
      <c r="I325" s="481" t="str">
        <f>IF(入力①申請書項目!AL57="","",入力①申請書項目!AL57)</f>
        <v>123456789012</v>
      </c>
      <c r="J325" s="481"/>
      <c r="K325" s="481"/>
      <c r="L325" s="481"/>
      <c r="M325" s="481"/>
      <c r="N325" s="481"/>
      <c r="O325" s="481"/>
      <c r="P325" s="481"/>
      <c r="Q325" s="268"/>
      <c r="R325" s="454" t="s">
        <v>296</v>
      </c>
      <c r="S325" s="454"/>
      <c r="T325" s="454"/>
      <c r="U325" s="863" t="str">
        <f>入力①申請書項目!Z57</f>
        <v>銀行</v>
      </c>
      <c r="V325" s="863"/>
      <c r="W325" s="863"/>
      <c r="X325" s="863"/>
      <c r="Y325" s="863"/>
      <c r="Z325" s="863"/>
      <c r="AA325" s="863"/>
      <c r="AB325" s="863"/>
      <c r="AC325" s="863"/>
      <c r="AD325" s="863"/>
      <c r="AE325" s="268"/>
      <c r="AF325" s="268"/>
      <c r="AG325" s="268"/>
      <c r="AH325" s="268"/>
      <c r="AI325" s="268"/>
      <c r="AJ325" s="268"/>
      <c r="AK325" s="268"/>
      <c r="AL325" s="268"/>
      <c r="AM325" s="268"/>
      <c r="AN325" s="268"/>
      <c r="AO325" s="268"/>
      <c r="AP325" s="268"/>
      <c r="AQ325" s="269"/>
    </row>
    <row r="326" spans="1:43" ht="18" customHeight="1" thickBot="1" x14ac:dyDescent="0.2">
      <c r="A326" s="269"/>
      <c r="B326" s="268"/>
      <c r="C326" s="491" t="s">
        <v>205</v>
      </c>
      <c r="D326" s="492"/>
      <c r="E326" s="492"/>
      <c r="F326" s="492"/>
      <c r="G326" s="492"/>
      <c r="H326" s="492"/>
      <c r="I326" s="841" t="str">
        <f>IF(入力①申請書項目!R57="","",入力①申請書項目!R57)</f>
        <v>●●銀行</v>
      </c>
      <c r="J326" s="841"/>
      <c r="K326" s="841"/>
      <c r="L326" s="841"/>
      <c r="M326" s="841"/>
      <c r="N326" s="841"/>
      <c r="O326" s="841"/>
      <c r="P326" s="841"/>
      <c r="Q326" s="841"/>
      <c r="R326" s="841"/>
      <c r="S326" s="841"/>
      <c r="T326" s="841"/>
      <c r="U326" s="426" t="s">
        <v>206</v>
      </c>
      <c r="V326" s="426"/>
      <c r="W326" s="495" t="str">
        <f>IF(入力①申請書項目!R58=0,"",入力①申請書項目!R58)</f>
        <v>●●支店</v>
      </c>
      <c r="X326" s="495"/>
      <c r="Y326" s="495"/>
      <c r="Z326" s="495"/>
      <c r="AA326" s="495"/>
      <c r="AB326" s="495"/>
      <c r="AC326" s="495"/>
      <c r="AD326" s="496" t="s">
        <v>207</v>
      </c>
      <c r="AE326" s="496"/>
      <c r="AF326" s="496"/>
      <c r="AG326" s="495" t="str">
        <f>入力①申請書項目!R59</f>
        <v>0123456789　担当●●</v>
      </c>
      <c r="AH326" s="495"/>
      <c r="AI326" s="495"/>
      <c r="AJ326" s="495"/>
      <c r="AK326" s="495"/>
      <c r="AL326" s="495"/>
      <c r="AM326" s="495"/>
      <c r="AN326" s="495"/>
      <c r="AO326" s="495"/>
      <c r="AP326" s="495"/>
      <c r="AQ326" s="269"/>
    </row>
    <row r="327" spans="1:43" ht="11.25" customHeight="1" x14ac:dyDescent="0.15">
      <c r="A327" s="269"/>
      <c r="B327" s="268"/>
      <c r="C327" s="268"/>
      <c r="D327" s="268"/>
      <c r="E327" s="268"/>
      <c r="F327" s="268"/>
      <c r="G327" s="268"/>
      <c r="H327" s="268"/>
      <c r="I327" s="268"/>
      <c r="J327" s="268"/>
      <c r="K327" s="268"/>
      <c r="L327" s="268"/>
      <c r="M327" s="268"/>
      <c r="N327" s="268"/>
      <c r="O327" s="268"/>
      <c r="P327" s="268"/>
      <c r="Q327" s="268"/>
      <c r="R327" s="268"/>
      <c r="S327" s="268"/>
      <c r="T327" s="268"/>
      <c r="U327" s="308" t="s">
        <v>208</v>
      </c>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9"/>
    </row>
    <row r="328" spans="1:43" ht="10.15" customHeight="1" thickBot="1" x14ac:dyDescent="0.2">
      <c r="A328" s="269"/>
      <c r="B328" s="441" t="s">
        <v>209</v>
      </c>
      <c r="C328" s="441"/>
      <c r="D328" s="441"/>
      <c r="E328" s="441"/>
      <c r="F328" s="441"/>
      <c r="G328" s="442"/>
      <c r="H328" s="442"/>
      <c r="I328" s="442"/>
      <c r="J328" s="268"/>
      <c r="K328" s="268"/>
      <c r="L328" s="268"/>
      <c r="M328" s="268"/>
      <c r="N328" s="268"/>
      <c r="O328" s="268"/>
      <c r="P328" s="268"/>
      <c r="Q328" s="268"/>
      <c r="R328" s="268"/>
      <c r="S328" s="268"/>
      <c r="T328" s="268"/>
      <c r="U328" s="268"/>
      <c r="V328" s="268"/>
      <c r="W328" s="268"/>
      <c r="X328" s="268"/>
      <c r="Y328" s="268"/>
      <c r="Z328" s="268"/>
      <c r="AA328" s="268" t="s">
        <v>210</v>
      </c>
      <c r="AB328" s="268"/>
      <c r="AC328" s="268"/>
      <c r="AD328" s="326"/>
      <c r="AE328" s="326"/>
      <c r="AF328" s="326"/>
      <c r="AG328" s="326"/>
      <c r="AH328" s="326"/>
      <c r="AI328" s="326"/>
      <c r="AJ328" s="326"/>
      <c r="AK328" s="326"/>
      <c r="AL328" s="326"/>
      <c r="AM328" s="326"/>
      <c r="AN328" s="326"/>
      <c r="AO328" s="326"/>
      <c r="AP328" s="326"/>
      <c r="AQ328" s="269"/>
    </row>
    <row r="329" spans="1:43" ht="15" customHeight="1" x14ac:dyDescent="0.15">
      <c r="A329" s="269"/>
      <c r="B329" s="519" t="str">
        <f ca="1">入力①申請書項目!AH5</f>
        <v xml:space="preserve">
６　経営力向上の内容（実施項目）に記入漏れがないか確認してください。
分野別指針項目の選択を誤っている可能性があります。
経営力向上の取組が、分野別指針に定められた項目数を満たしていません。</v>
      </c>
      <c r="C329" s="520"/>
      <c r="D329" s="520"/>
      <c r="E329" s="520"/>
      <c r="F329" s="520"/>
      <c r="G329" s="520"/>
      <c r="H329" s="520"/>
      <c r="I329" s="520"/>
      <c r="J329" s="520"/>
      <c r="K329" s="520"/>
      <c r="L329" s="520"/>
      <c r="M329" s="520"/>
      <c r="N329" s="520"/>
      <c r="O329" s="520"/>
      <c r="P329" s="520"/>
      <c r="Q329" s="520"/>
      <c r="R329" s="520"/>
      <c r="S329" s="520"/>
      <c r="T329" s="520"/>
      <c r="U329" s="520"/>
      <c r="V329" s="520"/>
      <c r="W329" s="520"/>
      <c r="X329" s="520"/>
      <c r="Y329" s="520"/>
      <c r="Z329" s="520"/>
      <c r="AA329" s="520"/>
      <c r="AB329" s="520"/>
      <c r="AC329" s="520"/>
      <c r="AD329" s="520"/>
      <c r="AE329" s="520"/>
      <c r="AF329" s="520"/>
      <c r="AG329" s="520"/>
      <c r="AH329" s="520"/>
      <c r="AI329" s="520"/>
      <c r="AJ329" s="520"/>
      <c r="AK329" s="520"/>
      <c r="AL329" s="520"/>
      <c r="AM329" s="520"/>
      <c r="AN329" s="520"/>
      <c r="AO329" s="520"/>
      <c r="AP329" s="521"/>
      <c r="AQ329" s="269"/>
    </row>
    <row r="330" spans="1:43" ht="19.5" customHeight="1" x14ac:dyDescent="0.15">
      <c r="A330" s="269"/>
      <c r="B330" s="522"/>
      <c r="C330" s="523"/>
      <c r="D330" s="523"/>
      <c r="E330" s="523"/>
      <c r="F330" s="523"/>
      <c r="G330" s="523"/>
      <c r="H330" s="523"/>
      <c r="I330" s="523"/>
      <c r="J330" s="523"/>
      <c r="K330" s="523"/>
      <c r="L330" s="523"/>
      <c r="M330" s="523"/>
      <c r="N330" s="523"/>
      <c r="O330" s="523"/>
      <c r="P330" s="523"/>
      <c r="Q330" s="523"/>
      <c r="R330" s="523"/>
      <c r="S330" s="523"/>
      <c r="T330" s="523"/>
      <c r="U330" s="523"/>
      <c r="V330" s="523"/>
      <c r="W330" s="523"/>
      <c r="X330" s="523"/>
      <c r="Y330" s="523"/>
      <c r="Z330" s="523"/>
      <c r="AA330" s="523"/>
      <c r="AB330" s="523"/>
      <c r="AC330" s="523"/>
      <c r="AD330" s="523"/>
      <c r="AE330" s="523"/>
      <c r="AF330" s="523"/>
      <c r="AG330" s="523"/>
      <c r="AH330" s="523"/>
      <c r="AI330" s="523"/>
      <c r="AJ330" s="523"/>
      <c r="AK330" s="523"/>
      <c r="AL330" s="523"/>
      <c r="AM330" s="523"/>
      <c r="AN330" s="523"/>
      <c r="AO330" s="523"/>
      <c r="AP330" s="524"/>
      <c r="AQ330" s="269"/>
    </row>
    <row r="331" spans="1:43" ht="3.75" customHeight="1" thickBot="1" x14ac:dyDescent="0.2">
      <c r="A331" s="269"/>
      <c r="B331" s="525"/>
      <c r="C331" s="526"/>
      <c r="D331" s="526"/>
      <c r="E331" s="526"/>
      <c r="F331" s="526"/>
      <c r="G331" s="526"/>
      <c r="H331" s="526"/>
      <c r="I331" s="526"/>
      <c r="J331" s="526"/>
      <c r="K331" s="526"/>
      <c r="L331" s="526"/>
      <c r="M331" s="526"/>
      <c r="N331" s="526"/>
      <c r="O331" s="526"/>
      <c r="P331" s="526"/>
      <c r="Q331" s="526"/>
      <c r="R331" s="526"/>
      <c r="S331" s="526"/>
      <c r="T331" s="526"/>
      <c r="U331" s="526"/>
      <c r="V331" s="526"/>
      <c r="W331" s="526"/>
      <c r="X331" s="526"/>
      <c r="Y331" s="526"/>
      <c r="Z331" s="526"/>
      <c r="AA331" s="526"/>
      <c r="AB331" s="526"/>
      <c r="AC331" s="526"/>
      <c r="AD331" s="526"/>
      <c r="AE331" s="526"/>
      <c r="AF331" s="526"/>
      <c r="AG331" s="526"/>
      <c r="AH331" s="526"/>
      <c r="AI331" s="526"/>
      <c r="AJ331" s="526"/>
      <c r="AK331" s="526"/>
      <c r="AL331" s="526"/>
      <c r="AM331" s="526"/>
      <c r="AN331" s="526"/>
      <c r="AO331" s="526"/>
      <c r="AP331" s="527"/>
      <c r="AQ331" s="269"/>
    </row>
    <row r="332" spans="1:43" ht="2.4500000000000002" customHeight="1" x14ac:dyDescent="0.15">
      <c r="A332" s="268"/>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9"/>
    </row>
    <row r="333" spans="1:43" ht="13.5" customHeight="1" x14ac:dyDescent="0.15">
      <c r="A333" s="268"/>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9"/>
    </row>
    <row r="334" spans="1:43" x14ac:dyDescent="0.15">
      <c r="A334" s="872" t="s">
        <v>297</v>
      </c>
      <c r="B334" s="872"/>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c r="AA334" s="872"/>
      <c r="AB334" s="872"/>
      <c r="AC334" s="872"/>
      <c r="AD334" s="872"/>
      <c r="AE334" s="872"/>
      <c r="AF334" s="872"/>
      <c r="AG334" s="872"/>
      <c r="AH334" s="872"/>
      <c r="AI334" s="872"/>
      <c r="AJ334" s="872"/>
      <c r="AK334" s="872"/>
      <c r="AL334" s="872"/>
      <c r="AM334" s="872"/>
      <c r="AN334" s="872"/>
      <c r="AO334" s="872"/>
      <c r="AP334" s="872"/>
      <c r="AQ334" s="872"/>
    </row>
    <row r="335" spans="1:43" ht="6" customHeight="1" x14ac:dyDescent="0.15">
      <c r="A335" s="268"/>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9"/>
    </row>
    <row r="336" spans="1:43" ht="6.95" customHeight="1" x14ac:dyDescent="0.15">
      <c r="A336" s="268"/>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9"/>
    </row>
    <row r="337" spans="1:43" x14ac:dyDescent="0.15">
      <c r="A337" s="268"/>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9"/>
      <c r="AC337" s="603">
        <f>入力①申請書項目!R37</f>
        <v>2025</v>
      </c>
      <c r="AD337" s="603"/>
      <c r="AE337" s="603"/>
      <c r="AF337" s="603"/>
      <c r="AG337" s="598" t="s">
        <v>3</v>
      </c>
      <c r="AH337" s="599"/>
      <c r="AI337" s="598">
        <f>入力①申請書項目!R38</f>
        <v>6</v>
      </c>
      <c r="AJ337" s="599"/>
      <c r="AK337" s="598" t="s">
        <v>4</v>
      </c>
      <c r="AL337" s="599"/>
      <c r="AM337" s="598">
        <f>入力①申請書項目!R39</f>
        <v>10</v>
      </c>
      <c r="AN337" s="599"/>
      <c r="AO337" s="598" t="s">
        <v>5</v>
      </c>
      <c r="AP337" s="599"/>
      <c r="AQ337" s="269"/>
    </row>
    <row r="338" spans="1:43" ht="5.45" customHeight="1" x14ac:dyDescent="0.15">
      <c r="A338" s="268"/>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9"/>
    </row>
    <row r="339" spans="1:43" ht="5.0999999999999996" customHeight="1" x14ac:dyDescent="0.15">
      <c r="A339" s="268"/>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9"/>
    </row>
    <row r="340" spans="1:43" x14ac:dyDescent="0.15">
      <c r="A340" s="268"/>
      <c r="B340" s="276" t="s">
        <v>298</v>
      </c>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9"/>
    </row>
    <row r="341" spans="1:43" x14ac:dyDescent="0.15">
      <c r="A341" s="268"/>
      <c r="B341" s="268"/>
      <c r="C341" s="534" t="s">
        <v>45</v>
      </c>
      <c r="D341" s="535"/>
      <c r="E341" s="535"/>
      <c r="F341" s="535"/>
      <c r="G341" s="535"/>
      <c r="H341" s="535"/>
      <c r="I341" s="535"/>
      <c r="J341" s="535"/>
      <c r="K341" s="535"/>
      <c r="L341" s="436"/>
      <c r="M341" s="452" t="s">
        <v>299</v>
      </c>
      <c r="N341" s="452"/>
      <c r="O341" s="452"/>
      <c r="P341" s="452"/>
      <c r="Q341" s="452"/>
      <c r="R341" s="452"/>
      <c r="S341" s="452"/>
      <c r="T341" s="452"/>
      <c r="U341" s="452"/>
      <c r="V341" s="452"/>
      <c r="W341" s="23"/>
      <c r="X341" s="23"/>
      <c r="Y341" s="23"/>
      <c r="Z341" s="23"/>
      <c r="AA341" s="23"/>
      <c r="AB341" s="23"/>
      <c r="AC341" s="23"/>
      <c r="AD341" s="23"/>
      <c r="AE341" s="23"/>
      <c r="AF341" s="23"/>
      <c r="AG341" s="268"/>
      <c r="AH341" s="268"/>
      <c r="AI341" s="268"/>
      <c r="AJ341" s="268"/>
      <c r="AK341" s="268"/>
      <c r="AL341" s="268"/>
      <c r="AM341" s="268"/>
      <c r="AN341" s="268"/>
      <c r="AO341" s="268"/>
      <c r="AP341" s="268"/>
      <c r="AQ341" s="269"/>
    </row>
    <row r="342" spans="1:43" x14ac:dyDescent="0.15">
      <c r="A342" s="268"/>
      <c r="B342" s="268"/>
      <c r="C342" s="640" t="str">
        <f>入力①申請書項目!R119</f>
        <v>労働生産性</v>
      </c>
      <c r="D342" s="593"/>
      <c r="E342" s="593"/>
      <c r="F342" s="593"/>
      <c r="G342" s="593"/>
      <c r="H342" s="593"/>
      <c r="I342" s="593"/>
      <c r="J342" s="593"/>
      <c r="K342" s="593"/>
      <c r="L342" s="724"/>
      <c r="M342" s="869">
        <f>VLOOKUP(入力④変更項目!F50,入力④変更項目!H41:AW43,13+5*(入力④変更項目!N23-入力③指標!E3),FALSE)*IF(入力④変更項目!F50="売上高経常利益率",100,1)</f>
        <v>0</v>
      </c>
      <c r="N342" s="870"/>
      <c r="O342" s="870"/>
      <c r="P342" s="870"/>
      <c r="Q342" s="870"/>
      <c r="R342" s="870"/>
      <c r="S342" s="420" t="str">
        <f ca="1">入力①申請書項目!R123</f>
        <v>千円／人</v>
      </c>
      <c r="T342" s="420"/>
      <c r="U342" s="420"/>
      <c r="V342" s="421"/>
      <c r="W342" s="330"/>
      <c r="X342" s="330"/>
      <c r="Y342" s="330"/>
      <c r="Z342" s="330"/>
      <c r="AA342" s="330"/>
      <c r="AB342" s="330"/>
      <c r="AC342" s="23"/>
      <c r="AD342" s="23"/>
      <c r="AE342" s="23"/>
      <c r="AF342" s="23"/>
      <c r="AG342" s="268"/>
      <c r="AH342" s="268"/>
      <c r="AI342" s="268"/>
      <c r="AJ342" s="268"/>
      <c r="AK342" s="268"/>
      <c r="AL342" s="268"/>
      <c r="AM342" s="268"/>
      <c r="AN342" s="268"/>
      <c r="AO342" s="268"/>
      <c r="AP342" s="268"/>
      <c r="AQ342" s="269"/>
    </row>
    <row r="343" spans="1:43" x14ac:dyDescent="0.15">
      <c r="A343" s="268"/>
      <c r="B343" s="268"/>
      <c r="C343" s="280" t="s">
        <v>300</v>
      </c>
      <c r="D343" s="269"/>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9"/>
    </row>
    <row r="344" spans="1:43" ht="9.9499999999999993" customHeight="1" x14ac:dyDescent="0.15">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9"/>
    </row>
    <row r="345" spans="1:43" ht="9.9499999999999993" hidden="1" customHeight="1" x14ac:dyDescent="0.15">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c r="AF345" s="268"/>
      <c r="AG345" s="268"/>
      <c r="AH345" s="268"/>
      <c r="AI345" s="268"/>
      <c r="AJ345" s="268"/>
      <c r="AK345" s="268"/>
      <c r="AL345" s="268"/>
      <c r="AM345" s="268"/>
      <c r="AN345" s="268"/>
      <c r="AO345" s="268"/>
      <c r="AP345" s="268"/>
      <c r="AQ345" s="269"/>
    </row>
    <row r="346" spans="1:43" x14ac:dyDescent="0.15">
      <c r="A346" s="268"/>
      <c r="B346" s="337" t="s">
        <v>301</v>
      </c>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268"/>
      <c r="AE346" s="268"/>
      <c r="AF346" s="268"/>
      <c r="AG346" s="268"/>
      <c r="AH346" s="268"/>
      <c r="AI346" s="268"/>
      <c r="AJ346" s="268"/>
      <c r="AK346" s="268"/>
      <c r="AL346" s="268"/>
      <c r="AM346" s="268"/>
      <c r="AN346" s="268"/>
      <c r="AO346" s="268"/>
      <c r="AP346" s="268"/>
      <c r="AQ346" s="269"/>
    </row>
    <row r="347" spans="1:43" ht="18.75" customHeight="1" x14ac:dyDescent="0.15">
      <c r="A347" s="269"/>
      <c r="B347" s="47"/>
      <c r="C347" s="871" t="s">
        <v>76</v>
      </c>
      <c r="D347" s="871"/>
      <c r="E347" s="871"/>
      <c r="F347" s="871"/>
      <c r="G347" s="871"/>
      <c r="H347" s="871"/>
      <c r="I347" s="871"/>
      <c r="J347" s="871"/>
      <c r="K347" s="871"/>
      <c r="L347" s="871"/>
      <c r="M347" s="871"/>
      <c r="N347" s="871"/>
      <c r="O347" s="871"/>
      <c r="P347" s="871"/>
      <c r="Q347" s="871"/>
      <c r="R347" s="871"/>
      <c r="S347" s="871"/>
      <c r="T347" s="871"/>
      <c r="U347" s="871"/>
      <c r="V347" s="871"/>
      <c r="W347" s="834" t="s">
        <v>302</v>
      </c>
      <c r="X347" s="834"/>
      <c r="Y347" s="834" t="s">
        <v>303</v>
      </c>
      <c r="Z347" s="834"/>
      <c r="AA347" s="834"/>
      <c r="AB347" s="834"/>
      <c r="AC347" s="834"/>
      <c r="AD347" s="834"/>
      <c r="AE347" s="834"/>
      <c r="AF347" s="834"/>
      <c r="AG347" s="834"/>
      <c r="AH347" s="834"/>
      <c r="AI347" s="834"/>
      <c r="AJ347" s="834"/>
      <c r="AK347" s="834"/>
      <c r="AL347" s="834"/>
      <c r="AM347" s="834"/>
      <c r="AN347" s="834"/>
      <c r="AO347" s="834"/>
      <c r="AP347" s="834"/>
      <c r="AQ347" s="13"/>
    </row>
    <row r="348" spans="1:43" ht="60" customHeight="1" x14ac:dyDescent="0.15">
      <c r="A348" s="269"/>
      <c r="B348" s="269"/>
      <c r="C348" s="265" t="s">
        <v>61</v>
      </c>
      <c r="D348" s="845" t="str">
        <f>IF(入力①申請書項目!F131="","",入力①申請書項目!F131)</f>
        <v/>
      </c>
      <c r="E348" s="845"/>
      <c r="F348" s="845"/>
      <c r="G348" s="845"/>
      <c r="H348" s="845"/>
      <c r="I348" s="845"/>
      <c r="J348" s="845"/>
      <c r="K348" s="840" t="str">
        <f>IF(入力①申請書項目!AE131="","",入力①申請書項目!AE131)</f>
        <v>この文は削除しご記載ください。
（セル内での改行→Alt＋Enter）
欄が不足する場合は、別紙に記載してください。</v>
      </c>
      <c r="L348" s="840"/>
      <c r="M348" s="840"/>
      <c r="N348" s="840"/>
      <c r="O348" s="840"/>
      <c r="P348" s="840"/>
      <c r="Q348" s="840"/>
      <c r="R348" s="840"/>
      <c r="S348" s="840"/>
      <c r="T348" s="840"/>
      <c r="U348" s="840"/>
      <c r="V348" s="840"/>
      <c r="W348" s="834" t="str">
        <f>IF(入力④変更項目!AA54="","",入力④変更項目!AA54)</f>
        <v>○</v>
      </c>
      <c r="X348" s="834"/>
      <c r="Y348" s="842" t="str">
        <f>IF(入力④変更項目!AC54="","",入力④変更項目!AC54)</f>
        <v>この文は削除しご記載ください。
（セル内での改行→Alt＋Enter）
欄が不足する場合は、別紙に記載してください。</v>
      </c>
      <c r="Z348" s="843"/>
      <c r="AA348" s="843"/>
      <c r="AB348" s="843"/>
      <c r="AC348" s="843"/>
      <c r="AD348" s="843"/>
      <c r="AE348" s="843"/>
      <c r="AF348" s="843"/>
      <c r="AG348" s="843"/>
      <c r="AH348" s="843"/>
      <c r="AI348" s="843"/>
      <c r="AJ348" s="843"/>
      <c r="AK348" s="843"/>
      <c r="AL348" s="843"/>
      <c r="AM348" s="843"/>
      <c r="AN348" s="843"/>
      <c r="AO348" s="843"/>
      <c r="AP348" s="844"/>
      <c r="AQ348" s="115"/>
    </row>
    <row r="349" spans="1:43" ht="60" customHeight="1" x14ac:dyDescent="0.15">
      <c r="A349" s="269"/>
      <c r="B349" s="269"/>
      <c r="C349" s="265" t="s">
        <v>62</v>
      </c>
      <c r="D349" s="845" t="str">
        <f>IF(入力①申請書項目!F132="","",入力①申請書項目!F132)</f>
        <v/>
      </c>
      <c r="E349" s="845"/>
      <c r="F349" s="845"/>
      <c r="G349" s="845"/>
      <c r="H349" s="845"/>
      <c r="I349" s="845"/>
      <c r="J349" s="845"/>
      <c r="K349" s="840" t="str">
        <f>IF(入力①申請書項目!AE132="","",入力①申請書項目!AE132)</f>
        <v/>
      </c>
      <c r="L349" s="840"/>
      <c r="M349" s="840"/>
      <c r="N349" s="840"/>
      <c r="O349" s="840"/>
      <c r="P349" s="840"/>
      <c r="Q349" s="840"/>
      <c r="R349" s="840"/>
      <c r="S349" s="840"/>
      <c r="T349" s="840"/>
      <c r="U349" s="840"/>
      <c r="V349" s="840"/>
      <c r="W349" s="834" t="str">
        <f>IF(入力④変更項目!AA55="","",入力④変更項目!AA55)</f>
        <v/>
      </c>
      <c r="X349" s="834"/>
      <c r="Y349" s="842" t="str">
        <f>IF(入力④変更項目!AC55="","",入力④変更項目!AC55)</f>
        <v/>
      </c>
      <c r="Z349" s="843"/>
      <c r="AA349" s="843"/>
      <c r="AB349" s="843"/>
      <c r="AC349" s="843"/>
      <c r="AD349" s="843"/>
      <c r="AE349" s="843"/>
      <c r="AF349" s="843"/>
      <c r="AG349" s="843"/>
      <c r="AH349" s="843"/>
      <c r="AI349" s="843"/>
      <c r="AJ349" s="843"/>
      <c r="AK349" s="843"/>
      <c r="AL349" s="843"/>
      <c r="AM349" s="843"/>
      <c r="AN349" s="843"/>
      <c r="AO349" s="843"/>
      <c r="AP349" s="844"/>
      <c r="AQ349" s="115"/>
    </row>
    <row r="350" spans="1:43" ht="60" customHeight="1" x14ac:dyDescent="0.15">
      <c r="A350" s="269"/>
      <c r="B350" s="269"/>
      <c r="C350" s="265" t="s">
        <v>63</v>
      </c>
      <c r="D350" s="845" t="str">
        <f>IF(入力①申請書項目!F133="","",入力①申請書項目!F133)</f>
        <v/>
      </c>
      <c r="E350" s="845"/>
      <c r="F350" s="845"/>
      <c r="G350" s="845"/>
      <c r="H350" s="845"/>
      <c r="I350" s="845"/>
      <c r="J350" s="845"/>
      <c r="K350" s="840" t="str">
        <f>IF(入力①申請書項目!AE133="","",入力①申請書項目!AE133)</f>
        <v/>
      </c>
      <c r="L350" s="840"/>
      <c r="M350" s="840"/>
      <c r="N350" s="840"/>
      <c r="O350" s="840"/>
      <c r="P350" s="840"/>
      <c r="Q350" s="840"/>
      <c r="R350" s="840"/>
      <c r="S350" s="840"/>
      <c r="T350" s="840"/>
      <c r="U350" s="840"/>
      <c r="V350" s="840"/>
      <c r="W350" s="834" t="str">
        <f>IF(入力④変更項目!AA56="","",入力④変更項目!AA56)</f>
        <v/>
      </c>
      <c r="X350" s="834"/>
      <c r="Y350" s="842" t="str">
        <f>IF(入力④変更項目!AC56="","",入力④変更項目!AC56)</f>
        <v/>
      </c>
      <c r="Z350" s="843"/>
      <c r="AA350" s="843"/>
      <c r="AB350" s="843"/>
      <c r="AC350" s="843"/>
      <c r="AD350" s="843"/>
      <c r="AE350" s="843"/>
      <c r="AF350" s="843"/>
      <c r="AG350" s="843"/>
      <c r="AH350" s="843"/>
      <c r="AI350" s="843"/>
      <c r="AJ350" s="843"/>
      <c r="AK350" s="843"/>
      <c r="AL350" s="843"/>
      <c r="AM350" s="843"/>
      <c r="AN350" s="843"/>
      <c r="AO350" s="843"/>
      <c r="AP350" s="844"/>
      <c r="AQ350" s="115"/>
    </row>
    <row r="351" spans="1:43" ht="60" customHeight="1" x14ac:dyDescent="0.15">
      <c r="A351" s="269"/>
      <c r="B351" s="269"/>
      <c r="C351" s="265" t="s">
        <v>64</v>
      </c>
      <c r="D351" s="845" t="str">
        <f>IF(入力①申請書項目!F134="","",入力①申請書項目!F134)</f>
        <v/>
      </c>
      <c r="E351" s="845"/>
      <c r="F351" s="845"/>
      <c r="G351" s="845"/>
      <c r="H351" s="845"/>
      <c r="I351" s="845"/>
      <c r="J351" s="845"/>
      <c r="K351" s="840" t="str">
        <f>IF(入力①申請書項目!AE134="","",入力①申請書項目!AE134)</f>
        <v/>
      </c>
      <c r="L351" s="840"/>
      <c r="M351" s="840"/>
      <c r="N351" s="840"/>
      <c r="O351" s="840"/>
      <c r="P351" s="840"/>
      <c r="Q351" s="840"/>
      <c r="R351" s="840"/>
      <c r="S351" s="840"/>
      <c r="T351" s="840"/>
      <c r="U351" s="840"/>
      <c r="V351" s="840"/>
      <c r="W351" s="834" t="str">
        <f>IF(入力④変更項目!AA57="","",入力④変更項目!AA57)</f>
        <v/>
      </c>
      <c r="X351" s="834"/>
      <c r="Y351" s="842" t="str">
        <f>IF(入力④変更項目!AC57="","",入力④変更項目!AC57)</f>
        <v/>
      </c>
      <c r="Z351" s="843"/>
      <c r="AA351" s="843"/>
      <c r="AB351" s="843"/>
      <c r="AC351" s="843"/>
      <c r="AD351" s="843"/>
      <c r="AE351" s="843"/>
      <c r="AF351" s="843"/>
      <c r="AG351" s="843"/>
      <c r="AH351" s="843"/>
      <c r="AI351" s="843"/>
      <c r="AJ351" s="843"/>
      <c r="AK351" s="843"/>
      <c r="AL351" s="843"/>
      <c r="AM351" s="843"/>
      <c r="AN351" s="843"/>
      <c r="AO351" s="843"/>
      <c r="AP351" s="844"/>
      <c r="AQ351" s="115"/>
    </row>
    <row r="352" spans="1:43" ht="60" customHeight="1" x14ac:dyDescent="0.15">
      <c r="A352" s="269"/>
      <c r="B352" s="269"/>
      <c r="C352" s="265" t="s">
        <v>65</v>
      </c>
      <c r="D352" s="845" t="str">
        <f>IF(入力①申請書項目!F135="","",入力①申請書項目!F135)</f>
        <v/>
      </c>
      <c r="E352" s="845"/>
      <c r="F352" s="845"/>
      <c r="G352" s="845"/>
      <c r="H352" s="845"/>
      <c r="I352" s="845"/>
      <c r="J352" s="845"/>
      <c r="K352" s="840" t="str">
        <f>IF(入力①申請書項目!AE135="","",入力①申請書項目!AE135)</f>
        <v/>
      </c>
      <c r="L352" s="840"/>
      <c r="M352" s="840"/>
      <c r="N352" s="840"/>
      <c r="O352" s="840"/>
      <c r="P352" s="840"/>
      <c r="Q352" s="840"/>
      <c r="R352" s="840"/>
      <c r="S352" s="840"/>
      <c r="T352" s="840"/>
      <c r="U352" s="840"/>
      <c r="V352" s="840"/>
      <c r="W352" s="834" t="str">
        <f>IF(入力④変更項目!AA58="","",入力④変更項目!AA58)</f>
        <v/>
      </c>
      <c r="X352" s="834"/>
      <c r="Y352" s="842" t="str">
        <f>IF(入力④変更項目!AC58="","",入力④変更項目!AC58)</f>
        <v/>
      </c>
      <c r="Z352" s="843"/>
      <c r="AA352" s="843"/>
      <c r="AB352" s="843"/>
      <c r="AC352" s="843"/>
      <c r="AD352" s="843"/>
      <c r="AE352" s="843"/>
      <c r="AF352" s="843"/>
      <c r="AG352" s="843"/>
      <c r="AH352" s="843"/>
      <c r="AI352" s="843"/>
      <c r="AJ352" s="843"/>
      <c r="AK352" s="843"/>
      <c r="AL352" s="843"/>
      <c r="AM352" s="843"/>
      <c r="AN352" s="843"/>
      <c r="AO352" s="843"/>
      <c r="AP352" s="844"/>
      <c r="AQ352" s="115"/>
    </row>
    <row r="353" spans="1:43" ht="60" customHeight="1" x14ac:dyDescent="0.15">
      <c r="A353" s="269"/>
      <c r="B353" s="269"/>
      <c r="C353" s="265" t="s">
        <v>66</v>
      </c>
      <c r="D353" s="845" t="str">
        <f>IF(入力①申請書項目!F136="","",入力①申請書項目!F136)</f>
        <v/>
      </c>
      <c r="E353" s="845"/>
      <c r="F353" s="845"/>
      <c r="G353" s="845"/>
      <c r="H353" s="845"/>
      <c r="I353" s="845"/>
      <c r="J353" s="845"/>
      <c r="K353" s="840" t="str">
        <f>IF(入力①申請書項目!AE136="","",入力①申請書項目!AE136)</f>
        <v/>
      </c>
      <c r="L353" s="840"/>
      <c r="M353" s="840"/>
      <c r="N353" s="840"/>
      <c r="O353" s="840"/>
      <c r="P353" s="840"/>
      <c r="Q353" s="840"/>
      <c r="R353" s="840"/>
      <c r="S353" s="840"/>
      <c r="T353" s="840"/>
      <c r="U353" s="840"/>
      <c r="V353" s="840"/>
      <c r="W353" s="834" t="str">
        <f>IF(入力④変更項目!AA59="","",入力④変更項目!AA59)</f>
        <v/>
      </c>
      <c r="X353" s="834"/>
      <c r="Y353" s="842" t="str">
        <f>IF(入力④変更項目!AC59="","",入力④変更項目!AC59)</f>
        <v/>
      </c>
      <c r="Z353" s="843"/>
      <c r="AA353" s="843"/>
      <c r="AB353" s="843"/>
      <c r="AC353" s="843"/>
      <c r="AD353" s="843"/>
      <c r="AE353" s="843"/>
      <c r="AF353" s="843"/>
      <c r="AG353" s="843"/>
      <c r="AH353" s="843"/>
      <c r="AI353" s="843"/>
      <c r="AJ353" s="843"/>
      <c r="AK353" s="843"/>
      <c r="AL353" s="843"/>
      <c r="AM353" s="843"/>
      <c r="AN353" s="843"/>
      <c r="AO353" s="843"/>
      <c r="AP353" s="844"/>
      <c r="AQ353" s="115"/>
    </row>
    <row r="354" spans="1:43" ht="9" customHeight="1" x14ac:dyDescent="0.15">
      <c r="A354" s="268"/>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9"/>
    </row>
    <row r="355" spans="1:43" x14ac:dyDescent="0.15">
      <c r="A355" s="268"/>
      <c r="B355" s="268"/>
      <c r="C355" s="280" t="s">
        <v>304</v>
      </c>
      <c r="D355" s="280"/>
      <c r="E355" s="280"/>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9"/>
    </row>
    <row r="356" spans="1:43" x14ac:dyDescent="0.15">
      <c r="A356" s="268"/>
      <c r="B356" s="268"/>
      <c r="C356" s="280"/>
      <c r="D356" s="280" t="s">
        <v>305</v>
      </c>
      <c r="E356" s="280"/>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9"/>
    </row>
    <row r="357" spans="1:43" ht="5.25" customHeight="1" x14ac:dyDescent="0.15">
      <c r="A357" s="268"/>
      <c r="B357" s="268"/>
      <c r="C357" s="268"/>
      <c r="D357" s="268" t="s">
        <v>306</v>
      </c>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68"/>
      <c r="AE357" s="268"/>
      <c r="AF357" s="268"/>
      <c r="AG357" s="268"/>
      <c r="AH357" s="268"/>
      <c r="AI357" s="268"/>
      <c r="AJ357" s="268"/>
      <c r="AK357" s="268"/>
      <c r="AL357" s="268"/>
      <c r="AM357" s="268"/>
      <c r="AN357" s="268"/>
      <c r="AO357" s="268"/>
      <c r="AP357" s="268"/>
      <c r="AQ357" s="269"/>
    </row>
    <row r="358" spans="1:43" ht="14.1" customHeight="1" x14ac:dyDescent="0.15">
      <c r="A358" s="268"/>
      <c r="B358" s="268"/>
      <c r="C358" s="280" t="s">
        <v>307</v>
      </c>
      <c r="D358" s="268"/>
      <c r="E358" s="269"/>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68"/>
      <c r="AE358" s="268"/>
      <c r="AF358" s="268"/>
      <c r="AG358" s="268"/>
      <c r="AH358" s="268"/>
      <c r="AI358" s="268"/>
      <c r="AJ358" s="268"/>
      <c r="AK358" s="268"/>
      <c r="AL358" s="268"/>
      <c r="AM358" s="268"/>
      <c r="AN358" s="268"/>
      <c r="AO358" s="268"/>
      <c r="AP358" s="268"/>
      <c r="AQ358" s="269"/>
    </row>
    <row r="359" spans="1:43" ht="14.1" customHeight="1" x14ac:dyDescent="0.15">
      <c r="A359" s="268"/>
      <c r="B359" s="268"/>
      <c r="C359" s="268" t="s">
        <v>306</v>
      </c>
      <c r="D359" s="280" t="s">
        <v>308</v>
      </c>
      <c r="E359" s="269"/>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268"/>
      <c r="AF359" s="268"/>
      <c r="AG359" s="268"/>
      <c r="AH359" s="268"/>
      <c r="AI359" s="268"/>
      <c r="AJ359" s="268"/>
      <c r="AK359" s="268"/>
      <c r="AL359" s="268"/>
      <c r="AM359" s="268"/>
      <c r="AN359" s="268"/>
      <c r="AO359" s="268"/>
      <c r="AP359" s="268"/>
      <c r="AQ359" s="269"/>
    </row>
    <row r="360" spans="1:43" ht="14.1" customHeight="1" x14ac:dyDescent="0.15">
      <c r="A360" s="268"/>
      <c r="B360" s="268"/>
      <c r="C360" s="268"/>
      <c r="D360" s="280" t="s">
        <v>309</v>
      </c>
      <c r="E360" s="269"/>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9"/>
    </row>
    <row r="361" spans="1:43" ht="14.1" customHeight="1" x14ac:dyDescent="0.15">
      <c r="A361" s="268"/>
      <c r="B361" s="268"/>
      <c r="C361" s="268"/>
      <c r="D361" s="280" t="s">
        <v>310</v>
      </c>
      <c r="E361" s="269"/>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9"/>
    </row>
    <row r="362" spans="1:43" ht="14.1" customHeight="1" x14ac:dyDescent="0.15">
      <c r="A362" s="268"/>
      <c r="B362" s="268"/>
      <c r="C362" s="268"/>
      <c r="D362" s="280" t="s">
        <v>311</v>
      </c>
      <c r="E362" s="269"/>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9"/>
    </row>
    <row r="363" spans="1:43" ht="14.1" customHeight="1" x14ac:dyDescent="0.15">
      <c r="A363" s="268"/>
      <c r="B363" s="268"/>
      <c r="C363" s="268"/>
      <c r="D363" s="338" t="s">
        <v>312</v>
      </c>
      <c r="E363" s="269"/>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9"/>
    </row>
    <row r="364" spans="1:43" ht="9.75" customHeight="1" x14ac:dyDescent="0.15">
      <c r="A364" s="268"/>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9"/>
    </row>
    <row r="365" spans="1:43" x14ac:dyDescent="0.15">
      <c r="A365" s="268"/>
      <c r="B365" s="268" t="s">
        <v>313</v>
      </c>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9"/>
    </row>
    <row r="366" spans="1:43" ht="15" customHeight="1" x14ac:dyDescent="0.15">
      <c r="A366" s="268"/>
      <c r="B366" s="268"/>
      <c r="C366" s="839" t="s">
        <v>314</v>
      </c>
      <c r="D366" s="839"/>
      <c r="E366" s="839"/>
      <c r="F366" s="839"/>
      <c r="G366" s="839"/>
      <c r="H366" s="839"/>
      <c r="I366" s="839"/>
      <c r="J366" s="839"/>
      <c r="K366" s="839"/>
      <c r="L366" s="839"/>
      <c r="M366" s="833" t="s">
        <v>315</v>
      </c>
      <c r="N366" s="833"/>
      <c r="O366" s="833">
        <f>IF(入力④変更項目!N7="","",入力④変更項目!N7)</f>
        <v>2025</v>
      </c>
      <c r="P366" s="833"/>
      <c r="Q366" s="339" t="s">
        <v>3</v>
      </c>
      <c r="R366" s="833">
        <f>IF(入力④変更項目!Q7="","",入力④変更項目!Q7)</f>
        <v>6</v>
      </c>
      <c r="S366" s="833"/>
      <c r="T366" s="339" t="s">
        <v>4</v>
      </c>
      <c r="U366" s="833">
        <f>IF(入力④変更項目!T7="","",入力④変更項目!T7)</f>
        <v>4</v>
      </c>
      <c r="V366" s="833"/>
      <c r="W366" s="833" t="s">
        <v>316</v>
      </c>
      <c r="X366" s="833"/>
      <c r="Y366" s="833" t="str">
        <f>IF(入力④変更項目!X7="","",入力④変更項目!X7)</f>
        <v>20250604近畿経向申第○○号</v>
      </c>
      <c r="Z366" s="833"/>
      <c r="AA366" s="833"/>
      <c r="AB366" s="833"/>
      <c r="AC366" s="833"/>
      <c r="AD366" s="833"/>
      <c r="AE366" s="833"/>
      <c r="AF366" s="833"/>
      <c r="AG366" s="833"/>
      <c r="AH366" s="833"/>
      <c r="AI366" s="833"/>
      <c r="AJ366" s="268"/>
      <c r="AK366" s="268"/>
      <c r="AL366" s="268"/>
      <c r="AM366" s="268"/>
      <c r="AN366" s="268"/>
      <c r="AO366" s="268"/>
      <c r="AP366" s="268"/>
      <c r="AQ366" s="269"/>
    </row>
    <row r="367" spans="1:43" ht="15" customHeight="1" x14ac:dyDescent="0.15">
      <c r="A367" s="268"/>
      <c r="B367" s="268"/>
      <c r="C367" s="839" t="s">
        <v>317</v>
      </c>
      <c r="D367" s="839"/>
      <c r="E367" s="839"/>
      <c r="F367" s="839"/>
      <c r="G367" s="839"/>
      <c r="H367" s="839"/>
      <c r="I367" s="839"/>
      <c r="J367" s="839"/>
      <c r="K367" s="839"/>
      <c r="L367" s="839"/>
      <c r="M367" s="833" t="s">
        <v>315</v>
      </c>
      <c r="N367" s="833"/>
      <c r="O367" s="833" t="str">
        <f>IF(入力④変更項目!N8="","",入力④変更項目!N8)</f>
        <v/>
      </c>
      <c r="P367" s="833"/>
      <c r="Q367" s="339" t="s">
        <v>3</v>
      </c>
      <c r="R367" s="833" t="str">
        <f>IF(入力④変更項目!Q8="","",入力④変更項目!Q8)</f>
        <v/>
      </c>
      <c r="S367" s="833"/>
      <c r="T367" s="339" t="s">
        <v>4</v>
      </c>
      <c r="U367" s="833" t="str">
        <f>IF(入力④変更項目!T8="","",入力④変更項目!T8)</f>
        <v/>
      </c>
      <c r="V367" s="833"/>
      <c r="W367" s="833" t="s">
        <v>316</v>
      </c>
      <c r="X367" s="833"/>
      <c r="Y367" s="833" t="str">
        <f>IF(入力④変更項目!X8="","",入力④変更項目!X8)</f>
        <v/>
      </c>
      <c r="Z367" s="833"/>
      <c r="AA367" s="833"/>
      <c r="AB367" s="833"/>
      <c r="AC367" s="833"/>
      <c r="AD367" s="833"/>
      <c r="AE367" s="833"/>
      <c r="AF367" s="833"/>
      <c r="AG367" s="833"/>
      <c r="AH367" s="833"/>
      <c r="AI367" s="833"/>
      <c r="AJ367" s="268"/>
      <c r="AK367" s="268"/>
      <c r="AL367" s="268"/>
      <c r="AM367" s="268"/>
      <c r="AN367" s="268"/>
      <c r="AO367" s="268"/>
      <c r="AP367" s="268"/>
      <c r="AQ367" s="269"/>
    </row>
    <row r="368" spans="1:43" ht="15" customHeight="1" x14ac:dyDescent="0.15">
      <c r="A368" s="268"/>
      <c r="B368" s="268"/>
      <c r="C368" s="839" t="s">
        <v>318</v>
      </c>
      <c r="D368" s="839"/>
      <c r="E368" s="839"/>
      <c r="F368" s="839"/>
      <c r="G368" s="839"/>
      <c r="H368" s="839"/>
      <c r="I368" s="839"/>
      <c r="J368" s="839"/>
      <c r="K368" s="839"/>
      <c r="L368" s="839"/>
      <c r="M368" s="833" t="s">
        <v>315</v>
      </c>
      <c r="N368" s="833"/>
      <c r="O368" s="833" t="str">
        <f>IF(入力④変更項目!N9="","",入力④変更項目!N9)</f>
        <v/>
      </c>
      <c r="P368" s="833"/>
      <c r="Q368" s="339" t="s">
        <v>3</v>
      </c>
      <c r="R368" s="833" t="str">
        <f>IF(入力④変更項目!Q9="","",入力④変更項目!Q9)</f>
        <v/>
      </c>
      <c r="S368" s="833"/>
      <c r="T368" s="339" t="s">
        <v>4</v>
      </c>
      <c r="U368" s="833" t="str">
        <f>IF(入力④変更項目!T9="","",入力④変更項目!T9)</f>
        <v/>
      </c>
      <c r="V368" s="833"/>
      <c r="W368" s="833" t="s">
        <v>316</v>
      </c>
      <c r="X368" s="833"/>
      <c r="Y368" s="833" t="str">
        <f>IF(入力④変更項目!X9="","",入力④変更項目!X9)</f>
        <v/>
      </c>
      <c r="Z368" s="833"/>
      <c r="AA368" s="833"/>
      <c r="AB368" s="833"/>
      <c r="AC368" s="833"/>
      <c r="AD368" s="833"/>
      <c r="AE368" s="833"/>
      <c r="AF368" s="833"/>
      <c r="AG368" s="833"/>
      <c r="AH368" s="833"/>
      <c r="AI368" s="833"/>
      <c r="AJ368" s="268"/>
      <c r="AK368" s="268"/>
      <c r="AL368" s="268"/>
      <c r="AM368" s="268"/>
      <c r="AN368" s="268"/>
      <c r="AO368" s="268"/>
      <c r="AP368" s="268"/>
      <c r="AQ368" s="269"/>
    </row>
    <row r="369" spans="1:46" ht="15" customHeight="1" x14ac:dyDescent="0.15">
      <c r="A369" s="268"/>
      <c r="B369" s="268"/>
      <c r="C369" s="839" t="s">
        <v>319</v>
      </c>
      <c r="D369" s="839"/>
      <c r="E369" s="839"/>
      <c r="F369" s="839"/>
      <c r="G369" s="839"/>
      <c r="H369" s="839"/>
      <c r="I369" s="839"/>
      <c r="J369" s="839"/>
      <c r="K369" s="839"/>
      <c r="L369" s="839"/>
      <c r="M369" s="833" t="s">
        <v>315</v>
      </c>
      <c r="N369" s="833"/>
      <c r="O369" s="833" t="str">
        <f>IF(入力④変更項目!N10="","",入力④変更項目!N10)</f>
        <v/>
      </c>
      <c r="P369" s="833"/>
      <c r="Q369" s="339" t="s">
        <v>3</v>
      </c>
      <c r="R369" s="833" t="str">
        <f>IF(入力④変更項目!Q10="","",入力④変更項目!Q10)</f>
        <v/>
      </c>
      <c r="S369" s="833"/>
      <c r="T369" s="339" t="s">
        <v>4</v>
      </c>
      <c r="U369" s="833" t="str">
        <f>IF(入力④変更項目!T10="","",入力④変更項目!T10)</f>
        <v/>
      </c>
      <c r="V369" s="833"/>
      <c r="W369" s="833" t="s">
        <v>316</v>
      </c>
      <c r="X369" s="833"/>
      <c r="Y369" s="833" t="str">
        <f>IF(入力④変更項目!X10="","",入力④変更項目!X10)</f>
        <v/>
      </c>
      <c r="Z369" s="833"/>
      <c r="AA369" s="833"/>
      <c r="AB369" s="833"/>
      <c r="AC369" s="833"/>
      <c r="AD369" s="833"/>
      <c r="AE369" s="833"/>
      <c r="AF369" s="833"/>
      <c r="AG369" s="833"/>
      <c r="AH369" s="833"/>
      <c r="AI369" s="833"/>
      <c r="AJ369" s="268"/>
      <c r="AK369" s="268"/>
      <c r="AL369" s="268"/>
      <c r="AM369" s="268"/>
      <c r="AN369" s="268"/>
      <c r="AO369" s="268"/>
      <c r="AP369" s="268"/>
      <c r="AQ369" s="269"/>
    </row>
    <row r="370" spans="1:46" ht="15" customHeight="1" x14ac:dyDescent="0.15">
      <c r="A370" s="268"/>
      <c r="B370" s="268"/>
      <c r="C370" s="839" t="s">
        <v>320</v>
      </c>
      <c r="D370" s="839"/>
      <c r="E370" s="839"/>
      <c r="F370" s="839"/>
      <c r="G370" s="839"/>
      <c r="H370" s="839"/>
      <c r="I370" s="839"/>
      <c r="J370" s="839"/>
      <c r="K370" s="839"/>
      <c r="L370" s="839"/>
      <c r="M370" s="833" t="s">
        <v>315</v>
      </c>
      <c r="N370" s="833"/>
      <c r="O370" s="833" t="str">
        <f>IF(入力④変更項目!N11="","",入力④変更項目!N11)</f>
        <v/>
      </c>
      <c r="P370" s="833"/>
      <c r="Q370" s="339" t="s">
        <v>3</v>
      </c>
      <c r="R370" s="833" t="str">
        <f>IF(入力④変更項目!Q11="","",入力④変更項目!Q11)</f>
        <v/>
      </c>
      <c r="S370" s="833"/>
      <c r="T370" s="339" t="s">
        <v>4</v>
      </c>
      <c r="U370" s="833" t="str">
        <f>IF(入力④変更項目!T11="","",入力④変更項目!T11)</f>
        <v/>
      </c>
      <c r="V370" s="833"/>
      <c r="W370" s="833" t="s">
        <v>316</v>
      </c>
      <c r="X370" s="833"/>
      <c r="Y370" s="833" t="str">
        <f>IF(入力④変更項目!X11="","",入力④変更項目!X11)</f>
        <v/>
      </c>
      <c r="Z370" s="833"/>
      <c r="AA370" s="833"/>
      <c r="AB370" s="833"/>
      <c r="AC370" s="833"/>
      <c r="AD370" s="833"/>
      <c r="AE370" s="833"/>
      <c r="AF370" s="833"/>
      <c r="AG370" s="833"/>
      <c r="AH370" s="833"/>
      <c r="AI370" s="833"/>
      <c r="AJ370" s="268"/>
      <c r="AK370" s="268"/>
      <c r="AL370" s="268"/>
      <c r="AM370" s="268"/>
      <c r="AN370" s="268"/>
      <c r="AO370" s="268"/>
      <c r="AP370" s="268"/>
      <c r="AQ370" s="269"/>
    </row>
    <row r="371" spans="1:46" ht="15" customHeight="1" x14ac:dyDescent="0.15">
      <c r="A371" s="268"/>
      <c r="B371" s="268"/>
      <c r="C371" s="839" t="s">
        <v>321</v>
      </c>
      <c r="D371" s="839"/>
      <c r="E371" s="839"/>
      <c r="F371" s="839"/>
      <c r="G371" s="839"/>
      <c r="H371" s="839"/>
      <c r="I371" s="839"/>
      <c r="J371" s="839"/>
      <c r="K371" s="839"/>
      <c r="L371" s="839"/>
      <c r="M371" s="833" t="s">
        <v>315</v>
      </c>
      <c r="N371" s="833"/>
      <c r="O371" s="833" t="str">
        <f>IF(入力④変更項目!N12="","",入力④変更項目!N12)</f>
        <v/>
      </c>
      <c r="P371" s="833"/>
      <c r="Q371" s="339" t="s">
        <v>3</v>
      </c>
      <c r="R371" s="833" t="str">
        <f>IF(入力④変更項目!Q12="","",入力④変更項目!Q12)</f>
        <v/>
      </c>
      <c r="S371" s="833"/>
      <c r="T371" s="339" t="s">
        <v>4</v>
      </c>
      <c r="U371" s="833" t="str">
        <f>IF(入力④変更項目!T12="","",入力④変更項目!T12)</f>
        <v/>
      </c>
      <c r="V371" s="833"/>
      <c r="W371" s="833" t="s">
        <v>316</v>
      </c>
      <c r="X371" s="833"/>
      <c r="Y371" s="833" t="str">
        <f>IF(入力④変更項目!X12="","",入力④変更項目!X12)</f>
        <v/>
      </c>
      <c r="Z371" s="833"/>
      <c r="AA371" s="833"/>
      <c r="AB371" s="833"/>
      <c r="AC371" s="833"/>
      <c r="AD371" s="833"/>
      <c r="AE371" s="833"/>
      <c r="AF371" s="833"/>
      <c r="AG371" s="833"/>
      <c r="AH371" s="833"/>
      <c r="AI371" s="833"/>
      <c r="AJ371" s="268"/>
      <c r="AK371" s="268"/>
      <c r="AL371" s="268"/>
      <c r="AM371" s="268"/>
      <c r="AN371" s="268"/>
      <c r="AO371" s="268"/>
      <c r="AP371" s="268"/>
      <c r="AQ371" s="269"/>
    </row>
    <row r="372" spans="1:46" ht="15" customHeight="1" x14ac:dyDescent="0.15">
      <c r="A372" s="268"/>
      <c r="B372" s="268"/>
      <c r="C372" s="839" t="s">
        <v>322</v>
      </c>
      <c r="D372" s="839"/>
      <c r="E372" s="839"/>
      <c r="F372" s="839"/>
      <c r="G372" s="839"/>
      <c r="H372" s="839"/>
      <c r="I372" s="839"/>
      <c r="J372" s="839"/>
      <c r="K372" s="839"/>
      <c r="L372" s="839"/>
      <c r="M372" s="833" t="s">
        <v>315</v>
      </c>
      <c r="N372" s="833"/>
      <c r="O372" s="833" t="str">
        <f>IF(入力④変更項目!N13="","",入力④変更項目!N13)</f>
        <v/>
      </c>
      <c r="P372" s="833"/>
      <c r="Q372" s="339" t="s">
        <v>3</v>
      </c>
      <c r="R372" s="833" t="str">
        <f>IF(入力④変更項目!Q13="","",入力④変更項目!Q13)</f>
        <v/>
      </c>
      <c r="S372" s="833"/>
      <c r="T372" s="339" t="s">
        <v>4</v>
      </c>
      <c r="U372" s="833" t="str">
        <f>IF(入力④変更項目!T13="","",入力④変更項目!T13)</f>
        <v/>
      </c>
      <c r="V372" s="833"/>
      <c r="W372" s="833" t="s">
        <v>316</v>
      </c>
      <c r="X372" s="833"/>
      <c r="Y372" s="833" t="str">
        <f>IF(入力④変更項目!X13="","",入力④変更項目!X13)</f>
        <v/>
      </c>
      <c r="Z372" s="833"/>
      <c r="AA372" s="833"/>
      <c r="AB372" s="833"/>
      <c r="AC372" s="833"/>
      <c r="AD372" s="833"/>
      <c r="AE372" s="833"/>
      <c r="AF372" s="833"/>
      <c r="AG372" s="833"/>
      <c r="AH372" s="833"/>
      <c r="AI372" s="833"/>
      <c r="AJ372" s="268"/>
      <c r="AK372" s="268"/>
      <c r="AL372" s="268"/>
      <c r="AM372" s="268"/>
      <c r="AN372" s="268"/>
      <c r="AO372" s="268"/>
      <c r="AP372" s="268"/>
      <c r="AQ372" s="269"/>
    </row>
    <row r="373" spans="1:46" ht="15" customHeight="1" x14ac:dyDescent="0.15">
      <c r="A373" s="268"/>
      <c r="B373" s="268"/>
      <c r="C373" s="839" t="s">
        <v>323</v>
      </c>
      <c r="D373" s="839"/>
      <c r="E373" s="839"/>
      <c r="F373" s="839"/>
      <c r="G373" s="839"/>
      <c r="H373" s="839"/>
      <c r="I373" s="839"/>
      <c r="J373" s="839"/>
      <c r="K373" s="839"/>
      <c r="L373" s="839"/>
      <c r="M373" s="833" t="s">
        <v>315</v>
      </c>
      <c r="N373" s="833"/>
      <c r="O373" s="833" t="str">
        <f>IF(入力④変更項目!N14="","",入力④変更項目!N14)</f>
        <v/>
      </c>
      <c r="P373" s="833"/>
      <c r="Q373" s="339" t="s">
        <v>3</v>
      </c>
      <c r="R373" s="833" t="str">
        <f>IF(入力④変更項目!Q14="","",入力④変更項目!Q14)</f>
        <v/>
      </c>
      <c r="S373" s="833"/>
      <c r="T373" s="339" t="s">
        <v>4</v>
      </c>
      <c r="U373" s="833" t="str">
        <f>IF(入力④変更項目!T14="","",入力④変更項目!T14)</f>
        <v/>
      </c>
      <c r="V373" s="833"/>
      <c r="W373" s="833" t="s">
        <v>316</v>
      </c>
      <c r="X373" s="833"/>
      <c r="Y373" s="833" t="str">
        <f>IF(入力④変更項目!X14="","",入力④変更項目!X14)</f>
        <v/>
      </c>
      <c r="Z373" s="833"/>
      <c r="AA373" s="833"/>
      <c r="AB373" s="833"/>
      <c r="AC373" s="833"/>
      <c r="AD373" s="833"/>
      <c r="AE373" s="833"/>
      <c r="AF373" s="833"/>
      <c r="AG373" s="833"/>
      <c r="AH373" s="833"/>
      <c r="AI373" s="833"/>
      <c r="AJ373" s="268"/>
      <c r="AK373" s="268"/>
      <c r="AL373" s="268"/>
      <c r="AM373" s="268"/>
      <c r="AN373" s="268"/>
      <c r="AO373" s="268"/>
      <c r="AP373" s="268"/>
      <c r="AQ373" s="269"/>
    </row>
    <row r="374" spans="1:46" ht="15" customHeight="1" x14ac:dyDescent="0.15">
      <c r="A374" s="268"/>
      <c r="B374" s="268"/>
      <c r="C374" s="839" t="s">
        <v>324</v>
      </c>
      <c r="D374" s="839"/>
      <c r="E374" s="839"/>
      <c r="F374" s="839"/>
      <c r="G374" s="839"/>
      <c r="H374" s="839"/>
      <c r="I374" s="839"/>
      <c r="J374" s="839"/>
      <c r="K374" s="839"/>
      <c r="L374" s="839"/>
      <c r="M374" s="833" t="s">
        <v>315</v>
      </c>
      <c r="N374" s="833"/>
      <c r="O374" s="833" t="str">
        <f>IF(入力④変更項目!N15="","",入力④変更項目!N15)</f>
        <v/>
      </c>
      <c r="P374" s="833"/>
      <c r="Q374" s="339" t="s">
        <v>3</v>
      </c>
      <c r="R374" s="833" t="str">
        <f>IF(入力④変更項目!Q15="","",入力④変更項目!Q15)</f>
        <v/>
      </c>
      <c r="S374" s="833"/>
      <c r="T374" s="339" t="s">
        <v>4</v>
      </c>
      <c r="U374" s="833" t="str">
        <f>IF(入力④変更項目!T15="","",入力④変更項目!T15)</f>
        <v/>
      </c>
      <c r="V374" s="833"/>
      <c r="W374" s="833" t="s">
        <v>316</v>
      </c>
      <c r="X374" s="833"/>
      <c r="Y374" s="833" t="str">
        <f>IF(入力④変更項目!X15="","",入力④変更項目!X15)</f>
        <v/>
      </c>
      <c r="Z374" s="833"/>
      <c r="AA374" s="833"/>
      <c r="AB374" s="833"/>
      <c r="AC374" s="833"/>
      <c r="AD374" s="833"/>
      <c r="AE374" s="833"/>
      <c r="AF374" s="833"/>
      <c r="AG374" s="833"/>
      <c r="AH374" s="833"/>
      <c r="AI374" s="833"/>
      <c r="AJ374" s="268"/>
      <c r="AK374" s="268"/>
      <c r="AL374" s="268"/>
      <c r="AM374" s="268"/>
      <c r="AN374" s="268"/>
      <c r="AO374" s="268"/>
      <c r="AP374" s="268"/>
      <c r="AQ374" s="269"/>
    </row>
    <row r="375" spans="1:46" ht="15" customHeight="1" x14ac:dyDescent="0.15">
      <c r="A375" s="268"/>
      <c r="B375" s="268"/>
      <c r="C375" s="839" t="s">
        <v>325</v>
      </c>
      <c r="D375" s="839"/>
      <c r="E375" s="839"/>
      <c r="F375" s="839"/>
      <c r="G375" s="839"/>
      <c r="H375" s="839"/>
      <c r="I375" s="839"/>
      <c r="J375" s="839"/>
      <c r="K375" s="839"/>
      <c r="L375" s="839"/>
      <c r="M375" s="833" t="s">
        <v>315</v>
      </c>
      <c r="N375" s="833"/>
      <c r="O375" s="833" t="str">
        <f>IF(入力④変更項目!N16="","",入力④変更項目!N16)</f>
        <v/>
      </c>
      <c r="P375" s="833"/>
      <c r="Q375" s="339" t="s">
        <v>3</v>
      </c>
      <c r="R375" s="833" t="str">
        <f>IF(入力④変更項目!Q16="","",入力④変更項目!Q16)</f>
        <v/>
      </c>
      <c r="S375" s="833"/>
      <c r="T375" s="339" t="s">
        <v>4</v>
      </c>
      <c r="U375" s="833" t="str">
        <f>IF(入力④変更項目!T16="","",入力④変更項目!T16)</f>
        <v/>
      </c>
      <c r="V375" s="833"/>
      <c r="W375" s="833" t="s">
        <v>316</v>
      </c>
      <c r="X375" s="833"/>
      <c r="Y375" s="833" t="str">
        <f>IF(入力④変更項目!X16="","",入力④変更項目!X16)</f>
        <v/>
      </c>
      <c r="Z375" s="833"/>
      <c r="AA375" s="833"/>
      <c r="AB375" s="833"/>
      <c r="AC375" s="833"/>
      <c r="AD375" s="833"/>
      <c r="AE375" s="833"/>
      <c r="AF375" s="833"/>
      <c r="AG375" s="833"/>
      <c r="AH375" s="833"/>
      <c r="AI375" s="833"/>
      <c r="AJ375" s="268"/>
      <c r="AK375" s="268"/>
      <c r="AL375" s="268"/>
      <c r="AM375" s="268"/>
      <c r="AN375" s="268"/>
      <c r="AO375" s="268"/>
      <c r="AP375" s="268"/>
      <c r="AQ375" s="269"/>
    </row>
    <row r="376" spans="1:46" ht="15" customHeight="1" x14ac:dyDescent="0.15">
      <c r="A376" s="268"/>
      <c r="B376" s="268"/>
      <c r="C376" s="839" t="s">
        <v>326</v>
      </c>
      <c r="D376" s="839"/>
      <c r="E376" s="839"/>
      <c r="F376" s="839"/>
      <c r="G376" s="839"/>
      <c r="H376" s="839"/>
      <c r="I376" s="839"/>
      <c r="J376" s="839"/>
      <c r="K376" s="839"/>
      <c r="L376" s="839"/>
      <c r="M376" s="833" t="s">
        <v>315</v>
      </c>
      <c r="N376" s="833"/>
      <c r="O376" s="833" t="str">
        <f>IF(入力④変更項目!N17="","",入力④変更項目!N17)</f>
        <v/>
      </c>
      <c r="P376" s="833"/>
      <c r="Q376" s="339" t="s">
        <v>3</v>
      </c>
      <c r="R376" s="833" t="str">
        <f>IF(入力④変更項目!Q17="","",入力④変更項目!Q17)</f>
        <v/>
      </c>
      <c r="S376" s="833"/>
      <c r="T376" s="339" t="s">
        <v>4</v>
      </c>
      <c r="U376" s="833" t="str">
        <f>IF(入力④変更項目!T17="","",入力④変更項目!T17)</f>
        <v/>
      </c>
      <c r="V376" s="833"/>
      <c r="W376" s="833" t="s">
        <v>316</v>
      </c>
      <c r="X376" s="833"/>
      <c r="Y376" s="833" t="str">
        <f>IF(入力④変更項目!X17="","",入力④変更項目!X17)</f>
        <v/>
      </c>
      <c r="Z376" s="833"/>
      <c r="AA376" s="833"/>
      <c r="AB376" s="833"/>
      <c r="AC376" s="833"/>
      <c r="AD376" s="833"/>
      <c r="AE376" s="833"/>
      <c r="AF376" s="833"/>
      <c r="AG376" s="833"/>
      <c r="AH376" s="833"/>
      <c r="AI376" s="833"/>
      <c r="AJ376" s="268"/>
      <c r="AK376" s="268"/>
      <c r="AL376" s="268"/>
      <c r="AM376" s="268"/>
      <c r="AN376" s="268"/>
      <c r="AO376" s="268"/>
      <c r="AP376" s="268"/>
      <c r="AQ376" s="269"/>
    </row>
    <row r="377" spans="1:46" ht="6" customHeight="1" x14ac:dyDescent="0.15">
      <c r="A377" s="268"/>
      <c r="B377" s="268"/>
      <c r="C377" s="340"/>
      <c r="D377" s="340"/>
      <c r="E377" s="340"/>
      <c r="F377" s="340"/>
      <c r="G377" s="340"/>
      <c r="H377" s="340"/>
      <c r="I377" s="340"/>
      <c r="J377" s="340"/>
      <c r="K377" s="341"/>
      <c r="L377" s="341"/>
      <c r="M377" s="341"/>
      <c r="N377" s="341"/>
      <c r="O377" s="69"/>
      <c r="P377" s="341"/>
      <c r="Q377" s="341"/>
      <c r="R377" s="69"/>
      <c r="S377" s="341"/>
      <c r="T377" s="341"/>
      <c r="U377" s="341"/>
      <c r="V377" s="341"/>
      <c r="W377" s="341"/>
      <c r="X377" s="341"/>
      <c r="Y377" s="341"/>
      <c r="Z377" s="341"/>
      <c r="AA377" s="341"/>
      <c r="AB377" s="341"/>
      <c r="AC377" s="341"/>
      <c r="AD377" s="341"/>
      <c r="AE377" s="341"/>
      <c r="AF377" s="268"/>
      <c r="AG377" s="268"/>
      <c r="AH377" s="268"/>
      <c r="AI377" s="268"/>
      <c r="AJ377" s="268"/>
      <c r="AK377" s="268"/>
      <c r="AL377" s="268"/>
      <c r="AM377" s="268"/>
      <c r="AN377" s="268"/>
      <c r="AO377" s="268"/>
      <c r="AP377" s="268"/>
      <c r="AQ377" s="269"/>
    </row>
    <row r="378" spans="1:46" x14ac:dyDescent="0.15">
      <c r="A378" s="268"/>
      <c r="B378" s="268" t="s">
        <v>211</v>
      </c>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68"/>
      <c r="AE378" s="268"/>
      <c r="AF378" s="268"/>
      <c r="AG378" s="268"/>
      <c r="AH378" s="268"/>
      <c r="AI378" s="268"/>
      <c r="AJ378" s="268"/>
      <c r="AK378" s="268"/>
      <c r="AL378" s="268"/>
      <c r="AM378" s="268"/>
      <c r="AN378" s="268"/>
      <c r="AO378" s="268"/>
      <c r="AP378" s="268"/>
      <c r="AQ378" s="269"/>
    </row>
    <row r="379" spans="1:46" ht="24" customHeight="1" x14ac:dyDescent="0.15">
      <c r="A379" s="268"/>
      <c r="B379" s="268"/>
      <c r="C379" s="346"/>
      <c r="D379" s="345" t="s">
        <v>76</v>
      </c>
      <c r="E379" s="507" t="s">
        <v>77</v>
      </c>
      <c r="F379" s="508"/>
      <c r="G379" s="508"/>
      <c r="H379" s="509"/>
      <c r="I379" s="392" t="s">
        <v>212</v>
      </c>
      <c r="J379" s="392"/>
      <c r="K379" s="392"/>
      <c r="L379" s="453" t="s">
        <v>79</v>
      </c>
      <c r="M379" s="453"/>
      <c r="N379" s="453"/>
      <c r="O379" s="453"/>
      <c r="P379" s="453"/>
      <c r="Q379" s="453"/>
      <c r="R379" s="453"/>
      <c r="S379" s="453"/>
      <c r="T379" s="453"/>
      <c r="U379" s="453"/>
      <c r="V379" s="453"/>
      <c r="W379" s="453" t="s">
        <v>80</v>
      </c>
      <c r="X379" s="453"/>
      <c r="Y379" s="453"/>
      <c r="Z379" s="453"/>
      <c r="AA379" s="451" t="s">
        <v>81</v>
      </c>
      <c r="AB379" s="451"/>
      <c r="AC379" s="451"/>
      <c r="AD379" s="451" t="s">
        <v>82</v>
      </c>
      <c r="AE379" s="452"/>
      <c r="AF379" s="452"/>
      <c r="AG379" s="453" t="s">
        <v>83</v>
      </c>
      <c r="AH379" s="453"/>
      <c r="AI379" s="451" t="s">
        <v>84</v>
      </c>
      <c r="AJ379" s="452"/>
      <c r="AK379" s="452"/>
      <c r="AL379" s="392" t="s">
        <v>213</v>
      </c>
      <c r="AM379" s="392"/>
      <c r="AN379" s="392"/>
      <c r="AO379" s="392"/>
      <c r="AP379" s="392"/>
      <c r="AQ379" s="269"/>
    </row>
    <row r="380" spans="1:46" ht="20.100000000000001" customHeight="1" x14ac:dyDescent="0.15">
      <c r="A380" s="268"/>
      <c r="B380" s="268"/>
      <c r="C380" s="351">
        <v>10</v>
      </c>
      <c r="D380" s="343" t="str">
        <f>IF(入力①申請書項目!E180="","",入力①申請書項目!E180)</f>
        <v/>
      </c>
      <c r="E380" s="393" t="str">
        <f>IF(入力①申請書項目!G180="","",IF(入力①申請書項目!M180="",""&amp;入力①申請書項目!G180&amp;"."&amp;入力①申請書項目!J180,""&amp;入力①申請書項目!G180&amp;"."&amp;入力①申請書項目!J180&amp;"."&amp;入力①申請書項目!M180))</f>
        <v/>
      </c>
      <c r="F380" s="393"/>
      <c r="G380" s="393"/>
      <c r="H380" s="393"/>
      <c r="I380" s="464" t="str">
        <f>IF(入力①申請書項目!P180="","",VLOOKUP(入力①申請書項目!P180,PL①!$A$28:$B$36,2,FALSE))</f>
        <v/>
      </c>
      <c r="J380" s="464"/>
      <c r="K380" s="464"/>
      <c r="L380" s="391" t="str">
        <f>IF(入力①申請書項目!T180="","",入力①申請書項目!T180)</f>
        <v/>
      </c>
      <c r="M380" s="391"/>
      <c r="N380" s="391"/>
      <c r="O380" s="391"/>
      <c r="P380" s="391"/>
      <c r="Q380" s="391"/>
      <c r="R380" s="391"/>
      <c r="S380" s="391"/>
      <c r="T380" s="391"/>
      <c r="U380" s="391"/>
      <c r="V380" s="391"/>
      <c r="W380" s="393" t="str">
        <f>IF(入力①申請書項目!AD180="","",入力①申請書項目!AD180)&amp;IF(入力①申請書項目!AG180="","",入力①申請書項目!AG180)</f>
        <v/>
      </c>
      <c r="X380" s="393"/>
      <c r="Y380" s="393"/>
      <c r="Z380" s="393"/>
      <c r="AA380" s="393" t="str">
        <f>IF(入力①申請書項目!AJ180="","",入力①申請書項目!AJ180)</f>
        <v/>
      </c>
      <c r="AB380" s="393"/>
      <c r="AC380" s="393"/>
      <c r="AD380" s="394" t="str">
        <f>IF(入力①申請書項目!AN180="","",入力①申請書項目!AN180)</f>
        <v/>
      </c>
      <c r="AE380" s="394"/>
      <c r="AF380" s="394"/>
      <c r="AG380" s="443" t="str">
        <f>IF(入力①申請書項目!AQ180="","",入力①申請書項目!AQ180)</f>
        <v/>
      </c>
      <c r="AH380" s="443"/>
      <c r="AI380" s="394" t="str">
        <f>IF(入力①申請書項目!AS180=0,"",入力①申請書項目!AS180)</f>
        <v/>
      </c>
      <c r="AJ380" s="394"/>
      <c r="AK380" s="394"/>
      <c r="AL380" s="416" t="str">
        <f>IF(入力①申請書項目!AY180="","",入力①申請書項目!AY180)</f>
        <v/>
      </c>
      <c r="AM380" s="416"/>
      <c r="AN380" s="416"/>
      <c r="AO380" s="416"/>
      <c r="AP380" s="416"/>
      <c r="AQ380" s="269"/>
      <c r="AT380" s="70">
        <f>IF(L380="",0,1)</f>
        <v>0</v>
      </c>
    </row>
    <row r="381" spans="1:46" ht="20.100000000000001" customHeight="1" x14ac:dyDescent="0.15">
      <c r="A381" s="268"/>
      <c r="B381" s="268"/>
      <c r="C381" s="351">
        <v>11</v>
      </c>
      <c r="D381" s="343" t="str">
        <f>IF(入力①申請書項目!E181="","",入力①申請書項目!E181)</f>
        <v/>
      </c>
      <c r="E381" s="393" t="str">
        <f>IF(入力①申請書項目!G181="","",IF(入力①申請書項目!M181="",""&amp;入力①申請書項目!G181&amp;"."&amp;入力①申請書項目!J181,""&amp;入力①申請書項目!G181&amp;"."&amp;入力①申請書項目!J181&amp;"."&amp;入力①申請書項目!M181))</f>
        <v/>
      </c>
      <c r="F381" s="393"/>
      <c r="G381" s="393"/>
      <c r="H381" s="393"/>
      <c r="I381" s="464" t="str">
        <f>IF(入力①申請書項目!P181="","",VLOOKUP(入力①申請書項目!P181,PL①!$A$28:$B$36,2,FALSE))</f>
        <v/>
      </c>
      <c r="J381" s="464"/>
      <c r="K381" s="464"/>
      <c r="L381" s="391" t="str">
        <f>IF(入力①申請書項目!T181="","",入力①申請書項目!T181)</f>
        <v/>
      </c>
      <c r="M381" s="391"/>
      <c r="N381" s="391"/>
      <c r="O381" s="391"/>
      <c r="P381" s="391"/>
      <c r="Q381" s="391"/>
      <c r="R381" s="391"/>
      <c r="S381" s="391"/>
      <c r="T381" s="391"/>
      <c r="U381" s="391"/>
      <c r="V381" s="391"/>
      <c r="W381" s="393" t="str">
        <f>IF(入力①申請書項目!AD181="","",入力①申請書項目!AD181)&amp;IF(入力①申請書項目!AG181="","",入力①申請書項目!AG181)</f>
        <v/>
      </c>
      <c r="X381" s="393"/>
      <c r="Y381" s="393"/>
      <c r="Z381" s="393"/>
      <c r="AA381" s="393" t="str">
        <f>IF(入力①申請書項目!AJ181="","",入力①申請書項目!AJ181)</f>
        <v/>
      </c>
      <c r="AB381" s="393"/>
      <c r="AC381" s="393"/>
      <c r="AD381" s="394" t="str">
        <f>IF(入力①申請書項目!AN181="","",入力①申請書項目!AN181)</f>
        <v/>
      </c>
      <c r="AE381" s="394"/>
      <c r="AF381" s="394"/>
      <c r="AG381" s="443" t="str">
        <f>IF(入力①申請書項目!AQ181="","",入力①申請書項目!AQ181)</f>
        <v/>
      </c>
      <c r="AH381" s="443"/>
      <c r="AI381" s="394" t="str">
        <f>IF(入力①申請書項目!AS181=0,"",入力①申請書項目!AS181)</f>
        <v/>
      </c>
      <c r="AJ381" s="394"/>
      <c r="AK381" s="394"/>
      <c r="AL381" s="416" t="str">
        <f>IF(入力①申請書項目!AY181="","",入力①申請書項目!AY181)</f>
        <v/>
      </c>
      <c r="AM381" s="416"/>
      <c r="AN381" s="416"/>
      <c r="AO381" s="416"/>
      <c r="AP381" s="416"/>
      <c r="AQ381" s="269"/>
    </row>
    <row r="382" spans="1:46" ht="20.100000000000001" customHeight="1" x14ac:dyDescent="0.15">
      <c r="A382" s="268"/>
      <c r="B382" s="268"/>
      <c r="C382" s="351">
        <v>12</v>
      </c>
      <c r="D382" s="343" t="str">
        <f>IF(入力①申請書項目!E182="","",入力①申請書項目!E182)</f>
        <v/>
      </c>
      <c r="E382" s="393" t="str">
        <f>IF(入力①申請書項目!G182="","",IF(入力①申請書項目!M182="",""&amp;入力①申請書項目!G182&amp;"."&amp;入力①申請書項目!J182,""&amp;入力①申請書項目!G182&amp;"."&amp;入力①申請書項目!J182&amp;"."&amp;入力①申請書項目!M182))</f>
        <v/>
      </c>
      <c r="F382" s="393"/>
      <c r="G382" s="393"/>
      <c r="H382" s="393"/>
      <c r="I382" s="464" t="str">
        <f>IF(入力①申請書項目!P182="","",VLOOKUP(入力①申請書項目!P182,PL①!$A$28:$B$36,2,FALSE))</f>
        <v/>
      </c>
      <c r="J382" s="464"/>
      <c r="K382" s="464"/>
      <c r="L382" s="391" t="str">
        <f>IF(入力①申請書項目!T182="","",入力①申請書項目!T182)</f>
        <v/>
      </c>
      <c r="M382" s="391"/>
      <c r="N382" s="391"/>
      <c r="O382" s="391"/>
      <c r="P382" s="391"/>
      <c r="Q382" s="391"/>
      <c r="R382" s="391"/>
      <c r="S382" s="391"/>
      <c r="T382" s="391"/>
      <c r="U382" s="391"/>
      <c r="V382" s="391"/>
      <c r="W382" s="393" t="str">
        <f>IF(入力①申請書項目!AD182="","",入力①申請書項目!AD182)&amp;IF(入力①申請書項目!AG182="","",入力①申請書項目!AG182)</f>
        <v/>
      </c>
      <c r="X382" s="393"/>
      <c r="Y382" s="393"/>
      <c r="Z382" s="393"/>
      <c r="AA382" s="393" t="str">
        <f>IF(入力①申請書項目!AJ182="","",入力①申請書項目!AJ182)</f>
        <v/>
      </c>
      <c r="AB382" s="393"/>
      <c r="AC382" s="393"/>
      <c r="AD382" s="394" t="str">
        <f>IF(入力①申請書項目!AN182="","",入力①申請書項目!AN182)</f>
        <v/>
      </c>
      <c r="AE382" s="394"/>
      <c r="AF382" s="394"/>
      <c r="AG382" s="443" t="str">
        <f>IF(入力①申請書項目!AQ182="","",入力①申請書項目!AQ182)</f>
        <v/>
      </c>
      <c r="AH382" s="443"/>
      <c r="AI382" s="394" t="str">
        <f>IF(入力①申請書項目!AS182=0,"",入力①申請書項目!AS182)</f>
        <v/>
      </c>
      <c r="AJ382" s="394"/>
      <c r="AK382" s="394"/>
      <c r="AL382" s="416" t="str">
        <f>IF(入力①申請書項目!AY182="","",入力①申請書項目!AY182)</f>
        <v/>
      </c>
      <c r="AM382" s="416"/>
      <c r="AN382" s="416"/>
      <c r="AO382" s="416"/>
      <c r="AP382" s="416"/>
      <c r="AQ382" s="269"/>
    </row>
    <row r="383" spans="1:46" ht="20.100000000000001" customHeight="1" x14ac:dyDescent="0.15">
      <c r="A383" s="268"/>
      <c r="B383" s="268"/>
      <c r="C383" s="351">
        <v>13</v>
      </c>
      <c r="D383" s="343" t="str">
        <f>IF(入力①申請書項目!E183="","",入力①申請書項目!E183)</f>
        <v/>
      </c>
      <c r="E383" s="393" t="str">
        <f>IF(入力①申請書項目!G183="","",IF(入力①申請書項目!M183="",""&amp;入力①申請書項目!G183&amp;"."&amp;入力①申請書項目!J183,""&amp;入力①申請書項目!G183&amp;"."&amp;入力①申請書項目!J183&amp;"."&amp;入力①申請書項目!M183))</f>
        <v/>
      </c>
      <c r="F383" s="393"/>
      <c r="G383" s="393"/>
      <c r="H383" s="393"/>
      <c r="I383" s="464" t="str">
        <f>IF(入力①申請書項目!P183="","",VLOOKUP(入力①申請書項目!P183,PL①!$A$28:$B$36,2,FALSE))</f>
        <v/>
      </c>
      <c r="J383" s="464"/>
      <c r="K383" s="464"/>
      <c r="L383" s="391" t="str">
        <f>IF(入力①申請書項目!T183="","",入力①申請書項目!T183)</f>
        <v/>
      </c>
      <c r="M383" s="391"/>
      <c r="N383" s="391"/>
      <c r="O383" s="391"/>
      <c r="P383" s="391"/>
      <c r="Q383" s="391"/>
      <c r="R383" s="391"/>
      <c r="S383" s="391"/>
      <c r="T383" s="391"/>
      <c r="U383" s="391"/>
      <c r="V383" s="391"/>
      <c r="W383" s="393" t="str">
        <f>IF(入力①申請書項目!AD183="","",入力①申請書項目!AD183)&amp;IF(入力①申請書項目!AG183="","",入力①申請書項目!AG183)</f>
        <v/>
      </c>
      <c r="X383" s="393"/>
      <c r="Y383" s="393"/>
      <c r="Z383" s="393"/>
      <c r="AA383" s="393" t="str">
        <f>IF(入力①申請書項目!AJ183="","",入力①申請書項目!AJ183)</f>
        <v/>
      </c>
      <c r="AB383" s="393"/>
      <c r="AC383" s="393"/>
      <c r="AD383" s="394" t="str">
        <f>IF(入力①申請書項目!AN183="","",入力①申請書項目!AN183)</f>
        <v/>
      </c>
      <c r="AE383" s="394"/>
      <c r="AF383" s="394"/>
      <c r="AG383" s="443" t="str">
        <f>IF(入力①申請書項目!AQ183="","",入力①申請書項目!AQ183)</f>
        <v/>
      </c>
      <c r="AH383" s="443"/>
      <c r="AI383" s="394" t="str">
        <f>IF(入力①申請書項目!AS183=0,"",入力①申請書項目!AS183)</f>
        <v/>
      </c>
      <c r="AJ383" s="394"/>
      <c r="AK383" s="394"/>
      <c r="AL383" s="416" t="str">
        <f>IF(入力①申請書項目!AY183="","",入力①申請書項目!AY183)</f>
        <v/>
      </c>
      <c r="AM383" s="416"/>
      <c r="AN383" s="416"/>
      <c r="AO383" s="416"/>
      <c r="AP383" s="416"/>
      <c r="AQ383" s="269"/>
    </row>
    <row r="384" spans="1:46" ht="20.100000000000001" customHeight="1" x14ac:dyDescent="0.15">
      <c r="A384" s="268"/>
      <c r="B384" s="268"/>
      <c r="C384" s="351">
        <v>14</v>
      </c>
      <c r="D384" s="343" t="str">
        <f>IF(入力①申請書項目!E184="","",入力①申請書項目!E184)</f>
        <v/>
      </c>
      <c r="E384" s="393" t="str">
        <f>IF(入力①申請書項目!G184="","",IF(入力①申請書項目!M184="",""&amp;入力①申請書項目!G184&amp;"."&amp;入力①申請書項目!J184,""&amp;入力①申請書項目!G184&amp;"."&amp;入力①申請書項目!J184&amp;"."&amp;入力①申請書項目!M184))</f>
        <v/>
      </c>
      <c r="F384" s="393"/>
      <c r="G384" s="393"/>
      <c r="H384" s="393"/>
      <c r="I384" s="464" t="str">
        <f>IF(入力①申請書項目!P184="","",VLOOKUP(入力①申請書項目!P184,PL①!$A$28:$B$36,2,FALSE))</f>
        <v/>
      </c>
      <c r="J384" s="464"/>
      <c r="K384" s="464"/>
      <c r="L384" s="391" t="str">
        <f>IF(入力①申請書項目!T184="","",入力①申請書項目!T184)</f>
        <v/>
      </c>
      <c r="M384" s="391"/>
      <c r="N384" s="391"/>
      <c r="O384" s="391"/>
      <c r="P384" s="391"/>
      <c r="Q384" s="391"/>
      <c r="R384" s="391"/>
      <c r="S384" s="391"/>
      <c r="T384" s="391"/>
      <c r="U384" s="391"/>
      <c r="V384" s="391"/>
      <c r="W384" s="393" t="str">
        <f>IF(入力①申請書項目!AD184="","",入力①申請書項目!AD184)&amp;IF(入力①申請書項目!AG184="","",入力①申請書項目!AG184)</f>
        <v/>
      </c>
      <c r="X384" s="393"/>
      <c r="Y384" s="393"/>
      <c r="Z384" s="393"/>
      <c r="AA384" s="393" t="str">
        <f>IF(入力①申請書項目!AJ184="","",入力①申請書項目!AJ184)</f>
        <v/>
      </c>
      <c r="AB384" s="393"/>
      <c r="AC384" s="393"/>
      <c r="AD384" s="394" t="str">
        <f>IF(入力①申請書項目!AN184="","",入力①申請書項目!AN184)</f>
        <v/>
      </c>
      <c r="AE384" s="394"/>
      <c r="AF384" s="394"/>
      <c r="AG384" s="443" t="str">
        <f>IF(入力①申請書項目!AQ184="","",入力①申請書項目!AQ184)</f>
        <v/>
      </c>
      <c r="AH384" s="443"/>
      <c r="AI384" s="394" t="str">
        <f>IF(入力①申請書項目!AS184=0,"",入力①申請書項目!AS184)</f>
        <v/>
      </c>
      <c r="AJ384" s="394"/>
      <c r="AK384" s="394"/>
      <c r="AL384" s="416" t="str">
        <f>IF(入力①申請書項目!AY184="","",入力①申請書項目!AY184)</f>
        <v/>
      </c>
      <c r="AM384" s="416"/>
      <c r="AN384" s="416"/>
      <c r="AO384" s="416"/>
      <c r="AP384" s="416"/>
      <c r="AQ384" s="269"/>
    </row>
    <row r="385" spans="1:43" ht="20.100000000000001" customHeight="1" x14ac:dyDescent="0.15">
      <c r="A385" s="268"/>
      <c r="B385" s="268"/>
      <c r="C385" s="351">
        <v>15</v>
      </c>
      <c r="D385" s="343" t="str">
        <f>IF(入力①申請書項目!E185="","",入力①申請書項目!E185)</f>
        <v/>
      </c>
      <c r="E385" s="393" t="str">
        <f>IF(入力①申請書項目!G185="","",IF(入力①申請書項目!M185="",""&amp;入力①申請書項目!G185&amp;"."&amp;入力①申請書項目!J185,""&amp;入力①申請書項目!G185&amp;"."&amp;入力①申請書項目!J185&amp;"."&amp;入力①申請書項目!M185))</f>
        <v/>
      </c>
      <c r="F385" s="393"/>
      <c r="G385" s="393"/>
      <c r="H385" s="393"/>
      <c r="I385" s="464" t="str">
        <f>IF(入力①申請書項目!P185="","",VLOOKUP(入力①申請書項目!P185,PL①!$A$28:$B$36,2,FALSE))</f>
        <v/>
      </c>
      <c r="J385" s="464"/>
      <c r="K385" s="464"/>
      <c r="L385" s="391" t="str">
        <f>IF(入力①申請書項目!T185="","",入力①申請書項目!T185)</f>
        <v/>
      </c>
      <c r="M385" s="391"/>
      <c r="N385" s="391"/>
      <c r="O385" s="391"/>
      <c r="P385" s="391"/>
      <c r="Q385" s="391"/>
      <c r="R385" s="391"/>
      <c r="S385" s="391"/>
      <c r="T385" s="391"/>
      <c r="U385" s="391"/>
      <c r="V385" s="391"/>
      <c r="W385" s="393" t="str">
        <f>IF(入力①申請書項目!AD185="","",入力①申請書項目!AD185)&amp;IF(入力①申請書項目!AG185="","",入力①申請書項目!AG185)</f>
        <v/>
      </c>
      <c r="X385" s="393"/>
      <c r="Y385" s="393"/>
      <c r="Z385" s="393"/>
      <c r="AA385" s="393" t="str">
        <f>IF(入力①申請書項目!AJ185="","",入力①申請書項目!AJ185)</f>
        <v/>
      </c>
      <c r="AB385" s="393"/>
      <c r="AC385" s="393"/>
      <c r="AD385" s="394" t="str">
        <f>IF(入力①申請書項目!AN185="","",入力①申請書項目!AN185)</f>
        <v/>
      </c>
      <c r="AE385" s="394"/>
      <c r="AF385" s="394"/>
      <c r="AG385" s="443" t="str">
        <f>IF(入力①申請書項目!AQ185="","",入力①申請書項目!AQ185)</f>
        <v/>
      </c>
      <c r="AH385" s="443"/>
      <c r="AI385" s="394" t="str">
        <f>IF(入力①申請書項目!AS185=0,"",入力①申請書項目!AS185)</f>
        <v/>
      </c>
      <c r="AJ385" s="394"/>
      <c r="AK385" s="394"/>
      <c r="AL385" s="416" t="str">
        <f>IF(入力①申請書項目!AY185="","",入力①申請書項目!AY185)</f>
        <v/>
      </c>
      <c r="AM385" s="416"/>
      <c r="AN385" s="416"/>
      <c r="AO385" s="416"/>
      <c r="AP385" s="416"/>
      <c r="AQ385" s="269"/>
    </row>
    <row r="386" spans="1:43" ht="20.100000000000001" customHeight="1" x14ac:dyDescent="0.15">
      <c r="A386" s="268"/>
      <c r="B386" s="268"/>
      <c r="C386" s="351">
        <v>16</v>
      </c>
      <c r="D386" s="343" t="str">
        <f>IF(入力①申請書項目!E186="","",入力①申請書項目!E186)</f>
        <v/>
      </c>
      <c r="E386" s="393" t="str">
        <f>IF(入力①申請書項目!G186="","",IF(入力①申請書項目!M186="",""&amp;入力①申請書項目!G186&amp;"."&amp;入力①申請書項目!J186,""&amp;入力①申請書項目!G186&amp;"."&amp;入力①申請書項目!J186&amp;"."&amp;入力①申請書項目!M186))</f>
        <v/>
      </c>
      <c r="F386" s="393"/>
      <c r="G386" s="393"/>
      <c r="H386" s="393"/>
      <c r="I386" s="464" t="str">
        <f>IF(入力①申請書項目!P186="","",VLOOKUP(入力①申請書項目!P186,PL①!$A$28:$B$36,2,FALSE))</f>
        <v/>
      </c>
      <c r="J386" s="464"/>
      <c r="K386" s="464"/>
      <c r="L386" s="391" t="str">
        <f>IF(入力①申請書項目!T186="","",入力①申請書項目!T186)</f>
        <v/>
      </c>
      <c r="M386" s="391"/>
      <c r="N386" s="391"/>
      <c r="O386" s="391"/>
      <c r="P386" s="391"/>
      <c r="Q386" s="391"/>
      <c r="R386" s="391"/>
      <c r="S386" s="391"/>
      <c r="T386" s="391"/>
      <c r="U386" s="391"/>
      <c r="V386" s="391"/>
      <c r="W386" s="393" t="str">
        <f>IF(入力①申請書項目!AD186="","",入力①申請書項目!AD186)&amp;IF(入力①申請書項目!AG186="","",入力①申請書項目!AG186)</f>
        <v/>
      </c>
      <c r="X386" s="393"/>
      <c r="Y386" s="393"/>
      <c r="Z386" s="393"/>
      <c r="AA386" s="393" t="str">
        <f>IF(入力①申請書項目!AJ186="","",入力①申請書項目!AJ186)</f>
        <v/>
      </c>
      <c r="AB386" s="393"/>
      <c r="AC386" s="393"/>
      <c r="AD386" s="394" t="str">
        <f>IF(入力①申請書項目!AN186="","",入力①申請書項目!AN186)</f>
        <v/>
      </c>
      <c r="AE386" s="394"/>
      <c r="AF386" s="394"/>
      <c r="AG386" s="443" t="str">
        <f>IF(入力①申請書項目!AQ186="","",入力①申請書項目!AQ186)</f>
        <v/>
      </c>
      <c r="AH386" s="443"/>
      <c r="AI386" s="394" t="str">
        <f>IF(入力①申請書項目!AS186=0,"",入力①申請書項目!AS186)</f>
        <v/>
      </c>
      <c r="AJ386" s="394"/>
      <c r="AK386" s="394"/>
      <c r="AL386" s="416" t="str">
        <f>IF(入力①申請書項目!AY186="","",入力①申請書項目!AY186)</f>
        <v/>
      </c>
      <c r="AM386" s="416"/>
      <c r="AN386" s="416"/>
      <c r="AO386" s="416"/>
      <c r="AP386" s="416"/>
      <c r="AQ386" s="269"/>
    </row>
    <row r="387" spans="1:43" ht="20.100000000000001" customHeight="1" x14ac:dyDescent="0.15">
      <c r="A387" s="268"/>
      <c r="B387" s="268"/>
      <c r="C387" s="351">
        <v>17</v>
      </c>
      <c r="D387" s="343" t="str">
        <f>IF(入力①申請書項目!E187="","",入力①申請書項目!E187)</f>
        <v/>
      </c>
      <c r="E387" s="393" t="str">
        <f>IF(入力①申請書項目!G187="","",IF(入力①申請書項目!M187="",""&amp;入力①申請書項目!G187&amp;"."&amp;入力①申請書項目!J187,""&amp;入力①申請書項目!G187&amp;"."&amp;入力①申請書項目!J187&amp;"."&amp;入力①申請書項目!M187))</f>
        <v/>
      </c>
      <c r="F387" s="393"/>
      <c r="G387" s="393"/>
      <c r="H387" s="393"/>
      <c r="I387" s="464" t="str">
        <f>IF(入力①申請書項目!P187="","",VLOOKUP(入力①申請書項目!P187,PL①!$A$28:$B$36,2,FALSE))</f>
        <v/>
      </c>
      <c r="J387" s="464"/>
      <c r="K387" s="464"/>
      <c r="L387" s="391" t="str">
        <f>IF(入力①申請書項目!T187="","",入力①申請書項目!T187)</f>
        <v/>
      </c>
      <c r="M387" s="391"/>
      <c r="N387" s="391"/>
      <c r="O387" s="391"/>
      <c r="P387" s="391"/>
      <c r="Q387" s="391"/>
      <c r="R387" s="391"/>
      <c r="S387" s="391"/>
      <c r="T387" s="391"/>
      <c r="U387" s="391"/>
      <c r="V387" s="391"/>
      <c r="W387" s="393" t="str">
        <f>IF(入力①申請書項目!AD187="","",入力①申請書項目!AD187)&amp;IF(入力①申請書項目!AG187="","",入力①申請書項目!AG187)</f>
        <v/>
      </c>
      <c r="X387" s="393"/>
      <c r="Y387" s="393"/>
      <c r="Z387" s="393"/>
      <c r="AA387" s="393" t="str">
        <f>IF(入力①申請書項目!AJ187="","",入力①申請書項目!AJ187)</f>
        <v/>
      </c>
      <c r="AB387" s="393"/>
      <c r="AC387" s="393"/>
      <c r="AD387" s="394" t="str">
        <f>IF(入力①申請書項目!AN187="","",入力①申請書項目!AN187)</f>
        <v/>
      </c>
      <c r="AE387" s="394"/>
      <c r="AF387" s="394"/>
      <c r="AG387" s="443" t="str">
        <f>IF(入力①申請書項目!AQ187="","",入力①申請書項目!AQ187)</f>
        <v/>
      </c>
      <c r="AH387" s="443"/>
      <c r="AI387" s="394" t="str">
        <f>IF(入力①申請書項目!AS187=0,"",入力①申請書項目!AS187)</f>
        <v/>
      </c>
      <c r="AJ387" s="394"/>
      <c r="AK387" s="394"/>
      <c r="AL387" s="416" t="str">
        <f>IF(入力①申請書項目!AY187="","",入力①申請書項目!AY187)</f>
        <v/>
      </c>
      <c r="AM387" s="416"/>
      <c r="AN387" s="416"/>
      <c r="AO387" s="416"/>
      <c r="AP387" s="416"/>
      <c r="AQ387" s="269"/>
    </row>
    <row r="388" spans="1:43" ht="20.100000000000001" customHeight="1" x14ac:dyDescent="0.15">
      <c r="A388" s="268"/>
      <c r="B388" s="268"/>
      <c r="C388" s="351">
        <v>18</v>
      </c>
      <c r="D388" s="343" t="str">
        <f>IF(入力①申請書項目!E188="","",入力①申請書項目!E188)</f>
        <v/>
      </c>
      <c r="E388" s="393" t="str">
        <f>IF(入力①申請書項目!G188="","",IF(入力①申請書項目!M188="",""&amp;入力①申請書項目!G188&amp;"."&amp;入力①申請書項目!J188,""&amp;入力①申請書項目!G188&amp;"."&amp;入力①申請書項目!J188&amp;"."&amp;入力①申請書項目!M188))</f>
        <v/>
      </c>
      <c r="F388" s="393"/>
      <c r="G388" s="393"/>
      <c r="H388" s="393"/>
      <c r="I388" s="464" t="str">
        <f>IF(入力①申請書項目!P188="","",VLOOKUP(入力①申請書項目!P188,PL①!$A$28:$B$36,2,FALSE))</f>
        <v/>
      </c>
      <c r="J388" s="464"/>
      <c r="K388" s="464"/>
      <c r="L388" s="391" t="str">
        <f>IF(入力①申請書項目!T188="","",入力①申請書項目!T188)</f>
        <v/>
      </c>
      <c r="M388" s="391"/>
      <c r="N388" s="391"/>
      <c r="O388" s="391"/>
      <c r="P388" s="391"/>
      <c r="Q388" s="391"/>
      <c r="R388" s="391"/>
      <c r="S388" s="391"/>
      <c r="T388" s="391"/>
      <c r="U388" s="391"/>
      <c r="V388" s="391"/>
      <c r="W388" s="393" t="str">
        <f>IF(入力①申請書項目!AD188="","",入力①申請書項目!AD188)&amp;IF(入力①申請書項目!AG188="","",入力①申請書項目!AG188)</f>
        <v/>
      </c>
      <c r="X388" s="393"/>
      <c r="Y388" s="393"/>
      <c r="Z388" s="393"/>
      <c r="AA388" s="393" t="str">
        <f>IF(入力①申請書項目!AJ188="","",入力①申請書項目!AJ188)</f>
        <v/>
      </c>
      <c r="AB388" s="393"/>
      <c r="AC388" s="393"/>
      <c r="AD388" s="394" t="str">
        <f>IF(入力①申請書項目!AN188="","",入力①申請書項目!AN188)</f>
        <v/>
      </c>
      <c r="AE388" s="394"/>
      <c r="AF388" s="394"/>
      <c r="AG388" s="443" t="str">
        <f>IF(入力①申請書項目!AQ188="","",入力①申請書項目!AQ188)</f>
        <v/>
      </c>
      <c r="AH388" s="443"/>
      <c r="AI388" s="394" t="str">
        <f>IF(入力①申請書項目!AS188=0,"",入力①申請書項目!AS188)</f>
        <v/>
      </c>
      <c r="AJ388" s="394"/>
      <c r="AK388" s="394"/>
      <c r="AL388" s="416" t="str">
        <f>IF(入力①申請書項目!AY188="","",入力①申請書項目!AY188)</f>
        <v/>
      </c>
      <c r="AM388" s="416"/>
      <c r="AN388" s="416"/>
      <c r="AO388" s="416"/>
      <c r="AP388" s="416"/>
      <c r="AQ388" s="269"/>
    </row>
    <row r="389" spans="1:43" ht="20.100000000000001" customHeight="1" x14ac:dyDescent="0.15">
      <c r="A389" s="268"/>
      <c r="B389" s="268"/>
      <c r="C389" s="351">
        <v>19</v>
      </c>
      <c r="D389" s="343" t="str">
        <f>IF(入力①申請書項目!E189="","",入力①申請書項目!E189)</f>
        <v/>
      </c>
      <c r="E389" s="393" t="str">
        <f>IF(入力①申請書項目!G189="","",IF(入力①申請書項目!M189="",""&amp;入力①申請書項目!G189&amp;"."&amp;入力①申請書項目!J189,""&amp;入力①申請書項目!G189&amp;"."&amp;入力①申請書項目!J189&amp;"."&amp;入力①申請書項目!M189))</f>
        <v/>
      </c>
      <c r="F389" s="393"/>
      <c r="G389" s="393"/>
      <c r="H389" s="393"/>
      <c r="I389" s="464" t="str">
        <f>IF(入力①申請書項目!P189="","",VLOOKUP(入力①申請書項目!P189,PL①!$A$28:$B$36,2,FALSE))</f>
        <v/>
      </c>
      <c r="J389" s="464"/>
      <c r="K389" s="464"/>
      <c r="L389" s="391" t="str">
        <f>IF(入力①申請書項目!T189="","",入力①申請書項目!T189)</f>
        <v/>
      </c>
      <c r="M389" s="391"/>
      <c r="N389" s="391"/>
      <c r="O389" s="391"/>
      <c r="P389" s="391"/>
      <c r="Q389" s="391"/>
      <c r="R389" s="391"/>
      <c r="S389" s="391"/>
      <c r="T389" s="391"/>
      <c r="U389" s="391"/>
      <c r="V389" s="391"/>
      <c r="W389" s="393" t="str">
        <f>IF(入力①申請書項目!AD189="","",入力①申請書項目!AD189)&amp;IF(入力①申請書項目!AG189="","",入力①申請書項目!AG189)</f>
        <v/>
      </c>
      <c r="X389" s="393"/>
      <c r="Y389" s="393"/>
      <c r="Z389" s="393"/>
      <c r="AA389" s="393" t="str">
        <f>IF(入力①申請書項目!AJ189="","",入力①申請書項目!AJ189)</f>
        <v/>
      </c>
      <c r="AB389" s="393"/>
      <c r="AC389" s="393"/>
      <c r="AD389" s="394" t="str">
        <f>IF(入力①申請書項目!AN189="","",入力①申請書項目!AN189)</f>
        <v/>
      </c>
      <c r="AE389" s="394"/>
      <c r="AF389" s="394"/>
      <c r="AG389" s="443" t="str">
        <f>IF(入力①申請書項目!AQ189="","",入力①申請書項目!AQ189)</f>
        <v/>
      </c>
      <c r="AH389" s="443"/>
      <c r="AI389" s="394" t="str">
        <f>IF(入力①申請書項目!AS189=0,"",入力①申請書項目!AS189)</f>
        <v/>
      </c>
      <c r="AJ389" s="394"/>
      <c r="AK389" s="394"/>
      <c r="AL389" s="416" t="str">
        <f>IF(入力①申請書項目!AY189="","",入力①申請書項目!AY189)</f>
        <v/>
      </c>
      <c r="AM389" s="416"/>
      <c r="AN389" s="416"/>
      <c r="AO389" s="416"/>
      <c r="AP389" s="416"/>
      <c r="AQ389" s="269"/>
    </row>
    <row r="390" spans="1:43" ht="20.100000000000001" customHeight="1" x14ac:dyDescent="0.15">
      <c r="A390" s="268"/>
      <c r="B390" s="268"/>
      <c r="C390" s="351">
        <v>20</v>
      </c>
      <c r="D390" s="343" t="str">
        <f>IF(入力①申請書項目!E190="","",入力①申請書項目!E190)</f>
        <v/>
      </c>
      <c r="E390" s="393" t="str">
        <f>IF(入力①申請書項目!G190="","",IF(入力①申請書項目!M190="",""&amp;入力①申請書項目!G190&amp;"."&amp;入力①申請書項目!J190,""&amp;入力①申請書項目!G190&amp;"."&amp;入力①申請書項目!J190&amp;"."&amp;入力①申請書項目!M190))</f>
        <v/>
      </c>
      <c r="F390" s="393"/>
      <c r="G390" s="393"/>
      <c r="H390" s="393"/>
      <c r="I390" s="464" t="str">
        <f>IF(入力①申請書項目!P190="","",VLOOKUP(入力①申請書項目!P190,PL①!$A$28:$B$36,2,FALSE))</f>
        <v/>
      </c>
      <c r="J390" s="464"/>
      <c r="K390" s="464"/>
      <c r="L390" s="391" t="str">
        <f>IF(入力①申請書項目!T190="","",入力①申請書項目!T190)</f>
        <v/>
      </c>
      <c r="M390" s="391"/>
      <c r="N390" s="391"/>
      <c r="O390" s="391"/>
      <c r="P390" s="391"/>
      <c r="Q390" s="391"/>
      <c r="R390" s="391"/>
      <c r="S390" s="391"/>
      <c r="T390" s="391"/>
      <c r="U390" s="391"/>
      <c r="V390" s="391"/>
      <c r="W390" s="393" t="str">
        <f>IF(入力①申請書項目!AD190="","",入力①申請書項目!AD190)&amp;IF(入力①申請書項目!AG190="","",入力①申請書項目!AG190)</f>
        <v/>
      </c>
      <c r="X390" s="393"/>
      <c r="Y390" s="393"/>
      <c r="Z390" s="393"/>
      <c r="AA390" s="393" t="str">
        <f>IF(入力①申請書項目!AJ190="","",入力①申請書項目!AJ190)</f>
        <v/>
      </c>
      <c r="AB390" s="393"/>
      <c r="AC390" s="393"/>
      <c r="AD390" s="394" t="str">
        <f>IF(入力①申請書項目!AN190="","",入力①申請書項目!AN190)</f>
        <v/>
      </c>
      <c r="AE390" s="394"/>
      <c r="AF390" s="394"/>
      <c r="AG390" s="443" t="str">
        <f>IF(入力①申請書項目!AQ190="","",入力①申請書項目!AQ190)</f>
        <v/>
      </c>
      <c r="AH390" s="443"/>
      <c r="AI390" s="394" t="str">
        <f>IF(入力①申請書項目!AS190=0,"",入力①申請書項目!AS190)</f>
        <v/>
      </c>
      <c r="AJ390" s="394"/>
      <c r="AK390" s="394"/>
      <c r="AL390" s="416" t="str">
        <f>IF(入力①申請書項目!AY190="","",入力①申請書項目!AY190)</f>
        <v/>
      </c>
      <c r="AM390" s="416"/>
      <c r="AN390" s="416"/>
      <c r="AO390" s="416"/>
      <c r="AP390" s="416"/>
      <c r="AQ390" s="269"/>
    </row>
    <row r="391" spans="1:43" ht="20.100000000000001" customHeight="1" x14ac:dyDescent="0.15">
      <c r="A391" s="268"/>
      <c r="B391" s="268"/>
      <c r="C391" s="351">
        <v>21</v>
      </c>
      <c r="D391" s="343" t="str">
        <f>IF(入力①申請書項目!E191="","",入力①申請書項目!E191)</f>
        <v/>
      </c>
      <c r="E391" s="393" t="str">
        <f>IF(入力①申請書項目!G191="","",IF(入力①申請書項目!M191="",""&amp;入力①申請書項目!G191&amp;"."&amp;入力①申請書項目!J191,""&amp;入力①申請書項目!G191&amp;"."&amp;入力①申請書項目!J191&amp;"."&amp;入力①申請書項目!M191))</f>
        <v/>
      </c>
      <c r="F391" s="393"/>
      <c r="G391" s="393"/>
      <c r="H391" s="393"/>
      <c r="I391" s="464" t="str">
        <f>IF(入力①申請書項目!P191="","",VLOOKUP(入力①申請書項目!P191,PL①!$A$28:$B$36,2,FALSE))</f>
        <v/>
      </c>
      <c r="J391" s="464"/>
      <c r="K391" s="464"/>
      <c r="L391" s="391" t="str">
        <f>IF(入力①申請書項目!T191="","",入力①申請書項目!T191)</f>
        <v/>
      </c>
      <c r="M391" s="391"/>
      <c r="N391" s="391"/>
      <c r="O391" s="391"/>
      <c r="P391" s="391"/>
      <c r="Q391" s="391"/>
      <c r="R391" s="391"/>
      <c r="S391" s="391"/>
      <c r="T391" s="391"/>
      <c r="U391" s="391"/>
      <c r="V391" s="391"/>
      <c r="W391" s="393" t="str">
        <f>IF(入力①申請書項目!AD191="","",入力①申請書項目!AD191)&amp;IF(入力①申請書項目!AG191="","",入力①申請書項目!AG191)</f>
        <v/>
      </c>
      <c r="X391" s="393"/>
      <c r="Y391" s="393"/>
      <c r="Z391" s="393"/>
      <c r="AA391" s="393" t="str">
        <f>IF(入力①申請書項目!AJ191="","",入力①申請書項目!AJ191)</f>
        <v/>
      </c>
      <c r="AB391" s="393"/>
      <c r="AC391" s="393"/>
      <c r="AD391" s="394" t="str">
        <f>IF(入力①申請書項目!AN191="","",入力①申請書項目!AN191)</f>
        <v/>
      </c>
      <c r="AE391" s="394"/>
      <c r="AF391" s="394"/>
      <c r="AG391" s="443" t="str">
        <f>IF(入力①申請書項目!AQ191="","",入力①申請書項目!AQ191)</f>
        <v/>
      </c>
      <c r="AH391" s="443"/>
      <c r="AI391" s="394" t="str">
        <f>IF(入力①申請書項目!AS191=0,"",入力①申請書項目!AS191)</f>
        <v/>
      </c>
      <c r="AJ391" s="394"/>
      <c r="AK391" s="394"/>
      <c r="AL391" s="416" t="str">
        <f>IF(入力①申請書項目!AY191="","",入力①申請書項目!AY191)</f>
        <v/>
      </c>
      <c r="AM391" s="416"/>
      <c r="AN391" s="416"/>
      <c r="AO391" s="416"/>
      <c r="AP391" s="416"/>
      <c r="AQ391" s="269"/>
    </row>
    <row r="392" spans="1:43" ht="20.100000000000001" customHeight="1" x14ac:dyDescent="0.15">
      <c r="A392" s="268"/>
      <c r="B392" s="268"/>
      <c r="C392" s="351">
        <v>22</v>
      </c>
      <c r="D392" s="343" t="str">
        <f>IF(入力①申請書項目!E192="","",入力①申請書項目!E192)</f>
        <v/>
      </c>
      <c r="E392" s="393" t="str">
        <f>IF(入力①申請書項目!G192="","",IF(入力①申請書項目!M192="",""&amp;入力①申請書項目!G192&amp;"."&amp;入力①申請書項目!J192,""&amp;入力①申請書項目!G192&amp;"."&amp;入力①申請書項目!J192&amp;"."&amp;入力①申請書項目!M192))</f>
        <v/>
      </c>
      <c r="F392" s="393"/>
      <c r="G392" s="393"/>
      <c r="H392" s="393"/>
      <c r="I392" s="464" t="str">
        <f>IF(入力①申請書項目!P192="","",VLOOKUP(入力①申請書項目!P192,PL①!$A$28:$B$36,2,FALSE))</f>
        <v/>
      </c>
      <c r="J392" s="464"/>
      <c r="K392" s="464"/>
      <c r="L392" s="391" t="str">
        <f>IF(入力①申請書項目!T192="","",入力①申請書項目!T192)</f>
        <v/>
      </c>
      <c r="M392" s="391"/>
      <c r="N392" s="391"/>
      <c r="O392" s="391"/>
      <c r="P392" s="391"/>
      <c r="Q392" s="391"/>
      <c r="R392" s="391"/>
      <c r="S392" s="391"/>
      <c r="T392" s="391"/>
      <c r="U392" s="391"/>
      <c r="V392" s="391"/>
      <c r="W392" s="393" t="str">
        <f>IF(入力①申請書項目!AD192="","",入力①申請書項目!AD192)&amp;IF(入力①申請書項目!AG192="","",入力①申請書項目!AG192)</f>
        <v/>
      </c>
      <c r="X392" s="393"/>
      <c r="Y392" s="393"/>
      <c r="Z392" s="393"/>
      <c r="AA392" s="393" t="str">
        <f>IF(入力①申請書項目!AJ192="","",入力①申請書項目!AJ192)</f>
        <v/>
      </c>
      <c r="AB392" s="393"/>
      <c r="AC392" s="393"/>
      <c r="AD392" s="394" t="str">
        <f>IF(入力①申請書項目!AN192="","",入力①申請書項目!AN192)</f>
        <v/>
      </c>
      <c r="AE392" s="394"/>
      <c r="AF392" s="394"/>
      <c r="AG392" s="443" t="str">
        <f>IF(入力①申請書項目!AQ192="","",入力①申請書項目!AQ192)</f>
        <v/>
      </c>
      <c r="AH392" s="443"/>
      <c r="AI392" s="394" t="str">
        <f>IF(入力①申請書項目!AS192=0,"",入力①申請書項目!AS192)</f>
        <v/>
      </c>
      <c r="AJ392" s="394"/>
      <c r="AK392" s="394"/>
      <c r="AL392" s="416" t="str">
        <f>IF(入力①申請書項目!AY192="","",入力①申請書項目!AY192)</f>
        <v/>
      </c>
      <c r="AM392" s="416"/>
      <c r="AN392" s="416"/>
      <c r="AO392" s="416"/>
      <c r="AP392" s="416"/>
      <c r="AQ392" s="269"/>
    </row>
    <row r="393" spans="1:43" ht="20.100000000000001" customHeight="1" x14ac:dyDescent="0.15">
      <c r="A393" s="268"/>
      <c r="B393" s="268"/>
      <c r="C393" s="351">
        <v>23</v>
      </c>
      <c r="D393" s="343" t="str">
        <f>IF(入力①申請書項目!E193="","",入力①申請書項目!E193)</f>
        <v/>
      </c>
      <c r="E393" s="393" t="str">
        <f>IF(入力①申請書項目!G193="","",IF(入力①申請書項目!M193="",""&amp;入力①申請書項目!G193&amp;"."&amp;入力①申請書項目!J193,""&amp;入力①申請書項目!G193&amp;"."&amp;入力①申請書項目!J193&amp;"."&amp;入力①申請書項目!M193))</f>
        <v/>
      </c>
      <c r="F393" s="393"/>
      <c r="G393" s="393"/>
      <c r="H393" s="393"/>
      <c r="I393" s="464" t="str">
        <f>IF(入力①申請書項目!P193="","",VLOOKUP(入力①申請書項目!P193,PL①!$A$28:$B$36,2,FALSE))</f>
        <v/>
      </c>
      <c r="J393" s="464"/>
      <c r="K393" s="464"/>
      <c r="L393" s="391" t="str">
        <f>IF(入力①申請書項目!T193="","",入力①申請書項目!T193)</f>
        <v/>
      </c>
      <c r="M393" s="391"/>
      <c r="N393" s="391"/>
      <c r="O393" s="391"/>
      <c r="P393" s="391"/>
      <c r="Q393" s="391"/>
      <c r="R393" s="391"/>
      <c r="S393" s="391"/>
      <c r="T393" s="391"/>
      <c r="U393" s="391"/>
      <c r="V393" s="391"/>
      <c r="W393" s="393" t="str">
        <f>IF(入力①申請書項目!AD193="","",入力①申請書項目!AD193)&amp;IF(入力①申請書項目!AG193="","",入力①申請書項目!AG193)</f>
        <v/>
      </c>
      <c r="X393" s="393"/>
      <c r="Y393" s="393"/>
      <c r="Z393" s="393"/>
      <c r="AA393" s="393" t="str">
        <f>IF(入力①申請書項目!AJ193="","",入力①申請書項目!AJ193)</f>
        <v/>
      </c>
      <c r="AB393" s="393"/>
      <c r="AC393" s="393"/>
      <c r="AD393" s="394" t="str">
        <f>IF(入力①申請書項目!AN193="","",入力①申請書項目!AN193)</f>
        <v/>
      </c>
      <c r="AE393" s="394"/>
      <c r="AF393" s="394"/>
      <c r="AG393" s="443" t="str">
        <f>IF(入力①申請書項目!AQ193="","",入力①申請書項目!AQ193)</f>
        <v/>
      </c>
      <c r="AH393" s="443"/>
      <c r="AI393" s="394" t="str">
        <f>IF(入力①申請書項目!AS193=0,"",入力①申請書項目!AS193)</f>
        <v/>
      </c>
      <c r="AJ393" s="394"/>
      <c r="AK393" s="394"/>
      <c r="AL393" s="416" t="str">
        <f>IF(入力①申請書項目!AY193="","",入力①申請書項目!AY193)</f>
        <v/>
      </c>
      <c r="AM393" s="416"/>
      <c r="AN393" s="416"/>
      <c r="AO393" s="416"/>
      <c r="AP393" s="416"/>
      <c r="AQ393" s="269"/>
    </row>
    <row r="394" spans="1:43" ht="20.100000000000001" customHeight="1" x14ac:dyDescent="0.15">
      <c r="A394" s="268"/>
      <c r="B394" s="268"/>
      <c r="C394" s="351">
        <v>24</v>
      </c>
      <c r="D394" s="343" t="str">
        <f>IF(入力①申請書項目!E194="","",入力①申請書項目!E194)</f>
        <v/>
      </c>
      <c r="E394" s="393" t="str">
        <f>IF(入力①申請書項目!G194="","",IF(入力①申請書項目!M194="",""&amp;入力①申請書項目!G194&amp;"."&amp;入力①申請書項目!J194,""&amp;入力①申請書項目!G194&amp;"."&amp;入力①申請書項目!J194&amp;"."&amp;入力①申請書項目!M194))</f>
        <v/>
      </c>
      <c r="F394" s="393"/>
      <c r="G394" s="393"/>
      <c r="H394" s="393"/>
      <c r="I394" s="464" t="str">
        <f>IF(入力①申請書項目!P194="","",VLOOKUP(入力①申請書項目!P194,PL①!$A$28:$B$36,2,FALSE))</f>
        <v/>
      </c>
      <c r="J394" s="464"/>
      <c r="K394" s="464"/>
      <c r="L394" s="391" t="str">
        <f>IF(入力①申請書項目!T194="","",入力①申請書項目!T194)</f>
        <v/>
      </c>
      <c r="M394" s="391"/>
      <c r="N394" s="391"/>
      <c r="O394" s="391"/>
      <c r="P394" s="391"/>
      <c r="Q394" s="391"/>
      <c r="R394" s="391"/>
      <c r="S394" s="391"/>
      <c r="T394" s="391"/>
      <c r="U394" s="391"/>
      <c r="V394" s="391"/>
      <c r="W394" s="393" t="str">
        <f>IF(入力①申請書項目!AD194="","",入力①申請書項目!AD194)&amp;IF(入力①申請書項目!AG194="","",入力①申請書項目!AG194)</f>
        <v/>
      </c>
      <c r="X394" s="393"/>
      <c r="Y394" s="393"/>
      <c r="Z394" s="393"/>
      <c r="AA394" s="393" t="str">
        <f>IF(入力①申請書項目!AJ194="","",入力①申請書項目!AJ194)</f>
        <v/>
      </c>
      <c r="AB394" s="393"/>
      <c r="AC394" s="393"/>
      <c r="AD394" s="394" t="str">
        <f>IF(入力①申請書項目!AN194="","",入力①申請書項目!AN194)</f>
        <v/>
      </c>
      <c r="AE394" s="394"/>
      <c r="AF394" s="394"/>
      <c r="AG394" s="443" t="str">
        <f>IF(入力①申請書項目!AQ194="","",入力①申請書項目!AQ194)</f>
        <v/>
      </c>
      <c r="AH394" s="443"/>
      <c r="AI394" s="394" t="str">
        <f>IF(入力①申請書項目!AS194=0,"",入力①申請書項目!AS194)</f>
        <v/>
      </c>
      <c r="AJ394" s="394"/>
      <c r="AK394" s="394"/>
      <c r="AL394" s="416" t="str">
        <f>IF(入力①申請書項目!AY194="","",入力①申請書項目!AY194)</f>
        <v/>
      </c>
      <c r="AM394" s="416"/>
      <c r="AN394" s="416"/>
      <c r="AO394" s="416"/>
      <c r="AP394" s="416"/>
      <c r="AQ394" s="269"/>
    </row>
    <row r="395" spans="1:43" ht="20.100000000000001" customHeight="1" x14ac:dyDescent="0.15">
      <c r="A395" s="268"/>
      <c r="B395" s="268"/>
      <c r="C395" s="351">
        <v>25</v>
      </c>
      <c r="D395" s="343" t="str">
        <f>IF(入力①申請書項目!E195="","",入力①申請書項目!E195)</f>
        <v/>
      </c>
      <c r="E395" s="393" t="str">
        <f>IF(入力①申請書項目!G195="","",IF(入力①申請書項目!M195="",""&amp;入力①申請書項目!G195&amp;"."&amp;入力①申請書項目!J195,""&amp;入力①申請書項目!G195&amp;"."&amp;入力①申請書項目!J195&amp;"."&amp;入力①申請書項目!M195))</f>
        <v/>
      </c>
      <c r="F395" s="393"/>
      <c r="G395" s="393"/>
      <c r="H395" s="393"/>
      <c r="I395" s="464" t="str">
        <f>IF(入力①申請書項目!P195="","",VLOOKUP(入力①申請書項目!P195,PL①!$A$28:$B$36,2,FALSE))</f>
        <v/>
      </c>
      <c r="J395" s="464"/>
      <c r="K395" s="464"/>
      <c r="L395" s="391" t="str">
        <f>IF(入力①申請書項目!T195="","",入力①申請書項目!T195)</f>
        <v/>
      </c>
      <c r="M395" s="391"/>
      <c r="N395" s="391"/>
      <c r="O395" s="391"/>
      <c r="P395" s="391"/>
      <c r="Q395" s="391"/>
      <c r="R395" s="391"/>
      <c r="S395" s="391"/>
      <c r="T395" s="391"/>
      <c r="U395" s="391"/>
      <c r="V395" s="391"/>
      <c r="W395" s="393" t="str">
        <f>IF(入力①申請書項目!AD195="","",入力①申請書項目!AD195)&amp;IF(入力①申請書項目!AG195="","",入力①申請書項目!AG195)</f>
        <v/>
      </c>
      <c r="X395" s="393"/>
      <c r="Y395" s="393"/>
      <c r="Z395" s="393"/>
      <c r="AA395" s="393" t="str">
        <f>IF(入力①申請書項目!AJ195="","",入力①申請書項目!AJ195)</f>
        <v/>
      </c>
      <c r="AB395" s="393"/>
      <c r="AC395" s="393"/>
      <c r="AD395" s="394" t="str">
        <f>IF(入力①申請書項目!AN195="","",入力①申請書項目!AN195)</f>
        <v/>
      </c>
      <c r="AE395" s="394"/>
      <c r="AF395" s="394"/>
      <c r="AG395" s="443" t="str">
        <f>IF(入力①申請書項目!AQ195="","",入力①申請書項目!AQ195)</f>
        <v/>
      </c>
      <c r="AH395" s="443"/>
      <c r="AI395" s="394" t="str">
        <f>IF(入力①申請書項目!AS195=0,"",入力①申請書項目!AS195)</f>
        <v/>
      </c>
      <c r="AJ395" s="394"/>
      <c r="AK395" s="394"/>
      <c r="AL395" s="416" t="str">
        <f>IF(入力①申請書項目!AY195="","",入力①申請書項目!AY195)</f>
        <v/>
      </c>
      <c r="AM395" s="416"/>
      <c r="AN395" s="416"/>
      <c r="AO395" s="416"/>
      <c r="AP395" s="416"/>
      <c r="AQ395" s="269"/>
    </row>
    <row r="396" spans="1:43" ht="20.100000000000001" customHeight="1" x14ac:dyDescent="0.15">
      <c r="A396" s="268"/>
      <c r="B396" s="268"/>
      <c r="C396" s="351">
        <v>26</v>
      </c>
      <c r="D396" s="343" t="str">
        <f>IF(入力①申請書項目!E196="","",入力①申請書項目!E196)</f>
        <v/>
      </c>
      <c r="E396" s="393" t="str">
        <f>IF(入力①申請書項目!G196="","",IF(入力①申請書項目!M196="",""&amp;入力①申請書項目!G196&amp;"."&amp;入力①申請書項目!J196,""&amp;入力①申請書項目!G196&amp;"."&amp;入力①申請書項目!J196&amp;"."&amp;入力①申請書項目!M196))</f>
        <v/>
      </c>
      <c r="F396" s="393"/>
      <c r="G396" s="393"/>
      <c r="H396" s="393"/>
      <c r="I396" s="464" t="str">
        <f>IF(入力①申請書項目!P196="","",VLOOKUP(入力①申請書項目!P196,PL①!$A$28:$B$36,2,FALSE))</f>
        <v/>
      </c>
      <c r="J396" s="464"/>
      <c r="K396" s="464"/>
      <c r="L396" s="391" t="str">
        <f>IF(入力①申請書項目!T196="","",入力①申請書項目!T196)</f>
        <v/>
      </c>
      <c r="M396" s="391"/>
      <c r="N396" s="391"/>
      <c r="O396" s="391"/>
      <c r="P396" s="391"/>
      <c r="Q396" s="391"/>
      <c r="R396" s="391"/>
      <c r="S396" s="391"/>
      <c r="T396" s="391"/>
      <c r="U396" s="391"/>
      <c r="V396" s="391"/>
      <c r="W396" s="393" t="str">
        <f>IF(入力①申請書項目!AD196="","",入力①申請書項目!AD196)&amp;IF(入力①申請書項目!AG196="","",入力①申請書項目!AG196)</f>
        <v/>
      </c>
      <c r="X396" s="393"/>
      <c r="Y396" s="393"/>
      <c r="Z396" s="393"/>
      <c r="AA396" s="393" t="str">
        <f>IF(入力①申請書項目!AJ196="","",入力①申請書項目!AJ196)</f>
        <v/>
      </c>
      <c r="AB396" s="393"/>
      <c r="AC396" s="393"/>
      <c r="AD396" s="394" t="str">
        <f>IF(入力①申請書項目!AN196="","",入力①申請書項目!AN196)</f>
        <v/>
      </c>
      <c r="AE396" s="394"/>
      <c r="AF396" s="394"/>
      <c r="AG396" s="443" t="str">
        <f>IF(入力①申請書項目!AQ196="","",入力①申請書項目!AQ196)</f>
        <v/>
      </c>
      <c r="AH396" s="443"/>
      <c r="AI396" s="394" t="str">
        <f>IF(入力①申請書項目!AS196=0,"",入力①申請書項目!AS196)</f>
        <v/>
      </c>
      <c r="AJ396" s="394"/>
      <c r="AK396" s="394"/>
      <c r="AL396" s="416" t="str">
        <f>IF(入力①申請書項目!AY196="","",入力①申請書項目!AY196)</f>
        <v/>
      </c>
      <c r="AM396" s="416"/>
      <c r="AN396" s="416"/>
      <c r="AO396" s="416"/>
      <c r="AP396" s="416"/>
      <c r="AQ396" s="269"/>
    </row>
    <row r="397" spans="1:43" ht="20.100000000000001" customHeight="1" x14ac:dyDescent="0.15">
      <c r="A397" s="268"/>
      <c r="B397" s="268"/>
      <c r="C397" s="351">
        <v>27</v>
      </c>
      <c r="D397" s="343" t="str">
        <f>IF(入力①申請書項目!E197="","",入力①申請書項目!E197)</f>
        <v/>
      </c>
      <c r="E397" s="393" t="str">
        <f>IF(入力①申請書項目!G197="","",IF(入力①申請書項目!M197="",""&amp;入力①申請書項目!G197&amp;"."&amp;入力①申請書項目!J197,""&amp;入力①申請書項目!G197&amp;"."&amp;入力①申請書項目!J197&amp;"."&amp;入力①申請書項目!M197))</f>
        <v/>
      </c>
      <c r="F397" s="393"/>
      <c r="G397" s="393"/>
      <c r="H397" s="393"/>
      <c r="I397" s="464" t="str">
        <f>IF(入力①申請書項目!P197="","",VLOOKUP(入力①申請書項目!P197,PL①!$A$28:$B$36,2,FALSE))</f>
        <v/>
      </c>
      <c r="J397" s="464"/>
      <c r="K397" s="464"/>
      <c r="L397" s="391" t="str">
        <f>IF(入力①申請書項目!T197="","",入力①申請書項目!T197)</f>
        <v/>
      </c>
      <c r="M397" s="391"/>
      <c r="N397" s="391"/>
      <c r="O397" s="391"/>
      <c r="P397" s="391"/>
      <c r="Q397" s="391"/>
      <c r="R397" s="391"/>
      <c r="S397" s="391"/>
      <c r="T397" s="391"/>
      <c r="U397" s="391"/>
      <c r="V397" s="391"/>
      <c r="W397" s="393" t="str">
        <f>IF(入力①申請書項目!AD197="","",入力①申請書項目!AD197)&amp;IF(入力①申請書項目!AG197="","",入力①申請書項目!AG197)</f>
        <v/>
      </c>
      <c r="X397" s="393"/>
      <c r="Y397" s="393"/>
      <c r="Z397" s="393"/>
      <c r="AA397" s="393" t="str">
        <f>IF(入力①申請書項目!AJ197="","",入力①申請書項目!AJ197)</f>
        <v/>
      </c>
      <c r="AB397" s="393"/>
      <c r="AC397" s="393"/>
      <c r="AD397" s="394" t="str">
        <f>IF(入力①申請書項目!AN197="","",入力①申請書項目!AN197)</f>
        <v/>
      </c>
      <c r="AE397" s="394"/>
      <c r="AF397" s="394"/>
      <c r="AG397" s="443" t="str">
        <f>IF(入力①申請書項目!AQ197="","",入力①申請書項目!AQ197)</f>
        <v/>
      </c>
      <c r="AH397" s="443"/>
      <c r="AI397" s="394" t="str">
        <f>IF(入力①申請書項目!AS197=0,"",入力①申請書項目!AS197)</f>
        <v/>
      </c>
      <c r="AJ397" s="394"/>
      <c r="AK397" s="394"/>
      <c r="AL397" s="416" t="str">
        <f>IF(入力①申請書項目!AY197="","",入力①申請書項目!AY197)</f>
        <v/>
      </c>
      <c r="AM397" s="416"/>
      <c r="AN397" s="416"/>
      <c r="AO397" s="416"/>
      <c r="AP397" s="416"/>
      <c r="AQ397" s="269"/>
    </row>
    <row r="398" spans="1:43" ht="20.100000000000001" customHeight="1" x14ac:dyDescent="0.15">
      <c r="A398" s="268"/>
      <c r="B398" s="268"/>
      <c r="C398" s="351">
        <v>28</v>
      </c>
      <c r="D398" s="343" t="str">
        <f>IF(入力①申請書項目!E198="","",入力①申請書項目!E198)</f>
        <v/>
      </c>
      <c r="E398" s="393" t="str">
        <f>IF(入力①申請書項目!G198="","",IF(入力①申請書項目!M198="",""&amp;入力①申請書項目!G198&amp;"."&amp;入力①申請書項目!J198,""&amp;入力①申請書項目!G198&amp;"."&amp;入力①申請書項目!J198&amp;"."&amp;入力①申請書項目!M198))</f>
        <v/>
      </c>
      <c r="F398" s="393"/>
      <c r="G398" s="393"/>
      <c r="H398" s="393"/>
      <c r="I398" s="464" t="str">
        <f>IF(入力①申請書項目!P198="","",VLOOKUP(入力①申請書項目!P198,PL①!$A$28:$B$36,2,FALSE))</f>
        <v/>
      </c>
      <c r="J398" s="464"/>
      <c r="K398" s="464"/>
      <c r="L398" s="391" t="str">
        <f>IF(入力①申請書項目!T198="","",入力①申請書項目!T198)</f>
        <v/>
      </c>
      <c r="M398" s="391"/>
      <c r="N398" s="391"/>
      <c r="O398" s="391"/>
      <c r="P398" s="391"/>
      <c r="Q398" s="391"/>
      <c r="R398" s="391"/>
      <c r="S398" s="391"/>
      <c r="T398" s="391"/>
      <c r="U398" s="391"/>
      <c r="V398" s="391"/>
      <c r="W398" s="393" t="str">
        <f>IF(入力①申請書項目!AD198="","",入力①申請書項目!AD198)&amp;IF(入力①申請書項目!AG198="","",入力①申請書項目!AG198)</f>
        <v/>
      </c>
      <c r="X398" s="393"/>
      <c r="Y398" s="393"/>
      <c r="Z398" s="393"/>
      <c r="AA398" s="393" t="str">
        <f>IF(入力①申請書項目!AJ198="","",入力①申請書項目!AJ198)</f>
        <v/>
      </c>
      <c r="AB398" s="393"/>
      <c r="AC398" s="393"/>
      <c r="AD398" s="394" t="str">
        <f>IF(入力①申請書項目!AN198="","",入力①申請書項目!AN198)</f>
        <v/>
      </c>
      <c r="AE398" s="394"/>
      <c r="AF398" s="394"/>
      <c r="AG398" s="443" t="str">
        <f>IF(入力①申請書項目!AQ198="","",入力①申請書項目!AQ198)</f>
        <v/>
      </c>
      <c r="AH398" s="443"/>
      <c r="AI398" s="394" t="str">
        <f>IF(入力①申請書項目!AS198=0,"",入力①申請書項目!AS198)</f>
        <v/>
      </c>
      <c r="AJ398" s="394"/>
      <c r="AK398" s="394"/>
      <c r="AL398" s="416" t="str">
        <f>IF(入力①申請書項目!AY198="","",入力①申請書項目!AY198)</f>
        <v/>
      </c>
      <c r="AM398" s="416"/>
      <c r="AN398" s="416"/>
      <c r="AO398" s="416"/>
      <c r="AP398" s="416"/>
      <c r="AQ398" s="269"/>
    </row>
    <row r="399" spans="1:43" ht="20.100000000000001" customHeight="1" x14ac:dyDescent="0.15">
      <c r="A399" s="268"/>
      <c r="B399" s="268"/>
      <c r="C399" s="351">
        <v>29</v>
      </c>
      <c r="D399" s="343" t="str">
        <f>IF(入力①申請書項目!E199="","",入力①申請書項目!E199)</f>
        <v/>
      </c>
      <c r="E399" s="393" t="str">
        <f>IF(入力①申請書項目!G199="","",IF(入力①申請書項目!M199="",""&amp;入力①申請書項目!G199&amp;"."&amp;入力①申請書項目!J199,""&amp;入力①申請書項目!G199&amp;"."&amp;入力①申請書項目!J199&amp;"."&amp;入力①申請書項目!M199))</f>
        <v/>
      </c>
      <c r="F399" s="393"/>
      <c r="G399" s="393"/>
      <c r="H399" s="393"/>
      <c r="I399" s="464" t="str">
        <f>IF(入力①申請書項目!P199="","",VLOOKUP(入力①申請書項目!P199,PL①!$A$28:$B$36,2,FALSE))</f>
        <v/>
      </c>
      <c r="J399" s="464"/>
      <c r="K399" s="464"/>
      <c r="L399" s="391" t="str">
        <f>IF(入力①申請書項目!T199="","",入力①申請書項目!T199)</f>
        <v/>
      </c>
      <c r="M399" s="391"/>
      <c r="N399" s="391"/>
      <c r="O399" s="391"/>
      <c r="P399" s="391"/>
      <c r="Q399" s="391"/>
      <c r="R399" s="391"/>
      <c r="S399" s="391"/>
      <c r="T399" s="391"/>
      <c r="U399" s="391"/>
      <c r="V399" s="391"/>
      <c r="W399" s="393" t="str">
        <f>IF(入力①申請書項目!AD199="","",入力①申請書項目!AD199)&amp;IF(入力①申請書項目!AG199="","",入力①申請書項目!AG199)</f>
        <v/>
      </c>
      <c r="X399" s="393"/>
      <c r="Y399" s="393"/>
      <c r="Z399" s="393"/>
      <c r="AA399" s="393" t="str">
        <f>IF(入力①申請書項目!AJ199="","",入力①申請書項目!AJ199)</f>
        <v/>
      </c>
      <c r="AB399" s="393"/>
      <c r="AC399" s="393"/>
      <c r="AD399" s="394" t="str">
        <f>IF(入力①申請書項目!AN199="","",入力①申請書項目!AN199)</f>
        <v/>
      </c>
      <c r="AE399" s="394"/>
      <c r="AF399" s="394"/>
      <c r="AG399" s="443" t="str">
        <f>IF(入力①申請書項目!AQ199="","",入力①申請書項目!AQ199)</f>
        <v/>
      </c>
      <c r="AH399" s="443"/>
      <c r="AI399" s="394" t="str">
        <f>IF(入力①申請書項目!AS199=0,"",入力①申請書項目!AS199)</f>
        <v/>
      </c>
      <c r="AJ399" s="394"/>
      <c r="AK399" s="394"/>
      <c r="AL399" s="416" t="str">
        <f>IF(入力①申請書項目!AY199="","",入力①申請書項目!AY199)</f>
        <v/>
      </c>
      <c r="AM399" s="416"/>
      <c r="AN399" s="416"/>
      <c r="AO399" s="416"/>
      <c r="AP399" s="416"/>
      <c r="AQ399" s="269"/>
    </row>
    <row r="400" spans="1:43" ht="20.100000000000001" customHeight="1" x14ac:dyDescent="0.15">
      <c r="A400" s="268"/>
      <c r="B400" s="268"/>
      <c r="C400" s="351">
        <v>30</v>
      </c>
      <c r="D400" s="343" t="str">
        <f>IF(入力①申請書項目!E200="","",入力①申請書項目!E200)</f>
        <v/>
      </c>
      <c r="E400" s="393" t="str">
        <f>IF(入力①申請書項目!G200="","",IF(入力①申請書項目!M200="",""&amp;入力①申請書項目!G200&amp;"."&amp;入力①申請書項目!J200,""&amp;入力①申請書項目!G200&amp;"."&amp;入力①申請書項目!J200&amp;"."&amp;入力①申請書項目!M200))</f>
        <v/>
      </c>
      <c r="F400" s="393"/>
      <c r="G400" s="393"/>
      <c r="H400" s="393"/>
      <c r="I400" s="464" t="str">
        <f>IF(入力①申請書項目!P200="","",VLOOKUP(入力①申請書項目!P200,PL①!$A$28:$B$36,2,FALSE))</f>
        <v/>
      </c>
      <c r="J400" s="464"/>
      <c r="K400" s="464"/>
      <c r="L400" s="391" t="str">
        <f>IF(入力①申請書項目!T200="","",入力①申請書項目!T200)</f>
        <v/>
      </c>
      <c r="M400" s="391"/>
      <c r="N400" s="391"/>
      <c r="O400" s="391"/>
      <c r="P400" s="391"/>
      <c r="Q400" s="391"/>
      <c r="R400" s="391"/>
      <c r="S400" s="391"/>
      <c r="T400" s="391"/>
      <c r="U400" s="391"/>
      <c r="V400" s="391"/>
      <c r="W400" s="393" t="str">
        <f>IF(入力①申請書項目!AD200="","",入力①申請書項目!AD200)&amp;IF(入力①申請書項目!AG200="","",入力①申請書項目!AG200)</f>
        <v/>
      </c>
      <c r="X400" s="393"/>
      <c r="Y400" s="393"/>
      <c r="Z400" s="393"/>
      <c r="AA400" s="393" t="str">
        <f>IF(入力①申請書項目!AJ200="","",入力①申請書項目!AJ200)</f>
        <v/>
      </c>
      <c r="AB400" s="393"/>
      <c r="AC400" s="393"/>
      <c r="AD400" s="394" t="str">
        <f>IF(入力①申請書項目!AN200="","",入力①申請書項目!AN200)</f>
        <v/>
      </c>
      <c r="AE400" s="394"/>
      <c r="AF400" s="394"/>
      <c r="AG400" s="443" t="str">
        <f>IF(入力①申請書項目!AQ200="","",入力①申請書項目!AQ200)</f>
        <v/>
      </c>
      <c r="AH400" s="443"/>
      <c r="AI400" s="394" t="str">
        <f>IF(入力①申請書項目!AS200=0,"",入力①申請書項目!AS200)</f>
        <v/>
      </c>
      <c r="AJ400" s="394"/>
      <c r="AK400" s="394"/>
      <c r="AL400" s="416" t="str">
        <f>IF(入力①申請書項目!AY200="","",入力①申請書項目!AY200)</f>
        <v/>
      </c>
      <c r="AM400" s="416"/>
      <c r="AN400" s="416"/>
      <c r="AO400" s="416"/>
      <c r="AP400" s="416"/>
      <c r="AQ400" s="269"/>
    </row>
    <row r="401" spans="1:43" ht="20.100000000000001" customHeight="1" x14ac:dyDescent="0.15">
      <c r="A401" s="268"/>
      <c r="B401" s="268"/>
      <c r="C401" s="351">
        <v>31</v>
      </c>
      <c r="D401" s="343" t="str">
        <f>IF(入力①申請書項目!E201="","",入力①申請書項目!E201)</f>
        <v/>
      </c>
      <c r="E401" s="393" t="str">
        <f>IF(入力①申請書項目!G201="","",IF(入力①申請書項目!M201="",""&amp;入力①申請書項目!G201&amp;"."&amp;入力①申請書項目!J201,""&amp;入力①申請書項目!G201&amp;"."&amp;入力①申請書項目!J201&amp;"."&amp;入力①申請書項目!M201))</f>
        <v/>
      </c>
      <c r="F401" s="393"/>
      <c r="G401" s="393"/>
      <c r="H401" s="393"/>
      <c r="I401" s="464" t="str">
        <f>IF(入力①申請書項目!P201="","",VLOOKUP(入力①申請書項目!P201,PL①!$A$28:$B$36,2,FALSE))</f>
        <v/>
      </c>
      <c r="J401" s="464"/>
      <c r="K401" s="464"/>
      <c r="L401" s="391" t="str">
        <f>IF(入力①申請書項目!T201="","",入力①申請書項目!T201)</f>
        <v/>
      </c>
      <c r="M401" s="391"/>
      <c r="N401" s="391"/>
      <c r="O401" s="391"/>
      <c r="P401" s="391"/>
      <c r="Q401" s="391"/>
      <c r="R401" s="391"/>
      <c r="S401" s="391"/>
      <c r="T401" s="391"/>
      <c r="U401" s="391"/>
      <c r="V401" s="391"/>
      <c r="W401" s="393" t="str">
        <f>IF(入力①申請書項目!AD201="","",入力①申請書項目!AD201)&amp;IF(入力①申請書項目!AG201="","",入力①申請書項目!AG201)</f>
        <v/>
      </c>
      <c r="X401" s="393"/>
      <c r="Y401" s="393"/>
      <c r="Z401" s="393"/>
      <c r="AA401" s="393" t="str">
        <f>IF(入力①申請書項目!AJ201="","",入力①申請書項目!AJ201)</f>
        <v/>
      </c>
      <c r="AB401" s="393"/>
      <c r="AC401" s="393"/>
      <c r="AD401" s="394" t="str">
        <f>IF(入力①申請書項目!AN201="","",入力①申請書項目!AN201)</f>
        <v/>
      </c>
      <c r="AE401" s="394"/>
      <c r="AF401" s="394"/>
      <c r="AG401" s="443" t="str">
        <f>IF(入力①申請書項目!AQ201="","",入力①申請書項目!AQ201)</f>
        <v/>
      </c>
      <c r="AH401" s="443"/>
      <c r="AI401" s="394" t="str">
        <f>IF(入力①申請書項目!AS201=0,"",入力①申請書項目!AS201)</f>
        <v/>
      </c>
      <c r="AJ401" s="394"/>
      <c r="AK401" s="394"/>
      <c r="AL401" s="416" t="str">
        <f>IF(入力①申請書項目!AY201="","",入力①申請書項目!AY201)</f>
        <v/>
      </c>
      <c r="AM401" s="416"/>
      <c r="AN401" s="416"/>
      <c r="AO401" s="416"/>
      <c r="AP401" s="416"/>
      <c r="AQ401" s="269"/>
    </row>
    <row r="402" spans="1:43" ht="20.100000000000001" customHeight="1" x14ac:dyDescent="0.15">
      <c r="A402" s="268"/>
      <c r="B402" s="268"/>
      <c r="C402" s="351">
        <v>32</v>
      </c>
      <c r="D402" s="343" t="str">
        <f>IF(入力①申請書項目!E202="","",入力①申請書項目!E202)</f>
        <v/>
      </c>
      <c r="E402" s="393" t="str">
        <f>IF(入力①申請書項目!G202="","",IF(入力①申請書項目!M202="",""&amp;入力①申請書項目!G202&amp;"."&amp;入力①申請書項目!J202,""&amp;入力①申請書項目!G202&amp;"."&amp;入力①申請書項目!J202&amp;"."&amp;入力①申請書項目!M202))</f>
        <v/>
      </c>
      <c r="F402" s="393"/>
      <c r="G402" s="393"/>
      <c r="H402" s="393"/>
      <c r="I402" s="464" t="str">
        <f>IF(入力①申請書項目!P202="","",VLOOKUP(入力①申請書項目!P202,PL①!$A$28:$B$36,2,FALSE))</f>
        <v/>
      </c>
      <c r="J402" s="464"/>
      <c r="K402" s="464"/>
      <c r="L402" s="391" t="str">
        <f>IF(入力①申請書項目!T202="","",入力①申請書項目!T202)</f>
        <v/>
      </c>
      <c r="M402" s="391"/>
      <c r="N402" s="391"/>
      <c r="O402" s="391"/>
      <c r="P402" s="391"/>
      <c r="Q402" s="391"/>
      <c r="R402" s="391"/>
      <c r="S402" s="391"/>
      <c r="T402" s="391"/>
      <c r="U402" s="391"/>
      <c r="V402" s="391"/>
      <c r="W402" s="393" t="str">
        <f>IF(入力①申請書項目!AD202="","",入力①申請書項目!AD202)&amp;IF(入力①申請書項目!AG202="","",入力①申請書項目!AG202)</f>
        <v/>
      </c>
      <c r="X402" s="393"/>
      <c r="Y402" s="393"/>
      <c r="Z402" s="393"/>
      <c r="AA402" s="393" t="str">
        <f>IF(入力①申請書項目!AJ202="","",入力①申請書項目!AJ202)</f>
        <v/>
      </c>
      <c r="AB402" s="393"/>
      <c r="AC402" s="393"/>
      <c r="AD402" s="394" t="str">
        <f>IF(入力①申請書項目!AN202="","",入力①申請書項目!AN202)</f>
        <v/>
      </c>
      <c r="AE402" s="394"/>
      <c r="AF402" s="394"/>
      <c r="AG402" s="443" t="str">
        <f>IF(入力①申請書項目!AQ202="","",入力①申請書項目!AQ202)</f>
        <v/>
      </c>
      <c r="AH402" s="443"/>
      <c r="AI402" s="394" t="str">
        <f>IF(入力①申請書項目!AS202=0,"",入力①申請書項目!AS202)</f>
        <v/>
      </c>
      <c r="AJ402" s="394"/>
      <c r="AK402" s="394"/>
      <c r="AL402" s="416" t="str">
        <f>IF(入力①申請書項目!AY202="","",入力①申請書項目!AY202)</f>
        <v/>
      </c>
      <c r="AM402" s="416"/>
      <c r="AN402" s="416"/>
      <c r="AO402" s="416"/>
      <c r="AP402" s="416"/>
      <c r="AQ402" s="269"/>
    </row>
    <row r="403" spans="1:43" ht="20.100000000000001" customHeight="1" x14ac:dyDescent="0.15">
      <c r="A403" s="268"/>
      <c r="B403" s="268"/>
      <c r="C403" s="351">
        <v>33</v>
      </c>
      <c r="D403" s="343" t="str">
        <f>IF(入力①申請書項目!E203="","",入力①申請書項目!E203)</f>
        <v/>
      </c>
      <c r="E403" s="393" t="str">
        <f>IF(入力①申請書項目!G203="","",IF(入力①申請書項目!M203="",""&amp;入力①申請書項目!G203&amp;"."&amp;入力①申請書項目!J203,""&amp;入力①申請書項目!G203&amp;"."&amp;入力①申請書項目!J203&amp;"."&amp;入力①申請書項目!M203))</f>
        <v/>
      </c>
      <c r="F403" s="393"/>
      <c r="G403" s="393"/>
      <c r="H403" s="393"/>
      <c r="I403" s="464" t="str">
        <f>IF(入力①申請書項目!P203="","",VLOOKUP(入力①申請書項目!P203,PL①!$A$28:$B$36,2,FALSE))</f>
        <v/>
      </c>
      <c r="J403" s="464"/>
      <c r="K403" s="464"/>
      <c r="L403" s="391" t="str">
        <f>IF(入力①申請書項目!T203="","",入力①申請書項目!T203)</f>
        <v/>
      </c>
      <c r="M403" s="391"/>
      <c r="N403" s="391"/>
      <c r="O403" s="391"/>
      <c r="P403" s="391"/>
      <c r="Q403" s="391"/>
      <c r="R403" s="391"/>
      <c r="S403" s="391"/>
      <c r="T403" s="391"/>
      <c r="U403" s="391"/>
      <c r="V403" s="391"/>
      <c r="W403" s="393" t="str">
        <f>IF(入力①申請書項目!AD203="","",入力①申請書項目!AD203)&amp;IF(入力①申請書項目!AG203="","",入力①申請書項目!AG203)</f>
        <v/>
      </c>
      <c r="X403" s="393"/>
      <c r="Y403" s="393"/>
      <c r="Z403" s="393"/>
      <c r="AA403" s="393" t="str">
        <f>IF(入力①申請書項目!AJ203="","",入力①申請書項目!AJ203)</f>
        <v/>
      </c>
      <c r="AB403" s="393"/>
      <c r="AC403" s="393"/>
      <c r="AD403" s="394" t="str">
        <f>IF(入力①申請書項目!AN203="","",入力①申請書項目!AN203)</f>
        <v/>
      </c>
      <c r="AE403" s="394"/>
      <c r="AF403" s="394"/>
      <c r="AG403" s="443" t="str">
        <f>IF(入力①申請書項目!AQ203="","",入力①申請書項目!AQ203)</f>
        <v/>
      </c>
      <c r="AH403" s="443"/>
      <c r="AI403" s="394" t="str">
        <f>IF(入力①申請書項目!AS203=0,"",入力①申請書項目!AS203)</f>
        <v/>
      </c>
      <c r="AJ403" s="394"/>
      <c r="AK403" s="394"/>
      <c r="AL403" s="416" t="str">
        <f>IF(入力①申請書項目!AY203="","",入力①申請書項目!AY203)</f>
        <v/>
      </c>
      <c r="AM403" s="416"/>
      <c r="AN403" s="416"/>
      <c r="AO403" s="416"/>
      <c r="AP403" s="416"/>
      <c r="AQ403" s="269"/>
    </row>
    <row r="404" spans="1:43" ht="20.100000000000001" customHeight="1" x14ac:dyDescent="0.15">
      <c r="A404" s="268"/>
      <c r="B404" s="268"/>
      <c r="C404" s="351">
        <v>34</v>
      </c>
      <c r="D404" s="343" t="str">
        <f>IF(入力①申請書項目!E204="","",入力①申請書項目!E204)</f>
        <v/>
      </c>
      <c r="E404" s="393" t="str">
        <f>IF(入力①申請書項目!G204="","",IF(入力①申請書項目!M204="",""&amp;入力①申請書項目!G204&amp;"."&amp;入力①申請書項目!J204,""&amp;入力①申請書項目!G204&amp;"."&amp;入力①申請書項目!J204&amp;"."&amp;入力①申請書項目!M204))</f>
        <v/>
      </c>
      <c r="F404" s="393"/>
      <c r="G404" s="393"/>
      <c r="H404" s="393"/>
      <c r="I404" s="464" t="str">
        <f>IF(入力①申請書項目!P204="","",VLOOKUP(入力①申請書項目!P204,PL①!$A$28:$B$36,2,FALSE))</f>
        <v/>
      </c>
      <c r="J404" s="464"/>
      <c r="K404" s="464"/>
      <c r="L404" s="391" t="str">
        <f>IF(入力①申請書項目!T204="","",入力①申請書項目!T204)</f>
        <v/>
      </c>
      <c r="M404" s="391"/>
      <c r="N404" s="391"/>
      <c r="O404" s="391"/>
      <c r="P404" s="391"/>
      <c r="Q404" s="391"/>
      <c r="R404" s="391"/>
      <c r="S404" s="391"/>
      <c r="T404" s="391"/>
      <c r="U404" s="391"/>
      <c r="V404" s="391"/>
      <c r="W404" s="393" t="str">
        <f>IF(入力①申請書項目!AD204="","",入力①申請書項目!AD204)&amp;IF(入力①申請書項目!AG204="","",入力①申請書項目!AG204)</f>
        <v/>
      </c>
      <c r="X404" s="393"/>
      <c r="Y404" s="393"/>
      <c r="Z404" s="393"/>
      <c r="AA404" s="393" t="str">
        <f>IF(入力①申請書項目!AJ204="","",入力①申請書項目!AJ204)</f>
        <v/>
      </c>
      <c r="AB404" s="393"/>
      <c r="AC404" s="393"/>
      <c r="AD404" s="394" t="str">
        <f>IF(入力①申請書項目!AN204="","",入力①申請書項目!AN204)</f>
        <v/>
      </c>
      <c r="AE404" s="394"/>
      <c r="AF404" s="394"/>
      <c r="AG404" s="443" t="str">
        <f>IF(入力①申請書項目!AQ204="","",入力①申請書項目!AQ204)</f>
        <v/>
      </c>
      <c r="AH404" s="443"/>
      <c r="AI404" s="394" t="str">
        <f>IF(入力①申請書項目!AS204=0,"",入力①申請書項目!AS204)</f>
        <v/>
      </c>
      <c r="AJ404" s="394"/>
      <c r="AK404" s="394"/>
      <c r="AL404" s="416" t="str">
        <f>IF(入力①申請書項目!AY204="","",入力①申請書項目!AY204)</f>
        <v/>
      </c>
      <c r="AM404" s="416"/>
      <c r="AN404" s="416"/>
      <c r="AO404" s="416"/>
      <c r="AP404" s="416"/>
      <c r="AQ404" s="269"/>
    </row>
    <row r="405" spans="1:43" ht="20.100000000000001" customHeight="1" x14ac:dyDescent="0.15">
      <c r="A405" s="268"/>
      <c r="B405" s="268"/>
      <c r="C405" s="351">
        <v>35</v>
      </c>
      <c r="D405" s="343" t="str">
        <f>IF(入力①申請書項目!E205="","",入力①申請書項目!E205)</f>
        <v/>
      </c>
      <c r="E405" s="393" t="str">
        <f>IF(入力①申請書項目!G205="","",IF(入力①申請書項目!M205="",""&amp;入力①申請書項目!G205&amp;"."&amp;入力①申請書項目!J205,""&amp;入力①申請書項目!G205&amp;"."&amp;入力①申請書項目!J205&amp;"."&amp;入力①申請書項目!M205))</f>
        <v/>
      </c>
      <c r="F405" s="393"/>
      <c r="G405" s="393"/>
      <c r="H405" s="393"/>
      <c r="I405" s="464" t="str">
        <f>IF(入力①申請書項目!P205="","",VLOOKUP(入力①申請書項目!P205,PL①!$A$28:$B$36,2,FALSE))</f>
        <v/>
      </c>
      <c r="J405" s="464"/>
      <c r="K405" s="464"/>
      <c r="L405" s="391" t="str">
        <f>IF(入力①申請書項目!T205="","",入力①申請書項目!T205)</f>
        <v/>
      </c>
      <c r="M405" s="391"/>
      <c r="N405" s="391"/>
      <c r="O405" s="391"/>
      <c r="P405" s="391"/>
      <c r="Q405" s="391"/>
      <c r="R405" s="391"/>
      <c r="S405" s="391"/>
      <c r="T405" s="391"/>
      <c r="U405" s="391"/>
      <c r="V405" s="391"/>
      <c r="W405" s="393" t="str">
        <f>IF(入力①申請書項目!AD205="","",入力①申請書項目!AD205)&amp;IF(入力①申請書項目!AG205="","",入力①申請書項目!AG205)</f>
        <v/>
      </c>
      <c r="X405" s="393"/>
      <c r="Y405" s="393"/>
      <c r="Z405" s="393"/>
      <c r="AA405" s="393" t="str">
        <f>IF(入力①申請書項目!AJ205="","",入力①申請書項目!AJ205)</f>
        <v/>
      </c>
      <c r="AB405" s="393"/>
      <c r="AC405" s="393"/>
      <c r="AD405" s="394" t="str">
        <f>IF(入力①申請書項目!AN205="","",入力①申請書項目!AN205)</f>
        <v/>
      </c>
      <c r="AE405" s="394"/>
      <c r="AF405" s="394"/>
      <c r="AG405" s="443" t="str">
        <f>IF(入力①申請書項目!AQ205="","",入力①申請書項目!AQ205)</f>
        <v/>
      </c>
      <c r="AH405" s="443"/>
      <c r="AI405" s="394" t="str">
        <f>IF(入力①申請書項目!AS205=0,"",入力①申請書項目!AS205)</f>
        <v/>
      </c>
      <c r="AJ405" s="394"/>
      <c r="AK405" s="394"/>
      <c r="AL405" s="416" t="str">
        <f>IF(入力①申請書項目!AY205="","",入力①申請書項目!AY205)</f>
        <v/>
      </c>
      <c r="AM405" s="416"/>
      <c r="AN405" s="416"/>
      <c r="AO405" s="416"/>
      <c r="AP405" s="416"/>
      <c r="AQ405" s="269"/>
    </row>
    <row r="406" spans="1:43" ht="20.100000000000001" customHeight="1" x14ac:dyDescent="0.15">
      <c r="A406" s="268"/>
      <c r="B406" s="268"/>
      <c r="C406" s="351">
        <v>36</v>
      </c>
      <c r="D406" s="343" t="str">
        <f>IF(入力①申請書項目!E206="","",入力①申請書項目!E206)</f>
        <v/>
      </c>
      <c r="E406" s="393" t="str">
        <f>IF(入力①申請書項目!G206="","",IF(入力①申請書項目!M206="",""&amp;入力①申請書項目!G206&amp;"."&amp;入力①申請書項目!J206,""&amp;入力①申請書項目!G206&amp;"."&amp;入力①申請書項目!J206&amp;"."&amp;入力①申請書項目!M206))</f>
        <v/>
      </c>
      <c r="F406" s="393"/>
      <c r="G406" s="393"/>
      <c r="H406" s="393"/>
      <c r="I406" s="464" t="str">
        <f>IF(入力①申請書項目!P206="","",VLOOKUP(入力①申請書項目!P206,PL①!$A$28:$B$36,2,FALSE))</f>
        <v/>
      </c>
      <c r="J406" s="464"/>
      <c r="K406" s="464"/>
      <c r="L406" s="391" t="str">
        <f>IF(入力①申請書項目!T206="","",入力①申請書項目!T206)</f>
        <v/>
      </c>
      <c r="M406" s="391"/>
      <c r="N406" s="391"/>
      <c r="O406" s="391"/>
      <c r="P406" s="391"/>
      <c r="Q406" s="391"/>
      <c r="R406" s="391"/>
      <c r="S406" s="391"/>
      <c r="T406" s="391"/>
      <c r="U406" s="391"/>
      <c r="V406" s="391"/>
      <c r="W406" s="393" t="str">
        <f>IF(入力①申請書項目!AD206="","",入力①申請書項目!AD206)&amp;IF(入力①申請書項目!AG206="","",入力①申請書項目!AG206)</f>
        <v/>
      </c>
      <c r="X406" s="393"/>
      <c r="Y406" s="393"/>
      <c r="Z406" s="393"/>
      <c r="AA406" s="393" t="str">
        <f>IF(入力①申請書項目!AJ206="","",入力①申請書項目!AJ206)</f>
        <v/>
      </c>
      <c r="AB406" s="393"/>
      <c r="AC406" s="393"/>
      <c r="AD406" s="394" t="str">
        <f>IF(入力①申請書項目!AN206="","",入力①申請書項目!AN206)</f>
        <v/>
      </c>
      <c r="AE406" s="394"/>
      <c r="AF406" s="394"/>
      <c r="AG406" s="443" t="str">
        <f>IF(入力①申請書項目!AQ206="","",入力①申請書項目!AQ206)</f>
        <v/>
      </c>
      <c r="AH406" s="443"/>
      <c r="AI406" s="394" t="str">
        <f>IF(入力①申請書項目!AS206=0,"",入力①申請書項目!AS206)</f>
        <v/>
      </c>
      <c r="AJ406" s="394"/>
      <c r="AK406" s="394"/>
      <c r="AL406" s="416" t="str">
        <f>IF(入力①申請書項目!AY206="","",入力①申請書項目!AY206)</f>
        <v/>
      </c>
      <c r="AM406" s="416"/>
      <c r="AN406" s="416"/>
      <c r="AO406" s="416"/>
      <c r="AP406" s="416"/>
      <c r="AQ406" s="269"/>
    </row>
    <row r="407" spans="1:43" ht="20.100000000000001" customHeight="1" x14ac:dyDescent="0.15">
      <c r="A407" s="268"/>
      <c r="B407" s="268"/>
      <c r="C407" s="351">
        <v>37</v>
      </c>
      <c r="D407" s="343" t="str">
        <f>IF(入力①申請書項目!E207="","",入力①申請書項目!E207)</f>
        <v/>
      </c>
      <c r="E407" s="393" t="str">
        <f>IF(入力①申請書項目!G207="","",IF(入力①申請書項目!M207="",""&amp;入力①申請書項目!G207&amp;"."&amp;入力①申請書項目!J207,""&amp;入力①申請書項目!G207&amp;"."&amp;入力①申請書項目!J207&amp;"."&amp;入力①申請書項目!M207))</f>
        <v/>
      </c>
      <c r="F407" s="393"/>
      <c r="G407" s="393"/>
      <c r="H407" s="393"/>
      <c r="I407" s="464" t="str">
        <f>IF(入力①申請書項目!P207="","",VLOOKUP(入力①申請書項目!P207,PL①!$A$28:$B$36,2,FALSE))</f>
        <v/>
      </c>
      <c r="J407" s="464"/>
      <c r="K407" s="464"/>
      <c r="L407" s="391" t="str">
        <f>IF(入力①申請書項目!T207="","",入力①申請書項目!T207)</f>
        <v/>
      </c>
      <c r="M407" s="391"/>
      <c r="N407" s="391"/>
      <c r="O407" s="391"/>
      <c r="P407" s="391"/>
      <c r="Q407" s="391"/>
      <c r="R407" s="391"/>
      <c r="S407" s="391"/>
      <c r="T407" s="391"/>
      <c r="U407" s="391"/>
      <c r="V407" s="391"/>
      <c r="W407" s="393" t="str">
        <f>IF(入力①申請書項目!AD207="","",入力①申請書項目!AD207)&amp;IF(入力①申請書項目!AG207="","",入力①申請書項目!AG207)</f>
        <v/>
      </c>
      <c r="X407" s="393"/>
      <c r="Y407" s="393"/>
      <c r="Z407" s="393"/>
      <c r="AA407" s="393" t="str">
        <f>IF(入力①申請書項目!AJ207="","",入力①申請書項目!AJ207)</f>
        <v/>
      </c>
      <c r="AB407" s="393"/>
      <c r="AC407" s="393"/>
      <c r="AD407" s="394" t="str">
        <f>IF(入力①申請書項目!AN207="","",入力①申請書項目!AN207)</f>
        <v/>
      </c>
      <c r="AE407" s="394"/>
      <c r="AF407" s="394"/>
      <c r="AG407" s="443" t="str">
        <f>IF(入力①申請書項目!AQ207="","",入力①申請書項目!AQ207)</f>
        <v/>
      </c>
      <c r="AH407" s="443"/>
      <c r="AI407" s="394" t="str">
        <f>IF(入力①申請書項目!AS207=0,"",入力①申請書項目!AS207)</f>
        <v/>
      </c>
      <c r="AJ407" s="394"/>
      <c r="AK407" s="394"/>
      <c r="AL407" s="416" t="str">
        <f>IF(入力①申請書項目!AY207="","",入力①申請書項目!AY207)</f>
        <v/>
      </c>
      <c r="AM407" s="416"/>
      <c r="AN407" s="416"/>
      <c r="AO407" s="416"/>
      <c r="AP407" s="416"/>
      <c r="AQ407" s="269"/>
    </row>
    <row r="408" spans="1:43" ht="20.100000000000001" customHeight="1" x14ac:dyDescent="0.15">
      <c r="A408" s="268"/>
      <c r="B408" s="268"/>
      <c r="C408" s="351">
        <v>38</v>
      </c>
      <c r="D408" s="343" t="str">
        <f>IF(入力①申請書項目!E208="","",入力①申請書項目!E208)</f>
        <v/>
      </c>
      <c r="E408" s="393" t="str">
        <f>IF(入力①申請書項目!G208="","",IF(入力①申請書項目!M208="",""&amp;入力①申請書項目!G208&amp;"."&amp;入力①申請書項目!J208,""&amp;入力①申請書項目!G208&amp;"."&amp;入力①申請書項目!J208&amp;"."&amp;入力①申請書項目!M208))</f>
        <v/>
      </c>
      <c r="F408" s="393"/>
      <c r="G408" s="393"/>
      <c r="H408" s="393"/>
      <c r="I408" s="464" t="str">
        <f>IF(入力①申請書項目!P208="","",VLOOKUP(入力①申請書項目!P208,PL①!$A$28:$B$36,2,FALSE))</f>
        <v/>
      </c>
      <c r="J408" s="464"/>
      <c r="K408" s="464"/>
      <c r="L408" s="391" t="str">
        <f>IF(入力①申請書項目!T208="","",入力①申請書項目!T208)</f>
        <v/>
      </c>
      <c r="M408" s="391"/>
      <c r="N408" s="391"/>
      <c r="O408" s="391"/>
      <c r="P408" s="391"/>
      <c r="Q408" s="391"/>
      <c r="R408" s="391"/>
      <c r="S408" s="391"/>
      <c r="T408" s="391"/>
      <c r="U408" s="391"/>
      <c r="V408" s="391"/>
      <c r="W408" s="393" t="str">
        <f>IF(入力①申請書項目!AD208="","",入力①申請書項目!AD208)&amp;IF(入力①申請書項目!AG208="","",入力①申請書項目!AG208)</f>
        <v/>
      </c>
      <c r="X408" s="393"/>
      <c r="Y408" s="393"/>
      <c r="Z408" s="393"/>
      <c r="AA408" s="393" t="str">
        <f>IF(入力①申請書項目!AJ208="","",入力①申請書項目!AJ208)</f>
        <v/>
      </c>
      <c r="AB408" s="393"/>
      <c r="AC408" s="393"/>
      <c r="AD408" s="394" t="str">
        <f>IF(入力①申請書項目!AN208="","",入力①申請書項目!AN208)</f>
        <v/>
      </c>
      <c r="AE408" s="394"/>
      <c r="AF408" s="394"/>
      <c r="AG408" s="443" t="str">
        <f>IF(入力①申請書項目!AQ208="","",入力①申請書項目!AQ208)</f>
        <v/>
      </c>
      <c r="AH408" s="443"/>
      <c r="AI408" s="394" t="str">
        <f>IF(入力①申請書項目!AS208=0,"",入力①申請書項目!AS208)</f>
        <v/>
      </c>
      <c r="AJ408" s="394"/>
      <c r="AK408" s="394"/>
      <c r="AL408" s="416" t="str">
        <f>IF(入力①申請書項目!AY208="","",入力①申請書項目!AY208)</f>
        <v/>
      </c>
      <c r="AM408" s="416"/>
      <c r="AN408" s="416"/>
      <c r="AO408" s="416"/>
      <c r="AP408" s="416"/>
      <c r="AQ408" s="269"/>
    </row>
    <row r="409" spans="1:43" ht="20.100000000000001" customHeight="1" x14ac:dyDescent="0.15">
      <c r="A409" s="268"/>
      <c r="B409" s="268"/>
      <c r="C409" s="351">
        <v>39</v>
      </c>
      <c r="D409" s="343" t="str">
        <f>IF(入力①申請書項目!E209="","",入力①申請書項目!E209)</f>
        <v/>
      </c>
      <c r="E409" s="393" t="str">
        <f>IF(入力①申請書項目!G209="","",IF(入力①申請書項目!M209="",""&amp;入力①申請書項目!G209&amp;"."&amp;入力①申請書項目!J209,""&amp;入力①申請書項目!G209&amp;"."&amp;入力①申請書項目!J209&amp;"."&amp;入力①申請書項目!M209))</f>
        <v/>
      </c>
      <c r="F409" s="393"/>
      <c r="G409" s="393"/>
      <c r="H409" s="393"/>
      <c r="I409" s="464" t="str">
        <f>IF(入力①申請書項目!P209="","",VLOOKUP(入力①申請書項目!P209,PL①!$A$28:$B$36,2,FALSE))</f>
        <v/>
      </c>
      <c r="J409" s="464"/>
      <c r="K409" s="464"/>
      <c r="L409" s="391" t="str">
        <f>IF(入力①申請書項目!T209="","",入力①申請書項目!T209)</f>
        <v/>
      </c>
      <c r="M409" s="391"/>
      <c r="N409" s="391"/>
      <c r="O409" s="391"/>
      <c r="P409" s="391"/>
      <c r="Q409" s="391"/>
      <c r="R409" s="391"/>
      <c r="S409" s="391"/>
      <c r="T409" s="391"/>
      <c r="U409" s="391"/>
      <c r="V409" s="391"/>
      <c r="W409" s="393" t="str">
        <f>IF(入力①申請書項目!AD209="","",入力①申請書項目!AD209)&amp;IF(入力①申請書項目!AG209="","",入力①申請書項目!AG209)</f>
        <v/>
      </c>
      <c r="X409" s="393"/>
      <c r="Y409" s="393"/>
      <c r="Z409" s="393"/>
      <c r="AA409" s="393" t="str">
        <f>IF(入力①申請書項目!AJ209="","",入力①申請書項目!AJ209)</f>
        <v/>
      </c>
      <c r="AB409" s="393"/>
      <c r="AC409" s="393"/>
      <c r="AD409" s="394" t="str">
        <f>IF(入力①申請書項目!AN209="","",入力①申請書項目!AN209)</f>
        <v/>
      </c>
      <c r="AE409" s="394"/>
      <c r="AF409" s="394"/>
      <c r="AG409" s="443" t="str">
        <f>IF(入力①申請書項目!AQ209="","",入力①申請書項目!AQ209)</f>
        <v/>
      </c>
      <c r="AH409" s="443"/>
      <c r="AI409" s="394" t="str">
        <f>IF(入力①申請書項目!AS209=0,"",入力①申請書項目!AS209)</f>
        <v/>
      </c>
      <c r="AJ409" s="394"/>
      <c r="AK409" s="394"/>
      <c r="AL409" s="416" t="str">
        <f>IF(入力①申請書項目!AY209="","",入力①申請書項目!AY209)</f>
        <v/>
      </c>
      <c r="AM409" s="416"/>
      <c r="AN409" s="416"/>
      <c r="AO409" s="416"/>
      <c r="AP409" s="416"/>
      <c r="AQ409" s="269"/>
    </row>
    <row r="410" spans="1:43" ht="20.100000000000001" customHeight="1" x14ac:dyDescent="0.15">
      <c r="A410" s="268"/>
      <c r="B410" s="268"/>
      <c r="C410" s="351">
        <v>40</v>
      </c>
      <c r="D410" s="343" t="str">
        <f>IF(入力①申請書項目!E210="","",入力①申請書項目!E210)</f>
        <v/>
      </c>
      <c r="E410" s="393" t="str">
        <f>IF(入力①申請書項目!G210="","",IF(入力①申請書項目!M210="",""&amp;入力①申請書項目!G210&amp;"."&amp;入力①申請書項目!J210,""&amp;入力①申請書項目!G210&amp;"."&amp;入力①申請書項目!J210&amp;"."&amp;入力①申請書項目!M210))</f>
        <v/>
      </c>
      <c r="F410" s="393"/>
      <c r="G410" s="393"/>
      <c r="H410" s="393"/>
      <c r="I410" s="464" t="str">
        <f>IF(入力①申請書項目!P210="","",VLOOKUP(入力①申請書項目!P210,PL①!$A$28:$B$36,2,FALSE))</f>
        <v/>
      </c>
      <c r="J410" s="464"/>
      <c r="K410" s="464"/>
      <c r="L410" s="391" t="str">
        <f>IF(入力①申請書項目!T210="","",入力①申請書項目!T210)</f>
        <v/>
      </c>
      <c r="M410" s="391"/>
      <c r="N410" s="391"/>
      <c r="O410" s="391"/>
      <c r="P410" s="391"/>
      <c r="Q410" s="391"/>
      <c r="R410" s="391"/>
      <c r="S410" s="391"/>
      <c r="T410" s="391"/>
      <c r="U410" s="391"/>
      <c r="V410" s="391"/>
      <c r="W410" s="393" t="str">
        <f>IF(入力①申請書項目!AD210="","",入力①申請書項目!AD210)&amp;IF(入力①申請書項目!AG210="","",入力①申請書項目!AG210)</f>
        <v/>
      </c>
      <c r="X410" s="393"/>
      <c r="Y410" s="393"/>
      <c r="Z410" s="393"/>
      <c r="AA410" s="393" t="str">
        <f>IF(入力①申請書項目!AJ210="","",入力①申請書項目!AJ210)</f>
        <v/>
      </c>
      <c r="AB410" s="393"/>
      <c r="AC410" s="393"/>
      <c r="AD410" s="394" t="str">
        <f>IF(入力①申請書項目!AN210="","",入力①申請書項目!AN210)</f>
        <v/>
      </c>
      <c r="AE410" s="394"/>
      <c r="AF410" s="394"/>
      <c r="AG410" s="443" t="str">
        <f>IF(入力①申請書項目!AQ210="","",入力①申請書項目!AQ210)</f>
        <v/>
      </c>
      <c r="AH410" s="443"/>
      <c r="AI410" s="394" t="str">
        <f>IF(入力①申請書項目!AS210=0,"",入力①申請書項目!AS210)</f>
        <v/>
      </c>
      <c r="AJ410" s="394"/>
      <c r="AK410" s="394"/>
      <c r="AL410" s="416" t="str">
        <f>IF(入力①申請書項目!AY210="","",入力①申請書項目!AY210)</f>
        <v/>
      </c>
      <c r="AM410" s="416"/>
      <c r="AN410" s="416"/>
      <c r="AO410" s="416"/>
      <c r="AP410" s="416"/>
      <c r="AQ410" s="269"/>
    </row>
    <row r="411" spans="1:43" ht="20.100000000000001" customHeight="1" x14ac:dyDescent="0.15">
      <c r="A411" s="268"/>
      <c r="B411" s="268"/>
      <c r="C411" s="351">
        <v>41</v>
      </c>
      <c r="D411" s="343" t="str">
        <f>IF(入力①申請書項目!E211="","",入力①申請書項目!E211)</f>
        <v/>
      </c>
      <c r="E411" s="393" t="str">
        <f>IF(入力①申請書項目!G211="","",IF(入力①申請書項目!M211="",""&amp;入力①申請書項目!G211&amp;"."&amp;入力①申請書項目!J211,""&amp;入力①申請書項目!G211&amp;"."&amp;入力①申請書項目!J211&amp;"."&amp;入力①申請書項目!M211))</f>
        <v/>
      </c>
      <c r="F411" s="393"/>
      <c r="G411" s="393"/>
      <c r="H411" s="393"/>
      <c r="I411" s="464" t="str">
        <f>IF(入力①申請書項目!P211="","",VLOOKUP(入力①申請書項目!P211,PL①!$A$28:$B$36,2,FALSE))</f>
        <v/>
      </c>
      <c r="J411" s="464"/>
      <c r="K411" s="464"/>
      <c r="L411" s="391" t="str">
        <f>IF(入力①申請書項目!T211="","",入力①申請書項目!T211)</f>
        <v/>
      </c>
      <c r="M411" s="391"/>
      <c r="N411" s="391"/>
      <c r="O411" s="391"/>
      <c r="P411" s="391"/>
      <c r="Q411" s="391"/>
      <c r="R411" s="391"/>
      <c r="S411" s="391"/>
      <c r="T411" s="391"/>
      <c r="U411" s="391"/>
      <c r="V411" s="391"/>
      <c r="W411" s="393" t="str">
        <f>IF(入力①申請書項目!AD211="","",入力①申請書項目!AD211)&amp;IF(入力①申請書項目!AG211="","",入力①申請書項目!AG211)</f>
        <v/>
      </c>
      <c r="X411" s="393"/>
      <c r="Y411" s="393"/>
      <c r="Z411" s="393"/>
      <c r="AA411" s="393" t="str">
        <f>IF(入力①申請書項目!AJ211="","",入力①申請書項目!AJ211)</f>
        <v/>
      </c>
      <c r="AB411" s="393"/>
      <c r="AC411" s="393"/>
      <c r="AD411" s="394" t="str">
        <f>IF(入力①申請書項目!AN211="","",入力①申請書項目!AN211)</f>
        <v/>
      </c>
      <c r="AE411" s="394"/>
      <c r="AF411" s="394"/>
      <c r="AG411" s="443" t="str">
        <f>IF(入力①申請書項目!AQ211="","",入力①申請書項目!AQ211)</f>
        <v/>
      </c>
      <c r="AH411" s="443"/>
      <c r="AI411" s="394" t="str">
        <f>IF(入力①申請書項目!AS211=0,"",入力①申請書項目!AS211)</f>
        <v/>
      </c>
      <c r="AJ411" s="394"/>
      <c r="AK411" s="394"/>
      <c r="AL411" s="416" t="str">
        <f>IF(入力①申請書項目!AY211="","",入力①申請書項目!AY211)</f>
        <v/>
      </c>
      <c r="AM411" s="416"/>
      <c r="AN411" s="416"/>
      <c r="AO411" s="416"/>
      <c r="AP411" s="416"/>
      <c r="AQ411" s="269"/>
    </row>
    <row r="412" spans="1:43" ht="20.100000000000001" customHeight="1" x14ac:dyDescent="0.15">
      <c r="A412" s="268"/>
      <c r="B412" s="268"/>
      <c r="C412" s="351">
        <v>42</v>
      </c>
      <c r="D412" s="343" t="str">
        <f>IF(入力①申請書項目!E212="","",入力①申請書項目!E212)</f>
        <v/>
      </c>
      <c r="E412" s="393" t="str">
        <f>IF(入力①申請書項目!G212="","",IF(入力①申請書項目!M212="",""&amp;入力①申請書項目!G212&amp;"."&amp;入力①申請書項目!J212,""&amp;入力①申請書項目!G212&amp;"."&amp;入力①申請書項目!J212&amp;"."&amp;入力①申請書項目!M212))</f>
        <v/>
      </c>
      <c r="F412" s="393"/>
      <c r="G412" s="393"/>
      <c r="H412" s="393"/>
      <c r="I412" s="464" t="str">
        <f>IF(入力①申請書項目!P212="","",VLOOKUP(入力①申請書項目!P212,PL①!$A$28:$B$36,2,FALSE))</f>
        <v/>
      </c>
      <c r="J412" s="464"/>
      <c r="K412" s="464"/>
      <c r="L412" s="391" t="str">
        <f>IF(入力①申請書項目!T212="","",入力①申請書項目!T212)</f>
        <v/>
      </c>
      <c r="M412" s="391"/>
      <c r="N412" s="391"/>
      <c r="O412" s="391"/>
      <c r="P412" s="391"/>
      <c r="Q412" s="391"/>
      <c r="R412" s="391"/>
      <c r="S412" s="391"/>
      <c r="T412" s="391"/>
      <c r="U412" s="391"/>
      <c r="V412" s="391"/>
      <c r="W412" s="393" t="str">
        <f>IF(入力①申請書項目!AD212="","",入力①申請書項目!AD212)&amp;IF(入力①申請書項目!AG212="","",入力①申請書項目!AG212)</f>
        <v/>
      </c>
      <c r="X412" s="393"/>
      <c r="Y412" s="393"/>
      <c r="Z412" s="393"/>
      <c r="AA412" s="393" t="str">
        <f>IF(入力①申請書項目!AJ212="","",入力①申請書項目!AJ212)</f>
        <v/>
      </c>
      <c r="AB412" s="393"/>
      <c r="AC412" s="393"/>
      <c r="AD412" s="394" t="str">
        <f>IF(入力①申請書項目!AN212="","",入力①申請書項目!AN212)</f>
        <v/>
      </c>
      <c r="AE412" s="394"/>
      <c r="AF412" s="394"/>
      <c r="AG412" s="443" t="str">
        <f>IF(入力①申請書項目!AQ212="","",入力①申請書項目!AQ212)</f>
        <v/>
      </c>
      <c r="AH412" s="443"/>
      <c r="AI412" s="394" t="str">
        <f>IF(入力①申請書項目!AS212=0,"",入力①申請書項目!AS212)</f>
        <v/>
      </c>
      <c r="AJ412" s="394"/>
      <c r="AK412" s="394"/>
      <c r="AL412" s="416" t="str">
        <f>IF(入力①申請書項目!AY212="","",入力①申請書項目!AY212)</f>
        <v/>
      </c>
      <c r="AM412" s="416"/>
      <c r="AN412" s="416"/>
      <c r="AO412" s="416"/>
      <c r="AP412" s="416"/>
      <c r="AQ412" s="269"/>
    </row>
    <row r="413" spans="1:43" ht="20.100000000000001" customHeight="1" x14ac:dyDescent="0.15">
      <c r="A413" s="268"/>
      <c r="B413" s="268"/>
      <c r="C413" s="351">
        <v>43</v>
      </c>
      <c r="D413" s="343" t="str">
        <f>IF(入力①申請書項目!E213="","",入力①申請書項目!E213)</f>
        <v/>
      </c>
      <c r="E413" s="393" t="str">
        <f>IF(入力①申請書項目!G213="","",IF(入力①申請書項目!M213="",""&amp;入力①申請書項目!G213&amp;"."&amp;入力①申請書項目!J213,""&amp;入力①申請書項目!G213&amp;"."&amp;入力①申請書項目!J213&amp;"."&amp;入力①申請書項目!M213))</f>
        <v/>
      </c>
      <c r="F413" s="393"/>
      <c r="G413" s="393"/>
      <c r="H413" s="393"/>
      <c r="I413" s="464" t="str">
        <f>IF(入力①申請書項目!P213="","",VLOOKUP(入力①申請書項目!P213,PL①!$A$28:$B$36,2,FALSE))</f>
        <v/>
      </c>
      <c r="J413" s="464"/>
      <c r="K413" s="464"/>
      <c r="L413" s="391" t="str">
        <f>IF(入力①申請書項目!T213="","",入力①申請書項目!T213)</f>
        <v/>
      </c>
      <c r="M413" s="391"/>
      <c r="N413" s="391"/>
      <c r="O413" s="391"/>
      <c r="P413" s="391"/>
      <c r="Q413" s="391"/>
      <c r="R413" s="391"/>
      <c r="S413" s="391"/>
      <c r="T413" s="391"/>
      <c r="U413" s="391"/>
      <c r="V413" s="391"/>
      <c r="W413" s="393" t="str">
        <f>IF(入力①申請書項目!AD213="","",入力①申請書項目!AD213)&amp;IF(入力①申請書項目!AG213="","",入力①申請書項目!AG213)</f>
        <v/>
      </c>
      <c r="X413" s="393"/>
      <c r="Y413" s="393"/>
      <c r="Z413" s="393"/>
      <c r="AA413" s="393" t="str">
        <f>IF(入力①申請書項目!AJ213="","",入力①申請書項目!AJ213)</f>
        <v/>
      </c>
      <c r="AB413" s="393"/>
      <c r="AC413" s="393"/>
      <c r="AD413" s="394" t="str">
        <f>IF(入力①申請書項目!AN213="","",入力①申請書項目!AN213)</f>
        <v/>
      </c>
      <c r="AE413" s="394"/>
      <c r="AF413" s="394"/>
      <c r="AG413" s="443" t="str">
        <f>IF(入力①申請書項目!AQ213="","",入力①申請書項目!AQ213)</f>
        <v/>
      </c>
      <c r="AH413" s="443"/>
      <c r="AI413" s="394" t="str">
        <f>IF(入力①申請書項目!AS213=0,"",入力①申請書項目!AS213)</f>
        <v/>
      </c>
      <c r="AJ413" s="394"/>
      <c r="AK413" s="394"/>
      <c r="AL413" s="416" t="str">
        <f>IF(入力①申請書項目!AY213="","",入力①申請書項目!AY213)</f>
        <v/>
      </c>
      <c r="AM413" s="416"/>
      <c r="AN413" s="416"/>
      <c r="AO413" s="416"/>
      <c r="AP413" s="416"/>
      <c r="AQ413" s="269"/>
    </row>
    <row r="414" spans="1:43" ht="20.100000000000001" customHeight="1" x14ac:dyDescent="0.15">
      <c r="A414" s="268"/>
      <c r="B414" s="268"/>
      <c r="C414" s="351">
        <v>44</v>
      </c>
      <c r="D414" s="343" t="str">
        <f>IF(入力①申請書項目!E214="","",入力①申請書項目!E214)</f>
        <v/>
      </c>
      <c r="E414" s="393" t="str">
        <f>IF(入力①申請書項目!G214="","",IF(入力①申請書項目!M214="",""&amp;入力①申請書項目!G214&amp;"."&amp;入力①申請書項目!J214,""&amp;入力①申請書項目!G214&amp;"."&amp;入力①申請書項目!J214&amp;"."&amp;入力①申請書項目!M214))</f>
        <v/>
      </c>
      <c r="F414" s="393"/>
      <c r="G414" s="393"/>
      <c r="H414" s="393"/>
      <c r="I414" s="464" t="str">
        <f>IF(入力①申請書項目!P214="","",VLOOKUP(入力①申請書項目!P214,PL①!$A$28:$B$36,2,FALSE))</f>
        <v/>
      </c>
      <c r="J414" s="464"/>
      <c r="K414" s="464"/>
      <c r="L414" s="391" t="str">
        <f>IF(入力①申請書項目!T214="","",入力①申請書項目!T214)</f>
        <v/>
      </c>
      <c r="M414" s="391"/>
      <c r="N414" s="391"/>
      <c r="O414" s="391"/>
      <c r="P414" s="391"/>
      <c r="Q414" s="391"/>
      <c r="R414" s="391"/>
      <c r="S414" s="391"/>
      <c r="T414" s="391"/>
      <c r="U414" s="391"/>
      <c r="V414" s="391"/>
      <c r="W414" s="393" t="str">
        <f>IF(入力①申請書項目!AD214="","",入力①申請書項目!AD214)&amp;IF(入力①申請書項目!AG214="","",入力①申請書項目!AG214)</f>
        <v/>
      </c>
      <c r="X414" s="393"/>
      <c r="Y414" s="393"/>
      <c r="Z414" s="393"/>
      <c r="AA414" s="393" t="str">
        <f>IF(入力①申請書項目!AJ214="","",入力①申請書項目!AJ214)</f>
        <v/>
      </c>
      <c r="AB414" s="393"/>
      <c r="AC414" s="393"/>
      <c r="AD414" s="394" t="str">
        <f>IF(入力①申請書項目!AN214="","",入力①申請書項目!AN214)</f>
        <v/>
      </c>
      <c r="AE414" s="394"/>
      <c r="AF414" s="394"/>
      <c r="AG414" s="443" t="str">
        <f>IF(入力①申請書項目!AQ214="","",入力①申請書項目!AQ214)</f>
        <v/>
      </c>
      <c r="AH414" s="443"/>
      <c r="AI414" s="394" t="str">
        <f>IF(入力①申請書項目!AS214=0,"",入力①申請書項目!AS214)</f>
        <v/>
      </c>
      <c r="AJ414" s="394"/>
      <c r="AK414" s="394"/>
      <c r="AL414" s="416" t="str">
        <f>IF(入力①申請書項目!AY214="","",入力①申請書項目!AY214)</f>
        <v/>
      </c>
      <c r="AM414" s="416"/>
      <c r="AN414" s="416"/>
      <c r="AO414" s="416"/>
      <c r="AP414" s="416"/>
      <c r="AQ414" s="269"/>
    </row>
    <row r="415" spans="1:43" ht="20.100000000000001" customHeight="1" x14ac:dyDescent="0.15">
      <c r="A415" s="268"/>
      <c r="B415" s="268"/>
      <c r="C415" s="351">
        <v>45</v>
      </c>
      <c r="D415" s="343" t="str">
        <f>IF(入力①申請書項目!E215="","",入力①申請書項目!E215)</f>
        <v/>
      </c>
      <c r="E415" s="393" t="str">
        <f>IF(入力①申請書項目!G215="","",IF(入力①申請書項目!M215="",""&amp;入力①申請書項目!G215&amp;"."&amp;入力①申請書項目!J215,""&amp;入力①申請書項目!G215&amp;"."&amp;入力①申請書項目!J215&amp;"."&amp;入力①申請書項目!M215))</f>
        <v/>
      </c>
      <c r="F415" s="393"/>
      <c r="G415" s="393"/>
      <c r="H415" s="393"/>
      <c r="I415" s="464" t="str">
        <f>IF(入力①申請書項目!P215="","",VLOOKUP(入力①申請書項目!P215,PL①!$A$28:$B$36,2,FALSE))</f>
        <v/>
      </c>
      <c r="J415" s="464"/>
      <c r="K415" s="464"/>
      <c r="L415" s="391" t="str">
        <f>IF(入力①申請書項目!T215="","",入力①申請書項目!T215)</f>
        <v/>
      </c>
      <c r="M415" s="391"/>
      <c r="N415" s="391"/>
      <c r="O415" s="391"/>
      <c r="P415" s="391"/>
      <c r="Q415" s="391"/>
      <c r="R415" s="391"/>
      <c r="S415" s="391"/>
      <c r="T415" s="391"/>
      <c r="U415" s="391"/>
      <c r="V415" s="391"/>
      <c r="W415" s="393" t="str">
        <f>IF(入力①申請書項目!AD215="","",入力①申請書項目!AD215)&amp;IF(入力①申請書項目!AG215="","",入力①申請書項目!AG215)</f>
        <v/>
      </c>
      <c r="X415" s="393"/>
      <c r="Y415" s="393"/>
      <c r="Z415" s="393"/>
      <c r="AA415" s="393" t="str">
        <f>IF(入力①申請書項目!AJ215="","",入力①申請書項目!AJ215)</f>
        <v/>
      </c>
      <c r="AB415" s="393"/>
      <c r="AC415" s="393"/>
      <c r="AD415" s="394" t="str">
        <f>IF(入力①申請書項目!AN215="","",入力①申請書項目!AN215)</f>
        <v/>
      </c>
      <c r="AE415" s="394"/>
      <c r="AF415" s="394"/>
      <c r="AG415" s="443" t="str">
        <f>IF(入力①申請書項目!AQ215="","",入力①申請書項目!AQ215)</f>
        <v/>
      </c>
      <c r="AH415" s="443"/>
      <c r="AI415" s="394" t="str">
        <f>IF(入力①申請書項目!AS215=0,"",入力①申請書項目!AS215)</f>
        <v/>
      </c>
      <c r="AJ415" s="394"/>
      <c r="AK415" s="394"/>
      <c r="AL415" s="416" t="str">
        <f>IF(入力①申請書項目!AY215="","",入力①申請書項目!AY215)</f>
        <v/>
      </c>
      <c r="AM415" s="416"/>
      <c r="AN415" s="416"/>
      <c r="AO415" s="416"/>
      <c r="AP415" s="416"/>
      <c r="AQ415" s="269"/>
    </row>
    <row r="416" spans="1:43" ht="20.100000000000001" customHeight="1" x14ac:dyDescent="0.15">
      <c r="A416" s="268"/>
      <c r="B416" s="268"/>
      <c r="C416" s="351">
        <v>46</v>
      </c>
      <c r="D416" s="343" t="str">
        <f>IF(入力①申請書項目!E216="","",入力①申請書項目!E216)</f>
        <v/>
      </c>
      <c r="E416" s="393" t="str">
        <f>IF(入力①申請書項目!G216="","",IF(入力①申請書項目!M216="",""&amp;入力①申請書項目!G216&amp;"."&amp;入力①申請書項目!J216,""&amp;入力①申請書項目!G216&amp;"."&amp;入力①申請書項目!J216&amp;"."&amp;入力①申請書項目!M216))</f>
        <v/>
      </c>
      <c r="F416" s="393"/>
      <c r="G416" s="393"/>
      <c r="H416" s="393"/>
      <c r="I416" s="464" t="str">
        <f>IF(入力①申請書項目!P216="","",VLOOKUP(入力①申請書項目!P216,PL①!$A$28:$B$36,2,FALSE))</f>
        <v/>
      </c>
      <c r="J416" s="464"/>
      <c r="K416" s="464"/>
      <c r="L416" s="391" t="str">
        <f>IF(入力①申請書項目!T216="","",入力①申請書項目!T216)</f>
        <v/>
      </c>
      <c r="M416" s="391"/>
      <c r="N416" s="391"/>
      <c r="O416" s="391"/>
      <c r="P416" s="391"/>
      <c r="Q416" s="391"/>
      <c r="R416" s="391"/>
      <c r="S416" s="391"/>
      <c r="T416" s="391"/>
      <c r="U416" s="391"/>
      <c r="V416" s="391"/>
      <c r="W416" s="393" t="str">
        <f>IF(入力①申請書項目!AD216="","",入力①申請書項目!AD216)&amp;IF(入力①申請書項目!AG216="","",入力①申請書項目!AG216)</f>
        <v/>
      </c>
      <c r="X416" s="393"/>
      <c r="Y416" s="393"/>
      <c r="Z416" s="393"/>
      <c r="AA416" s="393" t="str">
        <f>IF(入力①申請書項目!AJ216="","",入力①申請書項目!AJ216)</f>
        <v/>
      </c>
      <c r="AB416" s="393"/>
      <c r="AC416" s="393"/>
      <c r="AD416" s="394" t="str">
        <f>IF(入力①申請書項目!AN216="","",入力①申請書項目!AN216)</f>
        <v/>
      </c>
      <c r="AE416" s="394"/>
      <c r="AF416" s="394"/>
      <c r="AG416" s="443" t="str">
        <f>IF(入力①申請書項目!AQ216="","",入力①申請書項目!AQ216)</f>
        <v/>
      </c>
      <c r="AH416" s="443"/>
      <c r="AI416" s="394" t="str">
        <f>IF(入力①申請書項目!AS216=0,"",入力①申請書項目!AS216)</f>
        <v/>
      </c>
      <c r="AJ416" s="394"/>
      <c r="AK416" s="394"/>
      <c r="AL416" s="416" t="str">
        <f>IF(入力①申請書項目!AY216="","",入力①申請書項目!AY216)</f>
        <v/>
      </c>
      <c r="AM416" s="416"/>
      <c r="AN416" s="416"/>
      <c r="AO416" s="416"/>
      <c r="AP416" s="416"/>
      <c r="AQ416" s="269"/>
    </row>
    <row r="417" spans="1:46" ht="20.100000000000001" customHeight="1" x14ac:dyDescent="0.15">
      <c r="A417" s="268"/>
      <c r="B417" s="268"/>
      <c r="C417" s="351">
        <v>47</v>
      </c>
      <c r="D417" s="343" t="str">
        <f>IF(入力①申請書項目!E217="","",入力①申請書項目!E217)</f>
        <v/>
      </c>
      <c r="E417" s="393" t="str">
        <f>IF(入力①申請書項目!G217="","",IF(入力①申請書項目!M217="",""&amp;入力①申請書項目!G217&amp;"."&amp;入力①申請書項目!J217,""&amp;入力①申請書項目!G217&amp;"."&amp;入力①申請書項目!J217&amp;"."&amp;入力①申請書項目!M217))</f>
        <v/>
      </c>
      <c r="F417" s="393"/>
      <c r="G417" s="393"/>
      <c r="H417" s="393"/>
      <c r="I417" s="464" t="str">
        <f>IF(入力①申請書項目!P217="","",VLOOKUP(入力①申請書項目!P217,PL①!$A$28:$B$36,2,FALSE))</f>
        <v/>
      </c>
      <c r="J417" s="464"/>
      <c r="K417" s="464"/>
      <c r="L417" s="391" t="str">
        <f>IF(入力①申請書項目!T217="","",入力①申請書項目!T217)</f>
        <v/>
      </c>
      <c r="M417" s="391"/>
      <c r="N417" s="391"/>
      <c r="O417" s="391"/>
      <c r="P417" s="391"/>
      <c r="Q417" s="391"/>
      <c r="R417" s="391"/>
      <c r="S417" s="391"/>
      <c r="T417" s="391"/>
      <c r="U417" s="391"/>
      <c r="V417" s="391"/>
      <c r="W417" s="393" t="str">
        <f>IF(入力①申請書項目!AD217="","",入力①申請書項目!AD217)&amp;IF(入力①申請書項目!AG217="","",入力①申請書項目!AG217)</f>
        <v/>
      </c>
      <c r="X417" s="393"/>
      <c r="Y417" s="393"/>
      <c r="Z417" s="393"/>
      <c r="AA417" s="393" t="str">
        <f>IF(入力①申請書項目!AJ217="","",入力①申請書項目!AJ217)</f>
        <v/>
      </c>
      <c r="AB417" s="393"/>
      <c r="AC417" s="393"/>
      <c r="AD417" s="394" t="str">
        <f>IF(入力①申請書項目!AN217="","",入力①申請書項目!AN217)</f>
        <v/>
      </c>
      <c r="AE417" s="394"/>
      <c r="AF417" s="394"/>
      <c r="AG417" s="443" t="str">
        <f>IF(入力①申請書項目!AQ217="","",入力①申請書項目!AQ217)</f>
        <v/>
      </c>
      <c r="AH417" s="443"/>
      <c r="AI417" s="394" t="str">
        <f>IF(入力①申請書項目!AS217=0,"",入力①申請書項目!AS217)</f>
        <v/>
      </c>
      <c r="AJ417" s="394"/>
      <c r="AK417" s="394"/>
      <c r="AL417" s="416" t="str">
        <f>IF(入力①申請書項目!AY217="","",入力①申請書項目!AY217)</f>
        <v/>
      </c>
      <c r="AM417" s="416"/>
      <c r="AN417" s="416"/>
      <c r="AO417" s="416"/>
      <c r="AP417" s="416"/>
      <c r="AQ417" s="269"/>
    </row>
    <row r="418" spans="1:46" ht="20.100000000000001" customHeight="1" x14ac:dyDescent="0.15">
      <c r="A418" s="268"/>
      <c r="B418" s="268"/>
      <c r="C418" s="351">
        <v>48</v>
      </c>
      <c r="D418" s="343" t="str">
        <f>IF(入力①申請書項目!E218="","",入力①申請書項目!E218)</f>
        <v/>
      </c>
      <c r="E418" s="393" t="str">
        <f>IF(入力①申請書項目!G218="","",IF(入力①申請書項目!M218="",""&amp;入力①申請書項目!G218&amp;"."&amp;入力①申請書項目!J218,""&amp;入力①申請書項目!G218&amp;"."&amp;入力①申請書項目!J218&amp;"."&amp;入力①申請書項目!M218))</f>
        <v/>
      </c>
      <c r="F418" s="393"/>
      <c r="G418" s="393"/>
      <c r="H418" s="393"/>
      <c r="I418" s="464" t="str">
        <f>IF(入力①申請書項目!P218="","",VLOOKUP(入力①申請書項目!P218,PL①!$A$28:$B$36,2,FALSE))</f>
        <v/>
      </c>
      <c r="J418" s="464"/>
      <c r="K418" s="464"/>
      <c r="L418" s="391" t="str">
        <f>IF(入力①申請書項目!T218="","",入力①申請書項目!T218)</f>
        <v/>
      </c>
      <c r="M418" s="391"/>
      <c r="N418" s="391"/>
      <c r="O418" s="391"/>
      <c r="P418" s="391"/>
      <c r="Q418" s="391"/>
      <c r="R418" s="391"/>
      <c r="S418" s="391"/>
      <c r="T418" s="391"/>
      <c r="U418" s="391"/>
      <c r="V418" s="391"/>
      <c r="W418" s="393" t="str">
        <f>IF(入力①申請書項目!AD218="","",入力①申請書項目!AD218)&amp;IF(入力①申請書項目!AG218="","",入力①申請書項目!AG218)</f>
        <v/>
      </c>
      <c r="X418" s="393"/>
      <c r="Y418" s="393"/>
      <c r="Z418" s="393"/>
      <c r="AA418" s="393" t="str">
        <f>IF(入力①申請書項目!AJ218="","",入力①申請書項目!AJ218)</f>
        <v/>
      </c>
      <c r="AB418" s="393"/>
      <c r="AC418" s="393"/>
      <c r="AD418" s="394" t="str">
        <f>IF(入力①申請書項目!AN218="","",入力①申請書項目!AN218)</f>
        <v/>
      </c>
      <c r="AE418" s="394"/>
      <c r="AF418" s="394"/>
      <c r="AG418" s="443" t="str">
        <f>IF(入力①申請書項目!AQ218="","",入力①申請書項目!AQ218)</f>
        <v/>
      </c>
      <c r="AH418" s="443"/>
      <c r="AI418" s="394" t="str">
        <f>IF(入力①申請書項目!AS218=0,"",入力①申請書項目!AS218)</f>
        <v/>
      </c>
      <c r="AJ418" s="394"/>
      <c r="AK418" s="394"/>
      <c r="AL418" s="416" t="str">
        <f>IF(入力①申請書項目!AY218="","",入力①申請書項目!AY218)</f>
        <v/>
      </c>
      <c r="AM418" s="416"/>
      <c r="AN418" s="416"/>
      <c r="AO418" s="416"/>
      <c r="AP418" s="416"/>
      <c r="AQ418" s="269"/>
    </row>
    <row r="419" spans="1:46" ht="20.100000000000001" customHeight="1" x14ac:dyDescent="0.15">
      <c r="A419" s="268"/>
      <c r="B419" s="268"/>
      <c r="C419" s="351">
        <v>49</v>
      </c>
      <c r="D419" s="343" t="str">
        <f>IF(入力①申請書項目!E219="","",入力①申請書項目!E219)</f>
        <v/>
      </c>
      <c r="E419" s="393" t="str">
        <f>IF(入力①申請書項目!G219="","",IF(入力①申請書項目!M219="",""&amp;入力①申請書項目!G219&amp;"."&amp;入力①申請書項目!J219,""&amp;入力①申請書項目!G219&amp;"."&amp;入力①申請書項目!J219&amp;"."&amp;入力①申請書項目!M219))</f>
        <v/>
      </c>
      <c r="F419" s="393"/>
      <c r="G419" s="393"/>
      <c r="H419" s="393"/>
      <c r="I419" s="464" t="str">
        <f>IF(入力①申請書項目!P219="","",VLOOKUP(入力①申請書項目!P219,PL①!$A$28:$B$36,2,FALSE))</f>
        <v/>
      </c>
      <c r="J419" s="464"/>
      <c r="K419" s="464"/>
      <c r="L419" s="391" t="str">
        <f>IF(入力①申請書項目!T219="","",入力①申請書項目!T219)</f>
        <v/>
      </c>
      <c r="M419" s="391"/>
      <c r="N419" s="391"/>
      <c r="O419" s="391"/>
      <c r="P419" s="391"/>
      <c r="Q419" s="391"/>
      <c r="R419" s="391"/>
      <c r="S419" s="391"/>
      <c r="T419" s="391"/>
      <c r="U419" s="391"/>
      <c r="V419" s="391"/>
      <c r="W419" s="393" t="str">
        <f>IF(入力①申請書項目!AD219="","",入力①申請書項目!AD219)&amp;IF(入力①申請書項目!AG219="","",入力①申請書項目!AG219)</f>
        <v/>
      </c>
      <c r="X419" s="393"/>
      <c r="Y419" s="393"/>
      <c r="Z419" s="393"/>
      <c r="AA419" s="393" t="str">
        <f>IF(入力①申請書項目!AJ219="","",入力①申請書項目!AJ219)</f>
        <v/>
      </c>
      <c r="AB419" s="393"/>
      <c r="AC419" s="393"/>
      <c r="AD419" s="394" t="str">
        <f>IF(入力①申請書項目!AN219="","",入力①申請書項目!AN219)</f>
        <v/>
      </c>
      <c r="AE419" s="394"/>
      <c r="AF419" s="394"/>
      <c r="AG419" s="443" t="str">
        <f>IF(入力①申請書項目!AQ219="","",入力①申請書項目!AQ219)</f>
        <v/>
      </c>
      <c r="AH419" s="443"/>
      <c r="AI419" s="394" t="str">
        <f>IF(入力①申請書項目!AS219=0,"",入力①申請書項目!AS219)</f>
        <v/>
      </c>
      <c r="AJ419" s="394"/>
      <c r="AK419" s="394"/>
      <c r="AL419" s="416" t="str">
        <f>IF(入力①申請書項目!AY219="","",入力①申請書項目!AY219)</f>
        <v/>
      </c>
      <c r="AM419" s="416"/>
      <c r="AN419" s="416"/>
      <c r="AO419" s="416"/>
      <c r="AP419" s="416"/>
      <c r="AQ419" s="269"/>
    </row>
    <row r="420" spans="1:46" ht="20.100000000000001" customHeight="1" x14ac:dyDescent="0.15">
      <c r="A420" s="268"/>
      <c r="B420" s="268"/>
      <c r="C420" s="351">
        <v>50</v>
      </c>
      <c r="D420" s="343" t="str">
        <f>IF(入力①申請書項目!E220="","",入力①申請書項目!E220)</f>
        <v/>
      </c>
      <c r="E420" s="393" t="str">
        <f>IF(入力①申請書項目!G220="","",IF(入力①申請書項目!M220="",""&amp;入力①申請書項目!G220&amp;"."&amp;入力①申請書項目!J220,""&amp;入力①申請書項目!G220&amp;"."&amp;入力①申請書項目!J220&amp;"."&amp;入力①申請書項目!M220))</f>
        <v/>
      </c>
      <c r="F420" s="393"/>
      <c r="G420" s="393"/>
      <c r="H420" s="393"/>
      <c r="I420" s="464" t="str">
        <f>IF(入力①申請書項目!P220="","",VLOOKUP(入力①申請書項目!P220,PL①!$A$28:$B$36,2,FALSE))</f>
        <v/>
      </c>
      <c r="J420" s="464"/>
      <c r="K420" s="464"/>
      <c r="L420" s="391" t="str">
        <f>IF(入力①申請書項目!T220="","",入力①申請書項目!T220)</f>
        <v/>
      </c>
      <c r="M420" s="391"/>
      <c r="N420" s="391"/>
      <c r="O420" s="391"/>
      <c r="P420" s="391"/>
      <c r="Q420" s="391"/>
      <c r="R420" s="391"/>
      <c r="S420" s="391"/>
      <c r="T420" s="391"/>
      <c r="U420" s="391"/>
      <c r="V420" s="391"/>
      <c r="W420" s="393" t="str">
        <f>IF(入力①申請書項目!AD220="","",入力①申請書項目!AD220)&amp;IF(入力①申請書項目!AG220="","",入力①申請書項目!AG220)</f>
        <v/>
      </c>
      <c r="X420" s="393"/>
      <c r="Y420" s="393"/>
      <c r="Z420" s="393"/>
      <c r="AA420" s="393" t="str">
        <f>IF(入力①申請書項目!AJ220="","",入力①申請書項目!AJ220)</f>
        <v/>
      </c>
      <c r="AB420" s="393"/>
      <c r="AC420" s="393"/>
      <c r="AD420" s="394" t="str">
        <f>IF(入力①申請書項目!AN220="","",入力①申請書項目!AN220)</f>
        <v/>
      </c>
      <c r="AE420" s="394"/>
      <c r="AF420" s="394"/>
      <c r="AG420" s="443" t="str">
        <f>IF(入力①申請書項目!AQ220="","",入力①申請書項目!AQ220)</f>
        <v/>
      </c>
      <c r="AH420" s="443"/>
      <c r="AI420" s="394" t="str">
        <f>IF(入力①申請書項目!AS220=0,"",入力①申請書項目!AS220)</f>
        <v/>
      </c>
      <c r="AJ420" s="394"/>
      <c r="AK420" s="394"/>
      <c r="AL420" s="416" t="str">
        <f>IF(入力①申請書項目!AY220="","",入力①申請書項目!AY220)</f>
        <v/>
      </c>
      <c r="AM420" s="416"/>
      <c r="AN420" s="416"/>
      <c r="AO420" s="416"/>
      <c r="AP420" s="416"/>
      <c r="AQ420" s="269"/>
    </row>
    <row r="421" spans="1:46" ht="20.100000000000001" customHeight="1" x14ac:dyDescent="0.15">
      <c r="A421" s="268"/>
      <c r="B421" s="268"/>
      <c r="C421" s="351">
        <v>51</v>
      </c>
      <c r="D421" s="343" t="str">
        <f>IF(入力①申請書項目!E221="","",入力①申請書項目!E221)</f>
        <v/>
      </c>
      <c r="E421" s="393" t="str">
        <f>IF(入力①申請書項目!G221="","",IF(入力①申請書項目!M221="",""&amp;入力①申請書項目!G221&amp;"."&amp;入力①申請書項目!J221,""&amp;入力①申請書項目!G221&amp;"."&amp;入力①申請書項目!J221&amp;"."&amp;入力①申請書項目!M221))</f>
        <v/>
      </c>
      <c r="F421" s="393"/>
      <c r="G421" s="393"/>
      <c r="H421" s="393"/>
      <c r="I421" s="464" t="str">
        <f>IF(入力①申請書項目!P221="","",VLOOKUP(入力①申請書項目!P221,PL①!$A$28:$B$36,2,FALSE))</f>
        <v/>
      </c>
      <c r="J421" s="464"/>
      <c r="K421" s="464"/>
      <c r="L421" s="391" t="str">
        <f>IF(入力①申請書項目!T221="","",入力①申請書項目!T221)</f>
        <v/>
      </c>
      <c r="M421" s="391"/>
      <c r="N421" s="391"/>
      <c r="O421" s="391"/>
      <c r="P421" s="391"/>
      <c r="Q421" s="391"/>
      <c r="R421" s="391"/>
      <c r="S421" s="391"/>
      <c r="T421" s="391"/>
      <c r="U421" s="391"/>
      <c r="V421" s="391"/>
      <c r="W421" s="393" t="str">
        <f>IF(入力①申請書項目!AD221="","",入力①申請書項目!AD221)&amp;IF(入力①申請書項目!AG221="","",入力①申請書項目!AG221)</f>
        <v/>
      </c>
      <c r="X421" s="393"/>
      <c r="Y421" s="393"/>
      <c r="Z421" s="393"/>
      <c r="AA421" s="393" t="str">
        <f>IF(入力①申請書項目!AJ221="","",入力①申請書項目!AJ221)</f>
        <v/>
      </c>
      <c r="AB421" s="393"/>
      <c r="AC421" s="393"/>
      <c r="AD421" s="394" t="str">
        <f>IF(入力①申請書項目!AN221="","",入力①申請書項目!AN221)</f>
        <v/>
      </c>
      <c r="AE421" s="394"/>
      <c r="AF421" s="394"/>
      <c r="AG421" s="443" t="str">
        <f>IF(入力①申請書項目!AQ221="","",入力①申請書項目!AQ221)</f>
        <v/>
      </c>
      <c r="AH421" s="443"/>
      <c r="AI421" s="394" t="str">
        <f>IF(入力①申請書項目!AS221=0,"",入力①申請書項目!AS221)</f>
        <v/>
      </c>
      <c r="AJ421" s="394"/>
      <c r="AK421" s="394"/>
      <c r="AL421" s="416" t="str">
        <f>IF(入力①申請書項目!AY221="","",入力①申請書項目!AY221)</f>
        <v/>
      </c>
      <c r="AM421" s="416"/>
      <c r="AN421" s="416"/>
      <c r="AO421" s="416"/>
      <c r="AP421" s="416"/>
      <c r="AQ421" s="269"/>
    </row>
    <row r="422" spans="1:46" ht="20.100000000000001" customHeight="1" x14ac:dyDescent="0.15">
      <c r="A422" s="268"/>
      <c r="B422" s="268"/>
      <c r="C422" s="351">
        <v>52</v>
      </c>
      <c r="D422" s="343" t="str">
        <f>IF(入力①申請書項目!E222="","",入力①申請書項目!E222)</f>
        <v/>
      </c>
      <c r="E422" s="393" t="str">
        <f>IF(入力①申請書項目!G222="","",IF(入力①申請書項目!M222="",""&amp;入力①申請書項目!G222&amp;"."&amp;入力①申請書項目!J222,""&amp;入力①申請書項目!G222&amp;"."&amp;入力①申請書項目!J222&amp;"."&amp;入力①申請書項目!M222))</f>
        <v/>
      </c>
      <c r="F422" s="393"/>
      <c r="G422" s="393"/>
      <c r="H422" s="393"/>
      <c r="I422" s="464" t="str">
        <f>IF(入力①申請書項目!P222="","",VLOOKUP(入力①申請書項目!P222,PL①!$A$28:$B$36,2,FALSE))</f>
        <v/>
      </c>
      <c r="J422" s="464"/>
      <c r="K422" s="464"/>
      <c r="L422" s="391" t="str">
        <f>IF(入力①申請書項目!T222="","",入力①申請書項目!T222)</f>
        <v/>
      </c>
      <c r="M422" s="391"/>
      <c r="N422" s="391"/>
      <c r="O422" s="391"/>
      <c r="P422" s="391"/>
      <c r="Q422" s="391"/>
      <c r="R422" s="391"/>
      <c r="S422" s="391"/>
      <c r="T422" s="391"/>
      <c r="U422" s="391"/>
      <c r="V422" s="391"/>
      <c r="W422" s="393" t="str">
        <f>IF(入力①申請書項目!AD222="","",入力①申請書項目!AD222)&amp;IF(入力①申請書項目!AG222="","",入力①申請書項目!AG222)</f>
        <v/>
      </c>
      <c r="X422" s="393"/>
      <c r="Y422" s="393"/>
      <c r="Z422" s="393"/>
      <c r="AA422" s="393" t="str">
        <f>IF(入力①申請書項目!AJ222="","",入力①申請書項目!AJ222)</f>
        <v/>
      </c>
      <c r="AB422" s="393"/>
      <c r="AC422" s="393"/>
      <c r="AD422" s="394" t="str">
        <f>IF(入力①申請書項目!AN222="","",入力①申請書項目!AN222)</f>
        <v/>
      </c>
      <c r="AE422" s="394"/>
      <c r="AF422" s="394"/>
      <c r="AG422" s="443" t="str">
        <f>IF(入力①申請書項目!AQ222="","",入力①申請書項目!AQ222)</f>
        <v/>
      </c>
      <c r="AH422" s="443"/>
      <c r="AI422" s="394" t="str">
        <f>IF(入力①申請書項目!AS222=0,"",入力①申請書項目!AS222)</f>
        <v/>
      </c>
      <c r="AJ422" s="394"/>
      <c r="AK422" s="394"/>
      <c r="AL422" s="416" t="str">
        <f>IF(入力①申請書項目!AY222="","",入力①申請書項目!AY222)</f>
        <v/>
      </c>
      <c r="AM422" s="416"/>
      <c r="AN422" s="416"/>
      <c r="AO422" s="416"/>
      <c r="AP422" s="416"/>
      <c r="AQ422" s="269"/>
    </row>
    <row r="423" spans="1:46" ht="20.100000000000001" customHeight="1" x14ac:dyDescent="0.15">
      <c r="A423" s="268"/>
      <c r="B423" s="268"/>
      <c r="C423" s="351">
        <v>53</v>
      </c>
      <c r="D423" s="343" t="str">
        <f>IF(入力①申請書項目!E223="","",入力①申請書項目!E223)</f>
        <v/>
      </c>
      <c r="E423" s="393" t="str">
        <f>IF(入力①申請書項目!G223="","",IF(入力①申請書項目!M223="",""&amp;入力①申請書項目!G223&amp;"."&amp;入力①申請書項目!J223,""&amp;入力①申請書項目!G223&amp;"."&amp;入力①申請書項目!J223&amp;"."&amp;入力①申請書項目!M223))</f>
        <v/>
      </c>
      <c r="F423" s="393"/>
      <c r="G423" s="393"/>
      <c r="H423" s="393"/>
      <c r="I423" s="464" t="str">
        <f>IF(入力①申請書項目!P223="","",VLOOKUP(入力①申請書項目!P223,PL①!$A$28:$B$36,2,FALSE))</f>
        <v/>
      </c>
      <c r="J423" s="464"/>
      <c r="K423" s="464"/>
      <c r="L423" s="391" t="str">
        <f>IF(入力①申請書項目!T223="","",入力①申請書項目!T223)</f>
        <v/>
      </c>
      <c r="M423" s="391"/>
      <c r="N423" s="391"/>
      <c r="O423" s="391"/>
      <c r="P423" s="391"/>
      <c r="Q423" s="391"/>
      <c r="R423" s="391"/>
      <c r="S423" s="391"/>
      <c r="T423" s="391"/>
      <c r="U423" s="391"/>
      <c r="V423" s="391"/>
      <c r="W423" s="393" t="str">
        <f>IF(入力①申請書項目!AD223="","",入力①申請書項目!AD223)&amp;IF(入力①申請書項目!AG223="","",入力①申請書項目!AG223)</f>
        <v/>
      </c>
      <c r="X423" s="393"/>
      <c r="Y423" s="393"/>
      <c r="Z423" s="393"/>
      <c r="AA423" s="393" t="str">
        <f>IF(入力①申請書項目!AJ223="","",入力①申請書項目!AJ223)</f>
        <v/>
      </c>
      <c r="AB423" s="393"/>
      <c r="AC423" s="393"/>
      <c r="AD423" s="394" t="str">
        <f>IF(入力①申請書項目!AN223="","",入力①申請書項目!AN223)</f>
        <v/>
      </c>
      <c r="AE423" s="394"/>
      <c r="AF423" s="394"/>
      <c r="AG423" s="443" t="str">
        <f>IF(入力①申請書項目!AQ223="","",入力①申請書項目!AQ223)</f>
        <v/>
      </c>
      <c r="AH423" s="443"/>
      <c r="AI423" s="394" t="str">
        <f>IF(入力①申請書項目!AS223=0,"",入力①申請書項目!AS223)</f>
        <v/>
      </c>
      <c r="AJ423" s="394"/>
      <c r="AK423" s="394"/>
      <c r="AL423" s="416" t="str">
        <f>IF(入力①申請書項目!AY223="","",入力①申請書項目!AY223)</f>
        <v/>
      </c>
      <c r="AM423" s="416"/>
      <c r="AN423" s="416"/>
      <c r="AO423" s="416"/>
      <c r="AP423" s="416"/>
      <c r="AQ423" s="269"/>
    </row>
    <row r="424" spans="1:46" ht="20.100000000000001" customHeight="1" x14ac:dyDescent="0.15">
      <c r="A424" s="268"/>
      <c r="B424" s="268"/>
      <c r="C424" s="351">
        <v>54</v>
      </c>
      <c r="D424" s="343" t="str">
        <f>IF(入力①申請書項目!E224="","",入力①申請書項目!E224)</f>
        <v/>
      </c>
      <c r="E424" s="393" t="str">
        <f>IF(入力①申請書項目!G224="","",IF(入力①申請書項目!M224="",""&amp;入力①申請書項目!G224&amp;"."&amp;入力①申請書項目!J224,""&amp;入力①申請書項目!G224&amp;"."&amp;入力①申請書項目!J224&amp;"."&amp;入力①申請書項目!M224))</f>
        <v/>
      </c>
      <c r="F424" s="393"/>
      <c r="G424" s="393"/>
      <c r="H424" s="393"/>
      <c r="I424" s="464" t="str">
        <f>IF(入力①申請書項目!P224="","",VLOOKUP(入力①申請書項目!P224,PL①!$A$28:$B$36,2,FALSE))</f>
        <v/>
      </c>
      <c r="J424" s="464"/>
      <c r="K424" s="464"/>
      <c r="L424" s="391" t="str">
        <f>IF(入力①申請書項目!T224="","",入力①申請書項目!T224)</f>
        <v/>
      </c>
      <c r="M424" s="391"/>
      <c r="N424" s="391"/>
      <c r="O424" s="391"/>
      <c r="P424" s="391"/>
      <c r="Q424" s="391"/>
      <c r="R424" s="391"/>
      <c r="S424" s="391"/>
      <c r="T424" s="391"/>
      <c r="U424" s="391"/>
      <c r="V424" s="391"/>
      <c r="W424" s="393" t="str">
        <f>IF(入力①申請書項目!AD224="","",入力①申請書項目!AD224)&amp;IF(入力①申請書項目!AG224="","",入力①申請書項目!AG224)</f>
        <v/>
      </c>
      <c r="X424" s="393"/>
      <c r="Y424" s="393"/>
      <c r="Z424" s="393"/>
      <c r="AA424" s="393" t="str">
        <f>IF(入力①申請書項目!AJ224="","",入力①申請書項目!AJ224)</f>
        <v/>
      </c>
      <c r="AB424" s="393"/>
      <c r="AC424" s="393"/>
      <c r="AD424" s="394" t="str">
        <f>IF(入力①申請書項目!AN224="","",入力①申請書項目!AN224)</f>
        <v/>
      </c>
      <c r="AE424" s="394"/>
      <c r="AF424" s="394"/>
      <c r="AG424" s="443" t="str">
        <f>IF(入力①申請書項目!AQ224="","",入力①申請書項目!AQ224)</f>
        <v/>
      </c>
      <c r="AH424" s="443"/>
      <c r="AI424" s="394" t="str">
        <f>IF(入力①申請書項目!AS224=0,"",入力①申請書項目!AS224)</f>
        <v/>
      </c>
      <c r="AJ424" s="394"/>
      <c r="AK424" s="394"/>
      <c r="AL424" s="416" t="str">
        <f>IF(入力①申請書項目!AY224="","",入力①申請書項目!AY224)</f>
        <v/>
      </c>
      <c r="AM424" s="416"/>
      <c r="AN424" s="416"/>
      <c r="AO424" s="416"/>
      <c r="AP424" s="416"/>
      <c r="AQ424" s="269"/>
    </row>
    <row r="425" spans="1:46" x14ac:dyDescent="0.15">
      <c r="A425" s="268"/>
      <c r="B425" s="268"/>
      <c r="C425" s="351">
        <v>55</v>
      </c>
      <c r="D425" s="343" t="str">
        <f>IF(入力①申請書項目!E225="","",入力①申請書項目!E225)</f>
        <v/>
      </c>
      <c r="E425" s="393" t="str">
        <f>IF(入力①申請書項目!G225="","",IF(入力①申請書項目!M225="",""&amp;入力①申請書項目!G225&amp;"."&amp;入力①申請書項目!J225,""&amp;入力①申請書項目!G225&amp;"."&amp;入力①申請書項目!J225&amp;"."&amp;入力①申請書項目!M225))</f>
        <v/>
      </c>
      <c r="F425" s="393"/>
      <c r="G425" s="393"/>
      <c r="H425" s="393"/>
      <c r="I425" s="464" t="str">
        <f>IF(入力①申請書項目!P225="","",VLOOKUP(入力①申請書項目!P225,PL①!$A$28:$B$36,2,FALSE))</f>
        <v/>
      </c>
      <c r="J425" s="464"/>
      <c r="K425" s="464"/>
      <c r="L425" s="505" t="str">
        <f>IF(入力①申請書項目!T225="","",入力①申請書項目!T225)</f>
        <v/>
      </c>
      <c r="M425" s="505"/>
      <c r="N425" s="505"/>
      <c r="O425" s="505"/>
      <c r="P425" s="505"/>
      <c r="Q425" s="505"/>
      <c r="R425" s="505"/>
      <c r="S425" s="505"/>
      <c r="T425" s="505"/>
      <c r="U425" s="505"/>
      <c r="V425" s="505"/>
      <c r="W425" s="506" t="str">
        <f>IF(入力①申請書項目!AD225="","",入力①申請書項目!AD225)&amp;IF(入力①申請書項目!AG225="","",入力①申請書項目!AG225)</f>
        <v/>
      </c>
      <c r="X425" s="506"/>
      <c r="Y425" s="506"/>
      <c r="Z425" s="506"/>
      <c r="AA425" s="506" t="str">
        <f>IF(入力①申請書項目!AJ225="","",入力①申請書項目!AJ225)</f>
        <v/>
      </c>
      <c r="AB425" s="506"/>
      <c r="AC425" s="506"/>
      <c r="AD425" s="504" t="str">
        <f>IF(入力①申請書項目!AN225="","",入力①申請書項目!AN225)</f>
        <v/>
      </c>
      <c r="AE425" s="504"/>
      <c r="AF425" s="504"/>
      <c r="AG425" s="503" t="str">
        <f>IF(入力①申請書項目!AQ225="","",入力①申請書項目!AQ225)</f>
        <v/>
      </c>
      <c r="AH425" s="503"/>
      <c r="AI425" s="504" t="str">
        <f>IF(入力①申請書項目!AS225=0,"",入力①申請書項目!AS225)</f>
        <v/>
      </c>
      <c r="AJ425" s="504"/>
      <c r="AK425" s="504"/>
      <c r="AL425" s="416" t="str">
        <f>IF(入力①申請書項目!AY225="","",入力①申請書項目!AY225)</f>
        <v/>
      </c>
      <c r="AM425" s="416"/>
      <c r="AN425" s="416"/>
      <c r="AO425" s="416"/>
      <c r="AP425" s="416"/>
      <c r="AQ425" s="269"/>
      <c r="AT425" s="70">
        <f>IF(L425="",0,1)</f>
        <v>0</v>
      </c>
    </row>
    <row r="426" spans="1:46" ht="24" customHeight="1" x14ac:dyDescent="0.15">
      <c r="A426" s="268"/>
      <c r="B426" s="268"/>
      <c r="C426" s="351">
        <v>56</v>
      </c>
      <c r="D426" s="343" t="str">
        <f>IF(入力①申請書項目!E226="","",入力①申請書項目!E226)</f>
        <v/>
      </c>
      <c r="E426" s="393" t="str">
        <f>IF(入力①申請書項目!G226="","",IF(入力①申請書項目!M226="",""&amp;入力①申請書項目!G226&amp;"."&amp;入力①申請書項目!J226,""&amp;入力①申請書項目!G226&amp;"."&amp;入力①申請書項目!J226&amp;"."&amp;入力①申請書項目!M226))</f>
        <v/>
      </c>
      <c r="F426" s="393"/>
      <c r="G426" s="393"/>
      <c r="H426" s="393"/>
      <c r="I426" s="464" t="str">
        <f>IF(入力①申請書項目!P226="","",VLOOKUP(入力①申請書項目!P226,PL①!$A$28:$B$36,2,FALSE))</f>
        <v/>
      </c>
      <c r="J426" s="464"/>
      <c r="K426" s="464"/>
      <c r="L426" s="505" t="str">
        <f>IF(入力①申請書項目!T226="","",入力①申請書項目!T226)</f>
        <v/>
      </c>
      <c r="M426" s="505"/>
      <c r="N426" s="505"/>
      <c r="O426" s="505"/>
      <c r="P426" s="505"/>
      <c r="Q426" s="505"/>
      <c r="R426" s="505"/>
      <c r="S426" s="505"/>
      <c r="T426" s="505"/>
      <c r="U426" s="505"/>
      <c r="V426" s="505"/>
      <c r="W426" s="506" t="str">
        <f>IF(入力①申請書項目!AD226="","",入力①申請書項目!AD226)&amp;IF(入力①申請書項目!AG226="","",入力①申請書項目!AG226)</f>
        <v/>
      </c>
      <c r="X426" s="506"/>
      <c r="Y426" s="506"/>
      <c r="Z426" s="506"/>
      <c r="AA426" s="506" t="str">
        <f>IF(入力①申請書項目!AJ226="","",入力①申請書項目!AJ226)</f>
        <v/>
      </c>
      <c r="AB426" s="506"/>
      <c r="AC426" s="506"/>
      <c r="AD426" s="504" t="str">
        <f>IF(入力①申請書項目!AN226="","",入力①申請書項目!AN226)</f>
        <v/>
      </c>
      <c r="AE426" s="504"/>
      <c r="AF426" s="504"/>
      <c r="AG426" s="503" t="str">
        <f>IF(入力①申請書項目!AQ226="","",入力①申請書項目!AQ226)</f>
        <v/>
      </c>
      <c r="AH426" s="503"/>
      <c r="AI426" s="504" t="str">
        <f>IF(入力①申請書項目!AS226=0,"",入力①申請書項目!AS226)</f>
        <v/>
      </c>
      <c r="AJ426" s="504"/>
      <c r="AK426" s="504"/>
      <c r="AL426" s="416" t="str">
        <f>IF(入力①申請書項目!AY226="","",入力①申請書項目!AY226)</f>
        <v/>
      </c>
      <c r="AM426" s="416"/>
      <c r="AN426" s="416"/>
      <c r="AO426" s="416"/>
      <c r="AP426" s="416"/>
      <c r="AQ426" s="269"/>
    </row>
    <row r="427" spans="1:46" ht="20.100000000000001" customHeight="1" x14ac:dyDescent="0.15">
      <c r="A427" s="268"/>
      <c r="B427" s="268"/>
      <c r="C427" s="351">
        <v>57</v>
      </c>
      <c r="D427" s="343" t="str">
        <f>IF(入力①申請書項目!E227="","",入力①申請書項目!E227)</f>
        <v/>
      </c>
      <c r="E427" s="393" t="str">
        <f>IF(入力①申請書項目!G227="","",IF(入力①申請書項目!M227="",""&amp;入力①申請書項目!G227&amp;"."&amp;入力①申請書項目!J227,""&amp;入力①申請書項目!G227&amp;"."&amp;入力①申請書項目!J227&amp;"."&amp;入力①申請書項目!M227))</f>
        <v/>
      </c>
      <c r="F427" s="393"/>
      <c r="G427" s="393"/>
      <c r="H427" s="393"/>
      <c r="I427" s="464" t="str">
        <f>IF(入力①申請書項目!P227="","",VLOOKUP(入力①申請書項目!P227,PL①!$A$28:$B$36,2,FALSE))</f>
        <v/>
      </c>
      <c r="J427" s="464"/>
      <c r="K427" s="464"/>
      <c r="L427" s="505" t="str">
        <f>IF(入力①申請書項目!T227="","",入力①申請書項目!T227)</f>
        <v/>
      </c>
      <c r="M427" s="505"/>
      <c r="N427" s="505"/>
      <c r="O427" s="505"/>
      <c r="P427" s="505"/>
      <c r="Q427" s="505"/>
      <c r="R427" s="505"/>
      <c r="S427" s="505"/>
      <c r="T427" s="505"/>
      <c r="U427" s="505"/>
      <c r="V427" s="505"/>
      <c r="W427" s="506" t="str">
        <f>IF(入力①申請書項目!AD227="","",入力①申請書項目!AD227)&amp;IF(入力①申請書項目!AG227="","",入力①申請書項目!AG227)</f>
        <v/>
      </c>
      <c r="X427" s="506"/>
      <c r="Y427" s="506"/>
      <c r="Z427" s="506"/>
      <c r="AA427" s="506" t="str">
        <f>IF(入力①申請書項目!AJ227="","",入力①申請書項目!AJ227)</f>
        <v/>
      </c>
      <c r="AB427" s="506"/>
      <c r="AC427" s="506"/>
      <c r="AD427" s="504" t="str">
        <f>IF(入力①申請書項目!AN227="","",入力①申請書項目!AN227)</f>
        <v/>
      </c>
      <c r="AE427" s="504"/>
      <c r="AF427" s="504"/>
      <c r="AG427" s="503" t="str">
        <f>IF(入力①申請書項目!AQ227="","",入力①申請書項目!AQ227)</f>
        <v/>
      </c>
      <c r="AH427" s="503"/>
      <c r="AI427" s="504" t="str">
        <f>IF(入力①申請書項目!AS227=0,"",入力①申請書項目!AS227)</f>
        <v/>
      </c>
      <c r="AJ427" s="504"/>
      <c r="AK427" s="504"/>
      <c r="AL427" s="416" t="str">
        <f>IF(入力①申請書項目!AY227="","",入力①申請書項目!AY227)</f>
        <v/>
      </c>
      <c r="AM427" s="416"/>
      <c r="AN427" s="416"/>
      <c r="AO427" s="416"/>
      <c r="AP427" s="416"/>
      <c r="AQ427" s="269"/>
    </row>
    <row r="428" spans="1:46" ht="20.100000000000001" customHeight="1" x14ac:dyDescent="0.15">
      <c r="A428" s="268"/>
      <c r="B428" s="268"/>
      <c r="C428" s="351">
        <v>58</v>
      </c>
      <c r="D428" s="343" t="str">
        <f>IF(入力①申請書項目!E228="","",入力①申請書項目!E228)</f>
        <v/>
      </c>
      <c r="E428" s="393" t="str">
        <f>IF(入力①申請書項目!G228="","",IF(入力①申請書項目!M228="",""&amp;入力①申請書項目!G228&amp;"."&amp;入力①申請書項目!J228,""&amp;入力①申請書項目!G228&amp;"."&amp;入力①申請書項目!J228&amp;"."&amp;入力①申請書項目!M228))</f>
        <v/>
      </c>
      <c r="F428" s="393"/>
      <c r="G428" s="393"/>
      <c r="H428" s="393"/>
      <c r="I428" s="464" t="str">
        <f>IF(入力①申請書項目!P228="","",VLOOKUP(入力①申請書項目!P228,PL①!$A$28:$B$36,2,FALSE))</f>
        <v/>
      </c>
      <c r="J428" s="464"/>
      <c r="K428" s="464"/>
      <c r="L428" s="505" t="str">
        <f>IF(入力①申請書項目!T228="","",入力①申請書項目!T228)</f>
        <v/>
      </c>
      <c r="M428" s="505"/>
      <c r="N428" s="505"/>
      <c r="O428" s="505"/>
      <c r="P428" s="505"/>
      <c r="Q428" s="505"/>
      <c r="R428" s="505"/>
      <c r="S428" s="505"/>
      <c r="T428" s="505"/>
      <c r="U428" s="505"/>
      <c r="V428" s="505"/>
      <c r="W428" s="506" t="str">
        <f>IF(入力①申請書項目!AD228="","",入力①申請書項目!AD228)&amp;IF(入力①申請書項目!AG228="","",入力①申請書項目!AG228)</f>
        <v/>
      </c>
      <c r="X428" s="506"/>
      <c r="Y428" s="506"/>
      <c r="Z428" s="506"/>
      <c r="AA428" s="506" t="str">
        <f>IF(入力①申請書項目!AJ228="","",入力①申請書項目!AJ228)</f>
        <v/>
      </c>
      <c r="AB428" s="506"/>
      <c r="AC428" s="506"/>
      <c r="AD428" s="504" t="str">
        <f>IF(入力①申請書項目!AN228="","",入力①申請書項目!AN228)</f>
        <v/>
      </c>
      <c r="AE428" s="504"/>
      <c r="AF428" s="504"/>
      <c r="AG428" s="503" t="str">
        <f>IF(入力①申請書項目!AQ228="","",入力①申請書項目!AQ228)</f>
        <v/>
      </c>
      <c r="AH428" s="503"/>
      <c r="AI428" s="504" t="str">
        <f>IF(入力①申請書項目!AS228=0,"",入力①申請書項目!AS228)</f>
        <v/>
      </c>
      <c r="AJ428" s="504"/>
      <c r="AK428" s="504"/>
      <c r="AL428" s="416" t="str">
        <f>IF(入力①申請書項目!AY228="","",入力①申請書項目!AY228)</f>
        <v/>
      </c>
      <c r="AM428" s="416"/>
      <c r="AN428" s="416"/>
      <c r="AO428" s="416"/>
      <c r="AP428" s="416"/>
      <c r="AQ428" s="269"/>
    </row>
    <row r="429" spans="1:46" ht="20.100000000000001" customHeight="1" x14ac:dyDescent="0.15">
      <c r="A429" s="268"/>
      <c r="B429" s="268"/>
      <c r="C429" s="351">
        <v>59</v>
      </c>
      <c r="D429" s="343" t="str">
        <f>IF(入力①申請書項目!E229="","",入力①申請書項目!E229)</f>
        <v/>
      </c>
      <c r="E429" s="393" t="str">
        <f>IF(入力①申請書項目!G229="","",IF(入力①申請書項目!M229="",""&amp;入力①申請書項目!G229&amp;"."&amp;入力①申請書項目!J229,""&amp;入力①申請書項目!G229&amp;"."&amp;入力①申請書項目!J229&amp;"."&amp;入力①申請書項目!M229))</f>
        <v/>
      </c>
      <c r="F429" s="393"/>
      <c r="G429" s="393"/>
      <c r="H429" s="393"/>
      <c r="I429" s="464" t="str">
        <f>IF(入力①申請書項目!P229="","",VLOOKUP(入力①申請書項目!P229,PL①!$A$28:$B$36,2,FALSE))</f>
        <v/>
      </c>
      <c r="J429" s="464"/>
      <c r="K429" s="464"/>
      <c r="L429" s="505" t="str">
        <f>IF(入力①申請書項目!T229="","",入力①申請書項目!T229)</f>
        <v/>
      </c>
      <c r="M429" s="505"/>
      <c r="N429" s="505"/>
      <c r="O429" s="505"/>
      <c r="P429" s="505"/>
      <c r="Q429" s="505"/>
      <c r="R429" s="505"/>
      <c r="S429" s="505"/>
      <c r="T429" s="505"/>
      <c r="U429" s="505"/>
      <c r="V429" s="505"/>
      <c r="W429" s="506" t="str">
        <f>IF(入力①申請書項目!AD229="","",入力①申請書項目!AD229)&amp;IF(入力①申請書項目!AG229="","",入力①申請書項目!AG229)</f>
        <v/>
      </c>
      <c r="X429" s="506"/>
      <c r="Y429" s="506"/>
      <c r="Z429" s="506"/>
      <c r="AA429" s="506" t="str">
        <f>IF(入力①申請書項目!AJ229="","",入力①申請書項目!AJ229)</f>
        <v/>
      </c>
      <c r="AB429" s="506"/>
      <c r="AC429" s="506"/>
      <c r="AD429" s="504" t="str">
        <f>IF(入力①申請書項目!AN229="","",入力①申請書項目!AN229)</f>
        <v/>
      </c>
      <c r="AE429" s="504"/>
      <c r="AF429" s="504"/>
      <c r="AG429" s="503" t="str">
        <f>IF(入力①申請書項目!AQ229="","",入力①申請書項目!AQ229)</f>
        <v/>
      </c>
      <c r="AH429" s="503"/>
      <c r="AI429" s="504" t="str">
        <f>IF(入力①申請書項目!AS229=0,"",入力①申請書項目!AS229)</f>
        <v/>
      </c>
      <c r="AJ429" s="504"/>
      <c r="AK429" s="504"/>
      <c r="AL429" s="416" t="str">
        <f>IF(入力①申請書項目!AY229="","",入力①申請書項目!AY229)</f>
        <v/>
      </c>
      <c r="AM429" s="416"/>
      <c r="AN429" s="416"/>
      <c r="AO429" s="416"/>
      <c r="AP429" s="416"/>
      <c r="AQ429" s="269"/>
    </row>
    <row r="430" spans="1:46" ht="20.100000000000001" customHeight="1" x14ac:dyDescent="0.15">
      <c r="A430" s="268"/>
      <c r="B430" s="268"/>
      <c r="C430" s="351">
        <v>60</v>
      </c>
      <c r="D430" s="343" t="str">
        <f>IF(入力①申請書項目!E230="","",入力①申請書項目!E230)</f>
        <v/>
      </c>
      <c r="E430" s="393" t="str">
        <f>IF(入力①申請書項目!G230="","",IF(入力①申請書項目!M230="",""&amp;入力①申請書項目!G230&amp;"."&amp;入力①申請書項目!J230,""&amp;入力①申請書項目!G230&amp;"."&amp;入力①申請書項目!J230&amp;"."&amp;入力①申請書項目!M230))</f>
        <v/>
      </c>
      <c r="F430" s="393"/>
      <c r="G430" s="393"/>
      <c r="H430" s="393"/>
      <c r="I430" s="464" t="str">
        <f>IF(入力①申請書項目!P230="","",VLOOKUP(入力①申請書項目!P230,PL①!$A$28:$B$36,2,FALSE))</f>
        <v/>
      </c>
      <c r="J430" s="464"/>
      <c r="K430" s="464"/>
      <c r="L430" s="505" t="str">
        <f>IF(入力①申請書項目!T230="","",入力①申請書項目!T230)</f>
        <v/>
      </c>
      <c r="M430" s="505"/>
      <c r="N430" s="505"/>
      <c r="O430" s="505"/>
      <c r="P430" s="505"/>
      <c r="Q430" s="505"/>
      <c r="R430" s="505"/>
      <c r="S430" s="505"/>
      <c r="T430" s="505"/>
      <c r="U430" s="505"/>
      <c r="V430" s="505"/>
      <c r="W430" s="506" t="str">
        <f>IF(入力①申請書項目!AD230="","",入力①申請書項目!AD230)&amp;IF(入力①申請書項目!AG230="","",入力①申請書項目!AG230)</f>
        <v/>
      </c>
      <c r="X430" s="506"/>
      <c r="Y430" s="506"/>
      <c r="Z430" s="506"/>
      <c r="AA430" s="506" t="str">
        <f>IF(入力①申請書項目!AJ230="","",入力①申請書項目!AJ230)</f>
        <v/>
      </c>
      <c r="AB430" s="506"/>
      <c r="AC430" s="506"/>
      <c r="AD430" s="504" t="str">
        <f>IF(入力①申請書項目!AN230="","",入力①申請書項目!AN230)</f>
        <v/>
      </c>
      <c r="AE430" s="504"/>
      <c r="AF430" s="504"/>
      <c r="AG430" s="503" t="str">
        <f>IF(入力①申請書項目!AQ230="","",入力①申請書項目!AQ230)</f>
        <v/>
      </c>
      <c r="AH430" s="503"/>
      <c r="AI430" s="504" t="str">
        <f>IF(入力①申請書項目!AS230=0,"",入力①申請書項目!AS230)</f>
        <v/>
      </c>
      <c r="AJ430" s="504"/>
      <c r="AK430" s="504"/>
      <c r="AL430" s="416" t="str">
        <f>IF(入力①申請書項目!AY230="","",入力①申請書項目!AY230)</f>
        <v/>
      </c>
      <c r="AM430" s="416"/>
      <c r="AN430" s="416"/>
      <c r="AO430" s="416"/>
      <c r="AP430" s="416"/>
      <c r="AQ430" s="269"/>
    </row>
    <row r="431" spans="1:46" ht="20.100000000000001" customHeight="1" x14ac:dyDescent="0.15">
      <c r="A431" s="268"/>
      <c r="B431" s="268"/>
      <c r="C431" s="351">
        <v>61</v>
      </c>
      <c r="D431" s="343" t="str">
        <f>IF(入力①申請書項目!E231="","",入力①申請書項目!E231)</f>
        <v/>
      </c>
      <c r="E431" s="393" t="str">
        <f>IF(入力①申請書項目!G231="","",IF(入力①申請書項目!M231="",""&amp;入力①申請書項目!G231&amp;"."&amp;入力①申請書項目!J231,""&amp;入力①申請書項目!G231&amp;"."&amp;入力①申請書項目!J231&amp;"."&amp;入力①申請書項目!M231))</f>
        <v/>
      </c>
      <c r="F431" s="393"/>
      <c r="G431" s="393"/>
      <c r="H431" s="393"/>
      <c r="I431" s="464" t="str">
        <f>IF(入力①申請書項目!P231="","",VLOOKUP(入力①申請書項目!P231,PL①!$A$28:$B$36,2,FALSE))</f>
        <v/>
      </c>
      <c r="J431" s="464"/>
      <c r="K431" s="464"/>
      <c r="L431" s="505" t="str">
        <f>IF(入力①申請書項目!T231="","",入力①申請書項目!T231)</f>
        <v/>
      </c>
      <c r="M431" s="505"/>
      <c r="N431" s="505"/>
      <c r="O431" s="505"/>
      <c r="P431" s="505"/>
      <c r="Q431" s="505"/>
      <c r="R431" s="505"/>
      <c r="S431" s="505"/>
      <c r="T431" s="505"/>
      <c r="U431" s="505"/>
      <c r="V431" s="505"/>
      <c r="W431" s="506" t="str">
        <f>IF(入力①申請書項目!AD231="","",入力①申請書項目!AD231)&amp;IF(入力①申請書項目!AG231="","",入力①申請書項目!AG231)</f>
        <v/>
      </c>
      <c r="X431" s="506"/>
      <c r="Y431" s="506"/>
      <c r="Z431" s="506"/>
      <c r="AA431" s="506" t="str">
        <f>IF(入力①申請書項目!AJ231="","",入力①申請書項目!AJ231)</f>
        <v/>
      </c>
      <c r="AB431" s="506"/>
      <c r="AC431" s="506"/>
      <c r="AD431" s="504" t="str">
        <f>IF(入力①申請書項目!AN231="","",入力①申請書項目!AN231)</f>
        <v/>
      </c>
      <c r="AE431" s="504"/>
      <c r="AF431" s="504"/>
      <c r="AG431" s="503" t="str">
        <f>IF(入力①申請書項目!AQ231="","",入力①申請書項目!AQ231)</f>
        <v/>
      </c>
      <c r="AH431" s="503"/>
      <c r="AI431" s="504" t="str">
        <f>IF(入力①申請書項目!AS231=0,"",入力①申請書項目!AS231)</f>
        <v/>
      </c>
      <c r="AJ431" s="504"/>
      <c r="AK431" s="504"/>
      <c r="AL431" s="416" t="str">
        <f>IF(入力①申請書項目!AY231="","",入力①申請書項目!AY231)</f>
        <v/>
      </c>
      <c r="AM431" s="416"/>
      <c r="AN431" s="416"/>
      <c r="AO431" s="416"/>
      <c r="AP431" s="416"/>
      <c r="AQ431" s="269"/>
    </row>
    <row r="432" spans="1:46" ht="20.100000000000001" customHeight="1" x14ac:dyDescent="0.15">
      <c r="A432" s="268"/>
      <c r="B432" s="268"/>
      <c r="C432" s="351">
        <v>62</v>
      </c>
      <c r="D432" s="343" t="str">
        <f>IF(入力①申請書項目!E232="","",入力①申請書項目!E232)</f>
        <v/>
      </c>
      <c r="E432" s="393" t="str">
        <f>IF(入力①申請書項目!G232="","",IF(入力①申請書項目!M232="",""&amp;入力①申請書項目!G232&amp;"."&amp;入力①申請書項目!J232,""&amp;入力①申請書項目!G232&amp;"."&amp;入力①申請書項目!J232&amp;"."&amp;入力①申請書項目!M232))</f>
        <v/>
      </c>
      <c r="F432" s="393"/>
      <c r="G432" s="393"/>
      <c r="H432" s="393"/>
      <c r="I432" s="464" t="str">
        <f>IF(入力①申請書項目!P232="","",VLOOKUP(入力①申請書項目!P232,PL①!$A$28:$B$36,2,FALSE))</f>
        <v/>
      </c>
      <c r="J432" s="464"/>
      <c r="K432" s="464"/>
      <c r="L432" s="505" t="str">
        <f>IF(入力①申請書項目!T232="","",入力①申請書項目!T232)</f>
        <v/>
      </c>
      <c r="M432" s="505"/>
      <c r="N432" s="505"/>
      <c r="O432" s="505"/>
      <c r="P432" s="505"/>
      <c r="Q432" s="505"/>
      <c r="R432" s="505"/>
      <c r="S432" s="505"/>
      <c r="T432" s="505"/>
      <c r="U432" s="505"/>
      <c r="V432" s="505"/>
      <c r="W432" s="506" t="str">
        <f>IF(入力①申請書項目!AD232="","",入力①申請書項目!AD232)&amp;IF(入力①申請書項目!AG232="","",入力①申請書項目!AG232)</f>
        <v/>
      </c>
      <c r="X432" s="506"/>
      <c r="Y432" s="506"/>
      <c r="Z432" s="506"/>
      <c r="AA432" s="506" t="str">
        <f>IF(入力①申請書項目!AJ232="","",入力①申請書項目!AJ232)</f>
        <v/>
      </c>
      <c r="AB432" s="506"/>
      <c r="AC432" s="506"/>
      <c r="AD432" s="504" t="str">
        <f>IF(入力①申請書項目!AN232="","",入力①申請書項目!AN232)</f>
        <v/>
      </c>
      <c r="AE432" s="504"/>
      <c r="AF432" s="504"/>
      <c r="AG432" s="503" t="str">
        <f>IF(入力①申請書項目!AQ232="","",入力①申請書項目!AQ232)</f>
        <v/>
      </c>
      <c r="AH432" s="503"/>
      <c r="AI432" s="504" t="str">
        <f>IF(入力①申請書項目!AS232=0,"",入力①申請書項目!AS232)</f>
        <v/>
      </c>
      <c r="AJ432" s="504"/>
      <c r="AK432" s="504"/>
      <c r="AL432" s="416" t="str">
        <f>IF(入力①申請書項目!AY232="","",入力①申請書項目!AY232)</f>
        <v/>
      </c>
      <c r="AM432" s="416"/>
      <c r="AN432" s="416"/>
      <c r="AO432" s="416"/>
      <c r="AP432" s="416"/>
      <c r="AQ432" s="269"/>
    </row>
    <row r="433" spans="1:43" ht="20.100000000000001" customHeight="1" x14ac:dyDescent="0.15">
      <c r="A433" s="268"/>
      <c r="B433" s="268"/>
      <c r="C433" s="351">
        <v>63</v>
      </c>
      <c r="D433" s="343" t="str">
        <f>IF(入力①申請書項目!E233="","",入力①申請書項目!E233)</f>
        <v/>
      </c>
      <c r="E433" s="393" t="str">
        <f>IF(入力①申請書項目!G233="","",IF(入力①申請書項目!M233="",""&amp;入力①申請書項目!G233&amp;"."&amp;入力①申請書項目!J233,""&amp;入力①申請書項目!G233&amp;"."&amp;入力①申請書項目!J233&amp;"."&amp;入力①申請書項目!M233))</f>
        <v/>
      </c>
      <c r="F433" s="393"/>
      <c r="G433" s="393"/>
      <c r="H433" s="393"/>
      <c r="I433" s="464" t="str">
        <f>IF(入力①申請書項目!P233="","",VLOOKUP(入力①申請書項目!P233,PL①!$A$28:$B$36,2,FALSE))</f>
        <v/>
      </c>
      <c r="J433" s="464"/>
      <c r="K433" s="464"/>
      <c r="L433" s="505" t="str">
        <f>IF(入力①申請書項目!T233="","",入力①申請書項目!T233)</f>
        <v/>
      </c>
      <c r="M433" s="505"/>
      <c r="N433" s="505"/>
      <c r="O433" s="505"/>
      <c r="P433" s="505"/>
      <c r="Q433" s="505"/>
      <c r="R433" s="505"/>
      <c r="S433" s="505"/>
      <c r="T433" s="505"/>
      <c r="U433" s="505"/>
      <c r="V433" s="505"/>
      <c r="W433" s="506" t="str">
        <f>IF(入力①申請書項目!AD233="","",入力①申請書項目!AD233)&amp;IF(入力①申請書項目!AG233="","",入力①申請書項目!AG233)</f>
        <v/>
      </c>
      <c r="X433" s="506"/>
      <c r="Y433" s="506"/>
      <c r="Z433" s="506"/>
      <c r="AA433" s="506" t="str">
        <f>IF(入力①申請書項目!AJ233="","",入力①申請書項目!AJ233)</f>
        <v/>
      </c>
      <c r="AB433" s="506"/>
      <c r="AC433" s="506"/>
      <c r="AD433" s="504" t="str">
        <f>IF(入力①申請書項目!AN233="","",入力①申請書項目!AN233)</f>
        <v/>
      </c>
      <c r="AE433" s="504"/>
      <c r="AF433" s="504"/>
      <c r="AG433" s="503" t="str">
        <f>IF(入力①申請書項目!AQ233="","",入力①申請書項目!AQ233)</f>
        <v/>
      </c>
      <c r="AH433" s="503"/>
      <c r="AI433" s="504" t="str">
        <f>IF(入力①申請書項目!AS233=0,"",入力①申請書項目!AS233)</f>
        <v/>
      </c>
      <c r="AJ433" s="504"/>
      <c r="AK433" s="504"/>
      <c r="AL433" s="416" t="str">
        <f>IF(入力①申請書項目!AY233="","",入力①申請書項目!AY233)</f>
        <v/>
      </c>
      <c r="AM433" s="416"/>
      <c r="AN433" s="416"/>
      <c r="AO433" s="416"/>
      <c r="AP433" s="416"/>
      <c r="AQ433" s="269"/>
    </row>
    <row r="434" spans="1:43" ht="20.100000000000001" customHeight="1" x14ac:dyDescent="0.15">
      <c r="A434" s="268"/>
      <c r="B434" s="268"/>
      <c r="C434" s="351">
        <v>64</v>
      </c>
      <c r="D434" s="343" t="str">
        <f>IF(入力①申請書項目!E234="","",入力①申請書項目!E234)</f>
        <v/>
      </c>
      <c r="E434" s="393" t="str">
        <f>IF(入力①申請書項目!G234="","",IF(入力①申請書項目!M234="",""&amp;入力①申請書項目!G234&amp;"."&amp;入力①申請書項目!J234,""&amp;入力①申請書項目!G234&amp;"."&amp;入力①申請書項目!J234&amp;"."&amp;入力①申請書項目!M234))</f>
        <v/>
      </c>
      <c r="F434" s="393"/>
      <c r="G434" s="393"/>
      <c r="H434" s="393"/>
      <c r="I434" s="464" t="str">
        <f>IF(入力①申請書項目!P234="","",VLOOKUP(入力①申請書項目!P234,PL①!$A$28:$B$36,2,FALSE))</f>
        <v/>
      </c>
      <c r="J434" s="464"/>
      <c r="K434" s="464"/>
      <c r="L434" s="505" t="str">
        <f>IF(入力①申請書項目!T234="","",入力①申請書項目!T234)</f>
        <v/>
      </c>
      <c r="M434" s="505"/>
      <c r="N434" s="505"/>
      <c r="O434" s="505"/>
      <c r="P434" s="505"/>
      <c r="Q434" s="505"/>
      <c r="R434" s="505"/>
      <c r="S434" s="505"/>
      <c r="T434" s="505"/>
      <c r="U434" s="505"/>
      <c r="V434" s="505"/>
      <c r="W434" s="506" t="str">
        <f>IF(入力①申請書項目!AD234="","",入力①申請書項目!AD234)&amp;IF(入力①申請書項目!AG234="","",入力①申請書項目!AG234)</f>
        <v/>
      </c>
      <c r="X434" s="506"/>
      <c r="Y434" s="506"/>
      <c r="Z434" s="506"/>
      <c r="AA434" s="506" t="str">
        <f>IF(入力①申請書項目!AJ234="","",入力①申請書項目!AJ234)</f>
        <v/>
      </c>
      <c r="AB434" s="506"/>
      <c r="AC434" s="506"/>
      <c r="AD434" s="504" t="str">
        <f>IF(入力①申請書項目!AN234="","",入力①申請書項目!AN234)</f>
        <v/>
      </c>
      <c r="AE434" s="504"/>
      <c r="AF434" s="504"/>
      <c r="AG434" s="503" t="str">
        <f>IF(入力①申請書項目!AQ234="","",入力①申請書項目!AQ234)</f>
        <v/>
      </c>
      <c r="AH434" s="503"/>
      <c r="AI434" s="504" t="str">
        <f>IF(入力①申請書項目!AS234=0,"",入力①申請書項目!AS234)</f>
        <v/>
      </c>
      <c r="AJ434" s="504"/>
      <c r="AK434" s="504"/>
      <c r="AL434" s="416" t="str">
        <f>IF(入力①申請書項目!AY234="","",入力①申請書項目!AY234)</f>
        <v/>
      </c>
      <c r="AM434" s="416"/>
      <c r="AN434" s="416"/>
      <c r="AO434" s="416"/>
      <c r="AP434" s="416"/>
      <c r="AQ434" s="269"/>
    </row>
    <row r="435" spans="1:43" ht="20.100000000000001" customHeight="1" x14ac:dyDescent="0.15">
      <c r="A435" s="268"/>
      <c r="B435" s="268"/>
      <c r="C435" s="351">
        <v>65</v>
      </c>
      <c r="D435" s="343" t="str">
        <f>IF(入力①申請書項目!E235="","",入力①申請書項目!E235)</f>
        <v/>
      </c>
      <c r="E435" s="393" t="str">
        <f>IF(入力①申請書項目!G235="","",IF(入力①申請書項目!M235="",""&amp;入力①申請書項目!G235&amp;"."&amp;入力①申請書項目!J235,""&amp;入力①申請書項目!G235&amp;"."&amp;入力①申請書項目!J235&amp;"."&amp;入力①申請書項目!M235))</f>
        <v/>
      </c>
      <c r="F435" s="393"/>
      <c r="G435" s="393"/>
      <c r="H435" s="393"/>
      <c r="I435" s="464" t="str">
        <f>IF(入力①申請書項目!P235="","",VLOOKUP(入力①申請書項目!P235,PL①!$A$28:$B$36,2,FALSE))</f>
        <v/>
      </c>
      <c r="J435" s="464"/>
      <c r="K435" s="464"/>
      <c r="L435" s="505" t="str">
        <f>IF(入力①申請書項目!T235="","",入力①申請書項目!T235)</f>
        <v/>
      </c>
      <c r="M435" s="505"/>
      <c r="N435" s="505"/>
      <c r="O435" s="505"/>
      <c r="P435" s="505"/>
      <c r="Q435" s="505"/>
      <c r="R435" s="505"/>
      <c r="S435" s="505"/>
      <c r="T435" s="505"/>
      <c r="U435" s="505"/>
      <c r="V435" s="505"/>
      <c r="W435" s="506" t="str">
        <f>IF(入力①申請書項目!AD235="","",入力①申請書項目!AD235)&amp;IF(入力①申請書項目!AG235="","",入力①申請書項目!AG235)</f>
        <v/>
      </c>
      <c r="X435" s="506"/>
      <c r="Y435" s="506"/>
      <c r="Z435" s="506"/>
      <c r="AA435" s="506" t="str">
        <f>IF(入力①申請書項目!AJ235="","",入力①申請書項目!AJ235)</f>
        <v/>
      </c>
      <c r="AB435" s="506"/>
      <c r="AC435" s="506"/>
      <c r="AD435" s="504" t="str">
        <f>IF(入力①申請書項目!AN235="","",入力①申請書項目!AN235)</f>
        <v/>
      </c>
      <c r="AE435" s="504"/>
      <c r="AF435" s="504"/>
      <c r="AG435" s="503" t="str">
        <f>IF(入力①申請書項目!AQ235="","",入力①申請書項目!AQ235)</f>
        <v/>
      </c>
      <c r="AH435" s="503"/>
      <c r="AI435" s="504" t="str">
        <f>IF(入力①申請書項目!AS235=0,"",入力①申請書項目!AS235)</f>
        <v/>
      </c>
      <c r="AJ435" s="504"/>
      <c r="AK435" s="504"/>
      <c r="AL435" s="416" t="str">
        <f>IF(入力①申請書項目!AY235="","",入力①申請書項目!AY235)</f>
        <v/>
      </c>
      <c r="AM435" s="416"/>
      <c r="AN435" s="416"/>
      <c r="AO435" s="416"/>
      <c r="AP435" s="416"/>
      <c r="AQ435" s="269"/>
    </row>
    <row r="436" spans="1:43" ht="20.100000000000001" customHeight="1" x14ac:dyDescent="0.15">
      <c r="A436" s="268"/>
      <c r="B436" s="268"/>
      <c r="C436" s="351">
        <v>66</v>
      </c>
      <c r="D436" s="343" t="str">
        <f>IF(入力①申請書項目!E236="","",入力①申請書項目!E236)</f>
        <v/>
      </c>
      <c r="E436" s="393" t="str">
        <f>IF(入力①申請書項目!G236="","",IF(入力①申請書項目!M236="",""&amp;入力①申請書項目!G236&amp;"."&amp;入力①申請書項目!J236,""&amp;入力①申請書項目!G236&amp;"."&amp;入力①申請書項目!J236&amp;"."&amp;入力①申請書項目!M236))</f>
        <v/>
      </c>
      <c r="F436" s="393"/>
      <c r="G436" s="393"/>
      <c r="H436" s="393"/>
      <c r="I436" s="464" t="str">
        <f>IF(入力①申請書項目!P236="","",VLOOKUP(入力①申請書項目!P236,PL①!$A$28:$B$36,2,FALSE))</f>
        <v/>
      </c>
      <c r="J436" s="464"/>
      <c r="K436" s="464"/>
      <c r="L436" s="505" t="str">
        <f>IF(入力①申請書項目!T236="","",入力①申請書項目!T236)</f>
        <v/>
      </c>
      <c r="M436" s="505"/>
      <c r="N436" s="505"/>
      <c r="O436" s="505"/>
      <c r="P436" s="505"/>
      <c r="Q436" s="505"/>
      <c r="R436" s="505"/>
      <c r="S436" s="505"/>
      <c r="T436" s="505"/>
      <c r="U436" s="505"/>
      <c r="V436" s="505"/>
      <c r="W436" s="506" t="str">
        <f>IF(入力①申請書項目!AD236="","",入力①申請書項目!AD236)&amp;IF(入力①申請書項目!AG236="","",入力①申請書項目!AG236)</f>
        <v/>
      </c>
      <c r="X436" s="506"/>
      <c r="Y436" s="506"/>
      <c r="Z436" s="506"/>
      <c r="AA436" s="506" t="str">
        <f>IF(入力①申請書項目!AJ236="","",入力①申請書項目!AJ236)</f>
        <v/>
      </c>
      <c r="AB436" s="506"/>
      <c r="AC436" s="506"/>
      <c r="AD436" s="504" t="str">
        <f>IF(入力①申請書項目!AN236="","",入力①申請書項目!AN236)</f>
        <v/>
      </c>
      <c r="AE436" s="504"/>
      <c r="AF436" s="504"/>
      <c r="AG436" s="503" t="str">
        <f>IF(入力①申請書項目!AQ236="","",入力①申請書項目!AQ236)</f>
        <v/>
      </c>
      <c r="AH436" s="503"/>
      <c r="AI436" s="504" t="str">
        <f>IF(入力①申請書項目!AS236=0,"",入力①申請書項目!AS236)</f>
        <v/>
      </c>
      <c r="AJ436" s="504"/>
      <c r="AK436" s="504"/>
      <c r="AL436" s="416" t="str">
        <f>IF(入力①申請書項目!AY236="","",入力①申請書項目!AY236)</f>
        <v/>
      </c>
      <c r="AM436" s="416"/>
      <c r="AN436" s="416"/>
      <c r="AO436" s="416"/>
      <c r="AP436" s="416"/>
      <c r="AQ436" s="269"/>
    </row>
    <row r="437" spans="1:43" ht="20.100000000000001" customHeight="1" x14ac:dyDescent="0.15">
      <c r="A437" s="268"/>
      <c r="B437" s="268"/>
      <c r="C437" s="351">
        <v>67</v>
      </c>
      <c r="D437" s="343" t="str">
        <f>IF(入力①申請書項目!E237="","",入力①申請書項目!E237)</f>
        <v/>
      </c>
      <c r="E437" s="393" t="str">
        <f>IF(入力①申請書項目!G237="","",IF(入力①申請書項目!M237="",""&amp;入力①申請書項目!G237&amp;"."&amp;入力①申請書項目!J237,""&amp;入力①申請書項目!G237&amp;"."&amp;入力①申請書項目!J237&amp;"."&amp;入力①申請書項目!M237))</f>
        <v/>
      </c>
      <c r="F437" s="393"/>
      <c r="G437" s="393"/>
      <c r="H437" s="393"/>
      <c r="I437" s="464" t="str">
        <f>IF(入力①申請書項目!P237="","",VLOOKUP(入力①申請書項目!P237,PL①!$A$28:$B$36,2,FALSE))</f>
        <v/>
      </c>
      <c r="J437" s="464"/>
      <c r="K437" s="464"/>
      <c r="L437" s="505" t="str">
        <f>IF(入力①申請書項目!T237="","",入力①申請書項目!T237)</f>
        <v/>
      </c>
      <c r="M437" s="505"/>
      <c r="N437" s="505"/>
      <c r="O437" s="505"/>
      <c r="P437" s="505"/>
      <c r="Q437" s="505"/>
      <c r="R437" s="505"/>
      <c r="S437" s="505"/>
      <c r="T437" s="505"/>
      <c r="U437" s="505"/>
      <c r="V437" s="505"/>
      <c r="W437" s="506" t="str">
        <f>IF(入力①申請書項目!AD237="","",入力①申請書項目!AD237)&amp;IF(入力①申請書項目!AG237="","",入力①申請書項目!AG237)</f>
        <v/>
      </c>
      <c r="X437" s="506"/>
      <c r="Y437" s="506"/>
      <c r="Z437" s="506"/>
      <c r="AA437" s="506" t="str">
        <f>IF(入力①申請書項目!AJ237="","",入力①申請書項目!AJ237)</f>
        <v/>
      </c>
      <c r="AB437" s="506"/>
      <c r="AC437" s="506"/>
      <c r="AD437" s="504" t="str">
        <f>IF(入力①申請書項目!AN237="","",入力①申請書項目!AN237)</f>
        <v/>
      </c>
      <c r="AE437" s="504"/>
      <c r="AF437" s="504"/>
      <c r="AG437" s="503" t="str">
        <f>IF(入力①申請書項目!AQ237="","",入力①申請書項目!AQ237)</f>
        <v/>
      </c>
      <c r="AH437" s="503"/>
      <c r="AI437" s="504" t="str">
        <f>IF(入力①申請書項目!AS237=0,"",入力①申請書項目!AS237)</f>
        <v/>
      </c>
      <c r="AJ437" s="504"/>
      <c r="AK437" s="504"/>
      <c r="AL437" s="416" t="str">
        <f>IF(入力①申請書項目!AY237="","",入力①申請書項目!AY237)</f>
        <v/>
      </c>
      <c r="AM437" s="416"/>
      <c r="AN437" s="416"/>
      <c r="AO437" s="416"/>
      <c r="AP437" s="416"/>
      <c r="AQ437" s="269"/>
    </row>
    <row r="438" spans="1:43" ht="20.100000000000001" customHeight="1" x14ac:dyDescent="0.15">
      <c r="A438" s="268"/>
      <c r="B438" s="268"/>
      <c r="C438" s="351">
        <v>68</v>
      </c>
      <c r="D438" s="343" t="str">
        <f>IF(入力①申請書項目!E238="","",入力①申請書項目!E238)</f>
        <v/>
      </c>
      <c r="E438" s="393" t="str">
        <f>IF(入力①申請書項目!G238="","",IF(入力①申請書項目!M238="",""&amp;入力①申請書項目!G238&amp;"."&amp;入力①申請書項目!J238,""&amp;入力①申請書項目!G238&amp;"."&amp;入力①申請書項目!J238&amp;"."&amp;入力①申請書項目!M238))</f>
        <v/>
      </c>
      <c r="F438" s="393"/>
      <c r="G438" s="393"/>
      <c r="H438" s="393"/>
      <c r="I438" s="464" t="str">
        <f>IF(入力①申請書項目!P238="","",VLOOKUP(入力①申請書項目!P238,PL①!$A$28:$B$36,2,FALSE))</f>
        <v/>
      </c>
      <c r="J438" s="464"/>
      <c r="K438" s="464"/>
      <c r="L438" s="505" t="str">
        <f>IF(入力①申請書項目!T238="","",入力①申請書項目!T238)</f>
        <v/>
      </c>
      <c r="M438" s="505"/>
      <c r="N438" s="505"/>
      <c r="O438" s="505"/>
      <c r="P438" s="505"/>
      <c r="Q438" s="505"/>
      <c r="R438" s="505"/>
      <c r="S438" s="505"/>
      <c r="T438" s="505"/>
      <c r="U438" s="505"/>
      <c r="V438" s="505"/>
      <c r="W438" s="506" t="str">
        <f>IF(入力①申請書項目!AD238="","",入力①申請書項目!AD238)&amp;IF(入力①申請書項目!AG238="","",入力①申請書項目!AG238)</f>
        <v/>
      </c>
      <c r="X438" s="506"/>
      <c r="Y438" s="506"/>
      <c r="Z438" s="506"/>
      <c r="AA438" s="506" t="str">
        <f>IF(入力①申請書項目!AJ238="","",入力①申請書項目!AJ238)</f>
        <v/>
      </c>
      <c r="AB438" s="506"/>
      <c r="AC438" s="506"/>
      <c r="AD438" s="504" t="str">
        <f>IF(入力①申請書項目!AN238="","",入力①申請書項目!AN238)</f>
        <v/>
      </c>
      <c r="AE438" s="504"/>
      <c r="AF438" s="504"/>
      <c r="AG438" s="503" t="str">
        <f>IF(入力①申請書項目!AQ238="","",入力①申請書項目!AQ238)</f>
        <v/>
      </c>
      <c r="AH438" s="503"/>
      <c r="AI438" s="504" t="str">
        <f>IF(入力①申請書項目!AS238=0,"",入力①申請書項目!AS238)</f>
        <v/>
      </c>
      <c r="AJ438" s="504"/>
      <c r="AK438" s="504"/>
      <c r="AL438" s="416" t="str">
        <f>IF(入力①申請書項目!AY238="","",入力①申請書項目!AY238)</f>
        <v/>
      </c>
      <c r="AM438" s="416"/>
      <c r="AN438" s="416"/>
      <c r="AO438" s="416"/>
      <c r="AP438" s="416"/>
      <c r="AQ438" s="269"/>
    </row>
    <row r="439" spans="1:43" ht="20.100000000000001" customHeight="1" x14ac:dyDescent="0.15">
      <c r="A439" s="268"/>
      <c r="B439" s="268"/>
      <c r="C439" s="351">
        <v>69</v>
      </c>
      <c r="D439" s="343" t="str">
        <f>IF(入力①申請書項目!E239="","",入力①申請書項目!E239)</f>
        <v/>
      </c>
      <c r="E439" s="393" t="str">
        <f>IF(入力①申請書項目!G239="","",IF(入力①申請書項目!M239="",""&amp;入力①申請書項目!G239&amp;"."&amp;入力①申請書項目!J239,""&amp;入力①申請書項目!G239&amp;"."&amp;入力①申請書項目!J239&amp;"."&amp;入力①申請書項目!M239))</f>
        <v/>
      </c>
      <c r="F439" s="393"/>
      <c r="G439" s="393"/>
      <c r="H439" s="393"/>
      <c r="I439" s="464" t="str">
        <f>IF(入力①申請書項目!P239="","",VLOOKUP(入力①申請書項目!P239,PL①!$A$28:$B$36,2,FALSE))</f>
        <v/>
      </c>
      <c r="J439" s="464"/>
      <c r="K439" s="464"/>
      <c r="L439" s="505" t="str">
        <f>IF(入力①申請書項目!T239="","",入力①申請書項目!T239)</f>
        <v/>
      </c>
      <c r="M439" s="505"/>
      <c r="N439" s="505"/>
      <c r="O439" s="505"/>
      <c r="P439" s="505"/>
      <c r="Q439" s="505"/>
      <c r="R439" s="505"/>
      <c r="S439" s="505"/>
      <c r="T439" s="505"/>
      <c r="U439" s="505"/>
      <c r="V439" s="505"/>
      <c r="W439" s="506" t="str">
        <f>IF(入力①申請書項目!AD239="","",入力①申請書項目!AD239)&amp;IF(入力①申請書項目!AG239="","",入力①申請書項目!AG239)</f>
        <v/>
      </c>
      <c r="X439" s="506"/>
      <c r="Y439" s="506"/>
      <c r="Z439" s="506"/>
      <c r="AA439" s="506" t="str">
        <f>IF(入力①申請書項目!AJ239="","",入力①申請書項目!AJ239)</f>
        <v/>
      </c>
      <c r="AB439" s="506"/>
      <c r="AC439" s="506"/>
      <c r="AD439" s="504" t="str">
        <f>IF(入力①申請書項目!AN239="","",入力①申請書項目!AN239)</f>
        <v/>
      </c>
      <c r="AE439" s="504"/>
      <c r="AF439" s="504"/>
      <c r="AG439" s="503" t="str">
        <f>IF(入力①申請書項目!AQ239="","",入力①申請書項目!AQ239)</f>
        <v/>
      </c>
      <c r="AH439" s="503"/>
      <c r="AI439" s="504" t="str">
        <f>IF(入力①申請書項目!AS239=0,"",入力①申請書項目!AS239)</f>
        <v/>
      </c>
      <c r="AJ439" s="504"/>
      <c r="AK439" s="504"/>
      <c r="AL439" s="416" t="str">
        <f>IF(入力①申請書項目!AY239="","",入力①申請書項目!AY239)</f>
        <v/>
      </c>
      <c r="AM439" s="416"/>
      <c r="AN439" s="416"/>
      <c r="AO439" s="416"/>
      <c r="AP439" s="416"/>
      <c r="AQ439" s="269"/>
    </row>
    <row r="440" spans="1:43" ht="20.100000000000001" customHeight="1" x14ac:dyDescent="0.15">
      <c r="A440" s="268"/>
      <c r="B440" s="268"/>
      <c r="C440" s="351">
        <v>70</v>
      </c>
      <c r="D440" s="343" t="str">
        <f>IF(入力①申請書項目!E240="","",入力①申請書項目!E240)</f>
        <v/>
      </c>
      <c r="E440" s="393" t="str">
        <f>IF(入力①申請書項目!G240="","",IF(入力①申請書項目!M240="",""&amp;入力①申請書項目!G240&amp;"."&amp;入力①申請書項目!J240,""&amp;入力①申請書項目!G240&amp;"."&amp;入力①申請書項目!J240&amp;"."&amp;入力①申請書項目!M240))</f>
        <v/>
      </c>
      <c r="F440" s="393"/>
      <c r="G440" s="393"/>
      <c r="H440" s="393"/>
      <c r="I440" s="464" t="str">
        <f>IF(入力①申請書項目!P240="","",VLOOKUP(入力①申請書項目!P240,PL①!$A$28:$B$36,2,FALSE))</f>
        <v/>
      </c>
      <c r="J440" s="464"/>
      <c r="K440" s="464"/>
      <c r="L440" s="505" t="str">
        <f>IF(入力①申請書項目!T240="","",入力①申請書項目!T240)</f>
        <v/>
      </c>
      <c r="M440" s="505"/>
      <c r="N440" s="505"/>
      <c r="O440" s="505"/>
      <c r="P440" s="505"/>
      <c r="Q440" s="505"/>
      <c r="R440" s="505"/>
      <c r="S440" s="505"/>
      <c r="T440" s="505"/>
      <c r="U440" s="505"/>
      <c r="V440" s="505"/>
      <c r="W440" s="506" t="str">
        <f>IF(入力①申請書項目!AD240="","",入力①申請書項目!AD240)&amp;IF(入力①申請書項目!AG240="","",入力①申請書項目!AG240)</f>
        <v/>
      </c>
      <c r="X440" s="506"/>
      <c r="Y440" s="506"/>
      <c r="Z440" s="506"/>
      <c r="AA440" s="506" t="str">
        <f>IF(入力①申請書項目!AJ240="","",入力①申請書項目!AJ240)</f>
        <v/>
      </c>
      <c r="AB440" s="506"/>
      <c r="AC440" s="506"/>
      <c r="AD440" s="504" t="str">
        <f>IF(入力①申請書項目!AN240="","",入力①申請書項目!AN240)</f>
        <v/>
      </c>
      <c r="AE440" s="504"/>
      <c r="AF440" s="504"/>
      <c r="AG440" s="503" t="str">
        <f>IF(入力①申請書項目!AQ240="","",入力①申請書項目!AQ240)</f>
        <v/>
      </c>
      <c r="AH440" s="503"/>
      <c r="AI440" s="504" t="str">
        <f>IF(入力①申請書項目!AS240=0,"",入力①申請書項目!AS240)</f>
        <v/>
      </c>
      <c r="AJ440" s="504"/>
      <c r="AK440" s="504"/>
      <c r="AL440" s="416" t="str">
        <f>IF(入力①申請書項目!AY240="","",入力①申請書項目!AY240)</f>
        <v/>
      </c>
      <c r="AM440" s="416"/>
      <c r="AN440" s="416"/>
      <c r="AO440" s="416"/>
      <c r="AP440" s="416"/>
      <c r="AQ440" s="269"/>
    </row>
    <row r="441" spans="1:43" ht="20.100000000000001" customHeight="1" x14ac:dyDescent="0.15">
      <c r="A441" s="268"/>
      <c r="B441" s="268"/>
      <c r="C441" s="351">
        <v>71</v>
      </c>
      <c r="D441" s="343" t="str">
        <f>IF(入力①申請書項目!E241="","",入力①申請書項目!E241)</f>
        <v/>
      </c>
      <c r="E441" s="393" t="str">
        <f>IF(入力①申請書項目!G241="","",IF(入力①申請書項目!M241="",""&amp;入力①申請書項目!G241&amp;"."&amp;入力①申請書項目!J241,""&amp;入力①申請書項目!G241&amp;"."&amp;入力①申請書項目!J241&amp;"."&amp;入力①申請書項目!M241))</f>
        <v/>
      </c>
      <c r="F441" s="393"/>
      <c r="G441" s="393"/>
      <c r="H441" s="393"/>
      <c r="I441" s="464" t="str">
        <f>IF(入力①申請書項目!P241="","",VLOOKUP(入力①申請書項目!P241,PL①!$A$28:$B$36,2,FALSE))</f>
        <v/>
      </c>
      <c r="J441" s="464"/>
      <c r="K441" s="464"/>
      <c r="L441" s="505" t="str">
        <f>IF(入力①申請書項目!T241="","",入力①申請書項目!T241)</f>
        <v/>
      </c>
      <c r="M441" s="505"/>
      <c r="N441" s="505"/>
      <c r="O441" s="505"/>
      <c r="P441" s="505"/>
      <c r="Q441" s="505"/>
      <c r="R441" s="505"/>
      <c r="S441" s="505"/>
      <c r="T441" s="505"/>
      <c r="U441" s="505"/>
      <c r="V441" s="505"/>
      <c r="W441" s="506" t="str">
        <f>IF(入力①申請書項目!AD241="","",入力①申請書項目!AD241)&amp;IF(入力①申請書項目!AG241="","",入力①申請書項目!AG241)</f>
        <v/>
      </c>
      <c r="X441" s="506"/>
      <c r="Y441" s="506"/>
      <c r="Z441" s="506"/>
      <c r="AA441" s="506" t="str">
        <f>IF(入力①申請書項目!AJ241="","",入力①申請書項目!AJ241)</f>
        <v/>
      </c>
      <c r="AB441" s="506"/>
      <c r="AC441" s="506"/>
      <c r="AD441" s="504" t="str">
        <f>IF(入力①申請書項目!AN241="","",入力①申請書項目!AN241)</f>
        <v/>
      </c>
      <c r="AE441" s="504"/>
      <c r="AF441" s="504"/>
      <c r="AG441" s="503" t="str">
        <f>IF(入力①申請書項目!AQ241="","",入力①申請書項目!AQ241)</f>
        <v/>
      </c>
      <c r="AH441" s="503"/>
      <c r="AI441" s="504" t="str">
        <f>IF(入力①申請書項目!AS241=0,"",入力①申請書項目!AS241)</f>
        <v/>
      </c>
      <c r="AJ441" s="504"/>
      <c r="AK441" s="504"/>
      <c r="AL441" s="416" t="str">
        <f>IF(入力①申請書項目!AY241="","",入力①申請書項目!AY241)</f>
        <v/>
      </c>
      <c r="AM441" s="416"/>
      <c r="AN441" s="416"/>
      <c r="AO441" s="416"/>
      <c r="AP441" s="416"/>
      <c r="AQ441" s="269"/>
    </row>
    <row r="442" spans="1:43" ht="20.100000000000001" customHeight="1" x14ac:dyDescent="0.15">
      <c r="A442" s="268"/>
      <c r="B442" s="268"/>
      <c r="C442" s="351">
        <v>72</v>
      </c>
      <c r="D442" s="343" t="str">
        <f>IF(入力①申請書項目!E242="","",入力①申請書項目!E242)</f>
        <v/>
      </c>
      <c r="E442" s="393" t="str">
        <f>IF(入力①申請書項目!G242="","",IF(入力①申請書項目!M242="",""&amp;入力①申請書項目!G242&amp;"."&amp;入力①申請書項目!J242,""&amp;入力①申請書項目!G242&amp;"."&amp;入力①申請書項目!J242&amp;"."&amp;入力①申請書項目!M242))</f>
        <v/>
      </c>
      <c r="F442" s="393"/>
      <c r="G442" s="393"/>
      <c r="H442" s="393"/>
      <c r="I442" s="464" t="str">
        <f>IF(入力①申請書項目!P242="","",VLOOKUP(入力①申請書項目!P242,PL①!$A$28:$B$36,2,FALSE))</f>
        <v/>
      </c>
      <c r="J442" s="464"/>
      <c r="K442" s="464"/>
      <c r="L442" s="505" t="str">
        <f>IF(入力①申請書項目!T242="","",入力①申請書項目!T242)</f>
        <v/>
      </c>
      <c r="M442" s="505"/>
      <c r="N442" s="505"/>
      <c r="O442" s="505"/>
      <c r="P442" s="505"/>
      <c r="Q442" s="505"/>
      <c r="R442" s="505"/>
      <c r="S442" s="505"/>
      <c r="T442" s="505"/>
      <c r="U442" s="505"/>
      <c r="V442" s="505"/>
      <c r="W442" s="506" t="str">
        <f>IF(入力①申請書項目!AD242="","",入力①申請書項目!AD242)&amp;IF(入力①申請書項目!AG242="","",入力①申請書項目!AG242)</f>
        <v/>
      </c>
      <c r="X442" s="506"/>
      <c r="Y442" s="506"/>
      <c r="Z442" s="506"/>
      <c r="AA442" s="506" t="str">
        <f>IF(入力①申請書項目!AJ242="","",入力①申請書項目!AJ242)</f>
        <v/>
      </c>
      <c r="AB442" s="506"/>
      <c r="AC442" s="506"/>
      <c r="AD442" s="504" t="str">
        <f>IF(入力①申請書項目!AN242="","",入力①申請書項目!AN242)</f>
        <v/>
      </c>
      <c r="AE442" s="504"/>
      <c r="AF442" s="504"/>
      <c r="AG442" s="503" t="str">
        <f>IF(入力①申請書項目!AQ242="","",入力①申請書項目!AQ242)</f>
        <v/>
      </c>
      <c r="AH442" s="503"/>
      <c r="AI442" s="504" t="str">
        <f>IF(入力①申請書項目!AS242=0,"",入力①申請書項目!AS242)</f>
        <v/>
      </c>
      <c r="AJ442" s="504"/>
      <c r="AK442" s="504"/>
      <c r="AL442" s="416" t="str">
        <f>IF(入力①申請書項目!AY242="","",入力①申請書項目!AY242)</f>
        <v/>
      </c>
      <c r="AM442" s="416"/>
      <c r="AN442" s="416"/>
      <c r="AO442" s="416"/>
      <c r="AP442" s="416"/>
      <c r="AQ442" s="269"/>
    </row>
    <row r="443" spans="1:43" ht="20.100000000000001" customHeight="1" x14ac:dyDescent="0.15">
      <c r="A443" s="268"/>
      <c r="B443" s="268"/>
      <c r="C443" s="351">
        <v>73</v>
      </c>
      <c r="D443" s="343" t="str">
        <f>IF(入力①申請書項目!E243="","",入力①申請書項目!E243)</f>
        <v/>
      </c>
      <c r="E443" s="393" t="str">
        <f>IF(入力①申請書項目!G243="","",IF(入力①申請書項目!M243="",""&amp;入力①申請書項目!G243&amp;"."&amp;入力①申請書項目!J243,""&amp;入力①申請書項目!G243&amp;"."&amp;入力①申請書項目!J243&amp;"."&amp;入力①申請書項目!M243))</f>
        <v/>
      </c>
      <c r="F443" s="393"/>
      <c r="G443" s="393"/>
      <c r="H443" s="393"/>
      <c r="I443" s="464" t="str">
        <f>IF(入力①申請書項目!P243="","",VLOOKUP(入力①申請書項目!P243,PL①!$A$28:$B$36,2,FALSE))</f>
        <v/>
      </c>
      <c r="J443" s="464"/>
      <c r="K443" s="464"/>
      <c r="L443" s="505" t="str">
        <f>IF(入力①申請書項目!T243="","",入力①申請書項目!T243)</f>
        <v/>
      </c>
      <c r="M443" s="505"/>
      <c r="N443" s="505"/>
      <c r="O443" s="505"/>
      <c r="P443" s="505"/>
      <c r="Q443" s="505"/>
      <c r="R443" s="505"/>
      <c r="S443" s="505"/>
      <c r="T443" s="505"/>
      <c r="U443" s="505"/>
      <c r="V443" s="505"/>
      <c r="W443" s="506" t="str">
        <f>IF(入力①申請書項目!AD243="","",入力①申請書項目!AD243)&amp;IF(入力①申請書項目!AG243="","",入力①申請書項目!AG243)</f>
        <v/>
      </c>
      <c r="X443" s="506"/>
      <c r="Y443" s="506"/>
      <c r="Z443" s="506"/>
      <c r="AA443" s="506" t="str">
        <f>IF(入力①申請書項目!AJ243="","",入力①申請書項目!AJ243)</f>
        <v/>
      </c>
      <c r="AB443" s="506"/>
      <c r="AC443" s="506"/>
      <c r="AD443" s="504" t="str">
        <f>IF(入力①申請書項目!AN243="","",入力①申請書項目!AN243)</f>
        <v/>
      </c>
      <c r="AE443" s="504"/>
      <c r="AF443" s="504"/>
      <c r="AG443" s="503" t="str">
        <f>IF(入力①申請書項目!AQ243="","",入力①申請書項目!AQ243)</f>
        <v/>
      </c>
      <c r="AH443" s="503"/>
      <c r="AI443" s="504" t="str">
        <f>IF(入力①申請書項目!AS243=0,"",入力①申請書項目!AS243)</f>
        <v/>
      </c>
      <c r="AJ443" s="504"/>
      <c r="AK443" s="504"/>
      <c r="AL443" s="416" t="str">
        <f>IF(入力①申請書項目!AY243="","",入力①申請書項目!AY243)</f>
        <v/>
      </c>
      <c r="AM443" s="416"/>
      <c r="AN443" s="416"/>
      <c r="AO443" s="416"/>
      <c r="AP443" s="416"/>
      <c r="AQ443" s="269"/>
    </row>
    <row r="444" spans="1:43" ht="20.100000000000001" customHeight="1" x14ac:dyDescent="0.15">
      <c r="A444" s="268"/>
      <c r="B444" s="268"/>
      <c r="C444" s="351">
        <v>74</v>
      </c>
      <c r="D444" s="343" t="str">
        <f>IF(入力①申請書項目!E244="","",入力①申請書項目!E244)</f>
        <v/>
      </c>
      <c r="E444" s="393" t="str">
        <f>IF(入力①申請書項目!G244="","",IF(入力①申請書項目!M244="",""&amp;入力①申請書項目!G244&amp;"."&amp;入力①申請書項目!J244,""&amp;入力①申請書項目!G244&amp;"."&amp;入力①申請書項目!J244&amp;"."&amp;入力①申請書項目!M244))</f>
        <v/>
      </c>
      <c r="F444" s="393"/>
      <c r="G444" s="393"/>
      <c r="H444" s="393"/>
      <c r="I444" s="464" t="str">
        <f>IF(入力①申請書項目!P244="","",VLOOKUP(入力①申請書項目!P244,PL①!$A$28:$B$36,2,FALSE))</f>
        <v/>
      </c>
      <c r="J444" s="464"/>
      <c r="K444" s="464"/>
      <c r="L444" s="505" t="str">
        <f>IF(入力①申請書項目!T244="","",入力①申請書項目!T244)</f>
        <v/>
      </c>
      <c r="M444" s="505"/>
      <c r="N444" s="505"/>
      <c r="O444" s="505"/>
      <c r="P444" s="505"/>
      <c r="Q444" s="505"/>
      <c r="R444" s="505"/>
      <c r="S444" s="505"/>
      <c r="T444" s="505"/>
      <c r="U444" s="505"/>
      <c r="V444" s="505"/>
      <c r="W444" s="506" t="str">
        <f>IF(入力①申請書項目!AD244="","",入力①申請書項目!AD244)&amp;IF(入力①申請書項目!AG244="","",入力①申請書項目!AG244)</f>
        <v/>
      </c>
      <c r="X444" s="506"/>
      <c r="Y444" s="506"/>
      <c r="Z444" s="506"/>
      <c r="AA444" s="506" t="str">
        <f>IF(入力①申請書項目!AJ244="","",入力①申請書項目!AJ244)</f>
        <v/>
      </c>
      <c r="AB444" s="506"/>
      <c r="AC444" s="506"/>
      <c r="AD444" s="504" t="str">
        <f>IF(入力①申請書項目!AN244="","",入力①申請書項目!AN244)</f>
        <v/>
      </c>
      <c r="AE444" s="504"/>
      <c r="AF444" s="504"/>
      <c r="AG444" s="503" t="str">
        <f>IF(入力①申請書項目!AQ244="","",入力①申請書項目!AQ244)</f>
        <v/>
      </c>
      <c r="AH444" s="503"/>
      <c r="AI444" s="504" t="str">
        <f>IF(入力①申請書項目!AS244=0,"",入力①申請書項目!AS244)</f>
        <v/>
      </c>
      <c r="AJ444" s="504"/>
      <c r="AK444" s="504"/>
      <c r="AL444" s="416" t="str">
        <f>IF(入力①申請書項目!AY244="","",入力①申請書項目!AY244)</f>
        <v/>
      </c>
      <c r="AM444" s="416"/>
      <c r="AN444" s="416"/>
      <c r="AO444" s="416"/>
      <c r="AP444" s="416"/>
      <c r="AQ444" s="269"/>
    </row>
    <row r="445" spans="1:43" ht="20.100000000000001" customHeight="1" x14ac:dyDescent="0.15">
      <c r="A445" s="268"/>
      <c r="B445" s="268"/>
      <c r="C445" s="351">
        <v>75</v>
      </c>
      <c r="D445" s="343" t="str">
        <f>IF(入力①申請書項目!E245="","",入力①申請書項目!E245)</f>
        <v/>
      </c>
      <c r="E445" s="393" t="str">
        <f>IF(入力①申請書項目!G245="","",IF(入力①申請書項目!M245="",""&amp;入力①申請書項目!G245&amp;"."&amp;入力①申請書項目!J245,""&amp;入力①申請書項目!G245&amp;"."&amp;入力①申請書項目!J245&amp;"."&amp;入力①申請書項目!M245))</f>
        <v/>
      </c>
      <c r="F445" s="393"/>
      <c r="G445" s="393"/>
      <c r="H445" s="393"/>
      <c r="I445" s="464" t="str">
        <f>IF(入力①申請書項目!P245="","",VLOOKUP(入力①申請書項目!P245,PL①!$A$28:$B$36,2,FALSE))</f>
        <v/>
      </c>
      <c r="J445" s="464"/>
      <c r="K445" s="464"/>
      <c r="L445" s="505" t="str">
        <f>IF(入力①申請書項目!T245="","",入力①申請書項目!T245)</f>
        <v/>
      </c>
      <c r="M445" s="505"/>
      <c r="N445" s="505"/>
      <c r="O445" s="505"/>
      <c r="P445" s="505"/>
      <c r="Q445" s="505"/>
      <c r="R445" s="505"/>
      <c r="S445" s="505"/>
      <c r="T445" s="505"/>
      <c r="U445" s="505"/>
      <c r="V445" s="505"/>
      <c r="W445" s="506" t="str">
        <f>IF(入力①申請書項目!AD245="","",入力①申請書項目!AD245)&amp;IF(入力①申請書項目!AG245="","",入力①申請書項目!AG245)</f>
        <v/>
      </c>
      <c r="X445" s="506"/>
      <c r="Y445" s="506"/>
      <c r="Z445" s="506"/>
      <c r="AA445" s="506" t="str">
        <f>IF(入力①申請書項目!AJ245="","",入力①申請書項目!AJ245)</f>
        <v/>
      </c>
      <c r="AB445" s="506"/>
      <c r="AC445" s="506"/>
      <c r="AD445" s="504" t="str">
        <f>IF(入力①申請書項目!AN245="","",入力①申請書項目!AN245)</f>
        <v/>
      </c>
      <c r="AE445" s="504"/>
      <c r="AF445" s="504"/>
      <c r="AG445" s="503" t="str">
        <f>IF(入力①申請書項目!AQ245="","",入力①申請書項目!AQ245)</f>
        <v/>
      </c>
      <c r="AH445" s="503"/>
      <c r="AI445" s="504" t="str">
        <f>IF(入力①申請書項目!AS245=0,"",入力①申請書項目!AS245)</f>
        <v/>
      </c>
      <c r="AJ445" s="504"/>
      <c r="AK445" s="504"/>
      <c r="AL445" s="416" t="str">
        <f>IF(入力①申請書項目!AY245="","",入力①申請書項目!AY245)</f>
        <v/>
      </c>
      <c r="AM445" s="416"/>
      <c r="AN445" s="416"/>
      <c r="AO445" s="416"/>
      <c r="AP445" s="416"/>
      <c r="AQ445" s="269"/>
    </row>
    <row r="446" spans="1:43" ht="20.100000000000001" customHeight="1" x14ac:dyDescent="0.15">
      <c r="A446" s="268"/>
      <c r="B446" s="268"/>
      <c r="C446" s="351">
        <v>76</v>
      </c>
      <c r="D446" s="343" t="str">
        <f>IF(入力①申請書項目!E246="","",入力①申請書項目!E246)</f>
        <v/>
      </c>
      <c r="E446" s="393" t="str">
        <f>IF(入力①申請書項目!G246="","",IF(入力①申請書項目!M246="",""&amp;入力①申請書項目!G246&amp;"."&amp;入力①申請書項目!J246,""&amp;入力①申請書項目!G246&amp;"."&amp;入力①申請書項目!J246&amp;"."&amp;入力①申請書項目!M246))</f>
        <v/>
      </c>
      <c r="F446" s="393"/>
      <c r="G446" s="393"/>
      <c r="H446" s="393"/>
      <c r="I446" s="464" t="str">
        <f>IF(入力①申請書項目!P246="","",VLOOKUP(入力①申請書項目!P246,PL①!$A$28:$B$36,2,FALSE))</f>
        <v/>
      </c>
      <c r="J446" s="464"/>
      <c r="K446" s="464"/>
      <c r="L446" s="505" t="str">
        <f>IF(入力①申請書項目!T246="","",入力①申請書項目!T246)</f>
        <v/>
      </c>
      <c r="M446" s="505"/>
      <c r="N446" s="505"/>
      <c r="O446" s="505"/>
      <c r="P446" s="505"/>
      <c r="Q446" s="505"/>
      <c r="R446" s="505"/>
      <c r="S446" s="505"/>
      <c r="T446" s="505"/>
      <c r="U446" s="505"/>
      <c r="V446" s="505"/>
      <c r="W446" s="506" t="str">
        <f>IF(入力①申請書項目!AD246="","",入力①申請書項目!AD246)&amp;IF(入力①申請書項目!AG246="","",入力①申請書項目!AG246)</f>
        <v/>
      </c>
      <c r="X446" s="506"/>
      <c r="Y446" s="506"/>
      <c r="Z446" s="506"/>
      <c r="AA446" s="506" t="str">
        <f>IF(入力①申請書項目!AJ246="","",入力①申請書項目!AJ246)</f>
        <v/>
      </c>
      <c r="AB446" s="506"/>
      <c r="AC446" s="506"/>
      <c r="AD446" s="504" t="str">
        <f>IF(入力①申請書項目!AN246="","",入力①申請書項目!AN246)</f>
        <v/>
      </c>
      <c r="AE446" s="504"/>
      <c r="AF446" s="504"/>
      <c r="AG446" s="503" t="str">
        <f>IF(入力①申請書項目!AQ246="","",入力①申請書項目!AQ246)</f>
        <v/>
      </c>
      <c r="AH446" s="503"/>
      <c r="AI446" s="504" t="str">
        <f>IF(入力①申請書項目!AS246=0,"",入力①申請書項目!AS246)</f>
        <v/>
      </c>
      <c r="AJ446" s="504"/>
      <c r="AK446" s="504"/>
      <c r="AL446" s="416" t="str">
        <f>IF(入力①申請書項目!AY246="","",入力①申請書項目!AY246)</f>
        <v/>
      </c>
      <c r="AM446" s="416"/>
      <c r="AN446" s="416"/>
      <c r="AO446" s="416"/>
      <c r="AP446" s="416"/>
      <c r="AQ446" s="269"/>
    </row>
    <row r="447" spans="1:43" ht="20.100000000000001" customHeight="1" x14ac:dyDescent="0.15">
      <c r="A447" s="268"/>
      <c r="B447" s="268"/>
      <c r="C447" s="351">
        <v>77</v>
      </c>
      <c r="D447" s="343" t="str">
        <f>IF(入力①申請書項目!E247="","",入力①申請書項目!E247)</f>
        <v/>
      </c>
      <c r="E447" s="393" t="str">
        <f>IF(入力①申請書項目!G247="","",IF(入力①申請書項目!M247="",""&amp;入力①申請書項目!G247&amp;"."&amp;入力①申請書項目!J247,""&amp;入力①申請書項目!G247&amp;"."&amp;入力①申請書項目!J247&amp;"."&amp;入力①申請書項目!M247))</f>
        <v/>
      </c>
      <c r="F447" s="393"/>
      <c r="G447" s="393"/>
      <c r="H447" s="393"/>
      <c r="I447" s="464" t="str">
        <f>IF(入力①申請書項目!P247="","",VLOOKUP(入力①申請書項目!P247,PL①!$A$28:$B$36,2,FALSE))</f>
        <v/>
      </c>
      <c r="J447" s="464"/>
      <c r="K447" s="464"/>
      <c r="L447" s="505" t="str">
        <f>IF(入力①申請書項目!T247="","",入力①申請書項目!T247)</f>
        <v/>
      </c>
      <c r="M447" s="505"/>
      <c r="N447" s="505"/>
      <c r="O447" s="505"/>
      <c r="P447" s="505"/>
      <c r="Q447" s="505"/>
      <c r="R447" s="505"/>
      <c r="S447" s="505"/>
      <c r="T447" s="505"/>
      <c r="U447" s="505"/>
      <c r="V447" s="505"/>
      <c r="W447" s="506" t="str">
        <f>IF(入力①申請書項目!AD247="","",入力①申請書項目!AD247)&amp;IF(入力①申請書項目!AG247="","",入力①申請書項目!AG247)</f>
        <v/>
      </c>
      <c r="X447" s="506"/>
      <c r="Y447" s="506"/>
      <c r="Z447" s="506"/>
      <c r="AA447" s="506" t="str">
        <f>IF(入力①申請書項目!AJ247="","",入力①申請書項目!AJ247)</f>
        <v/>
      </c>
      <c r="AB447" s="506"/>
      <c r="AC447" s="506"/>
      <c r="AD447" s="504" t="str">
        <f>IF(入力①申請書項目!AN247="","",入力①申請書項目!AN247)</f>
        <v/>
      </c>
      <c r="AE447" s="504"/>
      <c r="AF447" s="504"/>
      <c r="AG447" s="503" t="str">
        <f>IF(入力①申請書項目!AQ247="","",入力①申請書項目!AQ247)</f>
        <v/>
      </c>
      <c r="AH447" s="503"/>
      <c r="AI447" s="504" t="str">
        <f>IF(入力①申請書項目!AS247=0,"",入力①申請書項目!AS247)</f>
        <v/>
      </c>
      <c r="AJ447" s="504"/>
      <c r="AK447" s="504"/>
      <c r="AL447" s="416" t="str">
        <f>IF(入力①申請書項目!AY247="","",入力①申請書項目!AY247)</f>
        <v/>
      </c>
      <c r="AM447" s="416"/>
      <c r="AN447" s="416"/>
      <c r="AO447" s="416"/>
      <c r="AP447" s="416"/>
      <c r="AQ447" s="269"/>
    </row>
    <row r="448" spans="1:43" ht="20.100000000000001" customHeight="1" x14ac:dyDescent="0.15">
      <c r="A448" s="268"/>
      <c r="B448" s="268"/>
      <c r="C448" s="351">
        <v>78</v>
      </c>
      <c r="D448" s="343" t="str">
        <f>IF(入力①申請書項目!E248="","",入力①申請書項目!E248)</f>
        <v/>
      </c>
      <c r="E448" s="393" t="str">
        <f>IF(入力①申請書項目!G248="","",IF(入力①申請書項目!M248="",""&amp;入力①申請書項目!G248&amp;"."&amp;入力①申請書項目!J248,""&amp;入力①申請書項目!G248&amp;"."&amp;入力①申請書項目!J248&amp;"."&amp;入力①申請書項目!M248))</f>
        <v/>
      </c>
      <c r="F448" s="393"/>
      <c r="G448" s="393"/>
      <c r="H448" s="393"/>
      <c r="I448" s="464" t="str">
        <f>IF(入力①申請書項目!P248="","",VLOOKUP(入力①申請書項目!P248,PL①!$A$28:$B$36,2,FALSE))</f>
        <v/>
      </c>
      <c r="J448" s="464"/>
      <c r="K448" s="464"/>
      <c r="L448" s="505" t="str">
        <f>IF(入力①申請書項目!T248="","",入力①申請書項目!T248)</f>
        <v/>
      </c>
      <c r="M448" s="505"/>
      <c r="N448" s="505"/>
      <c r="O448" s="505"/>
      <c r="P448" s="505"/>
      <c r="Q448" s="505"/>
      <c r="R448" s="505"/>
      <c r="S448" s="505"/>
      <c r="T448" s="505"/>
      <c r="U448" s="505"/>
      <c r="V448" s="505"/>
      <c r="W448" s="506" t="str">
        <f>IF(入力①申請書項目!AD248="","",入力①申請書項目!AD248)&amp;IF(入力①申請書項目!AG248="","",入力①申請書項目!AG248)</f>
        <v/>
      </c>
      <c r="X448" s="506"/>
      <c r="Y448" s="506"/>
      <c r="Z448" s="506"/>
      <c r="AA448" s="506" t="str">
        <f>IF(入力①申請書項目!AJ248="","",入力①申請書項目!AJ248)</f>
        <v/>
      </c>
      <c r="AB448" s="506"/>
      <c r="AC448" s="506"/>
      <c r="AD448" s="504" t="str">
        <f>IF(入力①申請書項目!AN248="","",入力①申請書項目!AN248)</f>
        <v/>
      </c>
      <c r="AE448" s="504"/>
      <c r="AF448" s="504"/>
      <c r="AG448" s="503" t="str">
        <f>IF(入力①申請書項目!AQ248="","",入力①申請書項目!AQ248)</f>
        <v/>
      </c>
      <c r="AH448" s="503"/>
      <c r="AI448" s="504" t="str">
        <f>IF(入力①申請書項目!AS248=0,"",入力①申請書項目!AS248)</f>
        <v/>
      </c>
      <c r="AJ448" s="504"/>
      <c r="AK448" s="504"/>
      <c r="AL448" s="416" t="str">
        <f>IF(入力①申請書項目!AY248="","",入力①申請書項目!AY248)</f>
        <v/>
      </c>
      <c r="AM448" s="416"/>
      <c r="AN448" s="416"/>
      <c r="AO448" s="416"/>
      <c r="AP448" s="416"/>
      <c r="AQ448" s="269"/>
    </row>
    <row r="449" spans="1:43" ht="20.100000000000001" customHeight="1" x14ac:dyDescent="0.15">
      <c r="A449" s="268"/>
      <c r="B449" s="268"/>
      <c r="C449" s="351">
        <v>79</v>
      </c>
      <c r="D449" s="343" t="str">
        <f>IF(入力①申請書項目!E249="","",入力①申請書項目!E249)</f>
        <v/>
      </c>
      <c r="E449" s="393" t="str">
        <f>IF(入力①申請書項目!G249="","",IF(入力①申請書項目!M249="",""&amp;入力①申請書項目!G249&amp;"."&amp;入力①申請書項目!J249,""&amp;入力①申請書項目!G249&amp;"."&amp;入力①申請書項目!J249&amp;"."&amp;入力①申請書項目!M249))</f>
        <v/>
      </c>
      <c r="F449" s="393"/>
      <c r="G449" s="393"/>
      <c r="H449" s="393"/>
      <c r="I449" s="464" t="str">
        <f>IF(入力①申請書項目!P249="","",VLOOKUP(入力①申請書項目!P249,PL①!$A$28:$B$36,2,FALSE))</f>
        <v/>
      </c>
      <c r="J449" s="464"/>
      <c r="K449" s="464"/>
      <c r="L449" s="505" t="str">
        <f>IF(入力①申請書項目!T249="","",入力①申請書項目!T249)</f>
        <v/>
      </c>
      <c r="M449" s="505"/>
      <c r="N449" s="505"/>
      <c r="O449" s="505"/>
      <c r="P449" s="505"/>
      <c r="Q449" s="505"/>
      <c r="R449" s="505"/>
      <c r="S449" s="505"/>
      <c r="T449" s="505"/>
      <c r="U449" s="505"/>
      <c r="V449" s="505"/>
      <c r="W449" s="506" t="str">
        <f>IF(入力①申請書項目!AD249="","",入力①申請書項目!AD249)&amp;IF(入力①申請書項目!AG249="","",入力①申請書項目!AG249)</f>
        <v/>
      </c>
      <c r="X449" s="506"/>
      <c r="Y449" s="506"/>
      <c r="Z449" s="506"/>
      <c r="AA449" s="506" t="str">
        <f>IF(入力①申請書項目!AJ249="","",入力①申請書項目!AJ249)</f>
        <v/>
      </c>
      <c r="AB449" s="506"/>
      <c r="AC449" s="506"/>
      <c r="AD449" s="504" t="str">
        <f>IF(入力①申請書項目!AN249="","",入力①申請書項目!AN249)</f>
        <v/>
      </c>
      <c r="AE449" s="504"/>
      <c r="AF449" s="504"/>
      <c r="AG449" s="503" t="str">
        <f>IF(入力①申請書項目!AQ249="","",入力①申請書項目!AQ249)</f>
        <v/>
      </c>
      <c r="AH449" s="503"/>
      <c r="AI449" s="504" t="str">
        <f>IF(入力①申請書項目!AS249=0,"",入力①申請書項目!AS249)</f>
        <v/>
      </c>
      <c r="AJ449" s="504"/>
      <c r="AK449" s="504"/>
      <c r="AL449" s="416" t="str">
        <f>IF(入力①申請書項目!AY249="","",入力①申請書項目!AY249)</f>
        <v/>
      </c>
      <c r="AM449" s="416"/>
      <c r="AN449" s="416"/>
      <c r="AO449" s="416"/>
      <c r="AP449" s="416"/>
      <c r="AQ449" s="269"/>
    </row>
    <row r="450" spans="1:43" ht="20.100000000000001" customHeight="1" x14ac:dyDescent="0.15">
      <c r="A450" s="268"/>
      <c r="B450" s="268"/>
      <c r="C450" s="351">
        <v>80</v>
      </c>
      <c r="D450" s="343" t="str">
        <f>IF(入力①申請書項目!E250="","",入力①申請書項目!E250)</f>
        <v/>
      </c>
      <c r="E450" s="393" t="str">
        <f>IF(入力①申請書項目!G250="","",IF(入力①申請書項目!M250="",""&amp;入力①申請書項目!G250&amp;"."&amp;入力①申請書項目!J250,""&amp;入力①申請書項目!G250&amp;"."&amp;入力①申請書項目!J250&amp;"."&amp;入力①申請書項目!M250))</f>
        <v/>
      </c>
      <c r="F450" s="393"/>
      <c r="G450" s="393"/>
      <c r="H450" s="393"/>
      <c r="I450" s="464" t="str">
        <f>IF(入力①申請書項目!P250="","",VLOOKUP(入力①申請書項目!P250,PL①!$A$28:$B$36,2,FALSE))</f>
        <v/>
      </c>
      <c r="J450" s="464"/>
      <c r="K450" s="464"/>
      <c r="L450" s="505" t="str">
        <f>IF(入力①申請書項目!T250="","",入力①申請書項目!T250)</f>
        <v/>
      </c>
      <c r="M450" s="505"/>
      <c r="N450" s="505"/>
      <c r="O450" s="505"/>
      <c r="P450" s="505"/>
      <c r="Q450" s="505"/>
      <c r="R450" s="505"/>
      <c r="S450" s="505"/>
      <c r="T450" s="505"/>
      <c r="U450" s="505"/>
      <c r="V450" s="505"/>
      <c r="W450" s="506" t="str">
        <f>IF(入力①申請書項目!AD250="","",入力①申請書項目!AD250)&amp;IF(入力①申請書項目!AG250="","",入力①申請書項目!AG250)</f>
        <v/>
      </c>
      <c r="X450" s="506"/>
      <c r="Y450" s="506"/>
      <c r="Z450" s="506"/>
      <c r="AA450" s="506" t="str">
        <f>IF(入力①申請書項目!AJ250="","",入力①申請書項目!AJ250)</f>
        <v/>
      </c>
      <c r="AB450" s="506"/>
      <c r="AC450" s="506"/>
      <c r="AD450" s="504" t="str">
        <f>IF(入力①申請書項目!AN250="","",入力①申請書項目!AN250)</f>
        <v/>
      </c>
      <c r="AE450" s="504"/>
      <c r="AF450" s="504"/>
      <c r="AG450" s="503" t="str">
        <f>IF(入力①申請書項目!AQ250="","",入力①申請書項目!AQ250)</f>
        <v/>
      </c>
      <c r="AH450" s="503"/>
      <c r="AI450" s="504" t="str">
        <f>IF(入力①申請書項目!AS250=0,"",入力①申請書項目!AS250)</f>
        <v/>
      </c>
      <c r="AJ450" s="504"/>
      <c r="AK450" s="504"/>
      <c r="AL450" s="416" t="str">
        <f>IF(入力①申請書項目!AY250="","",入力①申請書項目!AY250)</f>
        <v/>
      </c>
      <c r="AM450" s="416"/>
      <c r="AN450" s="416"/>
      <c r="AO450" s="416"/>
      <c r="AP450" s="416"/>
      <c r="AQ450" s="269"/>
    </row>
    <row r="451" spans="1:43" ht="20.100000000000001" customHeight="1" x14ac:dyDescent="0.15">
      <c r="A451" s="268"/>
      <c r="B451" s="268"/>
      <c r="C451" s="351">
        <v>81</v>
      </c>
      <c r="D451" s="343" t="str">
        <f>IF(入力①申請書項目!E251="","",入力①申請書項目!E251)</f>
        <v/>
      </c>
      <c r="E451" s="393" t="str">
        <f>IF(入力①申請書項目!G251="","",IF(入力①申請書項目!M251="",""&amp;入力①申請書項目!G251&amp;"."&amp;入力①申請書項目!J251,""&amp;入力①申請書項目!G251&amp;"."&amp;入力①申請書項目!J251&amp;"."&amp;入力①申請書項目!M251))</f>
        <v/>
      </c>
      <c r="F451" s="393"/>
      <c r="G451" s="393"/>
      <c r="H451" s="393"/>
      <c r="I451" s="464" t="str">
        <f>IF(入力①申請書項目!P251="","",VLOOKUP(入力①申請書項目!P251,PL①!$A$28:$B$36,2,FALSE))</f>
        <v/>
      </c>
      <c r="J451" s="464"/>
      <c r="K451" s="464"/>
      <c r="L451" s="505" t="str">
        <f>IF(入力①申請書項目!T251="","",入力①申請書項目!T251)</f>
        <v/>
      </c>
      <c r="M451" s="505"/>
      <c r="N451" s="505"/>
      <c r="O451" s="505"/>
      <c r="P451" s="505"/>
      <c r="Q451" s="505"/>
      <c r="R451" s="505"/>
      <c r="S451" s="505"/>
      <c r="T451" s="505"/>
      <c r="U451" s="505"/>
      <c r="V451" s="505"/>
      <c r="W451" s="506" t="str">
        <f>IF(入力①申請書項目!AD251="","",入力①申請書項目!AD251)&amp;IF(入力①申請書項目!AG251="","",入力①申請書項目!AG251)</f>
        <v/>
      </c>
      <c r="X451" s="506"/>
      <c r="Y451" s="506"/>
      <c r="Z451" s="506"/>
      <c r="AA451" s="506" t="str">
        <f>IF(入力①申請書項目!AJ251="","",入力①申請書項目!AJ251)</f>
        <v/>
      </c>
      <c r="AB451" s="506"/>
      <c r="AC451" s="506"/>
      <c r="AD451" s="504" t="str">
        <f>IF(入力①申請書項目!AN251="","",入力①申請書項目!AN251)</f>
        <v/>
      </c>
      <c r="AE451" s="504"/>
      <c r="AF451" s="504"/>
      <c r="AG451" s="503" t="str">
        <f>IF(入力①申請書項目!AQ251="","",入力①申請書項目!AQ251)</f>
        <v/>
      </c>
      <c r="AH451" s="503"/>
      <c r="AI451" s="504" t="str">
        <f>IF(入力①申請書項目!AS251=0,"",入力①申請書項目!AS251)</f>
        <v/>
      </c>
      <c r="AJ451" s="504"/>
      <c r="AK451" s="504"/>
      <c r="AL451" s="416" t="str">
        <f>IF(入力①申請書項目!AY251="","",入力①申請書項目!AY251)</f>
        <v/>
      </c>
      <c r="AM451" s="416"/>
      <c r="AN451" s="416"/>
      <c r="AO451" s="416"/>
      <c r="AP451" s="416"/>
      <c r="AQ451" s="269"/>
    </row>
    <row r="452" spans="1:43" ht="20.100000000000001" customHeight="1" x14ac:dyDescent="0.15">
      <c r="A452" s="268"/>
      <c r="B452" s="268"/>
      <c r="C452" s="351">
        <v>82</v>
      </c>
      <c r="D452" s="343" t="str">
        <f>IF(入力①申請書項目!E252="","",入力①申請書項目!E252)</f>
        <v/>
      </c>
      <c r="E452" s="393" t="str">
        <f>IF(入力①申請書項目!G252="","",IF(入力①申請書項目!M252="",""&amp;入力①申請書項目!G252&amp;"."&amp;入力①申請書項目!J252,""&amp;入力①申請書項目!G252&amp;"."&amp;入力①申請書項目!J252&amp;"."&amp;入力①申請書項目!M252))</f>
        <v/>
      </c>
      <c r="F452" s="393"/>
      <c r="G452" s="393"/>
      <c r="H452" s="393"/>
      <c r="I452" s="464" t="str">
        <f>IF(入力①申請書項目!P252="","",VLOOKUP(入力①申請書項目!P252,PL①!$A$28:$B$36,2,FALSE))</f>
        <v/>
      </c>
      <c r="J452" s="464"/>
      <c r="K452" s="464"/>
      <c r="L452" s="505" t="str">
        <f>IF(入力①申請書項目!T252="","",入力①申請書項目!T252)</f>
        <v/>
      </c>
      <c r="M452" s="505"/>
      <c r="N452" s="505"/>
      <c r="O452" s="505"/>
      <c r="P452" s="505"/>
      <c r="Q452" s="505"/>
      <c r="R452" s="505"/>
      <c r="S452" s="505"/>
      <c r="T452" s="505"/>
      <c r="U452" s="505"/>
      <c r="V452" s="505"/>
      <c r="W452" s="506" t="str">
        <f>IF(入力①申請書項目!AD252="","",入力①申請書項目!AD252)&amp;IF(入力①申請書項目!AG252="","",入力①申請書項目!AG252)</f>
        <v/>
      </c>
      <c r="X452" s="506"/>
      <c r="Y452" s="506"/>
      <c r="Z452" s="506"/>
      <c r="AA452" s="506" t="str">
        <f>IF(入力①申請書項目!AJ252="","",入力①申請書項目!AJ252)</f>
        <v/>
      </c>
      <c r="AB452" s="506"/>
      <c r="AC452" s="506"/>
      <c r="AD452" s="504" t="str">
        <f>IF(入力①申請書項目!AN252="","",入力①申請書項目!AN252)</f>
        <v/>
      </c>
      <c r="AE452" s="504"/>
      <c r="AF452" s="504"/>
      <c r="AG452" s="503" t="str">
        <f>IF(入力①申請書項目!AQ252="","",入力①申請書項目!AQ252)</f>
        <v/>
      </c>
      <c r="AH452" s="503"/>
      <c r="AI452" s="504" t="str">
        <f>IF(入力①申請書項目!AS252=0,"",入力①申請書項目!AS252)</f>
        <v/>
      </c>
      <c r="AJ452" s="504"/>
      <c r="AK452" s="504"/>
      <c r="AL452" s="416" t="str">
        <f>IF(入力①申請書項目!AY252="","",入力①申請書項目!AY252)</f>
        <v/>
      </c>
      <c r="AM452" s="416"/>
      <c r="AN452" s="416"/>
      <c r="AO452" s="416"/>
      <c r="AP452" s="416"/>
      <c r="AQ452" s="269"/>
    </row>
    <row r="453" spans="1:43" ht="20.100000000000001" customHeight="1" x14ac:dyDescent="0.15">
      <c r="A453" s="268"/>
      <c r="B453" s="268"/>
      <c r="C453" s="351">
        <v>83</v>
      </c>
      <c r="D453" s="343" t="str">
        <f>IF(入力①申請書項目!E253="","",入力①申請書項目!E253)</f>
        <v/>
      </c>
      <c r="E453" s="393" t="str">
        <f>IF(入力①申請書項目!G253="","",IF(入力①申請書項目!M253="",""&amp;入力①申請書項目!G253&amp;"."&amp;入力①申請書項目!J253,""&amp;入力①申請書項目!G253&amp;"."&amp;入力①申請書項目!J253&amp;"."&amp;入力①申請書項目!M253))</f>
        <v/>
      </c>
      <c r="F453" s="393"/>
      <c r="G453" s="393"/>
      <c r="H453" s="393"/>
      <c r="I453" s="464" t="str">
        <f>IF(入力①申請書項目!P253="","",VLOOKUP(入力①申請書項目!P253,PL①!$A$28:$B$36,2,FALSE))</f>
        <v/>
      </c>
      <c r="J453" s="464"/>
      <c r="K453" s="464"/>
      <c r="L453" s="505" t="str">
        <f>IF(入力①申請書項目!T253="","",入力①申請書項目!T253)</f>
        <v/>
      </c>
      <c r="M453" s="505"/>
      <c r="N453" s="505"/>
      <c r="O453" s="505"/>
      <c r="P453" s="505"/>
      <c r="Q453" s="505"/>
      <c r="R453" s="505"/>
      <c r="S453" s="505"/>
      <c r="T453" s="505"/>
      <c r="U453" s="505"/>
      <c r="V453" s="505"/>
      <c r="W453" s="506" t="str">
        <f>IF(入力①申請書項目!AD253="","",入力①申請書項目!AD253)&amp;IF(入力①申請書項目!AG253="","",入力①申請書項目!AG253)</f>
        <v/>
      </c>
      <c r="X453" s="506"/>
      <c r="Y453" s="506"/>
      <c r="Z453" s="506"/>
      <c r="AA453" s="506" t="str">
        <f>IF(入力①申請書項目!AJ253="","",入力①申請書項目!AJ253)</f>
        <v/>
      </c>
      <c r="AB453" s="506"/>
      <c r="AC453" s="506"/>
      <c r="AD453" s="504" t="str">
        <f>IF(入力①申請書項目!AN253="","",入力①申請書項目!AN253)</f>
        <v/>
      </c>
      <c r="AE453" s="504"/>
      <c r="AF453" s="504"/>
      <c r="AG453" s="503" t="str">
        <f>IF(入力①申請書項目!AQ253="","",入力①申請書項目!AQ253)</f>
        <v/>
      </c>
      <c r="AH453" s="503"/>
      <c r="AI453" s="504" t="str">
        <f>IF(入力①申請書項目!AS253=0,"",入力①申請書項目!AS253)</f>
        <v/>
      </c>
      <c r="AJ453" s="504"/>
      <c r="AK453" s="504"/>
      <c r="AL453" s="416" t="str">
        <f>IF(入力①申請書項目!AY253="","",入力①申請書項目!AY253)</f>
        <v/>
      </c>
      <c r="AM453" s="416"/>
      <c r="AN453" s="416"/>
      <c r="AO453" s="416"/>
      <c r="AP453" s="416"/>
      <c r="AQ453" s="269"/>
    </row>
    <row r="454" spans="1:43" ht="20.100000000000001" customHeight="1" x14ac:dyDescent="0.15">
      <c r="A454" s="268"/>
      <c r="B454" s="268"/>
      <c r="C454" s="351">
        <v>84</v>
      </c>
      <c r="D454" s="343" t="str">
        <f>IF(入力①申請書項目!E254="","",入力①申請書項目!E254)</f>
        <v/>
      </c>
      <c r="E454" s="393" t="str">
        <f>IF(入力①申請書項目!G254="","",IF(入力①申請書項目!M254="",""&amp;入力①申請書項目!G254&amp;"."&amp;入力①申請書項目!J254,""&amp;入力①申請書項目!G254&amp;"."&amp;入力①申請書項目!J254&amp;"."&amp;入力①申請書項目!M254))</f>
        <v/>
      </c>
      <c r="F454" s="393"/>
      <c r="G454" s="393"/>
      <c r="H454" s="393"/>
      <c r="I454" s="464" t="str">
        <f>IF(入力①申請書項目!P254="","",VLOOKUP(入力①申請書項目!P254,PL①!$A$28:$B$36,2,FALSE))</f>
        <v/>
      </c>
      <c r="J454" s="464"/>
      <c r="K454" s="464"/>
      <c r="L454" s="505" t="str">
        <f>IF(入力①申請書項目!T254="","",入力①申請書項目!T254)</f>
        <v/>
      </c>
      <c r="M454" s="505"/>
      <c r="N454" s="505"/>
      <c r="O454" s="505"/>
      <c r="P454" s="505"/>
      <c r="Q454" s="505"/>
      <c r="R454" s="505"/>
      <c r="S454" s="505"/>
      <c r="T454" s="505"/>
      <c r="U454" s="505"/>
      <c r="V454" s="505"/>
      <c r="W454" s="506" t="str">
        <f>IF(入力①申請書項目!AD254="","",入力①申請書項目!AD254)&amp;IF(入力①申請書項目!AG254="","",入力①申請書項目!AG254)</f>
        <v/>
      </c>
      <c r="X454" s="506"/>
      <c r="Y454" s="506"/>
      <c r="Z454" s="506"/>
      <c r="AA454" s="506" t="str">
        <f>IF(入力①申請書項目!AJ254="","",入力①申請書項目!AJ254)</f>
        <v/>
      </c>
      <c r="AB454" s="506"/>
      <c r="AC454" s="506"/>
      <c r="AD454" s="504" t="str">
        <f>IF(入力①申請書項目!AN254="","",入力①申請書項目!AN254)</f>
        <v/>
      </c>
      <c r="AE454" s="504"/>
      <c r="AF454" s="504"/>
      <c r="AG454" s="503" t="str">
        <f>IF(入力①申請書項目!AQ254="","",入力①申請書項目!AQ254)</f>
        <v/>
      </c>
      <c r="AH454" s="503"/>
      <c r="AI454" s="504" t="str">
        <f>IF(入力①申請書項目!AS254=0,"",入力①申請書項目!AS254)</f>
        <v/>
      </c>
      <c r="AJ454" s="504"/>
      <c r="AK454" s="504"/>
      <c r="AL454" s="416" t="str">
        <f>IF(入力①申請書項目!AY254="","",入力①申請書項目!AY254)</f>
        <v/>
      </c>
      <c r="AM454" s="416"/>
      <c r="AN454" s="416"/>
      <c r="AO454" s="416"/>
      <c r="AP454" s="416"/>
      <c r="AQ454" s="269"/>
    </row>
    <row r="455" spans="1:43" ht="20.100000000000001" customHeight="1" x14ac:dyDescent="0.15">
      <c r="A455" s="268"/>
      <c r="B455" s="268"/>
      <c r="C455" s="351">
        <v>85</v>
      </c>
      <c r="D455" s="343" t="str">
        <f>IF(入力①申請書項目!E255="","",入力①申請書項目!E255)</f>
        <v/>
      </c>
      <c r="E455" s="393" t="str">
        <f>IF(入力①申請書項目!G255="","",IF(入力①申請書項目!M255="",""&amp;入力①申請書項目!G255&amp;"."&amp;入力①申請書項目!J255,""&amp;入力①申請書項目!G255&amp;"."&amp;入力①申請書項目!J255&amp;"."&amp;入力①申請書項目!M255))</f>
        <v/>
      </c>
      <c r="F455" s="393"/>
      <c r="G455" s="393"/>
      <c r="H455" s="393"/>
      <c r="I455" s="464" t="str">
        <f>IF(入力①申請書項目!P255="","",VLOOKUP(入力①申請書項目!P255,PL①!$A$28:$B$36,2,FALSE))</f>
        <v/>
      </c>
      <c r="J455" s="464"/>
      <c r="K455" s="464"/>
      <c r="L455" s="505" t="str">
        <f>IF(入力①申請書項目!T255="","",入力①申請書項目!T255)</f>
        <v/>
      </c>
      <c r="M455" s="505"/>
      <c r="N455" s="505"/>
      <c r="O455" s="505"/>
      <c r="P455" s="505"/>
      <c r="Q455" s="505"/>
      <c r="R455" s="505"/>
      <c r="S455" s="505"/>
      <c r="T455" s="505"/>
      <c r="U455" s="505"/>
      <c r="V455" s="505"/>
      <c r="W455" s="506" t="str">
        <f>IF(入力①申請書項目!AD255="","",入力①申請書項目!AD255)&amp;IF(入力①申請書項目!AG255="","",入力①申請書項目!AG255)</f>
        <v/>
      </c>
      <c r="X455" s="506"/>
      <c r="Y455" s="506"/>
      <c r="Z455" s="506"/>
      <c r="AA455" s="506" t="str">
        <f>IF(入力①申請書項目!AJ255="","",入力①申請書項目!AJ255)</f>
        <v/>
      </c>
      <c r="AB455" s="506"/>
      <c r="AC455" s="506"/>
      <c r="AD455" s="504" t="str">
        <f>IF(入力①申請書項目!AN255="","",入力①申請書項目!AN255)</f>
        <v/>
      </c>
      <c r="AE455" s="504"/>
      <c r="AF455" s="504"/>
      <c r="AG455" s="503" t="str">
        <f>IF(入力①申請書項目!AQ255="","",入力①申請書項目!AQ255)</f>
        <v/>
      </c>
      <c r="AH455" s="503"/>
      <c r="AI455" s="504" t="str">
        <f>IF(入力①申請書項目!AS255=0,"",入力①申請書項目!AS255)</f>
        <v/>
      </c>
      <c r="AJ455" s="504"/>
      <c r="AK455" s="504"/>
      <c r="AL455" s="416" t="str">
        <f>IF(入力①申請書項目!AY255="","",入力①申請書項目!AY255)</f>
        <v/>
      </c>
      <c r="AM455" s="416"/>
      <c r="AN455" s="416"/>
      <c r="AO455" s="416"/>
      <c r="AP455" s="416"/>
      <c r="AQ455" s="269"/>
    </row>
    <row r="456" spans="1:43" ht="20.100000000000001" customHeight="1" x14ac:dyDescent="0.15">
      <c r="A456" s="268"/>
      <c r="B456" s="268"/>
      <c r="C456" s="351">
        <v>86</v>
      </c>
      <c r="D456" s="343" t="str">
        <f>IF(入力①申請書項目!E256="","",入力①申請書項目!E256)</f>
        <v/>
      </c>
      <c r="E456" s="393" t="str">
        <f>IF(入力①申請書項目!G256="","",IF(入力①申請書項目!M256="",""&amp;入力①申請書項目!G256&amp;"."&amp;入力①申請書項目!J256,""&amp;入力①申請書項目!G256&amp;"."&amp;入力①申請書項目!J256&amp;"."&amp;入力①申請書項目!M256))</f>
        <v/>
      </c>
      <c r="F456" s="393"/>
      <c r="G456" s="393"/>
      <c r="H456" s="393"/>
      <c r="I456" s="464" t="str">
        <f>IF(入力①申請書項目!P256="","",VLOOKUP(入力①申請書項目!P256,PL①!$A$28:$B$36,2,FALSE))</f>
        <v/>
      </c>
      <c r="J456" s="464"/>
      <c r="K456" s="464"/>
      <c r="L456" s="505" t="str">
        <f>IF(入力①申請書項目!T256="","",入力①申請書項目!T256)</f>
        <v/>
      </c>
      <c r="M456" s="505"/>
      <c r="N456" s="505"/>
      <c r="O456" s="505"/>
      <c r="P456" s="505"/>
      <c r="Q456" s="505"/>
      <c r="R456" s="505"/>
      <c r="S456" s="505"/>
      <c r="T456" s="505"/>
      <c r="U456" s="505"/>
      <c r="V456" s="505"/>
      <c r="W456" s="506" t="str">
        <f>IF(入力①申請書項目!AD256="","",入力①申請書項目!AD256)&amp;IF(入力①申請書項目!AG256="","",入力①申請書項目!AG256)</f>
        <v/>
      </c>
      <c r="X456" s="506"/>
      <c r="Y456" s="506"/>
      <c r="Z456" s="506"/>
      <c r="AA456" s="506" t="str">
        <f>IF(入力①申請書項目!AJ256="","",入力①申請書項目!AJ256)</f>
        <v/>
      </c>
      <c r="AB456" s="506"/>
      <c r="AC456" s="506"/>
      <c r="AD456" s="504" t="str">
        <f>IF(入力①申請書項目!AN256="","",入力①申請書項目!AN256)</f>
        <v/>
      </c>
      <c r="AE456" s="504"/>
      <c r="AF456" s="504"/>
      <c r="AG456" s="503" t="str">
        <f>IF(入力①申請書項目!AQ256="","",入力①申請書項目!AQ256)</f>
        <v/>
      </c>
      <c r="AH456" s="503"/>
      <c r="AI456" s="504" t="str">
        <f>IF(入力①申請書項目!AS256=0,"",入力①申請書項目!AS256)</f>
        <v/>
      </c>
      <c r="AJ456" s="504"/>
      <c r="AK456" s="504"/>
      <c r="AL456" s="416" t="str">
        <f>IF(入力①申請書項目!AY256="","",入力①申請書項目!AY256)</f>
        <v/>
      </c>
      <c r="AM456" s="416"/>
      <c r="AN456" s="416"/>
      <c r="AO456" s="416"/>
      <c r="AP456" s="416"/>
      <c r="AQ456" s="269"/>
    </row>
    <row r="457" spans="1:43" ht="20.100000000000001" customHeight="1" x14ac:dyDescent="0.15">
      <c r="A457" s="268"/>
      <c r="B457" s="268"/>
      <c r="C457" s="351">
        <v>87</v>
      </c>
      <c r="D457" s="343" t="str">
        <f>IF(入力①申請書項目!E257="","",入力①申請書項目!E257)</f>
        <v/>
      </c>
      <c r="E457" s="393" t="str">
        <f>IF(入力①申請書項目!G257="","",IF(入力①申請書項目!M257="",""&amp;入力①申請書項目!G257&amp;"."&amp;入力①申請書項目!J257,""&amp;入力①申請書項目!G257&amp;"."&amp;入力①申請書項目!J257&amp;"."&amp;入力①申請書項目!M257))</f>
        <v/>
      </c>
      <c r="F457" s="393"/>
      <c r="G457" s="393"/>
      <c r="H457" s="393"/>
      <c r="I457" s="464" t="str">
        <f>IF(入力①申請書項目!P257="","",VLOOKUP(入力①申請書項目!P257,PL①!$A$28:$B$36,2,FALSE))</f>
        <v/>
      </c>
      <c r="J457" s="464"/>
      <c r="K457" s="464"/>
      <c r="L457" s="505" t="str">
        <f>IF(入力①申請書項目!T257="","",入力①申請書項目!T257)</f>
        <v/>
      </c>
      <c r="M457" s="505"/>
      <c r="N457" s="505"/>
      <c r="O457" s="505"/>
      <c r="P457" s="505"/>
      <c r="Q457" s="505"/>
      <c r="R457" s="505"/>
      <c r="S457" s="505"/>
      <c r="T457" s="505"/>
      <c r="U457" s="505"/>
      <c r="V457" s="505"/>
      <c r="W457" s="506" t="str">
        <f>IF(入力①申請書項目!AD257="","",入力①申請書項目!AD257)&amp;IF(入力①申請書項目!AG257="","",入力①申請書項目!AG257)</f>
        <v/>
      </c>
      <c r="X457" s="506"/>
      <c r="Y457" s="506"/>
      <c r="Z457" s="506"/>
      <c r="AA457" s="506" t="str">
        <f>IF(入力①申請書項目!AJ257="","",入力①申請書項目!AJ257)</f>
        <v/>
      </c>
      <c r="AB457" s="506"/>
      <c r="AC457" s="506"/>
      <c r="AD457" s="504" t="str">
        <f>IF(入力①申請書項目!AN257="","",入力①申請書項目!AN257)</f>
        <v/>
      </c>
      <c r="AE457" s="504"/>
      <c r="AF457" s="504"/>
      <c r="AG457" s="503" t="str">
        <f>IF(入力①申請書項目!AQ257="","",入力①申請書項目!AQ257)</f>
        <v/>
      </c>
      <c r="AH457" s="503"/>
      <c r="AI457" s="504" t="str">
        <f>IF(入力①申請書項目!AS257=0,"",入力①申請書項目!AS257)</f>
        <v/>
      </c>
      <c r="AJ457" s="504"/>
      <c r="AK457" s="504"/>
      <c r="AL457" s="416" t="str">
        <f>IF(入力①申請書項目!AY257="","",入力①申請書項目!AY257)</f>
        <v/>
      </c>
      <c r="AM457" s="416"/>
      <c r="AN457" s="416"/>
      <c r="AO457" s="416"/>
      <c r="AP457" s="416"/>
      <c r="AQ457" s="269"/>
    </row>
    <row r="458" spans="1:43" ht="20.100000000000001" customHeight="1" x14ac:dyDescent="0.15">
      <c r="A458" s="268"/>
      <c r="B458" s="268"/>
      <c r="C458" s="351">
        <v>88</v>
      </c>
      <c r="D458" s="343" t="str">
        <f>IF(入力①申請書項目!E258="","",入力①申請書項目!E258)</f>
        <v/>
      </c>
      <c r="E458" s="393" t="str">
        <f>IF(入力①申請書項目!G258="","",IF(入力①申請書項目!M258="",""&amp;入力①申請書項目!G258&amp;"."&amp;入力①申請書項目!J258,""&amp;入力①申請書項目!G258&amp;"."&amp;入力①申請書項目!J258&amp;"."&amp;入力①申請書項目!M258))</f>
        <v/>
      </c>
      <c r="F458" s="393"/>
      <c r="G458" s="393"/>
      <c r="H458" s="393"/>
      <c r="I458" s="464" t="str">
        <f>IF(入力①申請書項目!P258="","",VLOOKUP(入力①申請書項目!P258,PL①!$A$28:$B$36,2,FALSE))</f>
        <v/>
      </c>
      <c r="J458" s="464"/>
      <c r="K458" s="464"/>
      <c r="L458" s="505" t="str">
        <f>IF(入力①申請書項目!T258="","",入力①申請書項目!T258)</f>
        <v/>
      </c>
      <c r="M458" s="505"/>
      <c r="N458" s="505"/>
      <c r="O458" s="505"/>
      <c r="P458" s="505"/>
      <c r="Q458" s="505"/>
      <c r="R458" s="505"/>
      <c r="S458" s="505"/>
      <c r="T458" s="505"/>
      <c r="U458" s="505"/>
      <c r="V458" s="505"/>
      <c r="W458" s="506" t="str">
        <f>IF(入力①申請書項目!AD258="","",入力①申請書項目!AD258)&amp;IF(入力①申請書項目!AG258="","",入力①申請書項目!AG258)</f>
        <v/>
      </c>
      <c r="X458" s="506"/>
      <c r="Y458" s="506"/>
      <c r="Z458" s="506"/>
      <c r="AA458" s="506" t="str">
        <f>IF(入力①申請書項目!AJ258="","",入力①申請書項目!AJ258)</f>
        <v/>
      </c>
      <c r="AB458" s="506"/>
      <c r="AC458" s="506"/>
      <c r="AD458" s="504" t="str">
        <f>IF(入力①申請書項目!AN258="","",入力①申請書項目!AN258)</f>
        <v/>
      </c>
      <c r="AE458" s="504"/>
      <c r="AF458" s="504"/>
      <c r="AG458" s="503" t="str">
        <f>IF(入力①申請書項目!AQ258="","",入力①申請書項目!AQ258)</f>
        <v/>
      </c>
      <c r="AH458" s="503"/>
      <c r="AI458" s="504" t="str">
        <f>IF(入力①申請書項目!AS258=0,"",入力①申請書項目!AS258)</f>
        <v/>
      </c>
      <c r="AJ458" s="504"/>
      <c r="AK458" s="504"/>
      <c r="AL458" s="416" t="str">
        <f>IF(入力①申請書項目!AY258="","",入力①申請書項目!AY258)</f>
        <v/>
      </c>
      <c r="AM458" s="416"/>
      <c r="AN458" s="416"/>
      <c r="AO458" s="416"/>
      <c r="AP458" s="416"/>
      <c r="AQ458" s="269"/>
    </row>
    <row r="459" spans="1:43" ht="20.100000000000001" customHeight="1" x14ac:dyDescent="0.15">
      <c r="A459" s="268"/>
      <c r="B459" s="268"/>
      <c r="C459" s="351">
        <v>89</v>
      </c>
      <c r="D459" s="343" t="str">
        <f>IF(入力①申請書項目!E259="","",入力①申請書項目!E259)</f>
        <v/>
      </c>
      <c r="E459" s="393" t="str">
        <f>IF(入力①申請書項目!G259="","",IF(入力①申請書項目!M259="",""&amp;入力①申請書項目!G259&amp;"."&amp;入力①申請書項目!J259,""&amp;入力①申請書項目!G259&amp;"."&amp;入力①申請書項目!J259&amp;"."&amp;入力①申請書項目!M259))</f>
        <v/>
      </c>
      <c r="F459" s="393"/>
      <c r="G459" s="393"/>
      <c r="H459" s="393"/>
      <c r="I459" s="464" t="str">
        <f>IF(入力①申請書項目!P259="","",VLOOKUP(入力①申請書項目!P259,PL①!$A$28:$B$36,2,FALSE))</f>
        <v/>
      </c>
      <c r="J459" s="464"/>
      <c r="K459" s="464"/>
      <c r="L459" s="505" t="str">
        <f>IF(入力①申請書項目!T259="","",入力①申請書項目!T259)</f>
        <v/>
      </c>
      <c r="M459" s="505"/>
      <c r="N459" s="505"/>
      <c r="O459" s="505"/>
      <c r="P459" s="505"/>
      <c r="Q459" s="505"/>
      <c r="R459" s="505"/>
      <c r="S459" s="505"/>
      <c r="T459" s="505"/>
      <c r="U459" s="505"/>
      <c r="V459" s="505"/>
      <c r="W459" s="506" t="str">
        <f>IF(入力①申請書項目!AD259="","",入力①申請書項目!AD259)&amp;IF(入力①申請書項目!AG259="","",入力①申請書項目!AG259)</f>
        <v/>
      </c>
      <c r="X459" s="506"/>
      <c r="Y459" s="506"/>
      <c r="Z459" s="506"/>
      <c r="AA459" s="506" t="str">
        <f>IF(入力①申請書項目!AJ259="","",入力①申請書項目!AJ259)</f>
        <v/>
      </c>
      <c r="AB459" s="506"/>
      <c r="AC459" s="506"/>
      <c r="AD459" s="504" t="str">
        <f>IF(入力①申請書項目!AN259="","",入力①申請書項目!AN259)</f>
        <v/>
      </c>
      <c r="AE459" s="504"/>
      <c r="AF459" s="504"/>
      <c r="AG459" s="503" t="str">
        <f>IF(入力①申請書項目!AQ259="","",入力①申請書項目!AQ259)</f>
        <v/>
      </c>
      <c r="AH459" s="503"/>
      <c r="AI459" s="504" t="str">
        <f>IF(入力①申請書項目!AS259=0,"",入力①申請書項目!AS259)</f>
        <v/>
      </c>
      <c r="AJ459" s="504"/>
      <c r="AK459" s="504"/>
      <c r="AL459" s="416" t="str">
        <f>IF(入力①申請書項目!AY259="","",入力①申請書項目!AY259)</f>
        <v/>
      </c>
      <c r="AM459" s="416"/>
      <c r="AN459" s="416"/>
      <c r="AO459" s="416"/>
      <c r="AP459" s="416"/>
      <c r="AQ459" s="269"/>
    </row>
    <row r="460" spans="1:43" ht="20.100000000000001" customHeight="1" x14ac:dyDescent="0.15">
      <c r="A460" s="268"/>
      <c r="B460" s="268"/>
      <c r="C460" s="351">
        <v>90</v>
      </c>
      <c r="D460" s="343" t="str">
        <f>IF(入力①申請書項目!E260="","",入力①申請書項目!E260)</f>
        <v/>
      </c>
      <c r="E460" s="393" t="str">
        <f>IF(入力①申請書項目!G260="","",IF(入力①申請書項目!M260="",""&amp;入力①申請書項目!G260&amp;"."&amp;入力①申請書項目!J260,""&amp;入力①申請書項目!G260&amp;"."&amp;入力①申請書項目!J260&amp;"."&amp;入力①申請書項目!M260))</f>
        <v/>
      </c>
      <c r="F460" s="393"/>
      <c r="G460" s="393"/>
      <c r="H460" s="393"/>
      <c r="I460" s="464" t="str">
        <f>IF(入力①申請書項目!P260="","",VLOOKUP(入力①申請書項目!P260,PL①!$A$28:$B$36,2,FALSE))</f>
        <v/>
      </c>
      <c r="J460" s="464"/>
      <c r="K460" s="464"/>
      <c r="L460" s="505" t="str">
        <f>IF(入力①申請書項目!T260="","",入力①申請書項目!T260)</f>
        <v/>
      </c>
      <c r="M460" s="505"/>
      <c r="N460" s="505"/>
      <c r="O460" s="505"/>
      <c r="P460" s="505"/>
      <c r="Q460" s="505"/>
      <c r="R460" s="505"/>
      <c r="S460" s="505"/>
      <c r="T460" s="505"/>
      <c r="U460" s="505"/>
      <c r="V460" s="505"/>
      <c r="W460" s="506" t="str">
        <f>IF(入力①申請書項目!AD260="","",入力①申請書項目!AD260)&amp;IF(入力①申請書項目!AG260="","",入力①申請書項目!AG260)</f>
        <v/>
      </c>
      <c r="X460" s="506"/>
      <c r="Y460" s="506"/>
      <c r="Z460" s="506"/>
      <c r="AA460" s="506" t="str">
        <f>IF(入力①申請書項目!AJ260="","",入力①申請書項目!AJ260)</f>
        <v/>
      </c>
      <c r="AB460" s="506"/>
      <c r="AC460" s="506"/>
      <c r="AD460" s="504" t="str">
        <f>IF(入力①申請書項目!AN260="","",入力①申請書項目!AN260)</f>
        <v/>
      </c>
      <c r="AE460" s="504"/>
      <c r="AF460" s="504"/>
      <c r="AG460" s="503" t="str">
        <f>IF(入力①申請書項目!AQ260="","",入力①申請書項目!AQ260)</f>
        <v/>
      </c>
      <c r="AH460" s="503"/>
      <c r="AI460" s="504" t="str">
        <f>IF(入力①申請書項目!AS260=0,"",入力①申請書項目!AS260)</f>
        <v/>
      </c>
      <c r="AJ460" s="504"/>
      <c r="AK460" s="504"/>
      <c r="AL460" s="416" t="str">
        <f>IF(入力①申請書項目!AY260="","",入力①申請書項目!AY260)</f>
        <v/>
      </c>
      <c r="AM460" s="416"/>
      <c r="AN460" s="416"/>
      <c r="AO460" s="416"/>
      <c r="AP460" s="416"/>
      <c r="AQ460" s="269"/>
    </row>
    <row r="461" spans="1:43" ht="20.100000000000001" customHeight="1" x14ac:dyDescent="0.15">
      <c r="A461" s="268"/>
      <c r="B461" s="268"/>
      <c r="C461" s="351">
        <v>91</v>
      </c>
      <c r="D461" s="343" t="str">
        <f>IF(入力①申請書項目!E261="","",入力①申請書項目!E261)</f>
        <v/>
      </c>
      <c r="E461" s="393" t="str">
        <f>IF(入力①申請書項目!G261="","",IF(入力①申請書項目!M261="",""&amp;入力①申請書項目!G261&amp;"."&amp;入力①申請書項目!J261,""&amp;入力①申請書項目!G261&amp;"."&amp;入力①申請書項目!J261&amp;"."&amp;入力①申請書項目!M261))</f>
        <v/>
      </c>
      <c r="F461" s="393"/>
      <c r="G461" s="393"/>
      <c r="H461" s="393"/>
      <c r="I461" s="464" t="str">
        <f>IF(入力①申請書項目!P261="","",VLOOKUP(入力①申請書項目!P261,PL①!$A$28:$B$36,2,FALSE))</f>
        <v/>
      </c>
      <c r="J461" s="464"/>
      <c r="K461" s="464"/>
      <c r="L461" s="505" t="str">
        <f>IF(入力①申請書項目!T261="","",入力①申請書項目!T261)</f>
        <v/>
      </c>
      <c r="M461" s="505"/>
      <c r="N461" s="505"/>
      <c r="O461" s="505"/>
      <c r="P461" s="505"/>
      <c r="Q461" s="505"/>
      <c r="R461" s="505"/>
      <c r="S461" s="505"/>
      <c r="T461" s="505"/>
      <c r="U461" s="505"/>
      <c r="V461" s="505"/>
      <c r="W461" s="506" t="str">
        <f>IF(入力①申請書項目!AD261="","",入力①申請書項目!AD261)&amp;IF(入力①申請書項目!AG261="","",入力①申請書項目!AG261)</f>
        <v/>
      </c>
      <c r="X461" s="506"/>
      <c r="Y461" s="506"/>
      <c r="Z461" s="506"/>
      <c r="AA461" s="506" t="str">
        <f>IF(入力①申請書項目!AJ261="","",入力①申請書項目!AJ261)</f>
        <v/>
      </c>
      <c r="AB461" s="506"/>
      <c r="AC461" s="506"/>
      <c r="AD461" s="504" t="str">
        <f>IF(入力①申請書項目!AN261="","",入力①申請書項目!AN261)</f>
        <v/>
      </c>
      <c r="AE461" s="504"/>
      <c r="AF461" s="504"/>
      <c r="AG461" s="503" t="str">
        <f>IF(入力①申請書項目!AQ261="","",入力①申請書項目!AQ261)</f>
        <v/>
      </c>
      <c r="AH461" s="503"/>
      <c r="AI461" s="504" t="str">
        <f>IF(入力①申請書項目!AS261=0,"",入力①申請書項目!AS261)</f>
        <v/>
      </c>
      <c r="AJ461" s="504"/>
      <c r="AK461" s="504"/>
      <c r="AL461" s="416" t="str">
        <f>IF(入力①申請書項目!AY261="","",入力①申請書項目!AY261)</f>
        <v/>
      </c>
      <c r="AM461" s="416"/>
      <c r="AN461" s="416"/>
      <c r="AO461" s="416"/>
      <c r="AP461" s="416"/>
      <c r="AQ461" s="269"/>
    </row>
    <row r="462" spans="1:43" ht="20.100000000000001" customHeight="1" x14ac:dyDescent="0.15">
      <c r="A462" s="268"/>
      <c r="B462" s="268"/>
      <c r="C462" s="351">
        <v>92</v>
      </c>
      <c r="D462" s="343" t="str">
        <f>IF(入力①申請書項目!E262="","",入力①申請書項目!E262)</f>
        <v/>
      </c>
      <c r="E462" s="393" t="str">
        <f>IF(入力①申請書項目!G262="","",IF(入力①申請書項目!M262="",""&amp;入力①申請書項目!G262&amp;"."&amp;入力①申請書項目!J262,""&amp;入力①申請書項目!G262&amp;"."&amp;入力①申請書項目!J262&amp;"."&amp;入力①申請書項目!M262))</f>
        <v/>
      </c>
      <c r="F462" s="393"/>
      <c r="G462" s="393"/>
      <c r="H462" s="393"/>
      <c r="I462" s="464" t="str">
        <f>IF(入力①申請書項目!P262="","",VLOOKUP(入力①申請書項目!P262,PL①!$A$28:$B$36,2,FALSE))</f>
        <v/>
      </c>
      <c r="J462" s="464"/>
      <c r="K462" s="464"/>
      <c r="L462" s="505" t="str">
        <f>IF(入力①申請書項目!T262="","",入力①申請書項目!T262)</f>
        <v/>
      </c>
      <c r="M462" s="505"/>
      <c r="N462" s="505"/>
      <c r="O462" s="505"/>
      <c r="P462" s="505"/>
      <c r="Q462" s="505"/>
      <c r="R462" s="505"/>
      <c r="S462" s="505"/>
      <c r="T462" s="505"/>
      <c r="U462" s="505"/>
      <c r="V462" s="505"/>
      <c r="W462" s="506" t="str">
        <f>IF(入力①申請書項目!AD262="","",入力①申請書項目!AD262)&amp;IF(入力①申請書項目!AG262="","",入力①申請書項目!AG262)</f>
        <v/>
      </c>
      <c r="X462" s="506"/>
      <c r="Y462" s="506"/>
      <c r="Z462" s="506"/>
      <c r="AA462" s="506" t="str">
        <f>IF(入力①申請書項目!AJ262="","",入力①申請書項目!AJ262)</f>
        <v/>
      </c>
      <c r="AB462" s="506"/>
      <c r="AC462" s="506"/>
      <c r="AD462" s="504" t="str">
        <f>IF(入力①申請書項目!AN262="","",入力①申請書項目!AN262)</f>
        <v/>
      </c>
      <c r="AE462" s="504"/>
      <c r="AF462" s="504"/>
      <c r="AG462" s="503" t="str">
        <f>IF(入力①申請書項目!AQ262="","",入力①申請書項目!AQ262)</f>
        <v/>
      </c>
      <c r="AH462" s="503"/>
      <c r="AI462" s="504" t="str">
        <f>IF(入力①申請書項目!AS262=0,"",入力①申請書項目!AS262)</f>
        <v/>
      </c>
      <c r="AJ462" s="504"/>
      <c r="AK462" s="504"/>
      <c r="AL462" s="416" t="str">
        <f>IF(入力①申請書項目!AY262="","",入力①申請書項目!AY262)</f>
        <v/>
      </c>
      <c r="AM462" s="416"/>
      <c r="AN462" s="416"/>
      <c r="AO462" s="416"/>
      <c r="AP462" s="416"/>
      <c r="AQ462" s="269"/>
    </row>
    <row r="463" spans="1:43" ht="20.100000000000001" customHeight="1" x14ac:dyDescent="0.15">
      <c r="A463" s="268"/>
      <c r="B463" s="268"/>
      <c r="C463" s="351">
        <v>93</v>
      </c>
      <c r="D463" s="343" t="str">
        <f>IF(入力①申請書項目!E263="","",入力①申請書項目!E263)</f>
        <v/>
      </c>
      <c r="E463" s="393" t="str">
        <f>IF(入力①申請書項目!G263="","",IF(入力①申請書項目!M263="",""&amp;入力①申請書項目!G263&amp;"."&amp;入力①申請書項目!J263,""&amp;入力①申請書項目!G263&amp;"."&amp;入力①申請書項目!J263&amp;"."&amp;入力①申請書項目!M263))</f>
        <v/>
      </c>
      <c r="F463" s="393"/>
      <c r="G463" s="393"/>
      <c r="H463" s="393"/>
      <c r="I463" s="464" t="str">
        <f>IF(入力①申請書項目!P263="","",VLOOKUP(入力①申請書項目!P263,PL①!$A$28:$B$36,2,FALSE))</f>
        <v/>
      </c>
      <c r="J463" s="464"/>
      <c r="K463" s="464"/>
      <c r="L463" s="505" t="str">
        <f>IF(入力①申請書項目!T263="","",入力①申請書項目!T263)</f>
        <v/>
      </c>
      <c r="M463" s="505"/>
      <c r="N463" s="505"/>
      <c r="O463" s="505"/>
      <c r="P463" s="505"/>
      <c r="Q463" s="505"/>
      <c r="R463" s="505"/>
      <c r="S463" s="505"/>
      <c r="T463" s="505"/>
      <c r="U463" s="505"/>
      <c r="V463" s="505"/>
      <c r="W463" s="506" t="str">
        <f>IF(入力①申請書項目!AD263="","",入力①申請書項目!AD263)&amp;IF(入力①申請書項目!AG263="","",入力①申請書項目!AG263)</f>
        <v/>
      </c>
      <c r="X463" s="506"/>
      <c r="Y463" s="506"/>
      <c r="Z463" s="506"/>
      <c r="AA463" s="506" t="str">
        <f>IF(入力①申請書項目!AJ263="","",入力①申請書項目!AJ263)</f>
        <v/>
      </c>
      <c r="AB463" s="506"/>
      <c r="AC463" s="506"/>
      <c r="AD463" s="504" t="str">
        <f>IF(入力①申請書項目!AN263="","",入力①申請書項目!AN263)</f>
        <v/>
      </c>
      <c r="AE463" s="504"/>
      <c r="AF463" s="504"/>
      <c r="AG463" s="503" t="str">
        <f>IF(入力①申請書項目!AQ263="","",入力①申請書項目!AQ263)</f>
        <v/>
      </c>
      <c r="AH463" s="503"/>
      <c r="AI463" s="504" t="str">
        <f>IF(入力①申請書項目!AS263=0,"",入力①申請書項目!AS263)</f>
        <v/>
      </c>
      <c r="AJ463" s="504"/>
      <c r="AK463" s="504"/>
      <c r="AL463" s="416" t="str">
        <f>IF(入力①申請書項目!AY263="","",入力①申請書項目!AY263)</f>
        <v/>
      </c>
      <c r="AM463" s="416"/>
      <c r="AN463" s="416"/>
      <c r="AO463" s="416"/>
      <c r="AP463" s="416"/>
      <c r="AQ463" s="269"/>
    </row>
    <row r="464" spans="1:43" ht="20.100000000000001" customHeight="1" x14ac:dyDescent="0.15">
      <c r="A464" s="268"/>
      <c r="B464" s="268"/>
      <c r="C464" s="351">
        <v>94</v>
      </c>
      <c r="D464" s="343" t="str">
        <f>IF(入力①申請書項目!E264="","",入力①申請書項目!E264)</f>
        <v/>
      </c>
      <c r="E464" s="393" t="str">
        <f>IF(入力①申請書項目!G264="","",IF(入力①申請書項目!M264="",""&amp;入力①申請書項目!G264&amp;"."&amp;入力①申請書項目!J264,""&amp;入力①申請書項目!G264&amp;"."&amp;入力①申請書項目!J264&amp;"."&amp;入力①申請書項目!M264))</f>
        <v/>
      </c>
      <c r="F464" s="393"/>
      <c r="G464" s="393"/>
      <c r="H464" s="393"/>
      <c r="I464" s="464" t="str">
        <f>IF(入力①申請書項目!P264="","",VLOOKUP(入力①申請書項目!P264,PL①!$A$28:$B$36,2,FALSE))</f>
        <v/>
      </c>
      <c r="J464" s="464"/>
      <c r="K464" s="464"/>
      <c r="L464" s="505" t="str">
        <f>IF(入力①申請書項目!T264="","",入力①申請書項目!T264)</f>
        <v/>
      </c>
      <c r="M464" s="505"/>
      <c r="N464" s="505"/>
      <c r="O464" s="505"/>
      <c r="P464" s="505"/>
      <c r="Q464" s="505"/>
      <c r="R464" s="505"/>
      <c r="S464" s="505"/>
      <c r="T464" s="505"/>
      <c r="U464" s="505"/>
      <c r="V464" s="505"/>
      <c r="W464" s="506" t="str">
        <f>IF(入力①申請書項目!AD264="","",入力①申請書項目!AD264)&amp;IF(入力①申請書項目!AG264="","",入力①申請書項目!AG264)</f>
        <v/>
      </c>
      <c r="X464" s="506"/>
      <c r="Y464" s="506"/>
      <c r="Z464" s="506"/>
      <c r="AA464" s="506" t="str">
        <f>IF(入力①申請書項目!AJ264="","",入力①申請書項目!AJ264)</f>
        <v/>
      </c>
      <c r="AB464" s="506"/>
      <c r="AC464" s="506"/>
      <c r="AD464" s="504" t="str">
        <f>IF(入力①申請書項目!AN264="","",入力①申請書項目!AN264)</f>
        <v/>
      </c>
      <c r="AE464" s="504"/>
      <c r="AF464" s="504"/>
      <c r="AG464" s="503" t="str">
        <f>IF(入力①申請書項目!AQ264="","",入力①申請書項目!AQ264)</f>
        <v/>
      </c>
      <c r="AH464" s="503"/>
      <c r="AI464" s="504" t="str">
        <f>IF(入力①申請書項目!AS264=0,"",入力①申請書項目!AS264)</f>
        <v/>
      </c>
      <c r="AJ464" s="504"/>
      <c r="AK464" s="504"/>
      <c r="AL464" s="416" t="str">
        <f>IF(入力①申請書項目!AY264="","",入力①申請書項目!AY264)</f>
        <v/>
      </c>
      <c r="AM464" s="416"/>
      <c r="AN464" s="416"/>
      <c r="AO464" s="416"/>
      <c r="AP464" s="416"/>
      <c r="AQ464" s="269"/>
    </row>
    <row r="465" spans="1:46" ht="20.100000000000001" customHeight="1" x14ac:dyDescent="0.15">
      <c r="A465" s="268"/>
      <c r="B465" s="268"/>
      <c r="C465" s="351">
        <v>95</v>
      </c>
      <c r="D465" s="343" t="str">
        <f>IF(入力①申請書項目!E265="","",入力①申請書項目!E265)</f>
        <v/>
      </c>
      <c r="E465" s="393" t="str">
        <f>IF(入力①申請書項目!G265="","",IF(入力①申請書項目!M265="",""&amp;入力①申請書項目!G265&amp;"."&amp;入力①申請書項目!J265,""&amp;入力①申請書項目!G265&amp;"."&amp;入力①申請書項目!J265&amp;"."&amp;入力①申請書項目!M265))</f>
        <v/>
      </c>
      <c r="F465" s="393"/>
      <c r="G465" s="393"/>
      <c r="H465" s="393"/>
      <c r="I465" s="464" t="str">
        <f>IF(入力①申請書項目!P265="","",VLOOKUP(入力①申請書項目!P265,PL①!$A$28:$B$36,2,FALSE))</f>
        <v/>
      </c>
      <c r="J465" s="464"/>
      <c r="K465" s="464"/>
      <c r="L465" s="505" t="str">
        <f>IF(入力①申請書項目!T265="","",入力①申請書項目!T265)</f>
        <v/>
      </c>
      <c r="M465" s="505"/>
      <c r="N465" s="505"/>
      <c r="O465" s="505"/>
      <c r="P465" s="505"/>
      <c r="Q465" s="505"/>
      <c r="R465" s="505"/>
      <c r="S465" s="505"/>
      <c r="T465" s="505"/>
      <c r="U465" s="505"/>
      <c r="V465" s="505"/>
      <c r="W465" s="506" t="str">
        <f>IF(入力①申請書項目!AD265="","",入力①申請書項目!AD265)&amp;IF(入力①申請書項目!AG265="","",入力①申請書項目!AG265)</f>
        <v/>
      </c>
      <c r="X465" s="506"/>
      <c r="Y465" s="506"/>
      <c r="Z465" s="506"/>
      <c r="AA465" s="506" t="str">
        <f>IF(入力①申請書項目!AJ265="","",入力①申請書項目!AJ265)</f>
        <v/>
      </c>
      <c r="AB465" s="506"/>
      <c r="AC465" s="506"/>
      <c r="AD465" s="504" t="str">
        <f>IF(入力①申請書項目!AN265="","",入力①申請書項目!AN265)</f>
        <v/>
      </c>
      <c r="AE465" s="504"/>
      <c r="AF465" s="504"/>
      <c r="AG465" s="503" t="str">
        <f>IF(入力①申請書項目!AQ265="","",入力①申請書項目!AQ265)</f>
        <v/>
      </c>
      <c r="AH465" s="503"/>
      <c r="AI465" s="504" t="str">
        <f>IF(入力①申請書項目!AS265=0,"",入力①申請書項目!AS265)</f>
        <v/>
      </c>
      <c r="AJ465" s="504"/>
      <c r="AK465" s="504"/>
      <c r="AL465" s="416" t="str">
        <f>IF(入力①申請書項目!AY265="","",入力①申請書項目!AY265)</f>
        <v/>
      </c>
      <c r="AM465" s="416"/>
      <c r="AN465" s="416"/>
      <c r="AO465" s="416"/>
      <c r="AP465" s="416"/>
      <c r="AQ465" s="269"/>
    </row>
    <row r="466" spans="1:46" ht="20.100000000000001" customHeight="1" x14ac:dyDescent="0.15">
      <c r="A466" s="268"/>
      <c r="B466" s="268"/>
      <c r="C466" s="351">
        <v>96</v>
      </c>
      <c r="D466" s="343" t="str">
        <f>IF(入力①申請書項目!E266="","",入力①申請書項目!E266)</f>
        <v/>
      </c>
      <c r="E466" s="393" t="str">
        <f>IF(入力①申請書項目!G266="","",IF(入力①申請書項目!M266="",""&amp;入力①申請書項目!G266&amp;"."&amp;入力①申請書項目!J266,""&amp;入力①申請書項目!G266&amp;"."&amp;入力①申請書項目!J266&amp;"."&amp;入力①申請書項目!M266))</f>
        <v/>
      </c>
      <c r="F466" s="393"/>
      <c r="G466" s="393"/>
      <c r="H466" s="393"/>
      <c r="I466" s="464" t="str">
        <f>IF(入力①申請書項目!P266="","",VLOOKUP(入力①申請書項目!P266,PL①!$A$28:$B$36,2,FALSE))</f>
        <v/>
      </c>
      <c r="J466" s="464"/>
      <c r="K466" s="464"/>
      <c r="L466" s="505" t="str">
        <f>IF(入力①申請書項目!T266="","",入力①申請書項目!T266)</f>
        <v/>
      </c>
      <c r="M466" s="505"/>
      <c r="N466" s="505"/>
      <c r="O466" s="505"/>
      <c r="P466" s="505"/>
      <c r="Q466" s="505"/>
      <c r="R466" s="505"/>
      <c r="S466" s="505"/>
      <c r="T466" s="505"/>
      <c r="U466" s="505"/>
      <c r="V466" s="505"/>
      <c r="W466" s="506" t="str">
        <f>IF(入力①申請書項目!AD266="","",入力①申請書項目!AD266)&amp;IF(入力①申請書項目!AG266="","",入力①申請書項目!AG266)</f>
        <v/>
      </c>
      <c r="X466" s="506"/>
      <c r="Y466" s="506"/>
      <c r="Z466" s="506"/>
      <c r="AA466" s="506" t="str">
        <f>IF(入力①申請書項目!AJ266="","",入力①申請書項目!AJ266)</f>
        <v/>
      </c>
      <c r="AB466" s="506"/>
      <c r="AC466" s="506"/>
      <c r="AD466" s="504" t="str">
        <f>IF(入力①申請書項目!AN266="","",入力①申請書項目!AN266)</f>
        <v/>
      </c>
      <c r="AE466" s="504"/>
      <c r="AF466" s="504"/>
      <c r="AG466" s="503" t="str">
        <f>IF(入力①申請書項目!AQ266="","",入力①申請書項目!AQ266)</f>
        <v/>
      </c>
      <c r="AH466" s="503"/>
      <c r="AI466" s="504" t="str">
        <f>IF(入力①申請書項目!AS266=0,"",入力①申請書項目!AS266)</f>
        <v/>
      </c>
      <c r="AJ466" s="504"/>
      <c r="AK466" s="504"/>
      <c r="AL466" s="416" t="str">
        <f>IF(入力①申請書項目!AY266="","",入力①申請書項目!AY266)</f>
        <v/>
      </c>
      <c r="AM466" s="416"/>
      <c r="AN466" s="416"/>
      <c r="AO466" s="416"/>
      <c r="AP466" s="416"/>
      <c r="AQ466" s="269"/>
    </row>
    <row r="467" spans="1:46" ht="20.100000000000001" customHeight="1" x14ac:dyDescent="0.15">
      <c r="A467" s="268"/>
      <c r="B467" s="268"/>
      <c r="C467" s="351">
        <v>97</v>
      </c>
      <c r="D467" s="343" t="str">
        <f>IF(入力①申請書項目!E267="","",入力①申請書項目!E267)</f>
        <v/>
      </c>
      <c r="E467" s="393" t="str">
        <f>IF(入力①申請書項目!G267="","",IF(入力①申請書項目!M267="",""&amp;入力①申請書項目!G267&amp;"."&amp;入力①申請書項目!J267,""&amp;入力①申請書項目!G267&amp;"."&amp;入力①申請書項目!J267&amp;"."&amp;入力①申請書項目!M267))</f>
        <v/>
      </c>
      <c r="F467" s="393"/>
      <c r="G467" s="393"/>
      <c r="H467" s="393"/>
      <c r="I467" s="464" t="str">
        <f>IF(入力①申請書項目!P267="","",VLOOKUP(入力①申請書項目!P267,PL①!$A$28:$B$36,2,FALSE))</f>
        <v/>
      </c>
      <c r="J467" s="464"/>
      <c r="K467" s="464"/>
      <c r="L467" s="505" t="str">
        <f>IF(入力①申請書項目!T267="","",入力①申請書項目!T267)</f>
        <v/>
      </c>
      <c r="M467" s="505"/>
      <c r="N467" s="505"/>
      <c r="O467" s="505"/>
      <c r="P467" s="505"/>
      <c r="Q467" s="505"/>
      <c r="R467" s="505"/>
      <c r="S467" s="505"/>
      <c r="T467" s="505"/>
      <c r="U467" s="505"/>
      <c r="V467" s="505"/>
      <c r="W467" s="506" t="str">
        <f>IF(入力①申請書項目!AD267="","",入力①申請書項目!AD267)&amp;IF(入力①申請書項目!AG267="","",入力①申請書項目!AG267)</f>
        <v/>
      </c>
      <c r="X467" s="506"/>
      <c r="Y467" s="506"/>
      <c r="Z467" s="506"/>
      <c r="AA467" s="506" t="str">
        <f>IF(入力①申請書項目!AJ267="","",入力①申請書項目!AJ267)</f>
        <v/>
      </c>
      <c r="AB467" s="506"/>
      <c r="AC467" s="506"/>
      <c r="AD467" s="504" t="str">
        <f>IF(入力①申請書項目!AN267="","",入力①申請書項目!AN267)</f>
        <v/>
      </c>
      <c r="AE467" s="504"/>
      <c r="AF467" s="504"/>
      <c r="AG467" s="503" t="str">
        <f>IF(入力①申請書項目!AQ267="","",入力①申請書項目!AQ267)</f>
        <v/>
      </c>
      <c r="AH467" s="503"/>
      <c r="AI467" s="504" t="str">
        <f>IF(入力①申請書項目!AS267=0,"",入力①申請書項目!AS267)</f>
        <v/>
      </c>
      <c r="AJ467" s="504"/>
      <c r="AK467" s="504"/>
      <c r="AL467" s="416" t="str">
        <f>IF(入力①申請書項目!AY267="","",入力①申請書項目!AY267)</f>
        <v/>
      </c>
      <c r="AM467" s="416"/>
      <c r="AN467" s="416"/>
      <c r="AO467" s="416"/>
      <c r="AP467" s="416"/>
      <c r="AQ467" s="269"/>
    </row>
    <row r="468" spans="1:46" ht="18.75" customHeight="1" x14ac:dyDescent="0.15">
      <c r="A468" s="268"/>
      <c r="B468" s="268"/>
      <c r="C468" s="351">
        <v>98</v>
      </c>
      <c r="D468" s="343" t="str">
        <f>IF(入力①申請書項目!E268="","",入力①申請書項目!E268)</f>
        <v/>
      </c>
      <c r="E468" s="393" t="str">
        <f>IF(入力①申請書項目!G268="","",IF(入力①申請書項目!M268="",""&amp;入力①申請書項目!G268&amp;"."&amp;入力①申請書項目!J268,""&amp;入力①申請書項目!G268&amp;"."&amp;入力①申請書項目!J268&amp;"."&amp;入力①申請書項目!M268))</f>
        <v/>
      </c>
      <c r="F468" s="393"/>
      <c r="G468" s="393"/>
      <c r="H468" s="393"/>
      <c r="I468" s="464" t="str">
        <f>IF(入力①申請書項目!P268="","",VLOOKUP(入力①申請書項目!P268,PL①!$A$28:$B$36,2,FALSE))</f>
        <v/>
      </c>
      <c r="J468" s="464"/>
      <c r="K468" s="464"/>
      <c r="L468" s="505" t="str">
        <f>IF(入力①申請書項目!T268="","",入力①申請書項目!T268)</f>
        <v/>
      </c>
      <c r="M468" s="505"/>
      <c r="N468" s="505"/>
      <c r="O468" s="505"/>
      <c r="P468" s="505"/>
      <c r="Q468" s="505"/>
      <c r="R468" s="505"/>
      <c r="S468" s="505"/>
      <c r="T468" s="505"/>
      <c r="U468" s="505"/>
      <c r="V468" s="505"/>
      <c r="W468" s="506" t="str">
        <f>IF(入力①申請書項目!AD268="","",入力①申請書項目!AD268)&amp;IF(入力①申請書項目!AG268="","",入力①申請書項目!AG268)</f>
        <v/>
      </c>
      <c r="X468" s="506"/>
      <c r="Y468" s="506"/>
      <c r="Z468" s="506"/>
      <c r="AA468" s="506" t="str">
        <f>IF(入力①申請書項目!AJ268="","",入力①申請書項目!AJ268)</f>
        <v/>
      </c>
      <c r="AB468" s="506"/>
      <c r="AC468" s="506"/>
      <c r="AD468" s="504" t="str">
        <f>IF(入力①申請書項目!AN268="","",入力①申請書項目!AN268)</f>
        <v/>
      </c>
      <c r="AE468" s="504"/>
      <c r="AF468" s="504"/>
      <c r="AG468" s="503" t="str">
        <f>IF(入力①申請書項目!AQ268="","",入力①申請書項目!AQ268)</f>
        <v/>
      </c>
      <c r="AH468" s="503"/>
      <c r="AI468" s="504" t="str">
        <f>IF(入力①申請書項目!AS268=0,"",入力①申請書項目!AS268)</f>
        <v/>
      </c>
      <c r="AJ468" s="504"/>
      <c r="AK468" s="504"/>
      <c r="AL468" s="416" t="str">
        <f>IF(入力①申請書項目!AY268="","",入力①申請書項目!AY268)</f>
        <v/>
      </c>
      <c r="AM468" s="416"/>
      <c r="AN468" s="416"/>
      <c r="AO468" s="416"/>
      <c r="AP468" s="416"/>
      <c r="AQ468" s="269"/>
    </row>
    <row r="469" spans="1:46" ht="18.75" customHeight="1" x14ac:dyDescent="0.15">
      <c r="A469" s="268"/>
      <c r="B469" s="268"/>
      <c r="C469" s="351">
        <v>99</v>
      </c>
      <c r="D469" s="343" t="str">
        <f>IF(入力①申請書項目!E269="","",入力①申請書項目!E269)</f>
        <v/>
      </c>
      <c r="E469" s="393" t="str">
        <f>IF(入力①申請書項目!G269="","",IF(入力①申請書項目!M269="",""&amp;入力①申請書項目!G269&amp;"."&amp;入力①申請書項目!J269,""&amp;入力①申請書項目!G269&amp;"."&amp;入力①申請書項目!J269&amp;"."&amp;入力①申請書項目!M269))</f>
        <v/>
      </c>
      <c r="F469" s="393"/>
      <c r="G469" s="393"/>
      <c r="H469" s="393"/>
      <c r="I469" s="464" t="str">
        <f>IF(入力①申請書項目!P269="","",VLOOKUP(入力①申請書項目!P269,PL①!$A$28:$B$36,2,FALSE))</f>
        <v/>
      </c>
      <c r="J469" s="464"/>
      <c r="K469" s="464"/>
      <c r="L469" s="391" t="str">
        <f>IF(入力①申請書項目!T269="","",入力①申請書項目!T269)</f>
        <v/>
      </c>
      <c r="M469" s="391"/>
      <c r="N469" s="391"/>
      <c r="O469" s="391"/>
      <c r="P469" s="391"/>
      <c r="Q469" s="391"/>
      <c r="R469" s="391"/>
      <c r="S469" s="391"/>
      <c r="T469" s="391"/>
      <c r="U469" s="391"/>
      <c r="V469" s="391"/>
      <c r="W469" s="393" t="str">
        <f>IF(入力①申請書項目!AD269="","",入力①申請書項目!AD269)&amp;IF(入力①申請書項目!AG269="","",入力①申請書項目!AG269)</f>
        <v/>
      </c>
      <c r="X469" s="393"/>
      <c r="Y469" s="393"/>
      <c r="Z469" s="393"/>
      <c r="AA469" s="393" t="str">
        <f>IF(入力①申請書項目!AJ269="","",入力①申請書項目!AJ269)</f>
        <v/>
      </c>
      <c r="AB469" s="393"/>
      <c r="AC469" s="393"/>
      <c r="AD469" s="394" t="str">
        <f>IF(入力①申請書項目!AN269="","",入力①申請書項目!AN269)</f>
        <v/>
      </c>
      <c r="AE469" s="394"/>
      <c r="AF469" s="394"/>
      <c r="AG469" s="443" t="str">
        <f>IF(入力①申請書項目!AQ269="","",入力①申請書項目!AQ269)</f>
        <v/>
      </c>
      <c r="AH469" s="443"/>
      <c r="AI469" s="394" t="str">
        <f>IF(入力①申請書項目!AS269=0,"",入力①申請書項目!AS269)</f>
        <v/>
      </c>
      <c r="AJ469" s="394"/>
      <c r="AK469" s="394"/>
      <c r="AL469" s="416" t="str">
        <f>IF(入力①申請書項目!AY269="","",入力①申請書項目!AY269)</f>
        <v/>
      </c>
      <c r="AM469" s="416"/>
      <c r="AN469" s="416"/>
      <c r="AO469" s="416"/>
      <c r="AP469" s="416"/>
      <c r="AQ469" s="269"/>
    </row>
    <row r="470" spans="1:46" ht="18.75" customHeight="1" x14ac:dyDescent="0.15">
      <c r="A470" s="268"/>
      <c r="B470" s="268"/>
      <c r="C470" s="351">
        <v>100</v>
      </c>
      <c r="D470" s="343" t="str">
        <f>IF(入力①申請書項目!E270="","",入力①申請書項目!E270)</f>
        <v/>
      </c>
      <c r="E470" s="393" t="str">
        <f>IF(入力①申請書項目!G270="","",IF(入力①申請書項目!M270="",""&amp;入力①申請書項目!G270&amp;"."&amp;入力①申請書項目!J270,""&amp;入力①申請書項目!G270&amp;"."&amp;入力①申請書項目!J270&amp;"."&amp;入力①申請書項目!M270))</f>
        <v/>
      </c>
      <c r="F470" s="393"/>
      <c r="G470" s="393"/>
      <c r="H470" s="393"/>
      <c r="I470" s="464" t="str">
        <f>IF(入力①申請書項目!P270="","",VLOOKUP(入力①申請書項目!P270,PL①!$A$28:$B$36,2,FALSE))</f>
        <v/>
      </c>
      <c r="J470" s="464"/>
      <c r="K470" s="464"/>
      <c r="L470" s="391" t="str">
        <f>IF(入力①申請書項目!T270="","",入力①申請書項目!T270)</f>
        <v/>
      </c>
      <c r="M470" s="391"/>
      <c r="N470" s="391"/>
      <c r="O470" s="391"/>
      <c r="P470" s="391"/>
      <c r="Q470" s="391"/>
      <c r="R470" s="391"/>
      <c r="S470" s="391"/>
      <c r="T470" s="391"/>
      <c r="U470" s="391"/>
      <c r="V470" s="391"/>
      <c r="W470" s="393" t="str">
        <f>IF(入力①申請書項目!AD270="","",入力①申請書項目!AD270)&amp;IF(入力①申請書項目!AG270="","",入力①申請書項目!AG270)</f>
        <v/>
      </c>
      <c r="X470" s="393"/>
      <c r="Y470" s="393"/>
      <c r="Z470" s="393"/>
      <c r="AA470" s="393" t="str">
        <f>IF(入力①申請書項目!AJ270="","",入力①申請書項目!AJ270)</f>
        <v/>
      </c>
      <c r="AB470" s="393"/>
      <c r="AC470" s="393"/>
      <c r="AD470" s="394" t="str">
        <f>IF(入力①申請書項目!AN270="","",入力①申請書項目!AN270)</f>
        <v/>
      </c>
      <c r="AE470" s="394"/>
      <c r="AF470" s="394"/>
      <c r="AG470" s="443" t="str">
        <f>IF(入力①申請書項目!AQ270="","",入力①申請書項目!AQ270)</f>
        <v/>
      </c>
      <c r="AH470" s="443"/>
      <c r="AI470" s="394" t="str">
        <f>IF(入力①申請書項目!AS270=0,"",入力①申請書項目!AS270)</f>
        <v/>
      </c>
      <c r="AJ470" s="394"/>
      <c r="AK470" s="394"/>
      <c r="AL470" s="416" t="str">
        <f>IF(入力①申請書項目!AY270="","",入力①申請書項目!AY270)</f>
        <v/>
      </c>
      <c r="AM470" s="416"/>
      <c r="AN470" s="416"/>
      <c r="AO470" s="416"/>
      <c r="AP470" s="416"/>
      <c r="AQ470" s="342"/>
      <c r="AT470" s="70">
        <f>IF(L470="",0,1)</f>
        <v>0</v>
      </c>
    </row>
    <row r="471" spans="1:46" ht="18.75" customHeight="1" x14ac:dyDescent="0.15">
      <c r="A471" s="268"/>
      <c r="B471" s="268"/>
      <c r="C471" s="351">
        <v>101</v>
      </c>
      <c r="D471" s="343" t="str">
        <f>IF(入力①申請書項目!E271="","",入力①申請書項目!E271)</f>
        <v/>
      </c>
      <c r="E471" s="393" t="str">
        <f>IF(入力①申請書項目!G271="","",IF(入力①申請書項目!M271="",""&amp;入力①申請書項目!G271&amp;"."&amp;入力①申請書項目!J271,""&amp;入力①申請書項目!G271&amp;"."&amp;入力①申請書項目!J271&amp;"."&amp;入力①申請書項目!M271))</f>
        <v/>
      </c>
      <c r="F471" s="393"/>
      <c r="G471" s="393"/>
      <c r="H471" s="393"/>
      <c r="I471" s="464" t="str">
        <f>IF(入力①申請書項目!P271="","",VLOOKUP(入力①申請書項目!P271,PL①!$A$28:$B$36,2,FALSE))</f>
        <v/>
      </c>
      <c r="J471" s="464"/>
      <c r="K471" s="464"/>
      <c r="L471" s="391" t="str">
        <f>IF(入力①申請書項目!T271="","",入力①申請書項目!T271)</f>
        <v/>
      </c>
      <c r="M471" s="391"/>
      <c r="N471" s="391"/>
      <c r="O471" s="391"/>
      <c r="P471" s="391"/>
      <c r="Q471" s="391"/>
      <c r="R471" s="391"/>
      <c r="S471" s="391"/>
      <c r="T471" s="391"/>
      <c r="U471" s="391"/>
      <c r="V471" s="391"/>
      <c r="W471" s="393" t="str">
        <f>IF(入力①申請書項目!AD271="","",入力①申請書項目!AD271)&amp;IF(入力①申請書項目!AG271="","",入力①申請書項目!AG271)</f>
        <v/>
      </c>
      <c r="X471" s="393"/>
      <c r="Y471" s="393"/>
      <c r="Z471" s="393"/>
      <c r="AA471" s="393" t="str">
        <f>IF(入力①申請書項目!AJ271="","",入力①申請書項目!AJ271)</f>
        <v/>
      </c>
      <c r="AB471" s="393"/>
      <c r="AC471" s="393"/>
      <c r="AD471" s="394" t="str">
        <f>IF(入力①申請書項目!AN271="","",入力①申請書項目!AN271)</f>
        <v/>
      </c>
      <c r="AE471" s="394"/>
      <c r="AF471" s="394"/>
      <c r="AG471" s="443" t="str">
        <f>IF(入力①申請書項目!AQ271="","",入力①申請書項目!AQ271)</f>
        <v/>
      </c>
      <c r="AH471" s="443"/>
      <c r="AI471" s="394" t="str">
        <f>IF(入力①申請書項目!AS271=0,"",入力①申請書項目!AS271)</f>
        <v/>
      </c>
      <c r="AJ471" s="394"/>
      <c r="AK471" s="394"/>
      <c r="AL471" s="416" t="str">
        <f>IF(入力①申請書項目!AY271="","",入力①申請書項目!AY271)</f>
        <v/>
      </c>
      <c r="AM471" s="416"/>
      <c r="AN471" s="416"/>
      <c r="AO471" s="416"/>
      <c r="AP471" s="416"/>
      <c r="AQ471" s="342"/>
    </row>
    <row r="472" spans="1:46" x14ac:dyDescent="0.15">
      <c r="A472" s="268"/>
      <c r="B472" s="268"/>
      <c r="C472" s="351">
        <v>102</v>
      </c>
      <c r="D472" s="343" t="str">
        <f>IF(入力①申請書項目!E272="","",入力①申請書項目!E272)</f>
        <v/>
      </c>
      <c r="E472" s="393" t="str">
        <f>IF(入力①申請書項目!G272="","",IF(入力①申請書項目!M272="",""&amp;入力①申請書項目!G272&amp;"."&amp;入力①申請書項目!J272,""&amp;入力①申請書項目!G272&amp;"."&amp;入力①申請書項目!J272&amp;"."&amp;入力①申請書項目!M272))</f>
        <v/>
      </c>
      <c r="F472" s="393"/>
      <c r="G472" s="393"/>
      <c r="H472" s="393"/>
      <c r="I472" s="464" t="str">
        <f>IF(入力①申請書項目!P272="","",VLOOKUP(入力①申請書項目!P272,PL①!$A$28:$B$36,2,FALSE))</f>
        <v/>
      </c>
      <c r="J472" s="464"/>
      <c r="K472" s="464"/>
      <c r="L472" s="391" t="str">
        <f>IF(入力①申請書項目!T272="","",入力①申請書項目!T272)</f>
        <v/>
      </c>
      <c r="M472" s="391"/>
      <c r="N472" s="391"/>
      <c r="O472" s="391"/>
      <c r="P472" s="391"/>
      <c r="Q472" s="391"/>
      <c r="R472" s="391"/>
      <c r="S472" s="391"/>
      <c r="T472" s="391"/>
      <c r="U472" s="391"/>
      <c r="V472" s="391"/>
      <c r="W472" s="393" t="str">
        <f>IF(入力①申請書項目!AD272="","",入力①申請書項目!AD272)&amp;IF(入力①申請書項目!AG272="","",入力①申請書項目!AG272)</f>
        <v/>
      </c>
      <c r="X472" s="393"/>
      <c r="Y472" s="393"/>
      <c r="Z472" s="393"/>
      <c r="AA472" s="393" t="str">
        <f>IF(入力①申請書項目!AJ272="","",入力①申請書項目!AJ272)</f>
        <v/>
      </c>
      <c r="AB472" s="393"/>
      <c r="AC472" s="393"/>
      <c r="AD472" s="394" t="str">
        <f>IF(入力①申請書項目!AN272="","",入力①申請書項目!AN272)</f>
        <v/>
      </c>
      <c r="AE472" s="394"/>
      <c r="AF472" s="394"/>
      <c r="AG472" s="443" t="str">
        <f>IF(入力①申請書項目!AQ272="","",入力①申請書項目!AQ272)</f>
        <v/>
      </c>
      <c r="AH472" s="443"/>
      <c r="AI472" s="394" t="str">
        <f>IF(入力①申請書項目!AS272=0,"",入力①申請書項目!AS272)</f>
        <v/>
      </c>
      <c r="AJ472" s="394"/>
      <c r="AK472" s="394"/>
      <c r="AL472" s="416" t="str">
        <f>IF(入力①申請書項目!AY272="","",入力①申請書項目!AY272)</f>
        <v/>
      </c>
      <c r="AM472" s="416"/>
      <c r="AN472" s="416"/>
      <c r="AO472" s="416"/>
      <c r="AP472" s="416"/>
      <c r="AQ472" s="342"/>
    </row>
    <row r="473" spans="1:46" x14ac:dyDescent="0.15">
      <c r="A473" s="268"/>
      <c r="B473" s="268"/>
      <c r="C473" s="351">
        <v>103</v>
      </c>
      <c r="D473" s="343" t="str">
        <f>IF(入力①申請書項目!E273="","",入力①申請書項目!E273)</f>
        <v/>
      </c>
      <c r="E473" s="393" t="str">
        <f>IF(入力①申請書項目!G273="","",IF(入力①申請書項目!M273="",""&amp;入力①申請書項目!G273&amp;"."&amp;入力①申請書項目!J273,""&amp;入力①申請書項目!G273&amp;"."&amp;入力①申請書項目!J273&amp;"."&amp;入力①申請書項目!M273))</f>
        <v/>
      </c>
      <c r="F473" s="393"/>
      <c r="G473" s="393"/>
      <c r="H473" s="393"/>
      <c r="I473" s="464" t="str">
        <f>IF(入力①申請書項目!P273="","",VLOOKUP(入力①申請書項目!P273,PL①!$A$28:$B$36,2,FALSE))</f>
        <v/>
      </c>
      <c r="J473" s="464"/>
      <c r="K473" s="464"/>
      <c r="L473" s="391" t="str">
        <f>IF(入力①申請書項目!T273="","",入力①申請書項目!T273)</f>
        <v/>
      </c>
      <c r="M473" s="391"/>
      <c r="N473" s="391"/>
      <c r="O473" s="391"/>
      <c r="P473" s="391"/>
      <c r="Q473" s="391"/>
      <c r="R473" s="391"/>
      <c r="S473" s="391"/>
      <c r="T473" s="391"/>
      <c r="U473" s="391"/>
      <c r="V473" s="391"/>
      <c r="W473" s="393" t="str">
        <f>IF(入力①申請書項目!AD273="","",入力①申請書項目!AD273)&amp;IF(入力①申請書項目!AG273="","",入力①申請書項目!AG273)</f>
        <v/>
      </c>
      <c r="X473" s="393"/>
      <c r="Y473" s="393"/>
      <c r="Z473" s="393"/>
      <c r="AA473" s="393" t="str">
        <f>IF(入力①申請書項目!AJ273="","",入力①申請書項目!AJ273)</f>
        <v/>
      </c>
      <c r="AB473" s="393"/>
      <c r="AC473" s="393"/>
      <c r="AD473" s="394" t="str">
        <f>IF(入力①申請書項目!AN273="","",入力①申請書項目!AN273)</f>
        <v/>
      </c>
      <c r="AE473" s="394"/>
      <c r="AF473" s="394"/>
      <c r="AG473" s="443" t="str">
        <f>IF(入力①申請書項目!AQ273="","",入力①申請書項目!AQ273)</f>
        <v/>
      </c>
      <c r="AH473" s="443"/>
      <c r="AI473" s="394" t="str">
        <f>IF(入力①申請書項目!AS273=0,"",入力①申請書項目!AS273)</f>
        <v/>
      </c>
      <c r="AJ473" s="394"/>
      <c r="AK473" s="394"/>
      <c r="AL473" s="416" t="str">
        <f>IF(入力①申請書項目!AY273="","",入力①申請書項目!AY273)</f>
        <v/>
      </c>
      <c r="AM473" s="416"/>
      <c r="AN473" s="416"/>
      <c r="AO473" s="416"/>
      <c r="AP473" s="416"/>
      <c r="AQ473" s="342"/>
    </row>
    <row r="474" spans="1:46" x14ac:dyDescent="0.15">
      <c r="A474" s="268"/>
      <c r="B474" s="268"/>
      <c r="C474" s="351">
        <v>104</v>
      </c>
      <c r="D474" s="343" t="str">
        <f>IF(入力①申請書項目!E274="","",入力①申請書項目!E274)</f>
        <v/>
      </c>
      <c r="E474" s="393" t="str">
        <f>IF(入力①申請書項目!G274="","",IF(入力①申請書項目!M274="",""&amp;入力①申請書項目!G274&amp;"."&amp;入力①申請書項目!J274,""&amp;入力①申請書項目!G274&amp;"."&amp;入力①申請書項目!J274&amp;"."&amp;入力①申請書項目!M274))</f>
        <v/>
      </c>
      <c r="F474" s="393"/>
      <c r="G474" s="393"/>
      <c r="H474" s="393"/>
      <c r="I474" s="464" t="str">
        <f>IF(入力①申請書項目!P274="","",VLOOKUP(入力①申請書項目!P274,PL①!$A$28:$B$36,2,FALSE))</f>
        <v/>
      </c>
      <c r="J474" s="464"/>
      <c r="K474" s="464"/>
      <c r="L474" s="391" t="str">
        <f>IF(入力①申請書項目!T274="","",入力①申請書項目!T274)</f>
        <v/>
      </c>
      <c r="M474" s="391"/>
      <c r="N474" s="391"/>
      <c r="O474" s="391"/>
      <c r="P474" s="391"/>
      <c r="Q474" s="391"/>
      <c r="R474" s="391"/>
      <c r="S474" s="391"/>
      <c r="T474" s="391"/>
      <c r="U474" s="391"/>
      <c r="V474" s="391"/>
      <c r="W474" s="393" t="str">
        <f>IF(入力①申請書項目!AD274="","",入力①申請書項目!AD274)&amp;IF(入力①申請書項目!AG274="","",入力①申請書項目!AG274)</f>
        <v/>
      </c>
      <c r="X474" s="393"/>
      <c r="Y474" s="393"/>
      <c r="Z474" s="393"/>
      <c r="AA474" s="393" t="str">
        <f>IF(入力①申請書項目!AJ274="","",入力①申請書項目!AJ274)</f>
        <v/>
      </c>
      <c r="AB474" s="393"/>
      <c r="AC474" s="393"/>
      <c r="AD474" s="394" t="str">
        <f>IF(入力①申請書項目!AN274="","",入力①申請書項目!AN274)</f>
        <v/>
      </c>
      <c r="AE474" s="394"/>
      <c r="AF474" s="394"/>
      <c r="AG474" s="443" t="str">
        <f>IF(入力①申請書項目!AQ274="","",入力①申請書項目!AQ274)</f>
        <v/>
      </c>
      <c r="AH474" s="443"/>
      <c r="AI474" s="394" t="str">
        <f>IF(入力①申請書項目!AS274=0,"",入力①申請書項目!AS274)</f>
        <v/>
      </c>
      <c r="AJ474" s="394"/>
      <c r="AK474" s="394"/>
      <c r="AL474" s="416" t="str">
        <f>IF(入力①申請書項目!AY274="","",入力①申請書項目!AY274)</f>
        <v/>
      </c>
      <c r="AM474" s="416"/>
      <c r="AN474" s="416"/>
      <c r="AO474" s="416"/>
      <c r="AP474" s="416"/>
      <c r="AQ474" s="342"/>
    </row>
    <row r="475" spans="1:46" x14ac:dyDescent="0.15">
      <c r="A475" s="268"/>
      <c r="B475" s="268"/>
      <c r="C475" s="351">
        <v>105</v>
      </c>
      <c r="D475" s="343" t="str">
        <f>IF(入力①申請書項目!E275="","",入力①申請書項目!E275)</f>
        <v/>
      </c>
      <c r="E475" s="393" t="str">
        <f>IF(入力①申請書項目!G275="","",IF(入力①申請書項目!M275="",""&amp;入力①申請書項目!G275&amp;"."&amp;入力①申請書項目!J275,""&amp;入力①申請書項目!G275&amp;"."&amp;入力①申請書項目!J275&amp;"."&amp;入力①申請書項目!M275))</f>
        <v/>
      </c>
      <c r="F475" s="393"/>
      <c r="G475" s="393"/>
      <c r="H475" s="393"/>
      <c r="I475" s="464" t="str">
        <f>IF(入力①申請書項目!P275="","",VLOOKUP(入力①申請書項目!P275,PL①!$A$28:$B$36,2,FALSE))</f>
        <v/>
      </c>
      <c r="J475" s="464"/>
      <c r="K475" s="464"/>
      <c r="L475" s="391" t="str">
        <f>IF(入力①申請書項目!T275="","",入力①申請書項目!T275)</f>
        <v/>
      </c>
      <c r="M475" s="391"/>
      <c r="N475" s="391"/>
      <c r="O475" s="391"/>
      <c r="P475" s="391"/>
      <c r="Q475" s="391"/>
      <c r="R475" s="391"/>
      <c r="S475" s="391"/>
      <c r="T475" s="391"/>
      <c r="U475" s="391"/>
      <c r="V475" s="391"/>
      <c r="W475" s="393" t="str">
        <f>IF(入力①申請書項目!AD275="","",入力①申請書項目!AD275)&amp;IF(入力①申請書項目!AG275="","",入力①申請書項目!AG275)</f>
        <v/>
      </c>
      <c r="X475" s="393"/>
      <c r="Y475" s="393"/>
      <c r="Z475" s="393"/>
      <c r="AA475" s="393" t="str">
        <f>IF(入力①申請書項目!AJ275="","",入力①申請書項目!AJ275)</f>
        <v/>
      </c>
      <c r="AB475" s="393"/>
      <c r="AC475" s="393"/>
      <c r="AD475" s="394" t="str">
        <f>IF(入力①申請書項目!AN275="","",入力①申請書項目!AN275)</f>
        <v/>
      </c>
      <c r="AE475" s="394"/>
      <c r="AF475" s="394"/>
      <c r="AG475" s="443" t="str">
        <f>IF(入力①申請書項目!AQ275="","",入力①申請書項目!AQ275)</f>
        <v/>
      </c>
      <c r="AH475" s="443"/>
      <c r="AI475" s="394" t="str">
        <f>IF(入力①申請書項目!AS275=0,"",入力①申請書項目!AS275)</f>
        <v/>
      </c>
      <c r="AJ475" s="394"/>
      <c r="AK475" s="394"/>
      <c r="AL475" s="416" t="str">
        <f>IF(入力①申請書項目!AY275="","",入力①申請書項目!AY275)</f>
        <v/>
      </c>
      <c r="AM475" s="416"/>
      <c r="AN475" s="416"/>
      <c r="AO475" s="416"/>
      <c r="AP475" s="416"/>
      <c r="AQ475" s="342"/>
    </row>
    <row r="476" spans="1:46" x14ac:dyDescent="0.15">
      <c r="A476" s="268"/>
      <c r="B476" s="268"/>
      <c r="C476" s="351">
        <v>106</v>
      </c>
      <c r="D476" s="343" t="str">
        <f>IF(入力①申請書項目!E276="","",入力①申請書項目!E276)</f>
        <v/>
      </c>
      <c r="E476" s="393" t="str">
        <f>IF(入力①申請書項目!G276="","",IF(入力①申請書項目!M276="",""&amp;入力①申請書項目!G276&amp;"."&amp;入力①申請書項目!J276,""&amp;入力①申請書項目!G276&amp;"."&amp;入力①申請書項目!J276&amp;"."&amp;入力①申請書項目!M276))</f>
        <v/>
      </c>
      <c r="F476" s="393"/>
      <c r="G476" s="393"/>
      <c r="H476" s="393"/>
      <c r="I476" s="464" t="str">
        <f>IF(入力①申請書項目!P276="","",VLOOKUP(入力①申請書項目!P276,PL①!$A$28:$B$36,2,FALSE))</f>
        <v/>
      </c>
      <c r="J476" s="464"/>
      <c r="K476" s="464"/>
      <c r="L476" s="391" t="str">
        <f>IF(入力①申請書項目!T276="","",入力①申請書項目!T276)</f>
        <v/>
      </c>
      <c r="M476" s="391"/>
      <c r="N476" s="391"/>
      <c r="O476" s="391"/>
      <c r="P476" s="391"/>
      <c r="Q476" s="391"/>
      <c r="R476" s="391"/>
      <c r="S476" s="391"/>
      <c r="T476" s="391"/>
      <c r="U476" s="391"/>
      <c r="V476" s="391"/>
      <c r="W476" s="393" t="str">
        <f>IF(入力①申請書項目!AD276="","",入力①申請書項目!AD276)&amp;IF(入力①申請書項目!AG276="","",入力①申請書項目!AG276)</f>
        <v/>
      </c>
      <c r="X476" s="393"/>
      <c r="Y476" s="393"/>
      <c r="Z476" s="393"/>
      <c r="AA476" s="393" t="str">
        <f>IF(入力①申請書項目!AJ276="","",入力①申請書項目!AJ276)</f>
        <v/>
      </c>
      <c r="AB476" s="393"/>
      <c r="AC476" s="393"/>
      <c r="AD476" s="394" t="str">
        <f>IF(入力①申請書項目!AN276="","",入力①申請書項目!AN276)</f>
        <v/>
      </c>
      <c r="AE476" s="394"/>
      <c r="AF476" s="394"/>
      <c r="AG476" s="443" t="str">
        <f>IF(入力①申請書項目!AQ276="","",入力①申請書項目!AQ276)</f>
        <v/>
      </c>
      <c r="AH476" s="443"/>
      <c r="AI476" s="394" t="str">
        <f>IF(入力①申請書項目!AS276=0,"",入力①申請書項目!AS276)</f>
        <v/>
      </c>
      <c r="AJ476" s="394"/>
      <c r="AK476" s="394"/>
      <c r="AL476" s="416" t="str">
        <f>IF(入力①申請書項目!AY276="","",入力①申請書項目!AY276)</f>
        <v/>
      </c>
      <c r="AM476" s="416"/>
      <c r="AN476" s="416"/>
      <c r="AO476" s="416"/>
      <c r="AP476" s="416"/>
      <c r="AQ476" s="342"/>
    </row>
    <row r="477" spans="1:46" x14ac:dyDescent="0.15">
      <c r="A477" s="268"/>
      <c r="B477" s="268"/>
      <c r="C477" s="351">
        <v>107</v>
      </c>
      <c r="D477" s="343" t="str">
        <f>IF(入力①申請書項目!E277="","",入力①申請書項目!E277)</f>
        <v/>
      </c>
      <c r="E477" s="393" t="str">
        <f>IF(入力①申請書項目!G277="","",IF(入力①申請書項目!M277="",""&amp;入力①申請書項目!G277&amp;"."&amp;入力①申請書項目!J277,""&amp;入力①申請書項目!G277&amp;"."&amp;入力①申請書項目!J277&amp;"."&amp;入力①申請書項目!M277))</f>
        <v/>
      </c>
      <c r="F477" s="393"/>
      <c r="G477" s="393"/>
      <c r="H477" s="393"/>
      <c r="I477" s="464" t="str">
        <f>IF(入力①申請書項目!P277="","",VLOOKUP(入力①申請書項目!P277,PL①!$A$28:$B$36,2,FALSE))</f>
        <v/>
      </c>
      <c r="J477" s="464"/>
      <c r="K477" s="464"/>
      <c r="L477" s="391" t="str">
        <f>IF(入力①申請書項目!T277="","",入力①申請書項目!T277)</f>
        <v/>
      </c>
      <c r="M477" s="391"/>
      <c r="N477" s="391"/>
      <c r="O477" s="391"/>
      <c r="P477" s="391"/>
      <c r="Q477" s="391"/>
      <c r="R477" s="391"/>
      <c r="S477" s="391"/>
      <c r="T477" s="391"/>
      <c r="U477" s="391"/>
      <c r="V477" s="391"/>
      <c r="W477" s="393" t="str">
        <f>IF(入力①申請書項目!AD277="","",入力①申請書項目!AD277)&amp;IF(入力①申請書項目!AG277="","",入力①申請書項目!AG277)</f>
        <v/>
      </c>
      <c r="X477" s="393"/>
      <c r="Y477" s="393"/>
      <c r="Z477" s="393"/>
      <c r="AA477" s="393" t="str">
        <f>IF(入力①申請書項目!AJ277="","",入力①申請書項目!AJ277)</f>
        <v/>
      </c>
      <c r="AB477" s="393"/>
      <c r="AC477" s="393"/>
      <c r="AD477" s="394" t="str">
        <f>IF(入力①申請書項目!AN277="","",入力①申請書項目!AN277)</f>
        <v/>
      </c>
      <c r="AE477" s="394"/>
      <c r="AF477" s="394"/>
      <c r="AG477" s="443" t="str">
        <f>IF(入力①申請書項目!AQ277="","",入力①申請書項目!AQ277)</f>
        <v/>
      </c>
      <c r="AH477" s="443"/>
      <c r="AI477" s="394" t="str">
        <f>IF(入力①申請書項目!AS277=0,"",入力①申請書項目!AS277)</f>
        <v/>
      </c>
      <c r="AJ477" s="394"/>
      <c r="AK477" s="394"/>
      <c r="AL477" s="416" t="str">
        <f>IF(入力①申請書項目!AY277="","",入力①申請書項目!AY277)</f>
        <v/>
      </c>
      <c r="AM477" s="416"/>
      <c r="AN477" s="416"/>
      <c r="AO477" s="416"/>
      <c r="AP477" s="416"/>
      <c r="AQ477" s="342"/>
    </row>
    <row r="478" spans="1:46" x14ac:dyDescent="0.15">
      <c r="A478" s="268"/>
      <c r="B478" s="268"/>
      <c r="C478" s="351">
        <v>108</v>
      </c>
      <c r="D478" s="343" t="str">
        <f>IF(入力①申請書項目!E278="","",入力①申請書項目!E278)</f>
        <v/>
      </c>
      <c r="E478" s="393" t="str">
        <f>IF(入力①申請書項目!G278="","",IF(入力①申請書項目!M278="",""&amp;入力①申請書項目!G278&amp;"."&amp;入力①申請書項目!J278,""&amp;入力①申請書項目!G278&amp;"."&amp;入力①申請書項目!J278&amp;"."&amp;入力①申請書項目!M278))</f>
        <v/>
      </c>
      <c r="F478" s="393"/>
      <c r="G478" s="393"/>
      <c r="H478" s="393"/>
      <c r="I478" s="464" t="str">
        <f>IF(入力①申請書項目!P278="","",VLOOKUP(入力①申請書項目!P278,PL①!$A$28:$B$36,2,FALSE))</f>
        <v/>
      </c>
      <c r="J478" s="464"/>
      <c r="K478" s="464"/>
      <c r="L478" s="391" t="str">
        <f>IF(入力①申請書項目!T278="","",入力①申請書項目!T278)</f>
        <v/>
      </c>
      <c r="M478" s="391"/>
      <c r="N478" s="391"/>
      <c r="O478" s="391"/>
      <c r="P478" s="391"/>
      <c r="Q478" s="391"/>
      <c r="R478" s="391"/>
      <c r="S478" s="391"/>
      <c r="T478" s="391"/>
      <c r="U478" s="391"/>
      <c r="V478" s="391"/>
      <c r="W478" s="393" t="str">
        <f>IF(入力①申請書項目!AD278="","",入力①申請書項目!AD278)&amp;IF(入力①申請書項目!AG278="","",入力①申請書項目!AG278)</f>
        <v/>
      </c>
      <c r="X478" s="393"/>
      <c r="Y478" s="393"/>
      <c r="Z478" s="393"/>
      <c r="AA478" s="393" t="str">
        <f>IF(入力①申請書項目!AJ278="","",入力①申請書項目!AJ278)</f>
        <v/>
      </c>
      <c r="AB478" s="393"/>
      <c r="AC478" s="393"/>
      <c r="AD478" s="394" t="str">
        <f>IF(入力①申請書項目!AN278="","",入力①申請書項目!AN278)</f>
        <v/>
      </c>
      <c r="AE478" s="394"/>
      <c r="AF478" s="394"/>
      <c r="AG478" s="443" t="str">
        <f>IF(入力①申請書項目!AQ278="","",入力①申請書項目!AQ278)</f>
        <v/>
      </c>
      <c r="AH478" s="443"/>
      <c r="AI478" s="394" t="str">
        <f>IF(入力①申請書項目!AS278=0,"",入力①申請書項目!AS278)</f>
        <v/>
      </c>
      <c r="AJ478" s="394"/>
      <c r="AK478" s="394"/>
      <c r="AL478" s="416" t="str">
        <f>IF(入力①申請書項目!AY278="","",入力①申請書項目!AY278)</f>
        <v/>
      </c>
      <c r="AM478" s="416"/>
      <c r="AN478" s="416"/>
      <c r="AO478" s="416"/>
      <c r="AP478" s="416"/>
      <c r="AQ478" s="342"/>
    </row>
    <row r="479" spans="1:46" x14ac:dyDescent="0.15">
      <c r="A479" s="268"/>
      <c r="B479" s="268"/>
      <c r="C479" s="351">
        <v>109</v>
      </c>
      <c r="D479" s="343" t="str">
        <f>IF(入力①申請書項目!E279="","",入力①申請書項目!E279)</f>
        <v/>
      </c>
      <c r="E479" s="393" t="str">
        <f>IF(入力①申請書項目!G279="","",IF(入力①申請書項目!M279="",""&amp;入力①申請書項目!G279&amp;"."&amp;入力①申請書項目!J279,""&amp;入力①申請書項目!G279&amp;"."&amp;入力①申請書項目!J279&amp;"."&amp;入力①申請書項目!M279))</f>
        <v/>
      </c>
      <c r="F479" s="393"/>
      <c r="G479" s="393"/>
      <c r="H479" s="393"/>
      <c r="I479" s="464" t="str">
        <f>IF(入力①申請書項目!P279="","",VLOOKUP(入力①申請書項目!P279,PL①!$A$28:$B$36,2,FALSE))</f>
        <v/>
      </c>
      <c r="J479" s="464"/>
      <c r="K479" s="464"/>
      <c r="L479" s="391" t="str">
        <f>IF(入力①申請書項目!T279="","",入力①申請書項目!T279)</f>
        <v/>
      </c>
      <c r="M479" s="391"/>
      <c r="N479" s="391"/>
      <c r="O479" s="391"/>
      <c r="P479" s="391"/>
      <c r="Q479" s="391"/>
      <c r="R479" s="391"/>
      <c r="S479" s="391"/>
      <c r="T479" s="391"/>
      <c r="U479" s="391"/>
      <c r="V479" s="391"/>
      <c r="W479" s="393" t="str">
        <f>IF(入力①申請書項目!AD279="","",入力①申請書項目!AD279)&amp;IF(入力①申請書項目!AG279="","",入力①申請書項目!AG279)</f>
        <v/>
      </c>
      <c r="X479" s="393"/>
      <c r="Y479" s="393"/>
      <c r="Z479" s="393"/>
      <c r="AA479" s="393" t="str">
        <f>IF(入力①申請書項目!AJ279="","",入力①申請書項目!AJ279)</f>
        <v/>
      </c>
      <c r="AB479" s="393"/>
      <c r="AC479" s="393"/>
      <c r="AD479" s="394" t="str">
        <f>IF(入力①申請書項目!AN279="","",入力①申請書項目!AN279)</f>
        <v/>
      </c>
      <c r="AE479" s="394"/>
      <c r="AF479" s="394"/>
      <c r="AG479" s="443" t="str">
        <f>IF(入力①申請書項目!AQ279="","",入力①申請書項目!AQ279)</f>
        <v/>
      </c>
      <c r="AH479" s="443"/>
      <c r="AI479" s="394" t="str">
        <f>IF(入力①申請書項目!AS279=0,"",入力①申請書項目!AS279)</f>
        <v/>
      </c>
      <c r="AJ479" s="394"/>
      <c r="AK479" s="394"/>
      <c r="AL479" s="416" t="str">
        <f>IF(入力①申請書項目!AY279="","",入力①申請書項目!AY279)</f>
        <v/>
      </c>
      <c r="AM479" s="416"/>
      <c r="AN479" s="416"/>
      <c r="AO479" s="416"/>
      <c r="AP479" s="416"/>
      <c r="AQ479" s="342"/>
    </row>
    <row r="480" spans="1:46" x14ac:dyDescent="0.15">
      <c r="A480" s="268"/>
      <c r="B480" s="268"/>
      <c r="C480" s="351">
        <v>110</v>
      </c>
      <c r="D480" s="343" t="str">
        <f>IF(入力①申請書項目!E280="","",入力①申請書項目!E280)</f>
        <v/>
      </c>
      <c r="E480" s="393" t="str">
        <f>IF(入力①申請書項目!G280="","",IF(入力①申請書項目!M280="",""&amp;入力①申請書項目!G280&amp;"."&amp;入力①申請書項目!J280,""&amp;入力①申請書項目!G280&amp;"."&amp;入力①申請書項目!J280&amp;"."&amp;入力①申請書項目!M280))</f>
        <v/>
      </c>
      <c r="F480" s="393"/>
      <c r="G480" s="393"/>
      <c r="H480" s="393"/>
      <c r="I480" s="464" t="str">
        <f>IF(入力①申請書項目!P280="","",VLOOKUP(入力①申請書項目!P280,PL①!$A$28:$B$36,2,FALSE))</f>
        <v/>
      </c>
      <c r="J480" s="464"/>
      <c r="K480" s="464"/>
      <c r="L480" s="391" t="str">
        <f>IF(入力①申請書項目!T280="","",入力①申請書項目!T280)</f>
        <v/>
      </c>
      <c r="M480" s="391"/>
      <c r="N480" s="391"/>
      <c r="O480" s="391"/>
      <c r="P480" s="391"/>
      <c r="Q480" s="391"/>
      <c r="R480" s="391"/>
      <c r="S480" s="391"/>
      <c r="T480" s="391"/>
      <c r="U480" s="391"/>
      <c r="V480" s="391"/>
      <c r="W480" s="393" t="str">
        <f>IF(入力①申請書項目!AD280="","",入力①申請書項目!AD280)&amp;IF(入力①申請書項目!AG280="","",入力①申請書項目!AG280)</f>
        <v/>
      </c>
      <c r="X480" s="393"/>
      <c r="Y480" s="393"/>
      <c r="Z480" s="393"/>
      <c r="AA480" s="393" t="str">
        <f>IF(入力①申請書項目!AJ280="","",入力①申請書項目!AJ280)</f>
        <v/>
      </c>
      <c r="AB480" s="393"/>
      <c r="AC480" s="393"/>
      <c r="AD480" s="394" t="str">
        <f>IF(入力①申請書項目!AN280="","",入力①申請書項目!AN280)</f>
        <v/>
      </c>
      <c r="AE480" s="394"/>
      <c r="AF480" s="394"/>
      <c r="AG480" s="443" t="str">
        <f>IF(入力①申請書項目!AQ280="","",入力①申請書項目!AQ280)</f>
        <v/>
      </c>
      <c r="AH480" s="443"/>
      <c r="AI480" s="394" t="str">
        <f>IF(入力①申請書項目!AS280=0,"",入力①申請書項目!AS280)</f>
        <v/>
      </c>
      <c r="AJ480" s="394"/>
      <c r="AK480" s="394"/>
      <c r="AL480" s="416" t="str">
        <f>IF(入力①申請書項目!AY280="","",入力①申請書項目!AY280)</f>
        <v/>
      </c>
      <c r="AM480" s="416"/>
      <c r="AN480" s="416"/>
      <c r="AO480" s="416"/>
      <c r="AP480" s="416"/>
      <c r="AQ480" s="342"/>
    </row>
    <row r="481" spans="1:43" x14ac:dyDescent="0.15">
      <c r="A481" s="268"/>
      <c r="B481" s="268"/>
      <c r="C481" s="351">
        <v>111</v>
      </c>
      <c r="D481" s="343" t="str">
        <f>IF(入力①申請書項目!E281="","",入力①申請書項目!E281)</f>
        <v/>
      </c>
      <c r="E481" s="393" t="str">
        <f>IF(入力①申請書項目!G281="","",IF(入力①申請書項目!M281="",""&amp;入力①申請書項目!G281&amp;"."&amp;入力①申請書項目!J281,""&amp;入力①申請書項目!G281&amp;"."&amp;入力①申請書項目!J281&amp;"."&amp;入力①申請書項目!M281))</f>
        <v/>
      </c>
      <c r="F481" s="393"/>
      <c r="G481" s="393"/>
      <c r="H481" s="393"/>
      <c r="I481" s="464" t="str">
        <f>IF(入力①申請書項目!P281="","",VLOOKUP(入力①申請書項目!P281,PL①!$A$28:$B$36,2,FALSE))</f>
        <v/>
      </c>
      <c r="J481" s="464"/>
      <c r="K481" s="464"/>
      <c r="L481" s="391" t="str">
        <f>IF(入力①申請書項目!T281="","",入力①申請書項目!T281)</f>
        <v/>
      </c>
      <c r="M481" s="391"/>
      <c r="N481" s="391"/>
      <c r="O481" s="391"/>
      <c r="P481" s="391"/>
      <c r="Q481" s="391"/>
      <c r="R481" s="391"/>
      <c r="S481" s="391"/>
      <c r="T481" s="391"/>
      <c r="U481" s="391"/>
      <c r="V481" s="391"/>
      <c r="W481" s="393" t="str">
        <f>IF(入力①申請書項目!AD281="","",入力①申請書項目!AD281)&amp;IF(入力①申請書項目!AG281="","",入力①申請書項目!AG281)</f>
        <v/>
      </c>
      <c r="X481" s="393"/>
      <c r="Y481" s="393"/>
      <c r="Z481" s="393"/>
      <c r="AA481" s="393" t="str">
        <f>IF(入力①申請書項目!AJ281="","",入力①申請書項目!AJ281)</f>
        <v/>
      </c>
      <c r="AB481" s="393"/>
      <c r="AC481" s="393"/>
      <c r="AD481" s="394" t="str">
        <f>IF(入力①申請書項目!AN281="","",入力①申請書項目!AN281)</f>
        <v/>
      </c>
      <c r="AE481" s="394"/>
      <c r="AF481" s="394"/>
      <c r="AG481" s="443" t="str">
        <f>IF(入力①申請書項目!AQ281="","",入力①申請書項目!AQ281)</f>
        <v/>
      </c>
      <c r="AH481" s="443"/>
      <c r="AI481" s="394" t="str">
        <f>IF(入力①申請書項目!AS281=0,"",入力①申請書項目!AS281)</f>
        <v/>
      </c>
      <c r="AJ481" s="394"/>
      <c r="AK481" s="394"/>
      <c r="AL481" s="416" t="str">
        <f>IF(入力①申請書項目!AY281="","",入力①申請書項目!AY281)</f>
        <v/>
      </c>
      <c r="AM481" s="416"/>
      <c r="AN481" s="416"/>
      <c r="AO481" s="416"/>
      <c r="AP481" s="416"/>
      <c r="AQ481" s="342"/>
    </row>
    <row r="482" spans="1:43" x14ac:dyDescent="0.15">
      <c r="A482" s="268"/>
      <c r="B482" s="268"/>
      <c r="C482" s="351">
        <v>112</v>
      </c>
      <c r="D482" s="343" t="str">
        <f>IF(入力①申請書項目!E282="","",入力①申請書項目!E282)</f>
        <v/>
      </c>
      <c r="E482" s="393" t="str">
        <f>IF(入力①申請書項目!G282="","",IF(入力①申請書項目!M282="",""&amp;入力①申請書項目!G282&amp;"."&amp;入力①申請書項目!J282,""&amp;入力①申請書項目!G282&amp;"."&amp;入力①申請書項目!J282&amp;"."&amp;入力①申請書項目!M282))</f>
        <v/>
      </c>
      <c r="F482" s="393"/>
      <c r="G482" s="393"/>
      <c r="H482" s="393"/>
      <c r="I482" s="464" t="str">
        <f>IF(入力①申請書項目!P282="","",VLOOKUP(入力①申請書項目!P282,PL①!$A$28:$B$36,2,FALSE))</f>
        <v/>
      </c>
      <c r="J482" s="464"/>
      <c r="K482" s="464"/>
      <c r="L482" s="391" t="str">
        <f>IF(入力①申請書項目!T282="","",入力①申請書項目!T282)</f>
        <v/>
      </c>
      <c r="M482" s="391"/>
      <c r="N482" s="391"/>
      <c r="O482" s="391"/>
      <c r="P482" s="391"/>
      <c r="Q482" s="391"/>
      <c r="R482" s="391"/>
      <c r="S482" s="391"/>
      <c r="T482" s="391"/>
      <c r="U482" s="391"/>
      <c r="V482" s="391"/>
      <c r="W482" s="393" t="str">
        <f>IF(入力①申請書項目!AD282="","",入力①申請書項目!AD282)&amp;IF(入力①申請書項目!AG282="","",入力①申請書項目!AG282)</f>
        <v/>
      </c>
      <c r="X482" s="393"/>
      <c r="Y482" s="393"/>
      <c r="Z482" s="393"/>
      <c r="AA482" s="393" t="str">
        <f>IF(入力①申請書項目!AJ282="","",入力①申請書項目!AJ282)</f>
        <v/>
      </c>
      <c r="AB482" s="393"/>
      <c r="AC482" s="393"/>
      <c r="AD482" s="394" t="str">
        <f>IF(入力①申請書項目!AN282="","",入力①申請書項目!AN282)</f>
        <v/>
      </c>
      <c r="AE482" s="394"/>
      <c r="AF482" s="394"/>
      <c r="AG482" s="443" t="str">
        <f>IF(入力①申請書項目!AQ282="","",入力①申請書項目!AQ282)</f>
        <v/>
      </c>
      <c r="AH482" s="443"/>
      <c r="AI482" s="394" t="str">
        <f>IF(入力①申請書項目!AS282=0,"",入力①申請書項目!AS282)</f>
        <v/>
      </c>
      <c r="AJ482" s="394"/>
      <c r="AK482" s="394"/>
      <c r="AL482" s="416" t="str">
        <f>IF(入力①申請書項目!AY282="","",入力①申請書項目!AY282)</f>
        <v/>
      </c>
      <c r="AM482" s="416"/>
      <c r="AN482" s="416"/>
      <c r="AO482" s="416"/>
      <c r="AP482" s="416"/>
      <c r="AQ482" s="342"/>
    </row>
    <row r="483" spans="1:43" x14ac:dyDescent="0.15">
      <c r="A483" s="268"/>
      <c r="B483" s="268"/>
      <c r="C483" s="351">
        <v>113</v>
      </c>
      <c r="D483" s="343" t="str">
        <f>IF(入力①申請書項目!E283="","",入力①申請書項目!E283)</f>
        <v/>
      </c>
      <c r="E483" s="393" t="str">
        <f>IF(入力①申請書項目!G283="","",IF(入力①申請書項目!M283="",""&amp;入力①申請書項目!G283&amp;"."&amp;入力①申請書項目!J283,""&amp;入力①申請書項目!G283&amp;"."&amp;入力①申請書項目!J283&amp;"."&amp;入力①申請書項目!M283))</f>
        <v/>
      </c>
      <c r="F483" s="393"/>
      <c r="G483" s="393"/>
      <c r="H483" s="393"/>
      <c r="I483" s="464" t="str">
        <f>IF(入力①申請書項目!P283="","",VLOOKUP(入力①申請書項目!P283,PL①!$A$28:$B$36,2,FALSE))</f>
        <v/>
      </c>
      <c r="J483" s="464"/>
      <c r="K483" s="464"/>
      <c r="L483" s="391" t="str">
        <f>IF(入力①申請書項目!T283="","",入力①申請書項目!T283)</f>
        <v/>
      </c>
      <c r="M483" s="391"/>
      <c r="N483" s="391"/>
      <c r="O483" s="391"/>
      <c r="P483" s="391"/>
      <c r="Q483" s="391"/>
      <c r="R483" s="391"/>
      <c r="S483" s="391"/>
      <c r="T483" s="391"/>
      <c r="U483" s="391"/>
      <c r="V483" s="391"/>
      <c r="W483" s="393" t="str">
        <f>IF(入力①申請書項目!AD283="","",入力①申請書項目!AD283)&amp;IF(入力①申請書項目!AG283="","",入力①申請書項目!AG283)</f>
        <v/>
      </c>
      <c r="X483" s="393"/>
      <c r="Y483" s="393"/>
      <c r="Z483" s="393"/>
      <c r="AA483" s="393" t="str">
        <f>IF(入力①申請書項目!AJ283="","",入力①申請書項目!AJ283)</f>
        <v/>
      </c>
      <c r="AB483" s="393"/>
      <c r="AC483" s="393"/>
      <c r="AD483" s="394" t="str">
        <f>IF(入力①申請書項目!AN283="","",入力①申請書項目!AN283)</f>
        <v/>
      </c>
      <c r="AE483" s="394"/>
      <c r="AF483" s="394"/>
      <c r="AG483" s="443" t="str">
        <f>IF(入力①申請書項目!AQ283="","",入力①申請書項目!AQ283)</f>
        <v/>
      </c>
      <c r="AH483" s="443"/>
      <c r="AI483" s="394" t="str">
        <f>IF(入力①申請書項目!AS283=0,"",入力①申請書項目!AS283)</f>
        <v/>
      </c>
      <c r="AJ483" s="394"/>
      <c r="AK483" s="394"/>
      <c r="AL483" s="416" t="str">
        <f>IF(入力①申請書項目!AY283="","",入力①申請書項目!AY283)</f>
        <v/>
      </c>
      <c r="AM483" s="416"/>
      <c r="AN483" s="416"/>
      <c r="AO483" s="416"/>
      <c r="AP483" s="416"/>
      <c r="AQ483" s="342"/>
    </row>
    <row r="484" spans="1:43" x14ac:dyDescent="0.15">
      <c r="A484" s="268"/>
      <c r="B484" s="268"/>
      <c r="C484" s="351">
        <v>114</v>
      </c>
      <c r="D484" s="343" t="str">
        <f>IF(入力①申請書項目!E284="","",入力①申請書項目!E284)</f>
        <v/>
      </c>
      <c r="E484" s="393" t="str">
        <f>IF(入力①申請書項目!G284="","",IF(入力①申請書項目!M284="",""&amp;入力①申請書項目!G284&amp;"."&amp;入力①申請書項目!J284,""&amp;入力①申請書項目!G284&amp;"."&amp;入力①申請書項目!J284&amp;"."&amp;入力①申請書項目!M284))</f>
        <v/>
      </c>
      <c r="F484" s="393"/>
      <c r="G484" s="393"/>
      <c r="H484" s="393"/>
      <c r="I484" s="464" t="str">
        <f>IF(入力①申請書項目!P284="","",VLOOKUP(入力①申請書項目!P284,PL①!$A$28:$B$36,2,FALSE))</f>
        <v/>
      </c>
      <c r="J484" s="464"/>
      <c r="K484" s="464"/>
      <c r="L484" s="391" t="str">
        <f>IF(入力①申請書項目!T284="","",入力①申請書項目!T284)</f>
        <v/>
      </c>
      <c r="M484" s="391"/>
      <c r="N484" s="391"/>
      <c r="O484" s="391"/>
      <c r="P484" s="391"/>
      <c r="Q484" s="391"/>
      <c r="R484" s="391"/>
      <c r="S484" s="391"/>
      <c r="T484" s="391"/>
      <c r="U484" s="391"/>
      <c r="V484" s="391"/>
      <c r="W484" s="393" t="str">
        <f>IF(入力①申請書項目!AD284="","",入力①申請書項目!AD284)&amp;IF(入力①申請書項目!AG284="","",入力①申請書項目!AG284)</f>
        <v/>
      </c>
      <c r="X484" s="393"/>
      <c r="Y484" s="393"/>
      <c r="Z484" s="393"/>
      <c r="AA484" s="393" t="str">
        <f>IF(入力①申請書項目!AJ284="","",入力①申請書項目!AJ284)</f>
        <v/>
      </c>
      <c r="AB484" s="393"/>
      <c r="AC484" s="393"/>
      <c r="AD484" s="394" t="str">
        <f>IF(入力①申請書項目!AN284="","",入力①申請書項目!AN284)</f>
        <v/>
      </c>
      <c r="AE484" s="394"/>
      <c r="AF484" s="394"/>
      <c r="AG484" s="443" t="str">
        <f>IF(入力①申請書項目!AQ284="","",入力①申請書項目!AQ284)</f>
        <v/>
      </c>
      <c r="AH484" s="443"/>
      <c r="AI484" s="394" t="str">
        <f>IF(入力①申請書項目!AS284=0,"",入力①申請書項目!AS284)</f>
        <v/>
      </c>
      <c r="AJ484" s="394"/>
      <c r="AK484" s="394"/>
      <c r="AL484" s="416" t="str">
        <f>IF(入力①申請書項目!AY284="","",入力①申請書項目!AY284)</f>
        <v/>
      </c>
      <c r="AM484" s="416"/>
      <c r="AN484" s="416"/>
      <c r="AO484" s="416"/>
      <c r="AP484" s="416"/>
      <c r="AQ484" s="342"/>
    </row>
    <row r="485" spans="1:43" x14ac:dyDescent="0.15">
      <c r="A485" s="268"/>
      <c r="B485" s="268"/>
      <c r="C485" s="351">
        <v>115</v>
      </c>
      <c r="D485" s="343" t="str">
        <f>IF(入力①申請書項目!E285="","",入力①申請書項目!E285)</f>
        <v/>
      </c>
      <c r="E485" s="393" t="str">
        <f>IF(入力①申請書項目!G285="","",IF(入力①申請書項目!M285="",""&amp;入力①申請書項目!G285&amp;"."&amp;入力①申請書項目!J285,""&amp;入力①申請書項目!G285&amp;"."&amp;入力①申請書項目!J285&amp;"."&amp;入力①申請書項目!M285))</f>
        <v/>
      </c>
      <c r="F485" s="393"/>
      <c r="G485" s="393"/>
      <c r="H485" s="393"/>
      <c r="I485" s="464" t="str">
        <f>IF(入力①申請書項目!P285="","",VLOOKUP(入力①申請書項目!P285,PL①!$A$28:$B$36,2,FALSE))</f>
        <v/>
      </c>
      <c r="J485" s="464"/>
      <c r="K485" s="464"/>
      <c r="L485" s="391" t="str">
        <f>IF(入力①申請書項目!T285="","",入力①申請書項目!T285)</f>
        <v/>
      </c>
      <c r="M485" s="391"/>
      <c r="N485" s="391"/>
      <c r="O485" s="391"/>
      <c r="P485" s="391"/>
      <c r="Q485" s="391"/>
      <c r="R485" s="391"/>
      <c r="S485" s="391"/>
      <c r="T485" s="391"/>
      <c r="U485" s="391"/>
      <c r="V485" s="391"/>
      <c r="W485" s="393" t="str">
        <f>IF(入力①申請書項目!AD285="","",入力①申請書項目!AD285)&amp;IF(入力①申請書項目!AG285="","",入力①申請書項目!AG285)</f>
        <v/>
      </c>
      <c r="X485" s="393"/>
      <c r="Y485" s="393"/>
      <c r="Z485" s="393"/>
      <c r="AA485" s="393" t="str">
        <f>IF(入力①申請書項目!AJ285="","",入力①申請書項目!AJ285)</f>
        <v/>
      </c>
      <c r="AB485" s="393"/>
      <c r="AC485" s="393"/>
      <c r="AD485" s="394" t="str">
        <f>IF(入力①申請書項目!AN285="","",入力①申請書項目!AN285)</f>
        <v/>
      </c>
      <c r="AE485" s="394"/>
      <c r="AF485" s="394"/>
      <c r="AG485" s="443" t="str">
        <f>IF(入力①申請書項目!AQ285="","",入力①申請書項目!AQ285)</f>
        <v/>
      </c>
      <c r="AH485" s="443"/>
      <c r="AI485" s="394" t="str">
        <f>IF(入力①申請書項目!AS285=0,"",入力①申請書項目!AS285)</f>
        <v/>
      </c>
      <c r="AJ485" s="394"/>
      <c r="AK485" s="394"/>
      <c r="AL485" s="416" t="str">
        <f>IF(入力①申請書項目!AY285="","",入力①申請書項目!AY285)</f>
        <v/>
      </c>
      <c r="AM485" s="416"/>
      <c r="AN485" s="416"/>
      <c r="AO485" s="416"/>
      <c r="AP485" s="416"/>
      <c r="AQ485" s="342"/>
    </row>
    <row r="486" spans="1:43" x14ac:dyDescent="0.15">
      <c r="A486" s="268"/>
      <c r="B486" s="268"/>
      <c r="C486" s="351">
        <v>116</v>
      </c>
      <c r="D486" s="343" t="str">
        <f>IF(入力①申請書項目!E286="","",入力①申請書項目!E286)</f>
        <v/>
      </c>
      <c r="E486" s="393" t="str">
        <f>IF(入力①申請書項目!G286="","",IF(入力①申請書項目!M286="",""&amp;入力①申請書項目!G286&amp;"."&amp;入力①申請書項目!J286,""&amp;入力①申請書項目!G286&amp;"."&amp;入力①申請書項目!J286&amp;"."&amp;入力①申請書項目!M286))</f>
        <v/>
      </c>
      <c r="F486" s="393"/>
      <c r="G486" s="393"/>
      <c r="H486" s="393"/>
      <c r="I486" s="464" t="str">
        <f>IF(入力①申請書項目!P286="","",VLOOKUP(入力①申請書項目!P286,PL①!$A$28:$B$36,2,FALSE))</f>
        <v/>
      </c>
      <c r="J486" s="464"/>
      <c r="K486" s="464"/>
      <c r="L486" s="391" t="str">
        <f>IF(入力①申請書項目!T286="","",入力①申請書項目!T286)</f>
        <v/>
      </c>
      <c r="M486" s="391"/>
      <c r="N486" s="391"/>
      <c r="O486" s="391"/>
      <c r="P486" s="391"/>
      <c r="Q486" s="391"/>
      <c r="R486" s="391"/>
      <c r="S486" s="391"/>
      <c r="T486" s="391"/>
      <c r="U486" s="391"/>
      <c r="V486" s="391"/>
      <c r="W486" s="393" t="str">
        <f>IF(入力①申請書項目!AD286="","",入力①申請書項目!AD286)&amp;IF(入力①申請書項目!AG286="","",入力①申請書項目!AG286)</f>
        <v/>
      </c>
      <c r="X486" s="393"/>
      <c r="Y486" s="393"/>
      <c r="Z486" s="393"/>
      <c r="AA486" s="393" t="str">
        <f>IF(入力①申請書項目!AJ286="","",入力①申請書項目!AJ286)</f>
        <v/>
      </c>
      <c r="AB486" s="393"/>
      <c r="AC486" s="393"/>
      <c r="AD486" s="394" t="str">
        <f>IF(入力①申請書項目!AN286="","",入力①申請書項目!AN286)</f>
        <v/>
      </c>
      <c r="AE486" s="394"/>
      <c r="AF486" s="394"/>
      <c r="AG486" s="443" t="str">
        <f>IF(入力①申請書項目!AQ286="","",入力①申請書項目!AQ286)</f>
        <v/>
      </c>
      <c r="AH486" s="443"/>
      <c r="AI486" s="394" t="str">
        <f>IF(入力①申請書項目!AS286=0,"",入力①申請書項目!AS286)</f>
        <v/>
      </c>
      <c r="AJ486" s="394"/>
      <c r="AK486" s="394"/>
      <c r="AL486" s="416" t="str">
        <f>IF(入力①申請書項目!AY286="","",入力①申請書項目!AY286)</f>
        <v/>
      </c>
      <c r="AM486" s="416"/>
      <c r="AN486" s="416"/>
      <c r="AO486" s="416"/>
      <c r="AP486" s="416"/>
      <c r="AQ486" s="342"/>
    </row>
    <row r="487" spans="1:43" x14ac:dyDescent="0.15">
      <c r="A487" s="268"/>
      <c r="B487" s="268"/>
      <c r="C487" s="351">
        <v>117</v>
      </c>
      <c r="D487" s="343" t="str">
        <f>IF(入力①申請書項目!E287="","",入力①申請書項目!E287)</f>
        <v/>
      </c>
      <c r="E487" s="393" t="str">
        <f>IF(入力①申請書項目!G287="","",IF(入力①申請書項目!M287="",""&amp;入力①申請書項目!G287&amp;"."&amp;入力①申請書項目!J287,""&amp;入力①申請書項目!G287&amp;"."&amp;入力①申請書項目!J287&amp;"."&amp;入力①申請書項目!M287))</f>
        <v/>
      </c>
      <c r="F487" s="393"/>
      <c r="G487" s="393"/>
      <c r="H487" s="393"/>
      <c r="I487" s="464" t="str">
        <f>IF(入力①申請書項目!P287="","",VLOOKUP(入力①申請書項目!P287,PL①!$A$28:$B$36,2,FALSE))</f>
        <v/>
      </c>
      <c r="J487" s="464"/>
      <c r="K487" s="464"/>
      <c r="L487" s="391" t="str">
        <f>IF(入力①申請書項目!T287="","",入力①申請書項目!T287)</f>
        <v/>
      </c>
      <c r="M487" s="391"/>
      <c r="N487" s="391"/>
      <c r="O487" s="391"/>
      <c r="P487" s="391"/>
      <c r="Q487" s="391"/>
      <c r="R487" s="391"/>
      <c r="S487" s="391"/>
      <c r="T487" s="391"/>
      <c r="U487" s="391"/>
      <c r="V487" s="391"/>
      <c r="W487" s="393" t="str">
        <f>IF(入力①申請書項目!AD287="","",入力①申請書項目!AD287)&amp;IF(入力①申請書項目!AG287="","",入力①申請書項目!AG287)</f>
        <v/>
      </c>
      <c r="X487" s="393"/>
      <c r="Y487" s="393"/>
      <c r="Z487" s="393"/>
      <c r="AA487" s="393" t="str">
        <f>IF(入力①申請書項目!AJ287="","",入力①申請書項目!AJ287)</f>
        <v/>
      </c>
      <c r="AB487" s="393"/>
      <c r="AC487" s="393"/>
      <c r="AD487" s="394" t="str">
        <f>IF(入力①申請書項目!AN287="","",入力①申請書項目!AN287)</f>
        <v/>
      </c>
      <c r="AE487" s="394"/>
      <c r="AF487" s="394"/>
      <c r="AG487" s="443" t="str">
        <f>IF(入力①申請書項目!AQ287="","",入力①申請書項目!AQ287)</f>
        <v/>
      </c>
      <c r="AH487" s="443"/>
      <c r="AI487" s="394" t="str">
        <f>IF(入力①申請書項目!AS287=0,"",入力①申請書項目!AS287)</f>
        <v/>
      </c>
      <c r="AJ487" s="394"/>
      <c r="AK487" s="394"/>
      <c r="AL487" s="416" t="str">
        <f>IF(入力①申請書項目!AY287="","",入力①申請書項目!AY287)</f>
        <v/>
      </c>
      <c r="AM487" s="416"/>
      <c r="AN487" s="416"/>
      <c r="AO487" s="416"/>
      <c r="AP487" s="416"/>
      <c r="AQ487" s="342"/>
    </row>
    <row r="488" spans="1:43" x14ac:dyDescent="0.15">
      <c r="A488" s="268"/>
      <c r="B488" s="268"/>
      <c r="C488" s="351">
        <v>118</v>
      </c>
      <c r="D488" s="343" t="str">
        <f>IF(入力①申請書項目!E288="","",入力①申請書項目!E288)</f>
        <v/>
      </c>
      <c r="E488" s="393" t="str">
        <f>IF(入力①申請書項目!G288="","",IF(入力①申請書項目!M288="",""&amp;入力①申請書項目!G288&amp;"."&amp;入力①申請書項目!J288,""&amp;入力①申請書項目!G288&amp;"."&amp;入力①申請書項目!J288&amp;"."&amp;入力①申請書項目!M288))</f>
        <v/>
      </c>
      <c r="F488" s="393"/>
      <c r="G488" s="393"/>
      <c r="H488" s="393"/>
      <c r="I488" s="464" t="str">
        <f>IF(入力①申請書項目!P288="","",VLOOKUP(入力①申請書項目!P288,PL①!$A$28:$B$36,2,FALSE))</f>
        <v/>
      </c>
      <c r="J488" s="464"/>
      <c r="K488" s="464"/>
      <c r="L488" s="391" t="str">
        <f>IF(入力①申請書項目!T288="","",入力①申請書項目!T288)</f>
        <v/>
      </c>
      <c r="M488" s="391"/>
      <c r="N488" s="391"/>
      <c r="O488" s="391"/>
      <c r="P488" s="391"/>
      <c r="Q488" s="391"/>
      <c r="R488" s="391"/>
      <c r="S488" s="391"/>
      <c r="T488" s="391"/>
      <c r="U488" s="391"/>
      <c r="V488" s="391"/>
      <c r="W488" s="393" t="str">
        <f>IF(入力①申請書項目!AD288="","",入力①申請書項目!AD288)&amp;IF(入力①申請書項目!AG288="","",入力①申請書項目!AG288)</f>
        <v/>
      </c>
      <c r="X488" s="393"/>
      <c r="Y488" s="393"/>
      <c r="Z488" s="393"/>
      <c r="AA488" s="393" t="str">
        <f>IF(入力①申請書項目!AJ288="","",入力①申請書項目!AJ288)</f>
        <v/>
      </c>
      <c r="AB488" s="393"/>
      <c r="AC488" s="393"/>
      <c r="AD488" s="394" t="str">
        <f>IF(入力①申請書項目!AN288="","",入力①申請書項目!AN288)</f>
        <v/>
      </c>
      <c r="AE488" s="394"/>
      <c r="AF488" s="394"/>
      <c r="AG488" s="443" t="str">
        <f>IF(入力①申請書項目!AQ288="","",入力①申請書項目!AQ288)</f>
        <v/>
      </c>
      <c r="AH488" s="443"/>
      <c r="AI488" s="394" t="str">
        <f>IF(入力①申請書項目!AS288=0,"",入力①申請書項目!AS288)</f>
        <v/>
      </c>
      <c r="AJ488" s="394"/>
      <c r="AK488" s="394"/>
      <c r="AL488" s="416" t="str">
        <f>IF(入力①申請書項目!AY288="","",入力①申請書項目!AY288)</f>
        <v/>
      </c>
      <c r="AM488" s="416"/>
      <c r="AN488" s="416"/>
      <c r="AO488" s="416"/>
      <c r="AP488" s="416"/>
      <c r="AQ488" s="342"/>
    </row>
    <row r="489" spans="1:43" x14ac:dyDescent="0.15">
      <c r="A489" s="268"/>
      <c r="B489" s="268"/>
      <c r="C489" s="351">
        <v>119</v>
      </c>
      <c r="D489" s="343" t="str">
        <f>IF(入力①申請書項目!E289="","",入力①申請書項目!E289)</f>
        <v/>
      </c>
      <c r="E489" s="393" t="str">
        <f>IF(入力①申請書項目!G289="","",IF(入力①申請書項目!M289="",""&amp;入力①申請書項目!G289&amp;"."&amp;入力①申請書項目!J289,""&amp;入力①申請書項目!G289&amp;"."&amp;入力①申請書項目!J289&amp;"."&amp;入力①申請書項目!M289))</f>
        <v/>
      </c>
      <c r="F489" s="393"/>
      <c r="G489" s="393"/>
      <c r="H489" s="393"/>
      <c r="I489" s="464" t="str">
        <f>IF(入力①申請書項目!P289="","",VLOOKUP(入力①申請書項目!P289,PL①!$A$28:$B$36,2,FALSE))</f>
        <v/>
      </c>
      <c r="J489" s="464"/>
      <c r="K489" s="464"/>
      <c r="L489" s="391" t="str">
        <f>IF(入力①申請書項目!T289="","",入力①申請書項目!T289)</f>
        <v/>
      </c>
      <c r="M489" s="391"/>
      <c r="N489" s="391"/>
      <c r="O489" s="391"/>
      <c r="P489" s="391"/>
      <c r="Q489" s="391"/>
      <c r="R489" s="391"/>
      <c r="S489" s="391"/>
      <c r="T489" s="391"/>
      <c r="U489" s="391"/>
      <c r="V489" s="391"/>
      <c r="W489" s="393" t="str">
        <f>IF(入力①申請書項目!AD289="","",入力①申請書項目!AD289)&amp;IF(入力①申請書項目!AG289="","",入力①申請書項目!AG289)</f>
        <v/>
      </c>
      <c r="X489" s="393"/>
      <c r="Y489" s="393"/>
      <c r="Z489" s="393"/>
      <c r="AA489" s="393" t="str">
        <f>IF(入力①申請書項目!AJ289="","",入力①申請書項目!AJ289)</f>
        <v/>
      </c>
      <c r="AB489" s="393"/>
      <c r="AC489" s="393"/>
      <c r="AD489" s="394" t="str">
        <f>IF(入力①申請書項目!AN289="","",入力①申請書項目!AN289)</f>
        <v/>
      </c>
      <c r="AE489" s="394"/>
      <c r="AF489" s="394"/>
      <c r="AG489" s="443" t="str">
        <f>IF(入力①申請書項目!AQ289="","",入力①申請書項目!AQ289)</f>
        <v/>
      </c>
      <c r="AH489" s="443"/>
      <c r="AI489" s="394" t="str">
        <f>IF(入力①申請書項目!AS289=0,"",入力①申請書項目!AS289)</f>
        <v/>
      </c>
      <c r="AJ489" s="394"/>
      <c r="AK489" s="394"/>
      <c r="AL489" s="416" t="str">
        <f>IF(入力①申請書項目!AY289="","",入力①申請書項目!AY289)</f>
        <v/>
      </c>
      <c r="AM489" s="416"/>
      <c r="AN489" s="416"/>
      <c r="AO489" s="416"/>
      <c r="AP489" s="416"/>
      <c r="AQ489" s="342"/>
    </row>
    <row r="490" spans="1:43" x14ac:dyDescent="0.15">
      <c r="A490" s="268"/>
      <c r="B490" s="268"/>
      <c r="C490" s="351">
        <v>120</v>
      </c>
      <c r="D490" s="343" t="str">
        <f>IF(入力①申請書項目!E290="","",入力①申請書項目!E290)</f>
        <v/>
      </c>
      <c r="E490" s="393" t="str">
        <f>IF(入力①申請書項目!G290="","",IF(入力①申請書項目!M290="",""&amp;入力①申請書項目!G290&amp;"."&amp;入力①申請書項目!J290,""&amp;入力①申請書項目!G290&amp;"."&amp;入力①申請書項目!J290&amp;"."&amp;入力①申請書項目!M290))</f>
        <v/>
      </c>
      <c r="F490" s="393"/>
      <c r="G490" s="393"/>
      <c r="H490" s="393"/>
      <c r="I490" s="464" t="str">
        <f>IF(入力①申請書項目!P290="","",VLOOKUP(入力①申請書項目!P290,PL①!$A$28:$B$36,2,FALSE))</f>
        <v/>
      </c>
      <c r="J490" s="464"/>
      <c r="K490" s="464"/>
      <c r="L490" s="391" t="str">
        <f>IF(入力①申請書項目!T290="","",入力①申請書項目!T290)</f>
        <v/>
      </c>
      <c r="M490" s="391"/>
      <c r="N490" s="391"/>
      <c r="O490" s="391"/>
      <c r="P490" s="391"/>
      <c r="Q490" s="391"/>
      <c r="R490" s="391"/>
      <c r="S490" s="391"/>
      <c r="T490" s="391"/>
      <c r="U490" s="391"/>
      <c r="V490" s="391"/>
      <c r="W490" s="393" t="str">
        <f>IF(入力①申請書項目!AD290="","",入力①申請書項目!AD290)&amp;IF(入力①申請書項目!AG290="","",入力①申請書項目!AG290)</f>
        <v/>
      </c>
      <c r="X490" s="393"/>
      <c r="Y490" s="393"/>
      <c r="Z490" s="393"/>
      <c r="AA490" s="393" t="str">
        <f>IF(入力①申請書項目!AJ290="","",入力①申請書項目!AJ290)</f>
        <v/>
      </c>
      <c r="AB490" s="393"/>
      <c r="AC490" s="393"/>
      <c r="AD490" s="394" t="str">
        <f>IF(入力①申請書項目!AN290="","",入力①申請書項目!AN290)</f>
        <v/>
      </c>
      <c r="AE490" s="394"/>
      <c r="AF490" s="394"/>
      <c r="AG490" s="443" t="str">
        <f>IF(入力①申請書項目!AQ290="","",入力①申請書項目!AQ290)</f>
        <v/>
      </c>
      <c r="AH490" s="443"/>
      <c r="AI490" s="394" t="str">
        <f>IF(入力①申請書項目!AS290=0,"",入力①申請書項目!AS290)</f>
        <v/>
      </c>
      <c r="AJ490" s="394"/>
      <c r="AK490" s="394"/>
      <c r="AL490" s="416" t="str">
        <f>IF(入力①申請書項目!AY290="","",入力①申請書項目!AY290)</f>
        <v/>
      </c>
      <c r="AM490" s="416"/>
      <c r="AN490" s="416"/>
      <c r="AO490" s="416"/>
      <c r="AP490" s="416"/>
      <c r="AQ490" s="342"/>
    </row>
    <row r="491" spans="1:43" x14ac:dyDescent="0.15">
      <c r="A491" s="268"/>
      <c r="B491" s="268"/>
      <c r="C491" s="351">
        <v>121</v>
      </c>
      <c r="D491" s="343" t="str">
        <f>IF(入力①申請書項目!E291="","",入力①申請書項目!E291)</f>
        <v/>
      </c>
      <c r="E491" s="393" t="str">
        <f>IF(入力①申請書項目!G291="","",IF(入力①申請書項目!M291="",""&amp;入力①申請書項目!G291&amp;"."&amp;入力①申請書項目!J291,""&amp;入力①申請書項目!G291&amp;"."&amp;入力①申請書項目!J291&amp;"."&amp;入力①申請書項目!M291))</f>
        <v/>
      </c>
      <c r="F491" s="393"/>
      <c r="G491" s="393"/>
      <c r="H491" s="393"/>
      <c r="I491" s="464" t="str">
        <f>IF(入力①申請書項目!P291="","",VLOOKUP(入力①申請書項目!P291,PL①!$A$28:$B$36,2,FALSE))</f>
        <v/>
      </c>
      <c r="J491" s="464"/>
      <c r="K491" s="464"/>
      <c r="L491" s="391" t="str">
        <f>IF(入力①申請書項目!T291="","",入力①申請書項目!T291)</f>
        <v/>
      </c>
      <c r="M491" s="391"/>
      <c r="N491" s="391"/>
      <c r="O491" s="391"/>
      <c r="P491" s="391"/>
      <c r="Q491" s="391"/>
      <c r="R491" s="391"/>
      <c r="S491" s="391"/>
      <c r="T491" s="391"/>
      <c r="U491" s="391"/>
      <c r="V491" s="391"/>
      <c r="W491" s="393" t="str">
        <f>IF(入力①申請書項目!AD291="","",入力①申請書項目!AD291)&amp;IF(入力①申請書項目!AG291="","",入力①申請書項目!AG291)</f>
        <v/>
      </c>
      <c r="X491" s="393"/>
      <c r="Y491" s="393"/>
      <c r="Z491" s="393"/>
      <c r="AA491" s="393" t="str">
        <f>IF(入力①申請書項目!AJ291="","",入力①申請書項目!AJ291)</f>
        <v/>
      </c>
      <c r="AB491" s="393"/>
      <c r="AC491" s="393"/>
      <c r="AD491" s="394" t="str">
        <f>IF(入力①申請書項目!AN291="","",入力①申請書項目!AN291)</f>
        <v/>
      </c>
      <c r="AE491" s="394"/>
      <c r="AF491" s="394"/>
      <c r="AG491" s="443" t="str">
        <f>IF(入力①申請書項目!AQ291="","",入力①申請書項目!AQ291)</f>
        <v/>
      </c>
      <c r="AH491" s="443"/>
      <c r="AI491" s="394" t="str">
        <f>IF(入力①申請書項目!AS291=0,"",入力①申請書項目!AS291)</f>
        <v/>
      </c>
      <c r="AJ491" s="394"/>
      <c r="AK491" s="394"/>
      <c r="AL491" s="416" t="str">
        <f>IF(入力①申請書項目!AY291="","",入力①申請書項目!AY291)</f>
        <v/>
      </c>
      <c r="AM491" s="416"/>
      <c r="AN491" s="416"/>
      <c r="AO491" s="416"/>
      <c r="AP491" s="416"/>
      <c r="AQ491" s="342"/>
    </row>
    <row r="492" spans="1:43" x14ac:dyDescent="0.15">
      <c r="A492" s="268"/>
      <c r="B492" s="268"/>
      <c r="C492" s="351">
        <v>122</v>
      </c>
      <c r="D492" s="343" t="str">
        <f>IF(入力①申請書項目!E292="","",入力①申請書項目!E292)</f>
        <v/>
      </c>
      <c r="E492" s="393" t="str">
        <f>IF(入力①申請書項目!G292="","",IF(入力①申請書項目!M292="",""&amp;入力①申請書項目!G292&amp;"."&amp;入力①申請書項目!J292,""&amp;入力①申請書項目!G292&amp;"."&amp;入力①申請書項目!J292&amp;"."&amp;入力①申請書項目!M292))</f>
        <v/>
      </c>
      <c r="F492" s="393"/>
      <c r="G492" s="393"/>
      <c r="H492" s="393"/>
      <c r="I492" s="464" t="str">
        <f>IF(入力①申請書項目!P292="","",VLOOKUP(入力①申請書項目!P292,PL①!$A$28:$B$36,2,FALSE))</f>
        <v/>
      </c>
      <c r="J492" s="464"/>
      <c r="K492" s="464"/>
      <c r="L492" s="391" t="str">
        <f>IF(入力①申請書項目!T292="","",入力①申請書項目!T292)</f>
        <v/>
      </c>
      <c r="M492" s="391"/>
      <c r="N492" s="391"/>
      <c r="O492" s="391"/>
      <c r="P492" s="391"/>
      <c r="Q492" s="391"/>
      <c r="R492" s="391"/>
      <c r="S492" s="391"/>
      <c r="T492" s="391"/>
      <c r="U492" s="391"/>
      <c r="V492" s="391"/>
      <c r="W492" s="393" t="str">
        <f>IF(入力①申請書項目!AD292="","",入力①申請書項目!AD292)&amp;IF(入力①申請書項目!AG292="","",入力①申請書項目!AG292)</f>
        <v/>
      </c>
      <c r="X492" s="393"/>
      <c r="Y492" s="393"/>
      <c r="Z492" s="393"/>
      <c r="AA492" s="393" t="str">
        <f>IF(入力①申請書項目!AJ292="","",入力①申請書項目!AJ292)</f>
        <v/>
      </c>
      <c r="AB492" s="393"/>
      <c r="AC492" s="393"/>
      <c r="AD492" s="394" t="str">
        <f>IF(入力①申請書項目!AN292="","",入力①申請書項目!AN292)</f>
        <v/>
      </c>
      <c r="AE492" s="394"/>
      <c r="AF492" s="394"/>
      <c r="AG492" s="443" t="str">
        <f>IF(入力①申請書項目!AQ292="","",入力①申請書項目!AQ292)</f>
        <v/>
      </c>
      <c r="AH492" s="443"/>
      <c r="AI492" s="394" t="str">
        <f>IF(入力①申請書項目!AS292=0,"",入力①申請書項目!AS292)</f>
        <v/>
      </c>
      <c r="AJ492" s="394"/>
      <c r="AK492" s="394"/>
      <c r="AL492" s="416" t="str">
        <f>IF(入力①申請書項目!AY292="","",入力①申請書項目!AY292)</f>
        <v/>
      </c>
      <c r="AM492" s="416"/>
      <c r="AN492" s="416"/>
      <c r="AO492" s="416"/>
      <c r="AP492" s="416"/>
      <c r="AQ492" s="342"/>
    </row>
    <row r="493" spans="1:43" x14ac:dyDescent="0.15">
      <c r="A493" s="268"/>
      <c r="B493" s="268"/>
      <c r="C493" s="351">
        <v>123</v>
      </c>
      <c r="D493" s="343" t="str">
        <f>IF(入力①申請書項目!E293="","",入力①申請書項目!E293)</f>
        <v/>
      </c>
      <c r="E493" s="393" t="str">
        <f>IF(入力①申請書項目!G293="","",IF(入力①申請書項目!M293="",""&amp;入力①申請書項目!G293&amp;"."&amp;入力①申請書項目!J293,""&amp;入力①申請書項目!G293&amp;"."&amp;入力①申請書項目!J293&amp;"."&amp;入力①申請書項目!M293))</f>
        <v/>
      </c>
      <c r="F493" s="393"/>
      <c r="G493" s="393"/>
      <c r="H493" s="393"/>
      <c r="I493" s="464" t="str">
        <f>IF(入力①申請書項目!P293="","",VLOOKUP(入力①申請書項目!P293,PL①!$A$28:$B$36,2,FALSE))</f>
        <v/>
      </c>
      <c r="J493" s="464"/>
      <c r="K493" s="464"/>
      <c r="L493" s="391" t="str">
        <f>IF(入力①申請書項目!T293="","",入力①申請書項目!T293)</f>
        <v/>
      </c>
      <c r="M493" s="391"/>
      <c r="N493" s="391"/>
      <c r="O493" s="391"/>
      <c r="P493" s="391"/>
      <c r="Q493" s="391"/>
      <c r="R493" s="391"/>
      <c r="S493" s="391"/>
      <c r="T493" s="391"/>
      <c r="U493" s="391"/>
      <c r="V493" s="391"/>
      <c r="W493" s="393" t="str">
        <f>IF(入力①申請書項目!AD293="","",入力①申請書項目!AD293)&amp;IF(入力①申請書項目!AG293="","",入力①申請書項目!AG293)</f>
        <v/>
      </c>
      <c r="X493" s="393"/>
      <c r="Y493" s="393"/>
      <c r="Z493" s="393"/>
      <c r="AA493" s="393" t="str">
        <f>IF(入力①申請書項目!AJ293="","",入力①申請書項目!AJ293)</f>
        <v/>
      </c>
      <c r="AB493" s="393"/>
      <c r="AC493" s="393"/>
      <c r="AD493" s="394" t="str">
        <f>IF(入力①申請書項目!AN293="","",入力①申請書項目!AN293)</f>
        <v/>
      </c>
      <c r="AE493" s="394"/>
      <c r="AF493" s="394"/>
      <c r="AG493" s="443" t="str">
        <f>IF(入力①申請書項目!AQ293="","",入力①申請書項目!AQ293)</f>
        <v/>
      </c>
      <c r="AH493" s="443"/>
      <c r="AI493" s="394" t="str">
        <f>IF(入力①申請書項目!AS293=0,"",入力①申請書項目!AS293)</f>
        <v/>
      </c>
      <c r="AJ493" s="394"/>
      <c r="AK493" s="394"/>
      <c r="AL493" s="416" t="str">
        <f>IF(入力①申請書項目!AY293="","",入力①申請書項目!AY293)</f>
        <v/>
      </c>
      <c r="AM493" s="416"/>
      <c r="AN493" s="416"/>
      <c r="AO493" s="416"/>
      <c r="AP493" s="416"/>
      <c r="AQ493" s="342"/>
    </row>
    <row r="494" spans="1:43" x14ac:dyDescent="0.15">
      <c r="A494" s="268"/>
      <c r="B494" s="268"/>
      <c r="C494" s="351">
        <v>124</v>
      </c>
      <c r="D494" s="343" t="str">
        <f>IF(入力①申請書項目!E294="","",入力①申請書項目!E294)</f>
        <v/>
      </c>
      <c r="E494" s="393" t="str">
        <f>IF(入力①申請書項目!G294="","",IF(入力①申請書項目!M294="",""&amp;入力①申請書項目!G294&amp;"."&amp;入力①申請書項目!J294,""&amp;入力①申請書項目!G294&amp;"."&amp;入力①申請書項目!J294&amp;"."&amp;入力①申請書項目!M294))</f>
        <v/>
      </c>
      <c r="F494" s="393"/>
      <c r="G494" s="393"/>
      <c r="H494" s="393"/>
      <c r="I494" s="464" t="str">
        <f>IF(入力①申請書項目!P294="","",VLOOKUP(入力①申請書項目!P294,PL①!$A$28:$B$36,2,FALSE))</f>
        <v/>
      </c>
      <c r="J494" s="464"/>
      <c r="K494" s="464"/>
      <c r="L494" s="391" t="str">
        <f>IF(入力①申請書項目!T294="","",入力①申請書項目!T294)</f>
        <v/>
      </c>
      <c r="M494" s="391"/>
      <c r="N494" s="391"/>
      <c r="O494" s="391"/>
      <c r="P494" s="391"/>
      <c r="Q494" s="391"/>
      <c r="R494" s="391"/>
      <c r="S494" s="391"/>
      <c r="T494" s="391"/>
      <c r="U494" s="391"/>
      <c r="V494" s="391"/>
      <c r="W494" s="393" t="str">
        <f>IF(入力①申請書項目!AD294="","",入力①申請書項目!AD294)&amp;IF(入力①申請書項目!AG294="","",入力①申請書項目!AG294)</f>
        <v/>
      </c>
      <c r="X494" s="393"/>
      <c r="Y494" s="393"/>
      <c r="Z494" s="393"/>
      <c r="AA494" s="393" t="str">
        <f>IF(入力①申請書項目!AJ294="","",入力①申請書項目!AJ294)</f>
        <v/>
      </c>
      <c r="AB494" s="393"/>
      <c r="AC494" s="393"/>
      <c r="AD494" s="394" t="str">
        <f>IF(入力①申請書項目!AN294="","",入力①申請書項目!AN294)</f>
        <v/>
      </c>
      <c r="AE494" s="394"/>
      <c r="AF494" s="394"/>
      <c r="AG494" s="443" t="str">
        <f>IF(入力①申請書項目!AQ294="","",入力①申請書項目!AQ294)</f>
        <v/>
      </c>
      <c r="AH494" s="443"/>
      <c r="AI494" s="394" t="str">
        <f>IF(入力①申請書項目!AS294=0,"",入力①申請書項目!AS294)</f>
        <v/>
      </c>
      <c r="AJ494" s="394"/>
      <c r="AK494" s="394"/>
      <c r="AL494" s="416" t="str">
        <f>IF(入力①申請書項目!AY294="","",入力①申請書項目!AY294)</f>
        <v/>
      </c>
      <c r="AM494" s="416"/>
      <c r="AN494" s="416"/>
      <c r="AO494" s="416"/>
      <c r="AP494" s="416"/>
      <c r="AQ494" s="342"/>
    </row>
    <row r="495" spans="1:43" x14ac:dyDescent="0.15">
      <c r="A495" s="268"/>
      <c r="B495" s="268"/>
      <c r="C495" s="351">
        <v>125</v>
      </c>
      <c r="D495" s="343" t="str">
        <f>IF(入力①申請書項目!E295="","",入力①申請書項目!E295)</f>
        <v/>
      </c>
      <c r="E495" s="393" t="str">
        <f>IF(入力①申請書項目!G295="","",IF(入力①申請書項目!M295="",""&amp;入力①申請書項目!G295&amp;"."&amp;入力①申請書項目!J295,""&amp;入力①申請書項目!G295&amp;"."&amp;入力①申請書項目!J295&amp;"."&amp;入力①申請書項目!M295))</f>
        <v/>
      </c>
      <c r="F495" s="393"/>
      <c r="G495" s="393"/>
      <c r="H495" s="393"/>
      <c r="I495" s="464" t="str">
        <f>IF(入力①申請書項目!P295="","",VLOOKUP(入力①申請書項目!P295,PL①!$A$28:$B$36,2,FALSE))</f>
        <v/>
      </c>
      <c r="J495" s="464"/>
      <c r="K495" s="464"/>
      <c r="L495" s="391" t="str">
        <f>IF(入力①申請書項目!T295="","",入力①申請書項目!T295)</f>
        <v/>
      </c>
      <c r="M495" s="391"/>
      <c r="N495" s="391"/>
      <c r="O495" s="391"/>
      <c r="P495" s="391"/>
      <c r="Q495" s="391"/>
      <c r="R495" s="391"/>
      <c r="S495" s="391"/>
      <c r="T495" s="391"/>
      <c r="U495" s="391"/>
      <c r="V495" s="391"/>
      <c r="W495" s="393" t="str">
        <f>IF(入力①申請書項目!AD295="","",入力①申請書項目!AD295)&amp;IF(入力①申請書項目!AG295="","",入力①申請書項目!AG295)</f>
        <v/>
      </c>
      <c r="X495" s="393"/>
      <c r="Y495" s="393"/>
      <c r="Z495" s="393"/>
      <c r="AA495" s="393" t="str">
        <f>IF(入力①申請書項目!AJ295="","",入力①申請書項目!AJ295)</f>
        <v/>
      </c>
      <c r="AB495" s="393"/>
      <c r="AC495" s="393"/>
      <c r="AD495" s="394" t="str">
        <f>IF(入力①申請書項目!AN295="","",入力①申請書項目!AN295)</f>
        <v/>
      </c>
      <c r="AE495" s="394"/>
      <c r="AF495" s="394"/>
      <c r="AG495" s="443" t="str">
        <f>IF(入力①申請書項目!AQ295="","",入力①申請書項目!AQ295)</f>
        <v/>
      </c>
      <c r="AH495" s="443"/>
      <c r="AI495" s="394" t="str">
        <f>IF(入力①申請書項目!AS295=0,"",入力①申請書項目!AS295)</f>
        <v/>
      </c>
      <c r="AJ495" s="394"/>
      <c r="AK495" s="394"/>
      <c r="AL495" s="416" t="str">
        <f>IF(入力①申請書項目!AY295="","",入力①申請書項目!AY295)</f>
        <v/>
      </c>
      <c r="AM495" s="416"/>
      <c r="AN495" s="416"/>
      <c r="AO495" s="416"/>
      <c r="AP495" s="416"/>
      <c r="AQ495" s="342"/>
    </row>
    <row r="496" spans="1:43" x14ac:dyDescent="0.15">
      <c r="A496" s="268"/>
      <c r="B496" s="268"/>
      <c r="C496" s="351">
        <v>126</v>
      </c>
      <c r="D496" s="343" t="str">
        <f>IF(入力①申請書項目!E296="","",入力①申請書項目!E296)</f>
        <v/>
      </c>
      <c r="E496" s="393" t="str">
        <f>IF(入力①申請書項目!G296="","",IF(入力①申請書項目!M296="",""&amp;入力①申請書項目!G296&amp;"."&amp;入力①申請書項目!J296,""&amp;入力①申請書項目!G296&amp;"."&amp;入力①申請書項目!J296&amp;"."&amp;入力①申請書項目!M296))</f>
        <v/>
      </c>
      <c r="F496" s="393"/>
      <c r="G496" s="393"/>
      <c r="H496" s="393"/>
      <c r="I496" s="464" t="str">
        <f>IF(入力①申請書項目!P296="","",VLOOKUP(入力①申請書項目!P296,PL①!$A$28:$B$36,2,FALSE))</f>
        <v/>
      </c>
      <c r="J496" s="464"/>
      <c r="K496" s="464"/>
      <c r="L496" s="391" t="str">
        <f>IF(入力①申請書項目!T296="","",入力①申請書項目!T296)</f>
        <v/>
      </c>
      <c r="M496" s="391"/>
      <c r="N496" s="391"/>
      <c r="O496" s="391"/>
      <c r="P496" s="391"/>
      <c r="Q496" s="391"/>
      <c r="R496" s="391"/>
      <c r="S496" s="391"/>
      <c r="T496" s="391"/>
      <c r="U496" s="391"/>
      <c r="V496" s="391"/>
      <c r="W496" s="393" t="str">
        <f>IF(入力①申請書項目!AD296="","",入力①申請書項目!AD296)&amp;IF(入力①申請書項目!AG296="","",入力①申請書項目!AG296)</f>
        <v/>
      </c>
      <c r="X496" s="393"/>
      <c r="Y496" s="393"/>
      <c r="Z496" s="393"/>
      <c r="AA496" s="393" t="str">
        <f>IF(入力①申請書項目!AJ296="","",入力①申請書項目!AJ296)</f>
        <v/>
      </c>
      <c r="AB496" s="393"/>
      <c r="AC496" s="393"/>
      <c r="AD496" s="394" t="str">
        <f>IF(入力①申請書項目!AN296="","",入力①申請書項目!AN296)</f>
        <v/>
      </c>
      <c r="AE496" s="394"/>
      <c r="AF496" s="394"/>
      <c r="AG496" s="443" t="str">
        <f>IF(入力①申請書項目!AQ296="","",入力①申請書項目!AQ296)</f>
        <v/>
      </c>
      <c r="AH496" s="443"/>
      <c r="AI496" s="394" t="str">
        <f>IF(入力①申請書項目!AS296=0,"",入力①申請書項目!AS296)</f>
        <v/>
      </c>
      <c r="AJ496" s="394"/>
      <c r="AK496" s="394"/>
      <c r="AL496" s="416" t="str">
        <f>IF(入力①申請書項目!AY296="","",入力①申請書項目!AY296)</f>
        <v/>
      </c>
      <c r="AM496" s="416"/>
      <c r="AN496" s="416"/>
      <c r="AO496" s="416"/>
      <c r="AP496" s="416"/>
      <c r="AQ496" s="342"/>
    </row>
    <row r="497" spans="1:43" x14ac:dyDescent="0.15">
      <c r="A497" s="268"/>
      <c r="B497" s="268"/>
      <c r="C497" s="351">
        <v>127</v>
      </c>
      <c r="D497" s="343" t="str">
        <f>IF(入力①申請書項目!E297="","",入力①申請書項目!E297)</f>
        <v/>
      </c>
      <c r="E497" s="393" t="str">
        <f>IF(入力①申請書項目!G297="","",IF(入力①申請書項目!M297="",""&amp;入力①申請書項目!G297&amp;"."&amp;入力①申請書項目!J297,""&amp;入力①申請書項目!G297&amp;"."&amp;入力①申請書項目!J297&amp;"."&amp;入力①申請書項目!M297))</f>
        <v/>
      </c>
      <c r="F497" s="393"/>
      <c r="G497" s="393"/>
      <c r="H497" s="393"/>
      <c r="I497" s="464" t="str">
        <f>IF(入力①申請書項目!P297="","",VLOOKUP(入力①申請書項目!P297,PL①!$A$28:$B$36,2,FALSE))</f>
        <v/>
      </c>
      <c r="J497" s="464"/>
      <c r="K497" s="464"/>
      <c r="L497" s="391" t="str">
        <f>IF(入力①申請書項目!T297="","",入力①申請書項目!T297)</f>
        <v/>
      </c>
      <c r="M497" s="391"/>
      <c r="N497" s="391"/>
      <c r="O497" s="391"/>
      <c r="P497" s="391"/>
      <c r="Q497" s="391"/>
      <c r="R497" s="391"/>
      <c r="S497" s="391"/>
      <c r="T497" s="391"/>
      <c r="U497" s="391"/>
      <c r="V497" s="391"/>
      <c r="W497" s="393" t="str">
        <f>IF(入力①申請書項目!AD297="","",入力①申請書項目!AD297)&amp;IF(入力①申請書項目!AG297="","",入力①申請書項目!AG297)</f>
        <v/>
      </c>
      <c r="X497" s="393"/>
      <c r="Y497" s="393"/>
      <c r="Z497" s="393"/>
      <c r="AA497" s="393" t="str">
        <f>IF(入力①申請書項目!AJ297="","",入力①申請書項目!AJ297)</f>
        <v/>
      </c>
      <c r="AB497" s="393"/>
      <c r="AC497" s="393"/>
      <c r="AD497" s="394" t="str">
        <f>IF(入力①申請書項目!AN297="","",入力①申請書項目!AN297)</f>
        <v/>
      </c>
      <c r="AE497" s="394"/>
      <c r="AF497" s="394"/>
      <c r="AG497" s="443" t="str">
        <f>IF(入力①申請書項目!AQ297="","",入力①申請書項目!AQ297)</f>
        <v/>
      </c>
      <c r="AH497" s="443"/>
      <c r="AI497" s="394" t="str">
        <f>IF(入力①申請書項目!AS297=0,"",入力①申請書項目!AS297)</f>
        <v/>
      </c>
      <c r="AJ497" s="394"/>
      <c r="AK497" s="394"/>
      <c r="AL497" s="416" t="str">
        <f>IF(入力①申請書項目!AY297="","",入力①申請書項目!AY297)</f>
        <v/>
      </c>
      <c r="AM497" s="416"/>
      <c r="AN497" s="416"/>
      <c r="AO497" s="416"/>
      <c r="AP497" s="416"/>
      <c r="AQ497" s="342"/>
    </row>
    <row r="498" spans="1:43" x14ac:dyDescent="0.15">
      <c r="A498" s="268"/>
      <c r="B498" s="268"/>
      <c r="C498" s="351">
        <v>128</v>
      </c>
      <c r="D498" s="343" t="str">
        <f>IF(入力①申請書項目!E298="","",入力①申請書項目!E298)</f>
        <v/>
      </c>
      <c r="E498" s="393" t="str">
        <f>IF(入力①申請書項目!G298="","",IF(入力①申請書項目!M298="",""&amp;入力①申請書項目!G298&amp;"."&amp;入力①申請書項目!J298,""&amp;入力①申請書項目!G298&amp;"."&amp;入力①申請書項目!J298&amp;"."&amp;入力①申請書項目!M298))</f>
        <v/>
      </c>
      <c r="F498" s="393"/>
      <c r="G498" s="393"/>
      <c r="H498" s="393"/>
      <c r="I498" s="464" t="str">
        <f>IF(入力①申請書項目!P298="","",VLOOKUP(入力①申請書項目!P298,PL①!$A$28:$B$36,2,FALSE))</f>
        <v/>
      </c>
      <c r="J498" s="464"/>
      <c r="K498" s="464"/>
      <c r="L498" s="391" t="str">
        <f>IF(入力①申請書項目!T298="","",入力①申請書項目!T298)</f>
        <v/>
      </c>
      <c r="M498" s="391"/>
      <c r="N498" s="391"/>
      <c r="O498" s="391"/>
      <c r="P498" s="391"/>
      <c r="Q498" s="391"/>
      <c r="R498" s="391"/>
      <c r="S498" s="391"/>
      <c r="T498" s="391"/>
      <c r="U498" s="391"/>
      <c r="V498" s="391"/>
      <c r="W498" s="393" t="str">
        <f>IF(入力①申請書項目!AD298="","",入力①申請書項目!AD298)&amp;IF(入力①申請書項目!AG298="","",入力①申請書項目!AG298)</f>
        <v/>
      </c>
      <c r="X498" s="393"/>
      <c r="Y498" s="393"/>
      <c r="Z498" s="393"/>
      <c r="AA498" s="393" t="str">
        <f>IF(入力①申請書項目!AJ298="","",入力①申請書項目!AJ298)</f>
        <v/>
      </c>
      <c r="AB498" s="393"/>
      <c r="AC498" s="393"/>
      <c r="AD498" s="394" t="str">
        <f>IF(入力①申請書項目!AN298="","",入力①申請書項目!AN298)</f>
        <v/>
      </c>
      <c r="AE498" s="394"/>
      <c r="AF498" s="394"/>
      <c r="AG498" s="443" t="str">
        <f>IF(入力①申請書項目!AQ298="","",入力①申請書項目!AQ298)</f>
        <v/>
      </c>
      <c r="AH498" s="443"/>
      <c r="AI498" s="394" t="str">
        <f>IF(入力①申請書項目!AS298=0,"",入力①申請書項目!AS298)</f>
        <v/>
      </c>
      <c r="AJ498" s="394"/>
      <c r="AK498" s="394"/>
      <c r="AL498" s="416" t="str">
        <f>IF(入力①申請書項目!AY298="","",入力①申請書項目!AY298)</f>
        <v/>
      </c>
      <c r="AM498" s="416"/>
      <c r="AN498" s="416"/>
      <c r="AO498" s="416"/>
      <c r="AP498" s="416"/>
      <c r="AQ498" s="342"/>
    </row>
    <row r="499" spans="1:43" x14ac:dyDescent="0.15">
      <c r="A499" s="268"/>
      <c r="B499" s="268"/>
      <c r="C499" s="351">
        <v>129</v>
      </c>
      <c r="D499" s="343" t="str">
        <f>IF(入力①申請書項目!E299="","",入力①申請書項目!E299)</f>
        <v/>
      </c>
      <c r="E499" s="393" t="str">
        <f>IF(入力①申請書項目!G299="","",IF(入力①申請書項目!M299="",""&amp;入力①申請書項目!G299&amp;"."&amp;入力①申請書項目!J299,""&amp;入力①申請書項目!G299&amp;"."&amp;入力①申請書項目!J299&amp;"."&amp;入力①申請書項目!M299))</f>
        <v/>
      </c>
      <c r="F499" s="393"/>
      <c r="G499" s="393"/>
      <c r="H499" s="393"/>
      <c r="I499" s="464" t="str">
        <f>IF(入力①申請書項目!P299="","",VLOOKUP(入力①申請書項目!P299,PL①!$A$28:$B$36,2,FALSE))</f>
        <v/>
      </c>
      <c r="J499" s="464"/>
      <c r="K499" s="464"/>
      <c r="L499" s="391" t="str">
        <f>IF(入力①申請書項目!T299="","",入力①申請書項目!T299)</f>
        <v/>
      </c>
      <c r="M499" s="391"/>
      <c r="N499" s="391"/>
      <c r="O499" s="391"/>
      <c r="P499" s="391"/>
      <c r="Q499" s="391"/>
      <c r="R499" s="391"/>
      <c r="S499" s="391"/>
      <c r="T499" s="391"/>
      <c r="U499" s="391"/>
      <c r="V499" s="391"/>
      <c r="W499" s="393" t="str">
        <f>IF(入力①申請書項目!AD299="","",入力①申請書項目!AD299)&amp;IF(入力①申請書項目!AG299="","",入力①申請書項目!AG299)</f>
        <v/>
      </c>
      <c r="X499" s="393"/>
      <c r="Y499" s="393"/>
      <c r="Z499" s="393"/>
      <c r="AA499" s="393" t="str">
        <f>IF(入力①申請書項目!AJ299="","",入力①申請書項目!AJ299)</f>
        <v/>
      </c>
      <c r="AB499" s="393"/>
      <c r="AC499" s="393"/>
      <c r="AD499" s="394" t="str">
        <f>IF(入力①申請書項目!AN299="","",入力①申請書項目!AN299)</f>
        <v/>
      </c>
      <c r="AE499" s="394"/>
      <c r="AF499" s="394"/>
      <c r="AG499" s="443" t="str">
        <f>IF(入力①申請書項目!AQ299="","",入力①申請書項目!AQ299)</f>
        <v/>
      </c>
      <c r="AH499" s="443"/>
      <c r="AI499" s="394" t="str">
        <f>IF(入力①申請書項目!AS299=0,"",入力①申請書項目!AS299)</f>
        <v/>
      </c>
      <c r="AJ499" s="394"/>
      <c r="AK499" s="394"/>
      <c r="AL499" s="416" t="str">
        <f>IF(入力①申請書項目!AY299="","",入力①申請書項目!AY299)</f>
        <v/>
      </c>
      <c r="AM499" s="416"/>
      <c r="AN499" s="416"/>
      <c r="AO499" s="416"/>
      <c r="AP499" s="416"/>
      <c r="AQ499" s="342"/>
    </row>
    <row r="500" spans="1:43" x14ac:dyDescent="0.15">
      <c r="A500" s="268"/>
      <c r="B500" s="268"/>
      <c r="C500" s="351">
        <v>130</v>
      </c>
      <c r="D500" s="343" t="str">
        <f>IF(入力①申請書項目!E300="","",入力①申請書項目!E300)</f>
        <v/>
      </c>
      <c r="E500" s="393" t="str">
        <f>IF(入力①申請書項目!G300="","",IF(入力①申請書項目!M300="",""&amp;入力①申請書項目!G300&amp;"."&amp;入力①申請書項目!J300,""&amp;入力①申請書項目!G300&amp;"."&amp;入力①申請書項目!J300&amp;"."&amp;入力①申請書項目!M300))</f>
        <v/>
      </c>
      <c r="F500" s="393"/>
      <c r="G500" s="393"/>
      <c r="H500" s="393"/>
      <c r="I500" s="464" t="str">
        <f>IF(入力①申請書項目!P300="","",VLOOKUP(入力①申請書項目!P300,PL①!$A$28:$B$36,2,FALSE))</f>
        <v/>
      </c>
      <c r="J500" s="464"/>
      <c r="K500" s="464"/>
      <c r="L500" s="391" t="str">
        <f>IF(入力①申請書項目!T300="","",入力①申請書項目!T300)</f>
        <v/>
      </c>
      <c r="M500" s="391"/>
      <c r="N500" s="391"/>
      <c r="O500" s="391"/>
      <c r="P500" s="391"/>
      <c r="Q500" s="391"/>
      <c r="R500" s="391"/>
      <c r="S500" s="391"/>
      <c r="T500" s="391"/>
      <c r="U500" s="391"/>
      <c r="V500" s="391"/>
      <c r="W500" s="393" t="str">
        <f>IF(入力①申請書項目!AD300="","",入力①申請書項目!AD300)&amp;IF(入力①申請書項目!AG300="","",入力①申請書項目!AG300)</f>
        <v/>
      </c>
      <c r="X500" s="393"/>
      <c r="Y500" s="393"/>
      <c r="Z500" s="393"/>
      <c r="AA500" s="393" t="str">
        <f>IF(入力①申請書項目!AJ300="","",入力①申請書項目!AJ300)</f>
        <v/>
      </c>
      <c r="AB500" s="393"/>
      <c r="AC500" s="393"/>
      <c r="AD500" s="394" t="str">
        <f>IF(入力①申請書項目!AN300="","",入力①申請書項目!AN300)</f>
        <v/>
      </c>
      <c r="AE500" s="394"/>
      <c r="AF500" s="394"/>
      <c r="AG500" s="443" t="str">
        <f>IF(入力①申請書項目!AQ300="","",入力①申請書項目!AQ300)</f>
        <v/>
      </c>
      <c r="AH500" s="443"/>
      <c r="AI500" s="394" t="str">
        <f>IF(入力①申請書項目!AS300=0,"",入力①申請書項目!AS300)</f>
        <v/>
      </c>
      <c r="AJ500" s="394"/>
      <c r="AK500" s="394"/>
      <c r="AL500" s="416" t="str">
        <f>IF(入力①申請書項目!AY300="","",入力①申請書項目!AY300)</f>
        <v/>
      </c>
      <c r="AM500" s="416"/>
      <c r="AN500" s="416"/>
      <c r="AO500" s="416"/>
      <c r="AP500" s="416"/>
      <c r="AQ500" s="342"/>
    </row>
    <row r="501" spans="1:43" x14ac:dyDescent="0.15">
      <c r="A501" s="268"/>
      <c r="B501" s="268"/>
      <c r="C501" s="351">
        <v>131</v>
      </c>
      <c r="D501" s="343" t="str">
        <f>IF(入力①申請書項目!E301="","",入力①申請書項目!E301)</f>
        <v/>
      </c>
      <c r="E501" s="393" t="str">
        <f>IF(入力①申請書項目!G301="","",IF(入力①申請書項目!M301="",""&amp;入力①申請書項目!G301&amp;"."&amp;入力①申請書項目!J301,""&amp;入力①申請書項目!G301&amp;"."&amp;入力①申請書項目!J301&amp;"."&amp;入力①申請書項目!M301))</f>
        <v/>
      </c>
      <c r="F501" s="393"/>
      <c r="G501" s="393"/>
      <c r="H501" s="393"/>
      <c r="I501" s="464" t="str">
        <f>IF(入力①申請書項目!P301="","",VLOOKUP(入力①申請書項目!P301,PL①!$A$28:$B$36,2,FALSE))</f>
        <v/>
      </c>
      <c r="J501" s="464"/>
      <c r="K501" s="464"/>
      <c r="L501" s="391" t="str">
        <f>IF(入力①申請書項目!T301="","",入力①申請書項目!T301)</f>
        <v/>
      </c>
      <c r="M501" s="391"/>
      <c r="N501" s="391"/>
      <c r="O501" s="391"/>
      <c r="P501" s="391"/>
      <c r="Q501" s="391"/>
      <c r="R501" s="391"/>
      <c r="S501" s="391"/>
      <c r="T501" s="391"/>
      <c r="U501" s="391"/>
      <c r="V501" s="391"/>
      <c r="W501" s="393" t="str">
        <f>IF(入力①申請書項目!AD301="","",入力①申請書項目!AD301)&amp;IF(入力①申請書項目!AG301="","",入力①申請書項目!AG301)</f>
        <v/>
      </c>
      <c r="X501" s="393"/>
      <c r="Y501" s="393"/>
      <c r="Z501" s="393"/>
      <c r="AA501" s="393" t="str">
        <f>IF(入力①申請書項目!AJ301="","",入力①申請書項目!AJ301)</f>
        <v/>
      </c>
      <c r="AB501" s="393"/>
      <c r="AC501" s="393"/>
      <c r="AD501" s="394" t="str">
        <f>IF(入力①申請書項目!AN301="","",入力①申請書項目!AN301)</f>
        <v/>
      </c>
      <c r="AE501" s="394"/>
      <c r="AF501" s="394"/>
      <c r="AG501" s="443" t="str">
        <f>IF(入力①申請書項目!AQ301="","",入力①申請書項目!AQ301)</f>
        <v/>
      </c>
      <c r="AH501" s="443"/>
      <c r="AI501" s="394" t="str">
        <f>IF(入力①申請書項目!AS301=0,"",入力①申請書項目!AS301)</f>
        <v/>
      </c>
      <c r="AJ501" s="394"/>
      <c r="AK501" s="394"/>
      <c r="AL501" s="416" t="str">
        <f>IF(入力①申請書項目!AY301="","",入力①申請書項目!AY301)</f>
        <v/>
      </c>
      <c r="AM501" s="416"/>
      <c r="AN501" s="416"/>
      <c r="AO501" s="416"/>
      <c r="AP501" s="416"/>
      <c r="AQ501" s="342"/>
    </row>
    <row r="502" spans="1:43" x14ac:dyDescent="0.15">
      <c r="A502" s="268"/>
      <c r="B502" s="268"/>
      <c r="C502" s="351">
        <v>132</v>
      </c>
      <c r="D502" s="343" t="str">
        <f>IF(入力①申請書項目!E302="","",入力①申請書項目!E302)</f>
        <v/>
      </c>
      <c r="E502" s="393" t="str">
        <f>IF(入力①申請書項目!G302="","",IF(入力①申請書項目!M302="",""&amp;入力①申請書項目!G302&amp;"."&amp;入力①申請書項目!J302,""&amp;入力①申請書項目!G302&amp;"."&amp;入力①申請書項目!J302&amp;"."&amp;入力①申請書項目!M302))</f>
        <v/>
      </c>
      <c r="F502" s="393"/>
      <c r="G502" s="393"/>
      <c r="H502" s="393"/>
      <c r="I502" s="464" t="str">
        <f>IF(入力①申請書項目!P302="","",VLOOKUP(入力①申請書項目!P302,PL①!$A$28:$B$36,2,FALSE))</f>
        <v/>
      </c>
      <c r="J502" s="464"/>
      <c r="K502" s="464"/>
      <c r="L502" s="391" t="str">
        <f>IF(入力①申請書項目!T302="","",入力①申請書項目!T302)</f>
        <v/>
      </c>
      <c r="M502" s="391"/>
      <c r="N502" s="391"/>
      <c r="O502" s="391"/>
      <c r="P502" s="391"/>
      <c r="Q502" s="391"/>
      <c r="R502" s="391"/>
      <c r="S502" s="391"/>
      <c r="T502" s="391"/>
      <c r="U502" s="391"/>
      <c r="V502" s="391"/>
      <c r="W502" s="393" t="str">
        <f>IF(入力①申請書項目!AD302="","",入力①申請書項目!AD302)&amp;IF(入力①申請書項目!AG302="","",入力①申請書項目!AG302)</f>
        <v/>
      </c>
      <c r="X502" s="393"/>
      <c r="Y502" s="393"/>
      <c r="Z502" s="393"/>
      <c r="AA502" s="393" t="str">
        <f>IF(入力①申請書項目!AJ302="","",入力①申請書項目!AJ302)</f>
        <v/>
      </c>
      <c r="AB502" s="393"/>
      <c r="AC502" s="393"/>
      <c r="AD502" s="394" t="str">
        <f>IF(入力①申請書項目!AN302="","",入力①申請書項目!AN302)</f>
        <v/>
      </c>
      <c r="AE502" s="394"/>
      <c r="AF502" s="394"/>
      <c r="AG502" s="443" t="str">
        <f>IF(入力①申請書項目!AQ302="","",入力①申請書項目!AQ302)</f>
        <v/>
      </c>
      <c r="AH502" s="443"/>
      <c r="AI502" s="394" t="str">
        <f>IF(入力①申請書項目!AS302=0,"",入力①申請書項目!AS302)</f>
        <v/>
      </c>
      <c r="AJ502" s="394"/>
      <c r="AK502" s="394"/>
      <c r="AL502" s="416" t="str">
        <f>IF(入力①申請書項目!AY302="","",入力①申請書項目!AY302)</f>
        <v/>
      </c>
      <c r="AM502" s="416"/>
      <c r="AN502" s="416"/>
      <c r="AO502" s="416"/>
      <c r="AP502" s="416"/>
      <c r="AQ502" s="342"/>
    </row>
    <row r="503" spans="1:43" x14ac:dyDescent="0.15">
      <c r="A503" s="268"/>
      <c r="B503" s="268"/>
      <c r="C503" s="351">
        <v>133</v>
      </c>
      <c r="D503" s="343" t="str">
        <f>IF(入力①申請書項目!E303="","",入力①申請書項目!E303)</f>
        <v/>
      </c>
      <c r="E503" s="393" t="str">
        <f>IF(入力①申請書項目!G303="","",IF(入力①申請書項目!M303="",""&amp;入力①申請書項目!G303&amp;"."&amp;入力①申請書項目!J303,""&amp;入力①申請書項目!G303&amp;"."&amp;入力①申請書項目!J303&amp;"."&amp;入力①申請書項目!M303))</f>
        <v/>
      </c>
      <c r="F503" s="393"/>
      <c r="G503" s="393"/>
      <c r="H503" s="393"/>
      <c r="I503" s="464" t="str">
        <f>IF(入力①申請書項目!P303="","",VLOOKUP(入力①申請書項目!P303,PL①!$A$28:$B$36,2,FALSE))</f>
        <v/>
      </c>
      <c r="J503" s="464"/>
      <c r="K503" s="464"/>
      <c r="L503" s="391" t="str">
        <f>IF(入力①申請書項目!T303="","",入力①申請書項目!T303)</f>
        <v/>
      </c>
      <c r="M503" s="391"/>
      <c r="N503" s="391"/>
      <c r="O503" s="391"/>
      <c r="P503" s="391"/>
      <c r="Q503" s="391"/>
      <c r="R503" s="391"/>
      <c r="S503" s="391"/>
      <c r="T503" s="391"/>
      <c r="U503" s="391"/>
      <c r="V503" s="391"/>
      <c r="W503" s="393" t="str">
        <f>IF(入力①申請書項目!AD303="","",入力①申請書項目!AD303)&amp;IF(入力①申請書項目!AG303="","",入力①申請書項目!AG303)</f>
        <v/>
      </c>
      <c r="X503" s="393"/>
      <c r="Y503" s="393"/>
      <c r="Z503" s="393"/>
      <c r="AA503" s="393" t="str">
        <f>IF(入力①申請書項目!AJ303="","",入力①申請書項目!AJ303)</f>
        <v/>
      </c>
      <c r="AB503" s="393"/>
      <c r="AC503" s="393"/>
      <c r="AD503" s="394" t="str">
        <f>IF(入力①申請書項目!AN303="","",入力①申請書項目!AN303)</f>
        <v/>
      </c>
      <c r="AE503" s="394"/>
      <c r="AF503" s="394"/>
      <c r="AG503" s="443" t="str">
        <f>IF(入力①申請書項目!AQ303="","",入力①申請書項目!AQ303)</f>
        <v/>
      </c>
      <c r="AH503" s="443"/>
      <c r="AI503" s="394" t="str">
        <f>IF(入力①申請書項目!AS303=0,"",入力①申請書項目!AS303)</f>
        <v/>
      </c>
      <c r="AJ503" s="394"/>
      <c r="AK503" s="394"/>
      <c r="AL503" s="416" t="str">
        <f>IF(入力①申請書項目!AY303="","",入力①申請書項目!AY303)</f>
        <v/>
      </c>
      <c r="AM503" s="416"/>
      <c r="AN503" s="416"/>
      <c r="AO503" s="416"/>
      <c r="AP503" s="416"/>
      <c r="AQ503" s="342"/>
    </row>
    <row r="504" spans="1:43" x14ac:dyDescent="0.15">
      <c r="A504" s="268"/>
      <c r="B504" s="268"/>
      <c r="C504" s="351">
        <v>134</v>
      </c>
      <c r="D504" s="343" t="str">
        <f>IF(入力①申請書項目!E304="","",入力①申請書項目!E304)</f>
        <v/>
      </c>
      <c r="E504" s="393" t="str">
        <f>IF(入力①申請書項目!G304="","",IF(入力①申請書項目!M304="",""&amp;入力①申請書項目!G304&amp;"."&amp;入力①申請書項目!J304,""&amp;入力①申請書項目!G304&amp;"."&amp;入力①申請書項目!J304&amp;"."&amp;入力①申請書項目!M304))</f>
        <v/>
      </c>
      <c r="F504" s="393"/>
      <c r="G504" s="393"/>
      <c r="H504" s="393"/>
      <c r="I504" s="464" t="str">
        <f>IF(入力①申請書項目!P304="","",VLOOKUP(入力①申請書項目!P304,PL①!$A$28:$B$36,2,FALSE))</f>
        <v/>
      </c>
      <c r="J504" s="464"/>
      <c r="K504" s="464"/>
      <c r="L504" s="391" t="str">
        <f>IF(入力①申請書項目!T304="","",入力①申請書項目!T304)</f>
        <v/>
      </c>
      <c r="M504" s="391"/>
      <c r="N504" s="391"/>
      <c r="O504" s="391"/>
      <c r="P504" s="391"/>
      <c r="Q504" s="391"/>
      <c r="R504" s="391"/>
      <c r="S504" s="391"/>
      <c r="T504" s="391"/>
      <c r="U504" s="391"/>
      <c r="V504" s="391"/>
      <c r="W504" s="393" t="str">
        <f>IF(入力①申請書項目!AD304="","",入力①申請書項目!AD304)&amp;IF(入力①申請書項目!AG304="","",入力①申請書項目!AG304)</f>
        <v/>
      </c>
      <c r="X504" s="393"/>
      <c r="Y504" s="393"/>
      <c r="Z504" s="393"/>
      <c r="AA504" s="393" t="str">
        <f>IF(入力①申請書項目!AJ304="","",入力①申請書項目!AJ304)</f>
        <v/>
      </c>
      <c r="AB504" s="393"/>
      <c r="AC504" s="393"/>
      <c r="AD504" s="394" t="str">
        <f>IF(入力①申請書項目!AN304="","",入力①申請書項目!AN304)</f>
        <v/>
      </c>
      <c r="AE504" s="394"/>
      <c r="AF504" s="394"/>
      <c r="AG504" s="443" t="str">
        <f>IF(入力①申請書項目!AQ304="","",入力①申請書項目!AQ304)</f>
        <v/>
      </c>
      <c r="AH504" s="443"/>
      <c r="AI504" s="394" t="str">
        <f>IF(入力①申請書項目!AS304=0,"",入力①申請書項目!AS304)</f>
        <v/>
      </c>
      <c r="AJ504" s="394"/>
      <c r="AK504" s="394"/>
      <c r="AL504" s="416" t="str">
        <f>IF(入力①申請書項目!AY304="","",入力①申請書項目!AY304)</f>
        <v/>
      </c>
      <c r="AM504" s="416"/>
      <c r="AN504" s="416"/>
      <c r="AO504" s="416"/>
      <c r="AP504" s="416"/>
      <c r="AQ504" s="342"/>
    </row>
    <row r="505" spans="1:43" x14ac:dyDescent="0.15">
      <c r="A505" s="268"/>
      <c r="B505" s="268"/>
      <c r="C505" s="351">
        <v>135</v>
      </c>
      <c r="D505" s="343" t="str">
        <f>IF(入力①申請書項目!E305="","",入力①申請書項目!E305)</f>
        <v/>
      </c>
      <c r="E505" s="393" t="str">
        <f>IF(入力①申請書項目!G305="","",IF(入力①申請書項目!M305="",""&amp;入力①申請書項目!G305&amp;"."&amp;入力①申請書項目!J305,""&amp;入力①申請書項目!G305&amp;"."&amp;入力①申請書項目!J305&amp;"."&amp;入力①申請書項目!M305))</f>
        <v/>
      </c>
      <c r="F505" s="393"/>
      <c r="G505" s="393"/>
      <c r="H505" s="393"/>
      <c r="I505" s="464" t="str">
        <f>IF(入力①申請書項目!P305="","",VLOOKUP(入力①申請書項目!P305,PL①!$A$28:$B$36,2,FALSE))</f>
        <v/>
      </c>
      <c r="J505" s="464"/>
      <c r="K505" s="464"/>
      <c r="L505" s="391" t="str">
        <f>IF(入力①申請書項目!T305="","",入力①申請書項目!T305)</f>
        <v/>
      </c>
      <c r="M505" s="391"/>
      <c r="N505" s="391"/>
      <c r="O505" s="391"/>
      <c r="P505" s="391"/>
      <c r="Q505" s="391"/>
      <c r="R505" s="391"/>
      <c r="S505" s="391"/>
      <c r="T505" s="391"/>
      <c r="U505" s="391"/>
      <c r="V505" s="391"/>
      <c r="W505" s="393" t="str">
        <f>IF(入力①申請書項目!AD305="","",入力①申請書項目!AD305)&amp;IF(入力①申請書項目!AG305="","",入力①申請書項目!AG305)</f>
        <v/>
      </c>
      <c r="X505" s="393"/>
      <c r="Y505" s="393"/>
      <c r="Z505" s="393"/>
      <c r="AA505" s="393" t="str">
        <f>IF(入力①申請書項目!AJ305="","",入力①申請書項目!AJ305)</f>
        <v/>
      </c>
      <c r="AB505" s="393"/>
      <c r="AC505" s="393"/>
      <c r="AD505" s="394" t="str">
        <f>IF(入力①申請書項目!AN305="","",入力①申請書項目!AN305)</f>
        <v/>
      </c>
      <c r="AE505" s="394"/>
      <c r="AF505" s="394"/>
      <c r="AG505" s="443" t="str">
        <f>IF(入力①申請書項目!AQ305="","",入力①申請書項目!AQ305)</f>
        <v/>
      </c>
      <c r="AH505" s="443"/>
      <c r="AI505" s="394" t="str">
        <f>IF(入力①申請書項目!AS305=0,"",入力①申請書項目!AS305)</f>
        <v/>
      </c>
      <c r="AJ505" s="394"/>
      <c r="AK505" s="394"/>
      <c r="AL505" s="416" t="str">
        <f>IF(入力①申請書項目!AY305="","",入力①申請書項目!AY305)</f>
        <v/>
      </c>
      <c r="AM505" s="416"/>
      <c r="AN505" s="416"/>
      <c r="AO505" s="416"/>
      <c r="AP505" s="416"/>
      <c r="AQ505" s="342"/>
    </row>
    <row r="506" spans="1:43" x14ac:dyDescent="0.15">
      <c r="A506" s="268"/>
      <c r="B506" s="268"/>
      <c r="C506" s="351">
        <v>136</v>
      </c>
      <c r="D506" s="343" t="str">
        <f>IF(入力①申請書項目!E306="","",入力①申請書項目!E306)</f>
        <v/>
      </c>
      <c r="E506" s="393" t="str">
        <f>IF(入力①申請書項目!G306="","",IF(入力①申請書項目!M306="",""&amp;入力①申請書項目!G306&amp;"."&amp;入力①申請書項目!J306,""&amp;入力①申請書項目!G306&amp;"."&amp;入力①申請書項目!J306&amp;"."&amp;入力①申請書項目!M306))</f>
        <v/>
      </c>
      <c r="F506" s="393"/>
      <c r="G506" s="393"/>
      <c r="H506" s="393"/>
      <c r="I506" s="464" t="str">
        <f>IF(入力①申請書項目!P306="","",VLOOKUP(入力①申請書項目!P306,PL①!$A$28:$B$36,2,FALSE))</f>
        <v/>
      </c>
      <c r="J506" s="464"/>
      <c r="K506" s="464"/>
      <c r="L506" s="391" t="str">
        <f>IF(入力①申請書項目!T306="","",入力①申請書項目!T306)</f>
        <v/>
      </c>
      <c r="M506" s="391"/>
      <c r="N506" s="391"/>
      <c r="O506" s="391"/>
      <c r="P506" s="391"/>
      <c r="Q506" s="391"/>
      <c r="R506" s="391"/>
      <c r="S506" s="391"/>
      <c r="T506" s="391"/>
      <c r="U506" s="391"/>
      <c r="V506" s="391"/>
      <c r="W506" s="393" t="str">
        <f>IF(入力①申請書項目!AD306="","",入力①申請書項目!AD306)&amp;IF(入力①申請書項目!AG306="","",入力①申請書項目!AG306)</f>
        <v/>
      </c>
      <c r="X506" s="393"/>
      <c r="Y506" s="393"/>
      <c r="Z506" s="393"/>
      <c r="AA506" s="393" t="str">
        <f>IF(入力①申請書項目!AJ306="","",入力①申請書項目!AJ306)</f>
        <v/>
      </c>
      <c r="AB506" s="393"/>
      <c r="AC506" s="393"/>
      <c r="AD506" s="394" t="str">
        <f>IF(入力①申請書項目!AN306="","",入力①申請書項目!AN306)</f>
        <v/>
      </c>
      <c r="AE506" s="394"/>
      <c r="AF506" s="394"/>
      <c r="AG506" s="443" t="str">
        <f>IF(入力①申請書項目!AQ306="","",入力①申請書項目!AQ306)</f>
        <v/>
      </c>
      <c r="AH506" s="443"/>
      <c r="AI506" s="394" t="str">
        <f>IF(入力①申請書項目!AS306=0,"",入力①申請書項目!AS306)</f>
        <v/>
      </c>
      <c r="AJ506" s="394"/>
      <c r="AK506" s="394"/>
      <c r="AL506" s="416" t="str">
        <f>IF(入力①申請書項目!AY306="","",入力①申請書項目!AY306)</f>
        <v/>
      </c>
      <c r="AM506" s="416"/>
      <c r="AN506" s="416"/>
      <c r="AO506" s="416"/>
      <c r="AP506" s="416"/>
      <c r="AQ506" s="342"/>
    </row>
    <row r="507" spans="1:43" x14ac:dyDescent="0.15">
      <c r="A507" s="268"/>
      <c r="B507" s="268"/>
      <c r="C507" s="351">
        <v>137</v>
      </c>
      <c r="D507" s="343" t="str">
        <f>IF(入力①申請書項目!E307="","",入力①申請書項目!E307)</f>
        <v/>
      </c>
      <c r="E507" s="393" t="str">
        <f>IF(入力①申請書項目!G307="","",IF(入力①申請書項目!M307="",""&amp;入力①申請書項目!G307&amp;"."&amp;入力①申請書項目!J307,""&amp;入力①申請書項目!G307&amp;"."&amp;入力①申請書項目!J307&amp;"."&amp;入力①申請書項目!M307))</f>
        <v/>
      </c>
      <c r="F507" s="393"/>
      <c r="G507" s="393"/>
      <c r="H507" s="393"/>
      <c r="I507" s="464" t="str">
        <f>IF(入力①申請書項目!P307="","",VLOOKUP(入力①申請書項目!P307,PL①!$A$28:$B$36,2,FALSE))</f>
        <v/>
      </c>
      <c r="J507" s="464"/>
      <c r="K507" s="464"/>
      <c r="L507" s="391" t="str">
        <f>IF(入力①申請書項目!T307="","",入力①申請書項目!T307)</f>
        <v/>
      </c>
      <c r="M507" s="391"/>
      <c r="N507" s="391"/>
      <c r="O507" s="391"/>
      <c r="P507" s="391"/>
      <c r="Q507" s="391"/>
      <c r="R507" s="391"/>
      <c r="S507" s="391"/>
      <c r="T507" s="391"/>
      <c r="U507" s="391"/>
      <c r="V507" s="391"/>
      <c r="W507" s="393" t="str">
        <f>IF(入力①申請書項目!AD307="","",入力①申請書項目!AD307)&amp;IF(入力①申請書項目!AG307="","",入力①申請書項目!AG307)</f>
        <v/>
      </c>
      <c r="X507" s="393"/>
      <c r="Y507" s="393"/>
      <c r="Z507" s="393"/>
      <c r="AA507" s="393" t="str">
        <f>IF(入力①申請書項目!AJ307="","",入力①申請書項目!AJ307)</f>
        <v/>
      </c>
      <c r="AB507" s="393"/>
      <c r="AC507" s="393"/>
      <c r="AD507" s="394" t="str">
        <f>IF(入力①申請書項目!AN307="","",入力①申請書項目!AN307)</f>
        <v/>
      </c>
      <c r="AE507" s="394"/>
      <c r="AF507" s="394"/>
      <c r="AG507" s="443" t="str">
        <f>IF(入力①申請書項目!AQ307="","",入力①申請書項目!AQ307)</f>
        <v/>
      </c>
      <c r="AH507" s="443"/>
      <c r="AI507" s="394" t="str">
        <f>IF(入力①申請書項目!AS307=0,"",入力①申請書項目!AS307)</f>
        <v/>
      </c>
      <c r="AJ507" s="394"/>
      <c r="AK507" s="394"/>
      <c r="AL507" s="416" t="str">
        <f>IF(入力①申請書項目!AY307="","",入力①申請書項目!AY307)</f>
        <v/>
      </c>
      <c r="AM507" s="416"/>
      <c r="AN507" s="416"/>
      <c r="AO507" s="416"/>
      <c r="AP507" s="416"/>
      <c r="AQ507" s="342"/>
    </row>
    <row r="508" spans="1:43" x14ac:dyDescent="0.15">
      <c r="A508" s="268"/>
      <c r="B508" s="268"/>
      <c r="C508" s="351">
        <v>138</v>
      </c>
      <c r="D508" s="343" t="str">
        <f>IF(入力①申請書項目!E308="","",入力①申請書項目!E308)</f>
        <v/>
      </c>
      <c r="E508" s="393" t="str">
        <f>IF(入力①申請書項目!G308="","",IF(入力①申請書項目!M308="",""&amp;入力①申請書項目!G308&amp;"."&amp;入力①申請書項目!J308,""&amp;入力①申請書項目!G308&amp;"."&amp;入力①申請書項目!J308&amp;"."&amp;入力①申請書項目!M308))</f>
        <v/>
      </c>
      <c r="F508" s="393"/>
      <c r="G508" s="393"/>
      <c r="H508" s="393"/>
      <c r="I508" s="464" t="str">
        <f>IF(入力①申請書項目!P308="","",VLOOKUP(入力①申請書項目!P308,PL①!$A$28:$B$36,2,FALSE))</f>
        <v/>
      </c>
      <c r="J508" s="464"/>
      <c r="K508" s="464"/>
      <c r="L508" s="391" t="str">
        <f>IF(入力①申請書項目!T308="","",入力①申請書項目!T308)</f>
        <v/>
      </c>
      <c r="M508" s="391"/>
      <c r="N508" s="391"/>
      <c r="O508" s="391"/>
      <c r="P508" s="391"/>
      <c r="Q508" s="391"/>
      <c r="R508" s="391"/>
      <c r="S508" s="391"/>
      <c r="T508" s="391"/>
      <c r="U508" s="391"/>
      <c r="V508" s="391"/>
      <c r="W508" s="393" t="str">
        <f>IF(入力①申請書項目!AD308="","",入力①申請書項目!AD308)&amp;IF(入力①申請書項目!AG308="","",入力①申請書項目!AG308)</f>
        <v/>
      </c>
      <c r="X508" s="393"/>
      <c r="Y508" s="393"/>
      <c r="Z508" s="393"/>
      <c r="AA508" s="393" t="str">
        <f>IF(入力①申請書項目!AJ308="","",入力①申請書項目!AJ308)</f>
        <v/>
      </c>
      <c r="AB508" s="393"/>
      <c r="AC508" s="393"/>
      <c r="AD508" s="394" t="str">
        <f>IF(入力①申請書項目!AN308="","",入力①申請書項目!AN308)</f>
        <v/>
      </c>
      <c r="AE508" s="394"/>
      <c r="AF508" s="394"/>
      <c r="AG508" s="443" t="str">
        <f>IF(入力①申請書項目!AQ308="","",入力①申請書項目!AQ308)</f>
        <v/>
      </c>
      <c r="AH508" s="443"/>
      <c r="AI508" s="394" t="str">
        <f>IF(入力①申請書項目!AS308=0,"",入力①申請書項目!AS308)</f>
        <v/>
      </c>
      <c r="AJ508" s="394"/>
      <c r="AK508" s="394"/>
      <c r="AL508" s="416" t="str">
        <f>IF(入力①申請書項目!AY308="","",入力①申請書項目!AY308)</f>
        <v/>
      </c>
      <c r="AM508" s="416"/>
      <c r="AN508" s="416"/>
      <c r="AO508" s="416"/>
      <c r="AP508" s="416"/>
      <c r="AQ508" s="342"/>
    </row>
    <row r="509" spans="1:43" x14ac:dyDescent="0.15">
      <c r="A509" s="268"/>
      <c r="B509" s="268"/>
      <c r="C509" s="351">
        <v>139</v>
      </c>
      <c r="D509" s="343" t="str">
        <f>IF(入力①申請書項目!E309="","",入力①申請書項目!E309)</f>
        <v/>
      </c>
      <c r="E509" s="393" t="str">
        <f>IF(入力①申請書項目!G309="","",IF(入力①申請書項目!M309="",""&amp;入力①申請書項目!G309&amp;"."&amp;入力①申請書項目!J309,""&amp;入力①申請書項目!G309&amp;"."&amp;入力①申請書項目!J309&amp;"."&amp;入力①申請書項目!M309))</f>
        <v/>
      </c>
      <c r="F509" s="393"/>
      <c r="G509" s="393"/>
      <c r="H509" s="393"/>
      <c r="I509" s="464" t="str">
        <f>IF(入力①申請書項目!P309="","",VLOOKUP(入力①申請書項目!P309,PL①!$A$28:$B$36,2,FALSE))</f>
        <v/>
      </c>
      <c r="J509" s="464"/>
      <c r="K509" s="464"/>
      <c r="L509" s="391" t="str">
        <f>IF(入力①申請書項目!T309="","",入力①申請書項目!T309)</f>
        <v/>
      </c>
      <c r="M509" s="391"/>
      <c r="N509" s="391"/>
      <c r="O509" s="391"/>
      <c r="P509" s="391"/>
      <c r="Q509" s="391"/>
      <c r="R509" s="391"/>
      <c r="S509" s="391"/>
      <c r="T509" s="391"/>
      <c r="U509" s="391"/>
      <c r="V509" s="391"/>
      <c r="W509" s="393" t="str">
        <f>IF(入力①申請書項目!AD309="","",入力①申請書項目!AD309)&amp;IF(入力①申請書項目!AG309="","",入力①申請書項目!AG309)</f>
        <v/>
      </c>
      <c r="X509" s="393"/>
      <c r="Y509" s="393"/>
      <c r="Z509" s="393"/>
      <c r="AA509" s="393" t="str">
        <f>IF(入力①申請書項目!AJ309="","",入力①申請書項目!AJ309)</f>
        <v/>
      </c>
      <c r="AB509" s="393"/>
      <c r="AC509" s="393"/>
      <c r="AD509" s="394" t="str">
        <f>IF(入力①申請書項目!AN309="","",入力①申請書項目!AN309)</f>
        <v/>
      </c>
      <c r="AE509" s="394"/>
      <c r="AF509" s="394"/>
      <c r="AG509" s="443" t="str">
        <f>IF(入力①申請書項目!AQ309="","",入力①申請書項目!AQ309)</f>
        <v/>
      </c>
      <c r="AH509" s="443"/>
      <c r="AI509" s="394" t="str">
        <f>IF(入力①申請書項目!AS309=0,"",入力①申請書項目!AS309)</f>
        <v/>
      </c>
      <c r="AJ509" s="394"/>
      <c r="AK509" s="394"/>
      <c r="AL509" s="416" t="str">
        <f>IF(入力①申請書項目!AY309="","",入力①申請書項目!AY309)</f>
        <v/>
      </c>
      <c r="AM509" s="416"/>
      <c r="AN509" s="416"/>
      <c r="AO509" s="416"/>
      <c r="AP509" s="416"/>
      <c r="AQ509" s="342"/>
    </row>
    <row r="510" spans="1:43" x14ac:dyDescent="0.15">
      <c r="A510" s="268"/>
      <c r="B510" s="268"/>
      <c r="C510" s="351">
        <v>140</v>
      </c>
      <c r="D510" s="343" t="str">
        <f>IF(入力①申請書項目!E310="","",入力①申請書項目!E310)</f>
        <v/>
      </c>
      <c r="E510" s="393" t="str">
        <f>IF(入力①申請書項目!G310="","",IF(入力①申請書項目!M310="",""&amp;入力①申請書項目!G310&amp;"."&amp;入力①申請書項目!J310,""&amp;入力①申請書項目!G310&amp;"."&amp;入力①申請書項目!J310&amp;"."&amp;入力①申請書項目!M310))</f>
        <v/>
      </c>
      <c r="F510" s="393"/>
      <c r="G510" s="393"/>
      <c r="H510" s="393"/>
      <c r="I510" s="464" t="str">
        <f>IF(入力①申請書項目!P310="","",VLOOKUP(入力①申請書項目!P310,PL①!$A$28:$B$36,2,FALSE))</f>
        <v/>
      </c>
      <c r="J510" s="464"/>
      <c r="K510" s="464"/>
      <c r="L510" s="391" t="str">
        <f>IF(入力①申請書項目!T310="","",入力①申請書項目!T310)</f>
        <v/>
      </c>
      <c r="M510" s="391"/>
      <c r="N510" s="391"/>
      <c r="O510" s="391"/>
      <c r="P510" s="391"/>
      <c r="Q510" s="391"/>
      <c r="R510" s="391"/>
      <c r="S510" s="391"/>
      <c r="T510" s="391"/>
      <c r="U510" s="391"/>
      <c r="V510" s="391"/>
      <c r="W510" s="393" t="str">
        <f>IF(入力①申請書項目!AD310="","",入力①申請書項目!AD310)&amp;IF(入力①申請書項目!AG310="","",入力①申請書項目!AG310)</f>
        <v/>
      </c>
      <c r="X510" s="393"/>
      <c r="Y510" s="393"/>
      <c r="Z510" s="393"/>
      <c r="AA510" s="393" t="str">
        <f>IF(入力①申請書項目!AJ310="","",入力①申請書項目!AJ310)</f>
        <v/>
      </c>
      <c r="AB510" s="393"/>
      <c r="AC510" s="393"/>
      <c r="AD510" s="394" t="str">
        <f>IF(入力①申請書項目!AN310="","",入力①申請書項目!AN310)</f>
        <v/>
      </c>
      <c r="AE510" s="394"/>
      <c r="AF510" s="394"/>
      <c r="AG510" s="443" t="str">
        <f>IF(入力①申請書項目!AQ310="","",入力①申請書項目!AQ310)</f>
        <v/>
      </c>
      <c r="AH510" s="443"/>
      <c r="AI510" s="394" t="str">
        <f>IF(入力①申請書項目!AS310=0,"",入力①申請書項目!AS310)</f>
        <v/>
      </c>
      <c r="AJ510" s="394"/>
      <c r="AK510" s="394"/>
      <c r="AL510" s="416" t="str">
        <f>IF(入力①申請書項目!AY310="","",入力①申請書項目!AY310)</f>
        <v/>
      </c>
      <c r="AM510" s="416"/>
      <c r="AN510" s="416"/>
      <c r="AO510" s="416"/>
      <c r="AP510" s="416"/>
      <c r="AQ510" s="342"/>
    </row>
    <row r="511" spans="1:43" x14ac:dyDescent="0.15">
      <c r="A511" s="268"/>
      <c r="B511" s="268"/>
      <c r="C511" s="351">
        <v>141</v>
      </c>
      <c r="D511" s="343" t="str">
        <f>IF(入力①申請書項目!E311="","",入力①申請書項目!E311)</f>
        <v/>
      </c>
      <c r="E511" s="393" t="str">
        <f>IF(入力①申請書項目!G311="","",IF(入力①申請書項目!M311="",""&amp;入力①申請書項目!G311&amp;"."&amp;入力①申請書項目!J311,""&amp;入力①申請書項目!G311&amp;"."&amp;入力①申請書項目!J311&amp;"."&amp;入力①申請書項目!M311))</f>
        <v/>
      </c>
      <c r="F511" s="393"/>
      <c r="G511" s="393"/>
      <c r="H511" s="393"/>
      <c r="I511" s="464" t="str">
        <f>IF(入力①申請書項目!P311="","",VLOOKUP(入力①申請書項目!P311,PL①!$A$28:$B$36,2,FALSE))</f>
        <v/>
      </c>
      <c r="J511" s="464"/>
      <c r="K511" s="464"/>
      <c r="L511" s="391" t="str">
        <f>IF(入力①申請書項目!T311="","",入力①申請書項目!T311)</f>
        <v/>
      </c>
      <c r="M511" s="391"/>
      <c r="N511" s="391"/>
      <c r="O511" s="391"/>
      <c r="P511" s="391"/>
      <c r="Q511" s="391"/>
      <c r="R511" s="391"/>
      <c r="S511" s="391"/>
      <c r="T511" s="391"/>
      <c r="U511" s="391"/>
      <c r="V511" s="391"/>
      <c r="W511" s="393" t="str">
        <f>IF(入力①申請書項目!AD311="","",入力①申請書項目!AD311)&amp;IF(入力①申請書項目!AG311="","",入力①申請書項目!AG311)</f>
        <v/>
      </c>
      <c r="X511" s="393"/>
      <c r="Y511" s="393"/>
      <c r="Z511" s="393"/>
      <c r="AA511" s="393" t="str">
        <f>IF(入力①申請書項目!AJ311="","",入力①申請書項目!AJ311)</f>
        <v/>
      </c>
      <c r="AB511" s="393"/>
      <c r="AC511" s="393"/>
      <c r="AD511" s="394" t="str">
        <f>IF(入力①申請書項目!AN311="","",入力①申請書項目!AN311)</f>
        <v/>
      </c>
      <c r="AE511" s="394"/>
      <c r="AF511" s="394"/>
      <c r="AG511" s="443" t="str">
        <f>IF(入力①申請書項目!AQ311="","",入力①申請書項目!AQ311)</f>
        <v/>
      </c>
      <c r="AH511" s="443"/>
      <c r="AI511" s="394" t="str">
        <f>IF(入力①申請書項目!AS311=0,"",入力①申請書項目!AS311)</f>
        <v/>
      </c>
      <c r="AJ511" s="394"/>
      <c r="AK511" s="394"/>
      <c r="AL511" s="416" t="str">
        <f>IF(入力①申請書項目!AY311="","",入力①申請書項目!AY311)</f>
        <v/>
      </c>
      <c r="AM511" s="416"/>
      <c r="AN511" s="416"/>
      <c r="AO511" s="416"/>
      <c r="AP511" s="416"/>
      <c r="AQ511" s="342"/>
    </row>
    <row r="512" spans="1:43" x14ac:dyDescent="0.15">
      <c r="A512" s="268"/>
      <c r="B512" s="268"/>
      <c r="C512" s="351">
        <v>142</v>
      </c>
      <c r="D512" s="343" t="str">
        <f>IF(入力①申請書項目!E312="","",入力①申請書項目!E312)</f>
        <v/>
      </c>
      <c r="E512" s="393" t="str">
        <f>IF(入力①申請書項目!G312="","",IF(入力①申請書項目!M312="",""&amp;入力①申請書項目!G312&amp;"."&amp;入力①申請書項目!J312,""&amp;入力①申請書項目!G312&amp;"."&amp;入力①申請書項目!J312&amp;"."&amp;入力①申請書項目!M312))</f>
        <v/>
      </c>
      <c r="F512" s="393"/>
      <c r="G512" s="393"/>
      <c r="H512" s="393"/>
      <c r="I512" s="464" t="str">
        <f>IF(入力①申請書項目!P312="","",VLOOKUP(入力①申請書項目!P312,PL①!$A$28:$B$36,2,FALSE))</f>
        <v/>
      </c>
      <c r="J512" s="464"/>
      <c r="K512" s="464"/>
      <c r="L512" s="391" t="str">
        <f>IF(入力①申請書項目!T312="","",入力①申請書項目!T312)</f>
        <v/>
      </c>
      <c r="M512" s="391"/>
      <c r="N512" s="391"/>
      <c r="O512" s="391"/>
      <c r="P512" s="391"/>
      <c r="Q512" s="391"/>
      <c r="R512" s="391"/>
      <c r="S512" s="391"/>
      <c r="T512" s="391"/>
      <c r="U512" s="391"/>
      <c r="V512" s="391"/>
      <c r="W512" s="393" t="str">
        <f>IF(入力①申請書項目!AD312="","",入力①申請書項目!AD312)&amp;IF(入力①申請書項目!AG312="","",入力①申請書項目!AG312)</f>
        <v/>
      </c>
      <c r="X512" s="393"/>
      <c r="Y512" s="393"/>
      <c r="Z512" s="393"/>
      <c r="AA512" s="393" t="str">
        <f>IF(入力①申請書項目!AJ312="","",入力①申請書項目!AJ312)</f>
        <v/>
      </c>
      <c r="AB512" s="393"/>
      <c r="AC512" s="393"/>
      <c r="AD512" s="394" t="str">
        <f>IF(入力①申請書項目!AN312="","",入力①申請書項目!AN312)</f>
        <v/>
      </c>
      <c r="AE512" s="394"/>
      <c r="AF512" s="394"/>
      <c r="AG512" s="443" t="str">
        <f>IF(入力①申請書項目!AQ312="","",入力①申請書項目!AQ312)</f>
        <v/>
      </c>
      <c r="AH512" s="443"/>
      <c r="AI512" s="394" t="str">
        <f>IF(入力①申請書項目!AS312=0,"",入力①申請書項目!AS312)</f>
        <v/>
      </c>
      <c r="AJ512" s="394"/>
      <c r="AK512" s="394"/>
      <c r="AL512" s="416" t="str">
        <f>IF(入力①申請書項目!AY312="","",入力①申請書項目!AY312)</f>
        <v/>
      </c>
      <c r="AM512" s="416"/>
      <c r="AN512" s="416"/>
      <c r="AO512" s="416"/>
      <c r="AP512" s="416"/>
      <c r="AQ512" s="342"/>
    </row>
    <row r="513" spans="1:46" x14ac:dyDescent="0.15">
      <c r="A513" s="268"/>
      <c r="B513" s="268"/>
      <c r="C513" s="351">
        <v>143</v>
      </c>
      <c r="D513" s="343" t="str">
        <f>IF(入力①申請書項目!E313="","",入力①申請書項目!E313)</f>
        <v/>
      </c>
      <c r="E513" s="393" t="str">
        <f>IF(入力①申請書項目!G313="","",IF(入力①申請書項目!M313="",""&amp;入力①申請書項目!G313&amp;"."&amp;入力①申請書項目!J313,""&amp;入力①申請書項目!G313&amp;"."&amp;入力①申請書項目!J313&amp;"."&amp;入力①申請書項目!M313))</f>
        <v/>
      </c>
      <c r="F513" s="393"/>
      <c r="G513" s="393"/>
      <c r="H513" s="393"/>
      <c r="I513" s="464" t="str">
        <f>IF(入力①申請書項目!P313="","",VLOOKUP(入力①申請書項目!P313,PL①!$A$28:$B$36,2,FALSE))</f>
        <v/>
      </c>
      <c r="J513" s="464"/>
      <c r="K513" s="464"/>
      <c r="L513" s="391" t="str">
        <f>IF(入力①申請書項目!T313="","",入力①申請書項目!T313)</f>
        <v/>
      </c>
      <c r="M513" s="391"/>
      <c r="N513" s="391"/>
      <c r="O513" s="391"/>
      <c r="P513" s="391"/>
      <c r="Q513" s="391"/>
      <c r="R513" s="391"/>
      <c r="S513" s="391"/>
      <c r="T513" s="391"/>
      <c r="U513" s="391"/>
      <c r="V513" s="391"/>
      <c r="W513" s="393" t="str">
        <f>IF(入力①申請書項目!AD313="","",入力①申請書項目!AD313)&amp;IF(入力①申請書項目!AG313="","",入力①申請書項目!AG313)</f>
        <v/>
      </c>
      <c r="X513" s="393"/>
      <c r="Y513" s="393"/>
      <c r="Z513" s="393"/>
      <c r="AA513" s="393" t="str">
        <f>IF(入力①申請書項目!AJ313="","",入力①申請書項目!AJ313)</f>
        <v/>
      </c>
      <c r="AB513" s="393"/>
      <c r="AC513" s="393"/>
      <c r="AD513" s="394" t="str">
        <f>IF(入力①申請書項目!AN313="","",入力①申請書項目!AN313)</f>
        <v/>
      </c>
      <c r="AE513" s="394"/>
      <c r="AF513" s="394"/>
      <c r="AG513" s="443" t="str">
        <f>IF(入力①申請書項目!AQ313="","",入力①申請書項目!AQ313)</f>
        <v/>
      </c>
      <c r="AH513" s="443"/>
      <c r="AI513" s="394" t="str">
        <f>IF(入力①申請書項目!AS313=0,"",入力①申請書項目!AS313)</f>
        <v/>
      </c>
      <c r="AJ513" s="394"/>
      <c r="AK513" s="394"/>
      <c r="AL513" s="416" t="str">
        <f>IF(入力①申請書項目!AY313="","",入力①申請書項目!AY313)</f>
        <v/>
      </c>
      <c r="AM513" s="416"/>
      <c r="AN513" s="416"/>
      <c r="AO513" s="416"/>
      <c r="AP513" s="416"/>
      <c r="AQ513" s="342"/>
    </row>
    <row r="514" spans="1:46" x14ac:dyDescent="0.15">
      <c r="A514" s="268"/>
      <c r="B514" s="268"/>
      <c r="C514" s="351">
        <v>144</v>
      </c>
      <c r="D514" s="343" t="str">
        <f>IF(入力①申請書項目!E314="","",入力①申請書項目!E314)</f>
        <v/>
      </c>
      <c r="E514" s="393" t="str">
        <f>IF(入力①申請書項目!G314="","",IF(入力①申請書項目!M314="",""&amp;入力①申請書項目!G314&amp;"."&amp;入力①申請書項目!J314,""&amp;入力①申請書項目!G314&amp;"."&amp;入力①申請書項目!J314&amp;"."&amp;入力①申請書項目!M314))</f>
        <v/>
      </c>
      <c r="F514" s="393"/>
      <c r="G514" s="393"/>
      <c r="H514" s="393"/>
      <c r="I514" s="464" t="str">
        <f>IF(入力①申請書項目!P314="","",VLOOKUP(入力①申請書項目!P314,PL①!$A$28:$B$36,2,FALSE))</f>
        <v/>
      </c>
      <c r="J514" s="464"/>
      <c r="K514" s="464"/>
      <c r="L514" s="391" t="str">
        <f>IF(入力①申請書項目!T314="","",入力①申請書項目!T314)</f>
        <v/>
      </c>
      <c r="M514" s="391"/>
      <c r="N514" s="391"/>
      <c r="O514" s="391"/>
      <c r="P514" s="391"/>
      <c r="Q514" s="391"/>
      <c r="R514" s="391"/>
      <c r="S514" s="391"/>
      <c r="T514" s="391"/>
      <c r="U514" s="391"/>
      <c r="V514" s="391"/>
      <c r="W514" s="393" t="str">
        <f>IF(入力①申請書項目!AD314="","",入力①申請書項目!AD314)&amp;IF(入力①申請書項目!AG314="","",入力①申請書項目!AG314)</f>
        <v/>
      </c>
      <c r="X514" s="393"/>
      <c r="Y514" s="393"/>
      <c r="Z514" s="393"/>
      <c r="AA514" s="393" t="str">
        <f>IF(入力①申請書項目!AJ314="","",入力①申請書項目!AJ314)</f>
        <v/>
      </c>
      <c r="AB514" s="393"/>
      <c r="AC514" s="393"/>
      <c r="AD514" s="394" t="str">
        <f>IF(入力①申請書項目!AN314="","",入力①申請書項目!AN314)</f>
        <v/>
      </c>
      <c r="AE514" s="394"/>
      <c r="AF514" s="394"/>
      <c r="AG514" s="443" t="str">
        <f>IF(入力①申請書項目!AQ314="","",入力①申請書項目!AQ314)</f>
        <v/>
      </c>
      <c r="AH514" s="443"/>
      <c r="AI514" s="394" t="str">
        <f>IF(入力①申請書項目!AS314=0,"",入力①申請書項目!AS314)</f>
        <v/>
      </c>
      <c r="AJ514" s="394"/>
      <c r="AK514" s="394"/>
      <c r="AL514" s="416" t="str">
        <f>IF(入力①申請書項目!AY314="","",入力①申請書項目!AY314)</f>
        <v/>
      </c>
      <c r="AM514" s="416"/>
      <c r="AN514" s="416"/>
      <c r="AO514" s="416"/>
      <c r="AP514" s="416"/>
      <c r="AQ514" s="342"/>
    </row>
    <row r="515" spans="1:46" x14ac:dyDescent="0.15">
      <c r="A515" s="268"/>
      <c r="B515" s="268"/>
      <c r="C515" s="351">
        <v>145</v>
      </c>
      <c r="D515" s="343" t="str">
        <f>IF(入力①申請書項目!E315="","",入力①申請書項目!E315)</f>
        <v/>
      </c>
      <c r="E515" s="393" t="str">
        <f>IF(入力①申請書項目!G315="","",IF(入力①申請書項目!M315="",""&amp;入力①申請書項目!G315&amp;"."&amp;入力①申請書項目!J315,""&amp;入力①申請書項目!G315&amp;"."&amp;入力①申請書項目!J315&amp;"."&amp;入力①申請書項目!M315))</f>
        <v/>
      </c>
      <c r="F515" s="393"/>
      <c r="G515" s="393"/>
      <c r="H515" s="393"/>
      <c r="I515" s="464" t="str">
        <f>IF(入力①申請書項目!P315="","",VLOOKUP(入力①申請書項目!P315,PL①!$A$28:$B$36,2,FALSE))</f>
        <v/>
      </c>
      <c r="J515" s="464"/>
      <c r="K515" s="464"/>
      <c r="L515" s="391" t="str">
        <f>IF(入力①申請書項目!T315="","",入力①申請書項目!T315)</f>
        <v/>
      </c>
      <c r="M515" s="391"/>
      <c r="N515" s="391"/>
      <c r="O515" s="391"/>
      <c r="P515" s="391"/>
      <c r="Q515" s="391"/>
      <c r="R515" s="391"/>
      <c r="S515" s="391"/>
      <c r="T515" s="391"/>
      <c r="U515" s="391"/>
      <c r="V515" s="391"/>
      <c r="W515" s="393" t="str">
        <f>IF(入力①申請書項目!AD315="","",入力①申請書項目!AD315)&amp;IF(入力①申請書項目!AG315="","",入力①申請書項目!AG315)</f>
        <v/>
      </c>
      <c r="X515" s="393"/>
      <c r="Y515" s="393"/>
      <c r="Z515" s="393"/>
      <c r="AA515" s="393" t="str">
        <f>IF(入力①申請書項目!AJ315="","",入力①申請書項目!AJ315)</f>
        <v/>
      </c>
      <c r="AB515" s="393"/>
      <c r="AC515" s="393"/>
      <c r="AD515" s="394" t="str">
        <f>IF(入力①申請書項目!AN315="","",入力①申請書項目!AN315)</f>
        <v/>
      </c>
      <c r="AE515" s="394"/>
      <c r="AF515" s="394"/>
      <c r="AG515" s="443" t="str">
        <f>IF(入力①申請書項目!AQ315="","",入力①申請書項目!AQ315)</f>
        <v/>
      </c>
      <c r="AH515" s="443"/>
      <c r="AI515" s="394" t="str">
        <f>IF(入力①申請書項目!AS315=0,"",入力①申請書項目!AS315)</f>
        <v/>
      </c>
      <c r="AJ515" s="394"/>
      <c r="AK515" s="394"/>
      <c r="AL515" s="416" t="str">
        <f>IF(入力①申請書項目!AY315="","",入力①申請書項目!AY315)</f>
        <v/>
      </c>
      <c r="AM515" s="416"/>
      <c r="AN515" s="416"/>
      <c r="AO515" s="416"/>
      <c r="AP515" s="416"/>
      <c r="AQ515" s="342"/>
      <c r="AT515" s="70">
        <f>IF(L515="",0,1)</f>
        <v>0</v>
      </c>
    </row>
    <row r="516" spans="1:46" x14ac:dyDescent="0.15">
      <c r="A516" s="268"/>
      <c r="B516" s="268"/>
      <c r="C516" s="351">
        <v>146</v>
      </c>
      <c r="D516" s="343" t="str">
        <f>IF(入力①申請書項目!E316="","",入力①申請書項目!E316)</f>
        <v/>
      </c>
      <c r="E516" s="393" t="str">
        <f>IF(入力①申請書項目!G316="","",IF(入力①申請書項目!M316="",""&amp;入力①申請書項目!G316&amp;"."&amp;入力①申請書項目!J316,""&amp;入力①申請書項目!G316&amp;"."&amp;入力①申請書項目!J316&amp;"."&amp;入力①申請書項目!M316))</f>
        <v/>
      </c>
      <c r="F516" s="393"/>
      <c r="G516" s="393"/>
      <c r="H516" s="393"/>
      <c r="I516" s="464" t="str">
        <f>IF(入力①申請書項目!P316="","",VLOOKUP(入力①申請書項目!P316,PL①!$A$28:$B$36,2,FALSE))</f>
        <v/>
      </c>
      <c r="J516" s="464"/>
      <c r="K516" s="464"/>
      <c r="L516" s="391" t="str">
        <f>IF(入力①申請書項目!T316="","",入力①申請書項目!T316)</f>
        <v/>
      </c>
      <c r="M516" s="391"/>
      <c r="N516" s="391"/>
      <c r="O516" s="391"/>
      <c r="P516" s="391"/>
      <c r="Q516" s="391"/>
      <c r="R516" s="391"/>
      <c r="S516" s="391"/>
      <c r="T516" s="391"/>
      <c r="U516" s="391"/>
      <c r="V516" s="391"/>
      <c r="W516" s="393" t="str">
        <f>IF(入力①申請書項目!AD316="","",入力①申請書項目!AD316)&amp;IF(入力①申請書項目!AG316="","",入力①申請書項目!AG316)</f>
        <v/>
      </c>
      <c r="X516" s="393"/>
      <c r="Y516" s="393"/>
      <c r="Z516" s="393"/>
      <c r="AA516" s="393" t="str">
        <f>IF(入力①申請書項目!AJ316="","",入力①申請書項目!AJ316)</f>
        <v/>
      </c>
      <c r="AB516" s="393"/>
      <c r="AC516" s="393"/>
      <c r="AD516" s="394" t="str">
        <f>IF(入力①申請書項目!AN316="","",入力①申請書項目!AN316)</f>
        <v/>
      </c>
      <c r="AE516" s="394"/>
      <c r="AF516" s="394"/>
      <c r="AG516" s="443" t="str">
        <f>IF(入力①申請書項目!AQ316="","",入力①申請書項目!AQ316)</f>
        <v/>
      </c>
      <c r="AH516" s="443"/>
      <c r="AI516" s="394" t="str">
        <f>IF(入力①申請書項目!AS316=0,"",入力①申請書項目!AS316)</f>
        <v/>
      </c>
      <c r="AJ516" s="394"/>
      <c r="AK516" s="394"/>
      <c r="AL516" s="416" t="str">
        <f>IF(入力①申請書項目!AY316="","",入力①申請書項目!AY316)</f>
        <v/>
      </c>
      <c r="AM516" s="416"/>
      <c r="AN516" s="416"/>
      <c r="AO516" s="416"/>
      <c r="AP516" s="416"/>
      <c r="AQ516" s="342"/>
    </row>
    <row r="517" spans="1:46" x14ac:dyDescent="0.15">
      <c r="A517" s="268"/>
      <c r="B517" s="268"/>
      <c r="C517" s="351">
        <v>147</v>
      </c>
      <c r="D517" s="343" t="str">
        <f>IF(入力①申請書項目!E317="","",入力①申請書項目!E317)</f>
        <v/>
      </c>
      <c r="E517" s="393" t="str">
        <f>IF(入力①申請書項目!G317="","",IF(入力①申請書項目!M317="",""&amp;入力①申請書項目!G317&amp;"."&amp;入力①申請書項目!J317,""&amp;入力①申請書項目!G317&amp;"."&amp;入力①申請書項目!J317&amp;"."&amp;入力①申請書項目!M317))</f>
        <v/>
      </c>
      <c r="F517" s="393"/>
      <c r="G517" s="393"/>
      <c r="H517" s="393"/>
      <c r="I517" s="464" t="str">
        <f>IF(入力①申請書項目!P317="","",VLOOKUP(入力①申請書項目!P317,PL①!$A$28:$B$36,2,FALSE))</f>
        <v/>
      </c>
      <c r="J517" s="464"/>
      <c r="K517" s="464"/>
      <c r="L517" s="391" t="str">
        <f>IF(入力①申請書項目!T317="","",入力①申請書項目!T317)</f>
        <v/>
      </c>
      <c r="M517" s="391"/>
      <c r="N517" s="391"/>
      <c r="O517" s="391"/>
      <c r="P517" s="391"/>
      <c r="Q517" s="391"/>
      <c r="R517" s="391"/>
      <c r="S517" s="391"/>
      <c r="T517" s="391"/>
      <c r="U517" s="391"/>
      <c r="V517" s="391"/>
      <c r="W517" s="393" t="str">
        <f>IF(入力①申請書項目!AD317="","",入力①申請書項目!AD317)&amp;IF(入力①申請書項目!AG317="","",入力①申請書項目!AG317)</f>
        <v/>
      </c>
      <c r="X517" s="393"/>
      <c r="Y517" s="393"/>
      <c r="Z517" s="393"/>
      <c r="AA517" s="393" t="str">
        <f>IF(入力①申請書項目!AJ317="","",入力①申請書項目!AJ317)</f>
        <v/>
      </c>
      <c r="AB517" s="393"/>
      <c r="AC517" s="393"/>
      <c r="AD517" s="394" t="str">
        <f>IF(入力①申請書項目!AN317="","",入力①申請書項目!AN317)</f>
        <v/>
      </c>
      <c r="AE517" s="394"/>
      <c r="AF517" s="394"/>
      <c r="AG517" s="443" t="str">
        <f>IF(入力①申請書項目!AQ317="","",入力①申請書項目!AQ317)</f>
        <v/>
      </c>
      <c r="AH517" s="443"/>
      <c r="AI517" s="394" t="str">
        <f>IF(入力①申請書項目!AS317=0,"",入力①申請書項目!AS317)</f>
        <v/>
      </c>
      <c r="AJ517" s="394"/>
      <c r="AK517" s="394"/>
      <c r="AL517" s="416" t="str">
        <f>IF(入力①申請書項目!AY317="","",入力①申請書項目!AY317)</f>
        <v/>
      </c>
      <c r="AM517" s="416"/>
      <c r="AN517" s="416"/>
      <c r="AO517" s="416"/>
      <c r="AP517" s="416"/>
      <c r="AQ517" s="342"/>
    </row>
    <row r="518" spans="1:46" x14ac:dyDescent="0.15">
      <c r="A518" s="268"/>
      <c r="B518" s="268"/>
      <c r="C518" s="351">
        <v>148</v>
      </c>
      <c r="D518" s="343" t="str">
        <f>IF(入力①申請書項目!E318="","",入力①申請書項目!E318)</f>
        <v/>
      </c>
      <c r="E518" s="393" t="str">
        <f>IF(入力①申請書項目!G318="","",IF(入力①申請書項目!M318="",""&amp;入力①申請書項目!G318&amp;"."&amp;入力①申請書項目!J318,""&amp;入力①申請書項目!G318&amp;"."&amp;入力①申請書項目!J318&amp;"."&amp;入力①申請書項目!M318))</f>
        <v/>
      </c>
      <c r="F518" s="393"/>
      <c r="G518" s="393"/>
      <c r="H518" s="393"/>
      <c r="I518" s="464" t="str">
        <f>IF(入力①申請書項目!P318="","",VLOOKUP(入力①申請書項目!P318,PL①!$A$28:$B$36,2,FALSE))</f>
        <v/>
      </c>
      <c r="J518" s="464"/>
      <c r="K518" s="464"/>
      <c r="L518" s="391" t="str">
        <f>IF(入力①申請書項目!T318="","",入力①申請書項目!T318)</f>
        <v/>
      </c>
      <c r="M518" s="391"/>
      <c r="N518" s="391"/>
      <c r="O518" s="391"/>
      <c r="P518" s="391"/>
      <c r="Q518" s="391"/>
      <c r="R518" s="391"/>
      <c r="S518" s="391"/>
      <c r="T518" s="391"/>
      <c r="U518" s="391"/>
      <c r="V518" s="391"/>
      <c r="W518" s="393" t="str">
        <f>IF(入力①申請書項目!AD318="","",入力①申請書項目!AD318)&amp;IF(入力①申請書項目!AG318="","",入力①申請書項目!AG318)</f>
        <v/>
      </c>
      <c r="X518" s="393"/>
      <c r="Y518" s="393"/>
      <c r="Z518" s="393"/>
      <c r="AA518" s="393" t="str">
        <f>IF(入力①申請書項目!AJ318="","",入力①申請書項目!AJ318)</f>
        <v/>
      </c>
      <c r="AB518" s="393"/>
      <c r="AC518" s="393"/>
      <c r="AD518" s="394" t="str">
        <f>IF(入力①申請書項目!AN318="","",入力①申請書項目!AN318)</f>
        <v/>
      </c>
      <c r="AE518" s="394"/>
      <c r="AF518" s="394"/>
      <c r="AG518" s="443" t="str">
        <f>IF(入力①申請書項目!AQ318="","",入力①申請書項目!AQ318)</f>
        <v/>
      </c>
      <c r="AH518" s="443"/>
      <c r="AI518" s="394" t="str">
        <f>IF(入力①申請書項目!AS318=0,"",入力①申請書項目!AS318)</f>
        <v/>
      </c>
      <c r="AJ518" s="394"/>
      <c r="AK518" s="394"/>
      <c r="AL518" s="416" t="str">
        <f>IF(入力①申請書項目!AY318="","",入力①申請書項目!AY318)</f>
        <v/>
      </c>
      <c r="AM518" s="416"/>
      <c r="AN518" s="416"/>
      <c r="AO518" s="416"/>
      <c r="AP518" s="416"/>
      <c r="AQ518" s="342"/>
    </row>
    <row r="519" spans="1:46" x14ac:dyDescent="0.15">
      <c r="A519" s="268"/>
      <c r="B519" s="268"/>
      <c r="C519" s="351">
        <v>149</v>
      </c>
      <c r="D519" s="343" t="str">
        <f>IF(入力①申請書項目!E319="","",入力①申請書項目!E319)</f>
        <v/>
      </c>
      <c r="E519" s="393" t="str">
        <f>IF(入力①申請書項目!G319="","",IF(入力①申請書項目!M319="",""&amp;入力①申請書項目!G319&amp;"."&amp;入力①申請書項目!J319,""&amp;入力①申請書項目!G319&amp;"."&amp;入力①申請書項目!J319&amp;"."&amp;入力①申請書項目!M319))</f>
        <v/>
      </c>
      <c r="F519" s="393"/>
      <c r="G519" s="393"/>
      <c r="H519" s="393"/>
      <c r="I519" s="464" t="str">
        <f>IF(入力①申請書項目!P319="","",VLOOKUP(入力①申請書項目!P319,PL①!$A$28:$B$36,2,FALSE))</f>
        <v/>
      </c>
      <c r="J519" s="464"/>
      <c r="K519" s="464"/>
      <c r="L519" s="391" t="str">
        <f>IF(入力①申請書項目!T319="","",入力①申請書項目!T319)</f>
        <v/>
      </c>
      <c r="M519" s="391"/>
      <c r="N519" s="391"/>
      <c r="O519" s="391"/>
      <c r="P519" s="391"/>
      <c r="Q519" s="391"/>
      <c r="R519" s="391"/>
      <c r="S519" s="391"/>
      <c r="T519" s="391"/>
      <c r="U519" s="391"/>
      <c r="V519" s="391"/>
      <c r="W519" s="393" t="str">
        <f>IF(入力①申請書項目!AD319="","",入力①申請書項目!AD319)&amp;IF(入力①申請書項目!AG319="","",入力①申請書項目!AG319)</f>
        <v/>
      </c>
      <c r="X519" s="393"/>
      <c r="Y519" s="393"/>
      <c r="Z519" s="393"/>
      <c r="AA519" s="393" t="str">
        <f>IF(入力①申請書項目!AJ319="","",入力①申請書項目!AJ319)</f>
        <v/>
      </c>
      <c r="AB519" s="393"/>
      <c r="AC519" s="393"/>
      <c r="AD519" s="394" t="str">
        <f>IF(入力①申請書項目!AN319="","",入力①申請書項目!AN319)</f>
        <v/>
      </c>
      <c r="AE519" s="394"/>
      <c r="AF519" s="394"/>
      <c r="AG519" s="443" t="str">
        <f>IF(入力①申請書項目!AQ319="","",入力①申請書項目!AQ319)</f>
        <v/>
      </c>
      <c r="AH519" s="443"/>
      <c r="AI519" s="394" t="str">
        <f>IF(入力①申請書項目!AS319=0,"",入力①申請書項目!AS319)</f>
        <v/>
      </c>
      <c r="AJ519" s="394"/>
      <c r="AK519" s="394"/>
      <c r="AL519" s="416" t="str">
        <f>IF(入力①申請書項目!AY319="","",入力①申請書項目!AY319)</f>
        <v/>
      </c>
      <c r="AM519" s="416"/>
      <c r="AN519" s="416"/>
      <c r="AO519" s="416"/>
      <c r="AP519" s="416"/>
      <c r="AQ519" s="342"/>
    </row>
    <row r="520" spans="1:46" x14ac:dyDescent="0.15">
      <c r="A520" s="268"/>
      <c r="B520" s="268"/>
      <c r="C520" s="351">
        <v>150</v>
      </c>
      <c r="D520" s="343" t="str">
        <f>IF(入力①申請書項目!E320="","",入力①申請書項目!E320)</f>
        <v/>
      </c>
      <c r="E520" s="393" t="str">
        <f>IF(入力①申請書項目!G320="","",IF(入力①申請書項目!M320="",""&amp;入力①申請書項目!G320&amp;"."&amp;入力①申請書項目!J320,""&amp;入力①申請書項目!G320&amp;"."&amp;入力①申請書項目!J320&amp;"."&amp;入力①申請書項目!M320))</f>
        <v/>
      </c>
      <c r="F520" s="393"/>
      <c r="G520" s="393"/>
      <c r="H520" s="393"/>
      <c r="I520" s="464" t="str">
        <f>IF(入力①申請書項目!P320="","",VLOOKUP(入力①申請書項目!P320,PL①!$A$28:$B$36,2,FALSE))</f>
        <v/>
      </c>
      <c r="J520" s="464"/>
      <c r="K520" s="464"/>
      <c r="L520" s="391" t="str">
        <f>IF(入力①申請書項目!T320="","",入力①申請書項目!T320)</f>
        <v/>
      </c>
      <c r="M520" s="391"/>
      <c r="N520" s="391"/>
      <c r="O520" s="391"/>
      <c r="P520" s="391"/>
      <c r="Q520" s="391"/>
      <c r="R520" s="391"/>
      <c r="S520" s="391"/>
      <c r="T520" s="391"/>
      <c r="U520" s="391"/>
      <c r="V520" s="391"/>
      <c r="W520" s="393" t="str">
        <f>IF(入力①申請書項目!AD320="","",入力①申請書項目!AD320)&amp;IF(入力①申請書項目!AG320="","",入力①申請書項目!AG320)</f>
        <v/>
      </c>
      <c r="X520" s="393"/>
      <c r="Y520" s="393"/>
      <c r="Z520" s="393"/>
      <c r="AA520" s="393" t="str">
        <f>IF(入力①申請書項目!AJ320="","",入力①申請書項目!AJ320)</f>
        <v/>
      </c>
      <c r="AB520" s="393"/>
      <c r="AC520" s="393"/>
      <c r="AD520" s="394" t="str">
        <f>IF(入力①申請書項目!AN320="","",入力①申請書項目!AN320)</f>
        <v/>
      </c>
      <c r="AE520" s="394"/>
      <c r="AF520" s="394"/>
      <c r="AG520" s="443" t="str">
        <f>IF(入力①申請書項目!AQ320="","",入力①申請書項目!AQ320)</f>
        <v/>
      </c>
      <c r="AH520" s="443"/>
      <c r="AI520" s="394" t="str">
        <f>IF(入力①申請書項目!AS320=0,"",入力①申請書項目!AS320)</f>
        <v/>
      </c>
      <c r="AJ520" s="394"/>
      <c r="AK520" s="394"/>
      <c r="AL520" s="416" t="str">
        <f>IF(入力①申請書項目!AY320="","",入力①申請書項目!AY320)</f>
        <v/>
      </c>
      <c r="AM520" s="416"/>
      <c r="AN520" s="416"/>
      <c r="AO520" s="416"/>
      <c r="AP520" s="416"/>
      <c r="AQ520" s="342"/>
    </row>
    <row r="521" spans="1:46" x14ac:dyDescent="0.15">
      <c r="A521" s="268"/>
      <c r="B521" s="268"/>
      <c r="C521" s="351">
        <v>151</v>
      </c>
      <c r="D521" s="343" t="str">
        <f>IF(入力①申請書項目!E321="","",入力①申請書項目!E321)</f>
        <v/>
      </c>
      <c r="E521" s="393" t="str">
        <f>IF(入力①申請書項目!G321="","",IF(入力①申請書項目!M321="",""&amp;入力①申請書項目!G321&amp;"."&amp;入力①申請書項目!J321,""&amp;入力①申請書項目!G321&amp;"."&amp;入力①申請書項目!J321&amp;"."&amp;入力①申請書項目!M321))</f>
        <v/>
      </c>
      <c r="F521" s="393"/>
      <c r="G521" s="393"/>
      <c r="H521" s="393"/>
      <c r="I521" s="464" t="str">
        <f>IF(入力①申請書項目!P321="","",VLOOKUP(入力①申請書項目!P321,PL①!$A$28:$B$36,2,FALSE))</f>
        <v/>
      </c>
      <c r="J521" s="464"/>
      <c r="K521" s="464"/>
      <c r="L521" s="391" t="str">
        <f>IF(入力①申請書項目!T321="","",入力①申請書項目!T321)</f>
        <v/>
      </c>
      <c r="M521" s="391"/>
      <c r="N521" s="391"/>
      <c r="O521" s="391"/>
      <c r="P521" s="391"/>
      <c r="Q521" s="391"/>
      <c r="R521" s="391"/>
      <c r="S521" s="391"/>
      <c r="T521" s="391"/>
      <c r="U521" s="391"/>
      <c r="V521" s="391"/>
      <c r="W521" s="393" t="str">
        <f>IF(入力①申請書項目!AD321="","",入力①申請書項目!AD321)&amp;IF(入力①申請書項目!AG321="","",入力①申請書項目!AG321)</f>
        <v/>
      </c>
      <c r="X521" s="393"/>
      <c r="Y521" s="393"/>
      <c r="Z521" s="393"/>
      <c r="AA521" s="393" t="str">
        <f>IF(入力①申請書項目!AJ321="","",入力①申請書項目!AJ321)</f>
        <v/>
      </c>
      <c r="AB521" s="393"/>
      <c r="AC521" s="393"/>
      <c r="AD521" s="394" t="str">
        <f>IF(入力①申請書項目!AN321="","",入力①申請書項目!AN321)</f>
        <v/>
      </c>
      <c r="AE521" s="394"/>
      <c r="AF521" s="394"/>
      <c r="AG521" s="443" t="str">
        <f>IF(入力①申請書項目!AQ321="","",入力①申請書項目!AQ321)</f>
        <v/>
      </c>
      <c r="AH521" s="443"/>
      <c r="AI521" s="394" t="str">
        <f>IF(入力①申請書項目!AS321=0,"",入力①申請書項目!AS321)</f>
        <v/>
      </c>
      <c r="AJ521" s="394"/>
      <c r="AK521" s="394"/>
      <c r="AL521" s="416" t="str">
        <f>IF(入力①申請書項目!AY321="","",入力①申請書項目!AY321)</f>
        <v/>
      </c>
      <c r="AM521" s="416"/>
      <c r="AN521" s="416"/>
      <c r="AO521" s="416"/>
      <c r="AP521" s="416"/>
      <c r="AQ521" s="342"/>
    </row>
    <row r="522" spans="1:46" x14ac:dyDescent="0.15">
      <c r="A522" s="268"/>
      <c r="B522" s="268"/>
      <c r="C522" s="351">
        <v>152</v>
      </c>
      <c r="D522" s="343" t="str">
        <f>IF(入力①申請書項目!E322="","",入力①申請書項目!E322)</f>
        <v/>
      </c>
      <c r="E522" s="393" t="str">
        <f>IF(入力①申請書項目!G322="","",IF(入力①申請書項目!M322="",""&amp;入力①申請書項目!G322&amp;"."&amp;入力①申請書項目!J322,""&amp;入力①申請書項目!G322&amp;"."&amp;入力①申請書項目!J322&amp;"."&amp;入力①申請書項目!M322))</f>
        <v/>
      </c>
      <c r="F522" s="393"/>
      <c r="G522" s="393"/>
      <c r="H522" s="393"/>
      <c r="I522" s="464" t="str">
        <f>IF(入力①申請書項目!P322="","",VLOOKUP(入力①申請書項目!P322,PL①!$A$28:$B$36,2,FALSE))</f>
        <v/>
      </c>
      <c r="J522" s="464"/>
      <c r="K522" s="464"/>
      <c r="L522" s="391" t="str">
        <f>IF(入力①申請書項目!T322="","",入力①申請書項目!T322)</f>
        <v/>
      </c>
      <c r="M522" s="391"/>
      <c r="N522" s="391"/>
      <c r="O522" s="391"/>
      <c r="P522" s="391"/>
      <c r="Q522" s="391"/>
      <c r="R522" s="391"/>
      <c r="S522" s="391"/>
      <c r="T522" s="391"/>
      <c r="U522" s="391"/>
      <c r="V522" s="391"/>
      <c r="W522" s="393" t="str">
        <f>IF(入力①申請書項目!AD322="","",入力①申請書項目!AD322)&amp;IF(入力①申請書項目!AG322="","",入力①申請書項目!AG322)</f>
        <v/>
      </c>
      <c r="X522" s="393"/>
      <c r="Y522" s="393"/>
      <c r="Z522" s="393"/>
      <c r="AA522" s="393" t="str">
        <f>IF(入力①申請書項目!AJ322="","",入力①申請書項目!AJ322)</f>
        <v/>
      </c>
      <c r="AB522" s="393"/>
      <c r="AC522" s="393"/>
      <c r="AD522" s="394" t="str">
        <f>IF(入力①申請書項目!AN322="","",入力①申請書項目!AN322)</f>
        <v/>
      </c>
      <c r="AE522" s="394"/>
      <c r="AF522" s="394"/>
      <c r="AG522" s="443" t="str">
        <f>IF(入力①申請書項目!AQ322="","",入力①申請書項目!AQ322)</f>
        <v/>
      </c>
      <c r="AH522" s="443"/>
      <c r="AI522" s="394" t="str">
        <f>IF(入力①申請書項目!AS322=0,"",入力①申請書項目!AS322)</f>
        <v/>
      </c>
      <c r="AJ522" s="394"/>
      <c r="AK522" s="394"/>
      <c r="AL522" s="416" t="str">
        <f>IF(入力①申請書項目!AY322="","",入力①申請書項目!AY322)</f>
        <v/>
      </c>
      <c r="AM522" s="416"/>
      <c r="AN522" s="416"/>
      <c r="AO522" s="416"/>
      <c r="AP522" s="416"/>
      <c r="AQ522" s="342"/>
    </row>
    <row r="523" spans="1:46" x14ac:dyDescent="0.15">
      <c r="A523" s="268"/>
      <c r="B523" s="268"/>
      <c r="C523" s="351">
        <v>153</v>
      </c>
      <c r="D523" s="343" t="str">
        <f>IF(入力①申請書項目!E323="","",入力①申請書項目!E323)</f>
        <v/>
      </c>
      <c r="E523" s="393" t="str">
        <f>IF(入力①申請書項目!G323="","",IF(入力①申請書項目!M323="",""&amp;入力①申請書項目!G323&amp;"."&amp;入力①申請書項目!J323,""&amp;入力①申請書項目!G323&amp;"."&amp;入力①申請書項目!J323&amp;"."&amp;入力①申請書項目!M323))</f>
        <v/>
      </c>
      <c r="F523" s="393"/>
      <c r="G523" s="393"/>
      <c r="H523" s="393"/>
      <c r="I523" s="464" t="str">
        <f>IF(入力①申請書項目!P323="","",VLOOKUP(入力①申請書項目!P323,PL①!$A$28:$B$36,2,FALSE))</f>
        <v/>
      </c>
      <c r="J523" s="464"/>
      <c r="K523" s="464"/>
      <c r="L523" s="391" t="str">
        <f>IF(入力①申請書項目!T323="","",入力①申請書項目!T323)</f>
        <v/>
      </c>
      <c r="M523" s="391"/>
      <c r="N523" s="391"/>
      <c r="O523" s="391"/>
      <c r="P523" s="391"/>
      <c r="Q523" s="391"/>
      <c r="R523" s="391"/>
      <c r="S523" s="391"/>
      <c r="T523" s="391"/>
      <c r="U523" s="391"/>
      <c r="V523" s="391"/>
      <c r="W523" s="393" t="str">
        <f>IF(入力①申請書項目!AD323="","",入力①申請書項目!AD323)&amp;IF(入力①申請書項目!AG323="","",入力①申請書項目!AG323)</f>
        <v/>
      </c>
      <c r="X523" s="393"/>
      <c r="Y523" s="393"/>
      <c r="Z523" s="393"/>
      <c r="AA523" s="393" t="str">
        <f>IF(入力①申請書項目!AJ323="","",入力①申請書項目!AJ323)</f>
        <v/>
      </c>
      <c r="AB523" s="393"/>
      <c r="AC523" s="393"/>
      <c r="AD523" s="394" t="str">
        <f>IF(入力①申請書項目!AN323="","",入力①申請書項目!AN323)</f>
        <v/>
      </c>
      <c r="AE523" s="394"/>
      <c r="AF523" s="394"/>
      <c r="AG523" s="443" t="str">
        <f>IF(入力①申請書項目!AQ323="","",入力①申請書項目!AQ323)</f>
        <v/>
      </c>
      <c r="AH523" s="443"/>
      <c r="AI523" s="394" t="str">
        <f>IF(入力①申請書項目!AS323=0,"",入力①申請書項目!AS323)</f>
        <v/>
      </c>
      <c r="AJ523" s="394"/>
      <c r="AK523" s="394"/>
      <c r="AL523" s="416" t="str">
        <f>IF(入力①申請書項目!AY323="","",入力①申請書項目!AY323)</f>
        <v/>
      </c>
      <c r="AM523" s="416"/>
      <c r="AN523" s="416"/>
      <c r="AO523" s="416"/>
      <c r="AP523" s="416"/>
      <c r="AQ523" s="342"/>
    </row>
    <row r="524" spans="1:46" x14ac:dyDescent="0.15">
      <c r="A524" s="268"/>
      <c r="B524" s="268"/>
      <c r="C524" s="351">
        <v>154</v>
      </c>
      <c r="D524" s="343" t="str">
        <f>IF(入力①申請書項目!E324="","",入力①申請書項目!E324)</f>
        <v/>
      </c>
      <c r="E524" s="393" t="str">
        <f>IF(入力①申請書項目!G324="","",IF(入力①申請書項目!M324="",""&amp;入力①申請書項目!G324&amp;"."&amp;入力①申請書項目!J324,""&amp;入力①申請書項目!G324&amp;"."&amp;入力①申請書項目!J324&amp;"."&amp;入力①申請書項目!M324))</f>
        <v/>
      </c>
      <c r="F524" s="393"/>
      <c r="G524" s="393"/>
      <c r="H524" s="393"/>
      <c r="I524" s="464" t="str">
        <f>IF(入力①申請書項目!P324="","",VLOOKUP(入力①申請書項目!P324,PL①!$A$28:$B$36,2,FALSE))</f>
        <v/>
      </c>
      <c r="J524" s="464"/>
      <c r="K524" s="464"/>
      <c r="L524" s="391" t="str">
        <f>IF(入力①申請書項目!T324="","",入力①申請書項目!T324)</f>
        <v/>
      </c>
      <c r="M524" s="391"/>
      <c r="N524" s="391"/>
      <c r="O524" s="391"/>
      <c r="P524" s="391"/>
      <c r="Q524" s="391"/>
      <c r="R524" s="391"/>
      <c r="S524" s="391"/>
      <c r="T524" s="391"/>
      <c r="U524" s="391"/>
      <c r="V524" s="391"/>
      <c r="W524" s="393" t="str">
        <f>IF(入力①申請書項目!AD324="","",入力①申請書項目!AD324)&amp;IF(入力①申請書項目!AG324="","",入力①申請書項目!AG324)</f>
        <v/>
      </c>
      <c r="X524" s="393"/>
      <c r="Y524" s="393"/>
      <c r="Z524" s="393"/>
      <c r="AA524" s="393" t="str">
        <f>IF(入力①申請書項目!AJ324="","",入力①申請書項目!AJ324)</f>
        <v/>
      </c>
      <c r="AB524" s="393"/>
      <c r="AC524" s="393"/>
      <c r="AD524" s="394" t="str">
        <f>IF(入力①申請書項目!AN324="","",入力①申請書項目!AN324)</f>
        <v/>
      </c>
      <c r="AE524" s="394"/>
      <c r="AF524" s="394"/>
      <c r="AG524" s="443" t="str">
        <f>IF(入力①申請書項目!AQ324="","",入力①申請書項目!AQ324)</f>
        <v/>
      </c>
      <c r="AH524" s="443"/>
      <c r="AI524" s="394" t="str">
        <f>IF(入力①申請書項目!AS324=0,"",入力①申請書項目!AS324)</f>
        <v/>
      </c>
      <c r="AJ524" s="394"/>
      <c r="AK524" s="394"/>
      <c r="AL524" s="416" t="str">
        <f>IF(入力①申請書項目!AY324="","",入力①申請書項目!AY324)</f>
        <v/>
      </c>
      <c r="AM524" s="416"/>
      <c r="AN524" s="416"/>
      <c r="AO524" s="416"/>
      <c r="AP524" s="416"/>
      <c r="AQ524" s="342"/>
    </row>
    <row r="525" spans="1:46" x14ac:dyDescent="0.15">
      <c r="A525" s="268"/>
      <c r="B525" s="268"/>
      <c r="C525" s="351">
        <v>155</v>
      </c>
      <c r="D525" s="343" t="str">
        <f>IF(入力①申請書項目!E325="","",入力①申請書項目!E325)</f>
        <v/>
      </c>
      <c r="E525" s="393" t="str">
        <f>IF(入力①申請書項目!G325="","",IF(入力①申請書項目!M325="",""&amp;入力①申請書項目!G325&amp;"."&amp;入力①申請書項目!J325,""&amp;入力①申請書項目!G325&amp;"."&amp;入力①申請書項目!J325&amp;"."&amp;入力①申請書項目!M325))</f>
        <v/>
      </c>
      <c r="F525" s="393"/>
      <c r="G525" s="393"/>
      <c r="H525" s="393"/>
      <c r="I525" s="464" t="str">
        <f>IF(入力①申請書項目!P325="","",VLOOKUP(入力①申請書項目!P325,PL①!$A$28:$B$36,2,FALSE))</f>
        <v/>
      </c>
      <c r="J525" s="464"/>
      <c r="K525" s="464"/>
      <c r="L525" s="391" t="str">
        <f>IF(入力①申請書項目!T325="","",入力①申請書項目!T325)</f>
        <v/>
      </c>
      <c r="M525" s="391"/>
      <c r="N525" s="391"/>
      <c r="O525" s="391"/>
      <c r="P525" s="391"/>
      <c r="Q525" s="391"/>
      <c r="R525" s="391"/>
      <c r="S525" s="391"/>
      <c r="T525" s="391"/>
      <c r="U525" s="391"/>
      <c r="V525" s="391"/>
      <c r="W525" s="393" t="str">
        <f>IF(入力①申請書項目!AD325="","",入力①申請書項目!AD325)&amp;IF(入力①申請書項目!AG325="","",入力①申請書項目!AG325)</f>
        <v/>
      </c>
      <c r="X525" s="393"/>
      <c r="Y525" s="393"/>
      <c r="Z525" s="393"/>
      <c r="AA525" s="393" t="str">
        <f>IF(入力①申請書項目!AJ325="","",入力①申請書項目!AJ325)</f>
        <v/>
      </c>
      <c r="AB525" s="393"/>
      <c r="AC525" s="393"/>
      <c r="AD525" s="394" t="str">
        <f>IF(入力①申請書項目!AN325="","",入力①申請書項目!AN325)</f>
        <v/>
      </c>
      <c r="AE525" s="394"/>
      <c r="AF525" s="394"/>
      <c r="AG525" s="443" t="str">
        <f>IF(入力①申請書項目!AQ325="","",入力①申請書項目!AQ325)</f>
        <v/>
      </c>
      <c r="AH525" s="443"/>
      <c r="AI525" s="394" t="str">
        <f>IF(入力①申請書項目!AS325=0,"",入力①申請書項目!AS325)</f>
        <v/>
      </c>
      <c r="AJ525" s="394"/>
      <c r="AK525" s="394"/>
      <c r="AL525" s="416" t="str">
        <f>IF(入力①申請書項目!AY325="","",入力①申請書項目!AY325)</f>
        <v/>
      </c>
      <c r="AM525" s="416"/>
      <c r="AN525" s="416"/>
      <c r="AO525" s="416"/>
      <c r="AP525" s="416"/>
      <c r="AQ525" s="342"/>
    </row>
    <row r="526" spans="1:46" x14ac:dyDescent="0.15">
      <c r="A526" s="268"/>
      <c r="B526" s="268"/>
      <c r="C526" s="351">
        <v>156</v>
      </c>
      <c r="D526" s="343" t="str">
        <f>IF(入力①申請書項目!E326="","",入力①申請書項目!E326)</f>
        <v/>
      </c>
      <c r="E526" s="393" t="str">
        <f>IF(入力①申請書項目!G326="","",IF(入力①申請書項目!M326="",""&amp;入力①申請書項目!G326&amp;"."&amp;入力①申請書項目!J326,""&amp;入力①申請書項目!G326&amp;"."&amp;入力①申請書項目!J326&amp;"."&amp;入力①申請書項目!M326))</f>
        <v/>
      </c>
      <c r="F526" s="393"/>
      <c r="G526" s="393"/>
      <c r="H526" s="393"/>
      <c r="I526" s="464" t="str">
        <f>IF(入力①申請書項目!P326="","",VLOOKUP(入力①申請書項目!P326,PL①!$A$28:$B$36,2,FALSE))</f>
        <v/>
      </c>
      <c r="J526" s="464"/>
      <c r="K526" s="464"/>
      <c r="L526" s="391" t="str">
        <f>IF(入力①申請書項目!T326="","",入力①申請書項目!T326)</f>
        <v/>
      </c>
      <c r="M526" s="391"/>
      <c r="N526" s="391"/>
      <c r="O526" s="391"/>
      <c r="P526" s="391"/>
      <c r="Q526" s="391"/>
      <c r="R526" s="391"/>
      <c r="S526" s="391"/>
      <c r="T526" s="391"/>
      <c r="U526" s="391"/>
      <c r="V526" s="391"/>
      <c r="W526" s="393" t="str">
        <f>IF(入力①申請書項目!AD326="","",入力①申請書項目!AD326)&amp;IF(入力①申請書項目!AG326="","",入力①申請書項目!AG326)</f>
        <v/>
      </c>
      <c r="X526" s="393"/>
      <c r="Y526" s="393"/>
      <c r="Z526" s="393"/>
      <c r="AA526" s="393" t="str">
        <f>IF(入力①申請書項目!AJ326="","",入力①申請書項目!AJ326)</f>
        <v/>
      </c>
      <c r="AB526" s="393"/>
      <c r="AC526" s="393"/>
      <c r="AD526" s="394" t="str">
        <f>IF(入力①申請書項目!AN326="","",入力①申請書項目!AN326)</f>
        <v/>
      </c>
      <c r="AE526" s="394"/>
      <c r="AF526" s="394"/>
      <c r="AG526" s="443" t="str">
        <f>IF(入力①申請書項目!AQ326="","",入力①申請書項目!AQ326)</f>
        <v/>
      </c>
      <c r="AH526" s="443"/>
      <c r="AI526" s="394" t="str">
        <f>IF(入力①申請書項目!AS326=0,"",入力①申請書項目!AS326)</f>
        <v/>
      </c>
      <c r="AJ526" s="394"/>
      <c r="AK526" s="394"/>
      <c r="AL526" s="416" t="str">
        <f>IF(入力①申請書項目!AY326="","",入力①申請書項目!AY326)</f>
        <v/>
      </c>
      <c r="AM526" s="416"/>
      <c r="AN526" s="416"/>
      <c r="AO526" s="416"/>
      <c r="AP526" s="416"/>
      <c r="AQ526" s="342"/>
    </row>
    <row r="527" spans="1:46" x14ac:dyDescent="0.15">
      <c r="A527" s="268"/>
      <c r="B527" s="268"/>
      <c r="C527" s="351">
        <v>157</v>
      </c>
      <c r="D527" s="343" t="str">
        <f>IF(入力①申請書項目!E327="","",入力①申請書項目!E327)</f>
        <v/>
      </c>
      <c r="E527" s="393" t="str">
        <f>IF(入力①申請書項目!G327="","",IF(入力①申請書項目!M327="",""&amp;入力①申請書項目!G327&amp;"."&amp;入力①申請書項目!J327,""&amp;入力①申請書項目!G327&amp;"."&amp;入力①申請書項目!J327&amp;"."&amp;入力①申請書項目!M327))</f>
        <v/>
      </c>
      <c r="F527" s="393"/>
      <c r="G527" s="393"/>
      <c r="H527" s="393"/>
      <c r="I527" s="464" t="str">
        <f>IF(入力①申請書項目!P327="","",VLOOKUP(入力①申請書項目!P327,PL①!$A$28:$B$36,2,FALSE))</f>
        <v/>
      </c>
      <c r="J527" s="464"/>
      <c r="K527" s="464"/>
      <c r="L527" s="391" t="str">
        <f>IF(入力①申請書項目!T327="","",入力①申請書項目!T327)</f>
        <v/>
      </c>
      <c r="M527" s="391"/>
      <c r="N527" s="391"/>
      <c r="O527" s="391"/>
      <c r="P527" s="391"/>
      <c r="Q527" s="391"/>
      <c r="R527" s="391"/>
      <c r="S527" s="391"/>
      <c r="T527" s="391"/>
      <c r="U527" s="391"/>
      <c r="V527" s="391"/>
      <c r="W527" s="393" t="str">
        <f>IF(入力①申請書項目!AD327="","",入力①申請書項目!AD327)&amp;IF(入力①申請書項目!AG327="","",入力①申請書項目!AG327)</f>
        <v/>
      </c>
      <c r="X527" s="393"/>
      <c r="Y527" s="393"/>
      <c r="Z527" s="393"/>
      <c r="AA527" s="393" t="str">
        <f>IF(入力①申請書項目!AJ327="","",入力①申請書項目!AJ327)</f>
        <v/>
      </c>
      <c r="AB527" s="393"/>
      <c r="AC527" s="393"/>
      <c r="AD527" s="394" t="str">
        <f>IF(入力①申請書項目!AN327="","",入力①申請書項目!AN327)</f>
        <v/>
      </c>
      <c r="AE527" s="394"/>
      <c r="AF527" s="394"/>
      <c r="AG527" s="443" t="str">
        <f>IF(入力①申請書項目!AQ327="","",入力①申請書項目!AQ327)</f>
        <v/>
      </c>
      <c r="AH527" s="443"/>
      <c r="AI527" s="394" t="str">
        <f>IF(入力①申請書項目!AS327=0,"",入力①申請書項目!AS327)</f>
        <v/>
      </c>
      <c r="AJ527" s="394"/>
      <c r="AK527" s="394"/>
      <c r="AL527" s="416" t="str">
        <f>IF(入力①申請書項目!AY327="","",入力①申請書項目!AY327)</f>
        <v/>
      </c>
      <c r="AM527" s="416"/>
      <c r="AN527" s="416"/>
      <c r="AO527" s="416"/>
      <c r="AP527" s="416"/>
      <c r="AQ527" s="342"/>
    </row>
    <row r="528" spans="1:46" x14ac:dyDescent="0.15">
      <c r="A528" s="268"/>
      <c r="B528" s="268"/>
      <c r="C528" s="351">
        <v>158</v>
      </c>
      <c r="D528" s="343" t="str">
        <f>IF(入力①申請書項目!E328="","",入力①申請書項目!E328)</f>
        <v/>
      </c>
      <c r="E528" s="393" t="str">
        <f>IF(入力①申請書項目!G328="","",IF(入力①申請書項目!M328="",""&amp;入力①申請書項目!G328&amp;"."&amp;入力①申請書項目!J328,""&amp;入力①申請書項目!G328&amp;"."&amp;入力①申請書項目!J328&amp;"."&amp;入力①申請書項目!M328))</f>
        <v/>
      </c>
      <c r="F528" s="393"/>
      <c r="G528" s="393"/>
      <c r="H528" s="393"/>
      <c r="I528" s="464" t="str">
        <f>IF(入力①申請書項目!P328="","",VLOOKUP(入力①申請書項目!P328,PL①!$A$28:$B$36,2,FALSE))</f>
        <v/>
      </c>
      <c r="J528" s="464"/>
      <c r="K528" s="464"/>
      <c r="L528" s="391" t="str">
        <f>IF(入力①申請書項目!T328="","",入力①申請書項目!T328)</f>
        <v/>
      </c>
      <c r="M528" s="391"/>
      <c r="N528" s="391"/>
      <c r="O528" s="391"/>
      <c r="P528" s="391"/>
      <c r="Q528" s="391"/>
      <c r="R528" s="391"/>
      <c r="S528" s="391"/>
      <c r="T528" s="391"/>
      <c r="U528" s="391"/>
      <c r="V528" s="391"/>
      <c r="W528" s="393" t="str">
        <f>IF(入力①申請書項目!AD328="","",入力①申請書項目!AD328)&amp;IF(入力①申請書項目!AG328="","",入力①申請書項目!AG328)</f>
        <v/>
      </c>
      <c r="X528" s="393"/>
      <c r="Y528" s="393"/>
      <c r="Z528" s="393"/>
      <c r="AA528" s="393" t="str">
        <f>IF(入力①申請書項目!AJ328="","",入力①申請書項目!AJ328)</f>
        <v/>
      </c>
      <c r="AB528" s="393"/>
      <c r="AC528" s="393"/>
      <c r="AD528" s="394" t="str">
        <f>IF(入力①申請書項目!AN328="","",入力①申請書項目!AN328)</f>
        <v/>
      </c>
      <c r="AE528" s="394"/>
      <c r="AF528" s="394"/>
      <c r="AG528" s="443" t="str">
        <f>IF(入力①申請書項目!AQ328="","",入力①申請書項目!AQ328)</f>
        <v/>
      </c>
      <c r="AH528" s="443"/>
      <c r="AI528" s="394" t="str">
        <f>IF(入力①申請書項目!AS328=0,"",入力①申請書項目!AS328)</f>
        <v/>
      </c>
      <c r="AJ528" s="394"/>
      <c r="AK528" s="394"/>
      <c r="AL528" s="416" t="str">
        <f>IF(入力①申請書項目!AY328="","",入力①申請書項目!AY328)</f>
        <v/>
      </c>
      <c r="AM528" s="416"/>
      <c r="AN528" s="416"/>
      <c r="AO528" s="416"/>
      <c r="AP528" s="416"/>
      <c r="AQ528" s="342"/>
    </row>
    <row r="529" spans="1:43" x14ac:dyDescent="0.15">
      <c r="A529" s="268"/>
      <c r="B529" s="268"/>
      <c r="C529" s="351">
        <v>159</v>
      </c>
      <c r="D529" s="343" t="str">
        <f>IF(入力①申請書項目!E329="","",入力①申請書項目!E329)</f>
        <v/>
      </c>
      <c r="E529" s="393" t="str">
        <f>IF(入力①申請書項目!G329="","",IF(入力①申請書項目!M329="",""&amp;入力①申請書項目!G329&amp;"."&amp;入力①申請書項目!J329,""&amp;入力①申請書項目!G329&amp;"."&amp;入力①申請書項目!J329&amp;"."&amp;入力①申請書項目!M329))</f>
        <v/>
      </c>
      <c r="F529" s="393"/>
      <c r="G529" s="393"/>
      <c r="H529" s="393"/>
      <c r="I529" s="464" t="str">
        <f>IF(入力①申請書項目!P329="","",VLOOKUP(入力①申請書項目!P329,PL①!$A$28:$B$36,2,FALSE))</f>
        <v/>
      </c>
      <c r="J529" s="464"/>
      <c r="K529" s="464"/>
      <c r="L529" s="391" t="str">
        <f>IF(入力①申請書項目!T329="","",入力①申請書項目!T329)</f>
        <v/>
      </c>
      <c r="M529" s="391"/>
      <c r="N529" s="391"/>
      <c r="O529" s="391"/>
      <c r="P529" s="391"/>
      <c r="Q529" s="391"/>
      <c r="R529" s="391"/>
      <c r="S529" s="391"/>
      <c r="T529" s="391"/>
      <c r="U529" s="391"/>
      <c r="V529" s="391"/>
      <c r="W529" s="393" t="str">
        <f>IF(入力①申請書項目!AD329="","",入力①申請書項目!AD329)&amp;IF(入力①申請書項目!AG329="","",入力①申請書項目!AG329)</f>
        <v/>
      </c>
      <c r="X529" s="393"/>
      <c r="Y529" s="393"/>
      <c r="Z529" s="393"/>
      <c r="AA529" s="393" t="str">
        <f>IF(入力①申請書項目!AJ329="","",入力①申請書項目!AJ329)</f>
        <v/>
      </c>
      <c r="AB529" s="393"/>
      <c r="AC529" s="393"/>
      <c r="AD529" s="394" t="str">
        <f>IF(入力①申請書項目!AN329="","",入力①申請書項目!AN329)</f>
        <v/>
      </c>
      <c r="AE529" s="394"/>
      <c r="AF529" s="394"/>
      <c r="AG529" s="443" t="str">
        <f>IF(入力①申請書項目!AQ329="","",入力①申請書項目!AQ329)</f>
        <v/>
      </c>
      <c r="AH529" s="443"/>
      <c r="AI529" s="394" t="str">
        <f>IF(入力①申請書項目!AS329=0,"",入力①申請書項目!AS329)</f>
        <v/>
      </c>
      <c r="AJ529" s="394"/>
      <c r="AK529" s="394"/>
      <c r="AL529" s="416" t="str">
        <f>IF(入力①申請書項目!AY329="","",入力①申請書項目!AY329)</f>
        <v/>
      </c>
      <c r="AM529" s="416"/>
      <c r="AN529" s="416"/>
      <c r="AO529" s="416"/>
      <c r="AP529" s="416"/>
      <c r="AQ529" s="342"/>
    </row>
    <row r="530" spans="1:43" x14ac:dyDescent="0.15">
      <c r="A530" s="268"/>
      <c r="B530" s="268"/>
      <c r="C530" s="351">
        <v>160</v>
      </c>
      <c r="D530" s="343" t="str">
        <f>IF(入力①申請書項目!E330="","",入力①申請書項目!E330)</f>
        <v/>
      </c>
      <c r="E530" s="393" t="str">
        <f>IF(入力①申請書項目!G330="","",IF(入力①申請書項目!M330="",""&amp;入力①申請書項目!G330&amp;"."&amp;入力①申請書項目!J330,""&amp;入力①申請書項目!G330&amp;"."&amp;入力①申請書項目!J330&amp;"."&amp;入力①申請書項目!M330))</f>
        <v/>
      </c>
      <c r="F530" s="393"/>
      <c r="G530" s="393"/>
      <c r="H530" s="393"/>
      <c r="I530" s="464" t="str">
        <f>IF(入力①申請書項目!P330="","",VLOOKUP(入力①申請書項目!P330,PL①!$A$28:$B$36,2,FALSE))</f>
        <v/>
      </c>
      <c r="J530" s="464"/>
      <c r="K530" s="464"/>
      <c r="L530" s="391" t="str">
        <f>IF(入力①申請書項目!T330="","",入力①申請書項目!T330)</f>
        <v/>
      </c>
      <c r="M530" s="391"/>
      <c r="N530" s="391"/>
      <c r="O530" s="391"/>
      <c r="P530" s="391"/>
      <c r="Q530" s="391"/>
      <c r="R530" s="391"/>
      <c r="S530" s="391"/>
      <c r="T530" s="391"/>
      <c r="U530" s="391"/>
      <c r="V530" s="391"/>
      <c r="W530" s="393" t="str">
        <f>IF(入力①申請書項目!AD330="","",入力①申請書項目!AD330)&amp;IF(入力①申請書項目!AG330="","",入力①申請書項目!AG330)</f>
        <v/>
      </c>
      <c r="X530" s="393"/>
      <c r="Y530" s="393"/>
      <c r="Z530" s="393"/>
      <c r="AA530" s="393" t="str">
        <f>IF(入力①申請書項目!AJ330="","",入力①申請書項目!AJ330)</f>
        <v/>
      </c>
      <c r="AB530" s="393"/>
      <c r="AC530" s="393"/>
      <c r="AD530" s="394" t="str">
        <f>IF(入力①申請書項目!AN330="","",入力①申請書項目!AN330)</f>
        <v/>
      </c>
      <c r="AE530" s="394"/>
      <c r="AF530" s="394"/>
      <c r="AG530" s="443" t="str">
        <f>IF(入力①申請書項目!AQ330="","",入力①申請書項目!AQ330)</f>
        <v/>
      </c>
      <c r="AH530" s="443"/>
      <c r="AI530" s="394" t="str">
        <f>IF(入力①申請書項目!AS330=0,"",入力①申請書項目!AS330)</f>
        <v/>
      </c>
      <c r="AJ530" s="394"/>
      <c r="AK530" s="394"/>
      <c r="AL530" s="416" t="str">
        <f>IF(入力①申請書項目!AY330="","",入力①申請書項目!AY330)</f>
        <v/>
      </c>
      <c r="AM530" s="416"/>
      <c r="AN530" s="416"/>
      <c r="AO530" s="416"/>
      <c r="AP530" s="416"/>
      <c r="AQ530" s="342"/>
    </row>
    <row r="531" spans="1:43" x14ac:dyDescent="0.15">
      <c r="A531" s="268"/>
      <c r="B531" s="268"/>
      <c r="C531" s="351">
        <v>161</v>
      </c>
      <c r="D531" s="343" t="str">
        <f>IF(入力①申請書項目!E331="","",入力①申請書項目!E331)</f>
        <v/>
      </c>
      <c r="E531" s="393" t="str">
        <f>IF(入力①申請書項目!G331="","",IF(入力①申請書項目!M331="",""&amp;入力①申請書項目!G331&amp;"."&amp;入力①申請書項目!J331,""&amp;入力①申請書項目!G331&amp;"."&amp;入力①申請書項目!J331&amp;"."&amp;入力①申請書項目!M331))</f>
        <v/>
      </c>
      <c r="F531" s="393"/>
      <c r="G531" s="393"/>
      <c r="H531" s="393"/>
      <c r="I531" s="464" t="str">
        <f>IF(入力①申請書項目!P331="","",VLOOKUP(入力①申請書項目!P331,PL①!$A$28:$B$36,2,FALSE))</f>
        <v/>
      </c>
      <c r="J531" s="464"/>
      <c r="K531" s="464"/>
      <c r="L531" s="391" t="str">
        <f>IF(入力①申請書項目!T331="","",入力①申請書項目!T331)</f>
        <v/>
      </c>
      <c r="M531" s="391"/>
      <c r="N531" s="391"/>
      <c r="O531" s="391"/>
      <c r="P531" s="391"/>
      <c r="Q531" s="391"/>
      <c r="R531" s="391"/>
      <c r="S531" s="391"/>
      <c r="T531" s="391"/>
      <c r="U531" s="391"/>
      <c r="V531" s="391"/>
      <c r="W531" s="393" t="str">
        <f>IF(入力①申請書項目!AD331="","",入力①申請書項目!AD331)&amp;IF(入力①申請書項目!AG331="","",入力①申請書項目!AG331)</f>
        <v/>
      </c>
      <c r="X531" s="393"/>
      <c r="Y531" s="393"/>
      <c r="Z531" s="393"/>
      <c r="AA531" s="393" t="str">
        <f>IF(入力①申請書項目!AJ331="","",入力①申請書項目!AJ331)</f>
        <v/>
      </c>
      <c r="AB531" s="393"/>
      <c r="AC531" s="393"/>
      <c r="AD531" s="394" t="str">
        <f>IF(入力①申請書項目!AN331="","",入力①申請書項目!AN331)</f>
        <v/>
      </c>
      <c r="AE531" s="394"/>
      <c r="AF531" s="394"/>
      <c r="AG531" s="443" t="str">
        <f>IF(入力①申請書項目!AQ331="","",入力①申請書項目!AQ331)</f>
        <v/>
      </c>
      <c r="AH531" s="443"/>
      <c r="AI531" s="394" t="str">
        <f>IF(入力①申請書項目!AS331=0,"",入力①申請書項目!AS331)</f>
        <v/>
      </c>
      <c r="AJ531" s="394"/>
      <c r="AK531" s="394"/>
      <c r="AL531" s="416" t="str">
        <f>IF(入力①申請書項目!AY331="","",入力①申請書項目!AY331)</f>
        <v/>
      </c>
      <c r="AM531" s="416"/>
      <c r="AN531" s="416"/>
      <c r="AO531" s="416"/>
      <c r="AP531" s="416"/>
      <c r="AQ531" s="342"/>
    </row>
    <row r="532" spans="1:43" x14ac:dyDescent="0.15">
      <c r="A532" s="268"/>
      <c r="B532" s="268"/>
      <c r="C532" s="351">
        <v>162</v>
      </c>
      <c r="D532" s="343" t="str">
        <f>IF(入力①申請書項目!E332="","",入力①申請書項目!E332)</f>
        <v/>
      </c>
      <c r="E532" s="393" t="str">
        <f>IF(入力①申請書項目!G332="","",IF(入力①申請書項目!M332="",""&amp;入力①申請書項目!G332&amp;"."&amp;入力①申請書項目!J332,""&amp;入力①申請書項目!G332&amp;"."&amp;入力①申請書項目!J332&amp;"."&amp;入力①申請書項目!M332))</f>
        <v/>
      </c>
      <c r="F532" s="393"/>
      <c r="G532" s="393"/>
      <c r="H532" s="393"/>
      <c r="I532" s="464" t="str">
        <f>IF(入力①申請書項目!P332="","",VLOOKUP(入力①申請書項目!P332,PL①!$A$28:$B$36,2,FALSE))</f>
        <v/>
      </c>
      <c r="J532" s="464"/>
      <c r="K532" s="464"/>
      <c r="L532" s="391" t="str">
        <f>IF(入力①申請書項目!T332="","",入力①申請書項目!T332)</f>
        <v/>
      </c>
      <c r="M532" s="391"/>
      <c r="N532" s="391"/>
      <c r="O532" s="391"/>
      <c r="P532" s="391"/>
      <c r="Q532" s="391"/>
      <c r="R532" s="391"/>
      <c r="S532" s="391"/>
      <c r="T532" s="391"/>
      <c r="U532" s="391"/>
      <c r="V532" s="391"/>
      <c r="W532" s="393" t="str">
        <f>IF(入力①申請書項目!AD332="","",入力①申請書項目!AD332)&amp;IF(入力①申請書項目!AG332="","",入力①申請書項目!AG332)</f>
        <v/>
      </c>
      <c r="X532" s="393"/>
      <c r="Y532" s="393"/>
      <c r="Z532" s="393"/>
      <c r="AA532" s="393" t="str">
        <f>IF(入力①申請書項目!AJ332="","",入力①申請書項目!AJ332)</f>
        <v/>
      </c>
      <c r="AB532" s="393"/>
      <c r="AC532" s="393"/>
      <c r="AD532" s="394" t="str">
        <f>IF(入力①申請書項目!AN332="","",入力①申請書項目!AN332)</f>
        <v/>
      </c>
      <c r="AE532" s="394"/>
      <c r="AF532" s="394"/>
      <c r="AG532" s="443" t="str">
        <f>IF(入力①申請書項目!AQ332="","",入力①申請書項目!AQ332)</f>
        <v/>
      </c>
      <c r="AH532" s="443"/>
      <c r="AI532" s="394" t="str">
        <f>IF(入力①申請書項目!AS332=0,"",入力①申請書項目!AS332)</f>
        <v/>
      </c>
      <c r="AJ532" s="394"/>
      <c r="AK532" s="394"/>
      <c r="AL532" s="416" t="str">
        <f>IF(入力①申請書項目!AY332="","",入力①申請書項目!AY332)</f>
        <v/>
      </c>
      <c r="AM532" s="416"/>
      <c r="AN532" s="416"/>
      <c r="AO532" s="416"/>
      <c r="AP532" s="416"/>
      <c r="AQ532" s="342"/>
    </row>
    <row r="533" spans="1:43" x14ac:dyDescent="0.15">
      <c r="A533" s="268"/>
      <c r="B533" s="268"/>
      <c r="C533" s="351">
        <v>163</v>
      </c>
      <c r="D533" s="343" t="str">
        <f>IF(入力①申請書項目!E333="","",入力①申請書項目!E333)</f>
        <v/>
      </c>
      <c r="E533" s="393" t="str">
        <f>IF(入力①申請書項目!G333="","",IF(入力①申請書項目!M333="",""&amp;入力①申請書項目!G333&amp;"."&amp;入力①申請書項目!J333,""&amp;入力①申請書項目!G333&amp;"."&amp;入力①申請書項目!J333&amp;"."&amp;入力①申請書項目!M333))</f>
        <v/>
      </c>
      <c r="F533" s="393"/>
      <c r="G533" s="393"/>
      <c r="H533" s="393"/>
      <c r="I533" s="464" t="str">
        <f>IF(入力①申請書項目!P333="","",VLOOKUP(入力①申請書項目!P333,PL①!$A$28:$B$36,2,FALSE))</f>
        <v/>
      </c>
      <c r="J533" s="464"/>
      <c r="K533" s="464"/>
      <c r="L533" s="391" t="str">
        <f>IF(入力①申請書項目!T333="","",入力①申請書項目!T333)</f>
        <v/>
      </c>
      <c r="M533" s="391"/>
      <c r="N533" s="391"/>
      <c r="O533" s="391"/>
      <c r="P533" s="391"/>
      <c r="Q533" s="391"/>
      <c r="R533" s="391"/>
      <c r="S533" s="391"/>
      <c r="T533" s="391"/>
      <c r="U533" s="391"/>
      <c r="V533" s="391"/>
      <c r="W533" s="393" t="str">
        <f>IF(入力①申請書項目!AD333="","",入力①申請書項目!AD333)&amp;IF(入力①申請書項目!AG333="","",入力①申請書項目!AG333)</f>
        <v/>
      </c>
      <c r="X533" s="393"/>
      <c r="Y533" s="393"/>
      <c r="Z533" s="393"/>
      <c r="AA533" s="393" t="str">
        <f>IF(入力①申請書項目!AJ333="","",入力①申請書項目!AJ333)</f>
        <v/>
      </c>
      <c r="AB533" s="393"/>
      <c r="AC533" s="393"/>
      <c r="AD533" s="394" t="str">
        <f>IF(入力①申請書項目!AN333="","",入力①申請書項目!AN333)</f>
        <v/>
      </c>
      <c r="AE533" s="394"/>
      <c r="AF533" s="394"/>
      <c r="AG533" s="443" t="str">
        <f>IF(入力①申請書項目!AQ333="","",入力①申請書項目!AQ333)</f>
        <v/>
      </c>
      <c r="AH533" s="443"/>
      <c r="AI533" s="394" t="str">
        <f>IF(入力①申請書項目!AS333=0,"",入力①申請書項目!AS333)</f>
        <v/>
      </c>
      <c r="AJ533" s="394"/>
      <c r="AK533" s="394"/>
      <c r="AL533" s="416" t="str">
        <f>IF(入力①申請書項目!AY333="","",入力①申請書項目!AY333)</f>
        <v/>
      </c>
      <c r="AM533" s="416"/>
      <c r="AN533" s="416"/>
      <c r="AO533" s="416"/>
      <c r="AP533" s="416"/>
      <c r="AQ533" s="342"/>
    </row>
    <row r="534" spans="1:43" x14ac:dyDescent="0.15">
      <c r="A534" s="268"/>
      <c r="B534" s="268"/>
      <c r="C534" s="351">
        <v>164</v>
      </c>
      <c r="D534" s="343" t="str">
        <f>IF(入力①申請書項目!E334="","",入力①申請書項目!E334)</f>
        <v/>
      </c>
      <c r="E534" s="393" t="str">
        <f>IF(入力①申請書項目!G334="","",IF(入力①申請書項目!M334="",""&amp;入力①申請書項目!G334&amp;"."&amp;入力①申請書項目!J334,""&amp;入力①申請書項目!G334&amp;"."&amp;入力①申請書項目!J334&amp;"."&amp;入力①申請書項目!M334))</f>
        <v/>
      </c>
      <c r="F534" s="393"/>
      <c r="G534" s="393"/>
      <c r="H534" s="393"/>
      <c r="I534" s="464" t="str">
        <f>IF(入力①申請書項目!P334="","",VLOOKUP(入力①申請書項目!P334,PL①!$A$28:$B$36,2,FALSE))</f>
        <v/>
      </c>
      <c r="J534" s="464"/>
      <c r="K534" s="464"/>
      <c r="L534" s="391" t="str">
        <f>IF(入力①申請書項目!T334="","",入力①申請書項目!T334)</f>
        <v/>
      </c>
      <c r="M534" s="391"/>
      <c r="N534" s="391"/>
      <c r="O534" s="391"/>
      <c r="P534" s="391"/>
      <c r="Q534" s="391"/>
      <c r="R534" s="391"/>
      <c r="S534" s="391"/>
      <c r="T534" s="391"/>
      <c r="U534" s="391"/>
      <c r="V534" s="391"/>
      <c r="W534" s="393" t="str">
        <f>IF(入力①申請書項目!AD334="","",入力①申請書項目!AD334)&amp;IF(入力①申請書項目!AG334="","",入力①申請書項目!AG334)</f>
        <v/>
      </c>
      <c r="X534" s="393"/>
      <c r="Y534" s="393"/>
      <c r="Z534" s="393"/>
      <c r="AA534" s="393" t="str">
        <f>IF(入力①申請書項目!AJ334="","",入力①申請書項目!AJ334)</f>
        <v/>
      </c>
      <c r="AB534" s="393"/>
      <c r="AC534" s="393"/>
      <c r="AD534" s="394" t="str">
        <f>IF(入力①申請書項目!AN334="","",入力①申請書項目!AN334)</f>
        <v/>
      </c>
      <c r="AE534" s="394"/>
      <c r="AF534" s="394"/>
      <c r="AG534" s="443" t="str">
        <f>IF(入力①申請書項目!AQ334="","",入力①申請書項目!AQ334)</f>
        <v/>
      </c>
      <c r="AH534" s="443"/>
      <c r="AI534" s="394" t="str">
        <f>IF(入力①申請書項目!AS334=0,"",入力①申請書項目!AS334)</f>
        <v/>
      </c>
      <c r="AJ534" s="394"/>
      <c r="AK534" s="394"/>
      <c r="AL534" s="416" t="str">
        <f>IF(入力①申請書項目!AY334="","",入力①申請書項目!AY334)</f>
        <v/>
      </c>
      <c r="AM534" s="416"/>
      <c r="AN534" s="416"/>
      <c r="AO534" s="416"/>
      <c r="AP534" s="416"/>
      <c r="AQ534" s="342"/>
    </row>
    <row r="535" spans="1:43" x14ac:dyDescent="0.15">
      <c r="A535" s="268"/>
      <c r="B535" s="268"/>
      <c r="C535" s="351">
        <v>165</v>
      </c>
      <c r="D535" s="343" t="str">
        <f>IF(入力①申請書項目!E335="","",入力①申請書項目!E335)</f>
        <v/>
      </c>
      <c r="E535" s="393" t="str">
        <f>IF(入力①申請書項目!G335="","",IF(入力①申請書項目!M335="",""&amp;入力①申請書項目!G335&amp;"."&amp;入力①申請書項目!J335,""&amp;入力①申請書項目!G335&amp;"."&amp;入力①申請書項目!J335&amp;"."&amp;入力①申請書項目!M335))</f>
        <v/>
      </c>
      <c r="F535" s="393"/>
      <c r="G535" s="393"/>
      <c r="H535" s="393"/>
      <c r="I535" s="464" t="str">
        <f>IF(入力①申請書項目!P335="","",VLOOKUP(入力①申請書項目!P335,PL①!$A$28:$B$36,2,FALSE))</f>
        <v/>
      </c>
      <c r="J535" s="464"/>
      <c r="K535" s="464"/>
      <c r="L535" s="391" t="str">
        <f>IF(入力①申請書項目!T335="","",入力①申請書項目!T335)</f>
        <v/>
      </c>
      <c r="M535" s="391"/>
      <c r="N535" s="391"/>
      <c r="O535" s="391"/>
      <c r="P535" s="391"/>
      <c r="Q535" s="391"/>
      <c r="R535" s="391"/>
      <c r="S535" s="391"/>
      <c r="T535" s="391"/>
      <c r="U535" s="391"/>
      <c r="V535" s="391"/>
      <c r="W535" s="393" t="str">
        <f>IF(入力①申請書項目!AD335="","",入力①申請書項目!AD335)&amp;IF(入力①申請書項目!AG335="","",入力①申請書項目!AG335)</f>
        <v/>
      </c>
      <c r="X535" s="393"/>
      <c r="Y535" s="393"/>
      <c r="Z535" s="393"/>
      <c r="AA535" s="393" t="str">
        <f>IF(入力①申請書項目!AJ335="","",入力①申請書項目!AJ335)</f>
        <v/>
      </c>
      <c r="AB535" s="393"/>
      <c r="AC535" s="393"/>
      <c r="AD535" s="394" t="str">
        <f>IF(入力①申請書項目!AN335="","",入力①申請書項目!AN335)</f>
        <v/>
      </c>
      <c r="AE535" s="394"/>
      <c r="AF535" s="394"/>
      <c r="AG535" s="443" t="str">
        <f>IF(入力①申請書項目!AQ335="","",入力①申請書項目!AQ335)</f>
        <v/>
      </c>
      <c r="AH535" s="443"/>
      <c r="AI535" s="394" t="str">
        <f>IF(入力①申請書項目!AS335=0,"",入力①申請書項目!AS335)</f>
        <v/>
      </c>
      <c r="AJ535" s="394"/>
      <c r="AK535" s="394"/>
      <c r="AL535" s="416" t="str">
        <f>IF(入力①申請書項目!AY335="","",入力①申請書項目!AY335)</f>
        <v/>
      </c>
      <c r="AM535" s="416"/>
      <c r="AN535" s="416"/>
      <c r="AO535" s="416"/>
      <c r="AP535" s="416"/>
      <c r="AQ535" s="342"/>
    </row>
    <row r="536" spans="1:43" x14ac:dyDescent="0.15">
      <c r="A536" s="268"/>
      <c r="B536" s="268"/>
      <c r="C536" s="351">
        <v>166</v>
      </c>
      <c r="D536" s="343" t="str">
        <f>IF(入力①申請書項目!E336="","",入力①申請書項目!E336)</f>
        <v/>
      </c>
      <c r="E536" s="393" t="str">
        <f>IF(入力①申請書項目!G336="","",IF(入力①申請書項目!M336="",""&amp;入力①申請書項目!G336&amp;"."&amp;入力①申請書項目!J336,""&amp;入力①申請書項目!G336&amp;"."&amp;入力①申請書項目!J336&amp;"."&amp;入力①申請書項目!M336))</f>
        <v/>
      </c>
      <c r="F536" s="393"/>
      <c r="G536" s="393"/>
      <c r="H536" s="393"/>
      <c r="I536" s="464" t="str">
        <f>IF(入力①申請書項目!P336="","",VLOOKUP(入力①申請書項目!P336,PL①!$A$28:$B$36,2,FALSE))</f>
        <v/>
      </c>
      <c r="J536" s="464"/>
      <c r="K536" s="464"/>
      <c r="L536" s="391" t="str">
        <f>IF(入力①申請書項目!T336="","",入力①申請書項目!T336)</f>
        <v/>
      </c>
      <c r="M536" s="391"/>
      <c r="N536" s="391"/>
      <c r="O536" s="391"/>
      <c r="P536" s="391"/>
      <c r="Q536" s="391"/>
      <c r="R536" s="391"/>
      <c r="S536" s="391"/>
      <c r="T536" s="391"/>
      <c r="U536" s="391"/>
      <c r="V536" s="391"/>
      <c r="W536" s="393" t="str">
        <f>IF(入力①申請書項目!AD336="","",入力①申請書項目!AD336)&amp;IF(入力①申請書項目!AG336="","",入力①申請書項目!AG336)</f>
        <v/>
      </c>
      <c r="X536" s="393"/>
      <c r="Y536" s="393"/>
      <c r="Z536" s="393"/>
      <c r="AA536" s="393" t="str">
        <f>IF(入力①申請書項目!AJ336="","",入力①申請書項目!AJ336)</f>
        <v/>
      </c>
      <c r="AB536" s="393"/>
      <c r="AC536" s="393"/>
      <c r="AD536" s="394" t="str">
        <f>IF(入力①申請書項目!AN336="","",入力①申請書項目!AN336)</f>
        <v/>
      </c>
      <c r="AE536" s="394"/>
      <c r="AF536" s="394"/>
      <c r="AG536" s="443" t="str">
        <f>IF(入力①申請書項目!AQ336="","",入力①申請書項目!AQ336)</f>
        <v/>
      </c>
      <c r="AH536" s="443"/>
      <c r="AI536" s="394" t="str">
        <f>IF(入力①申請書項目!AS336=0,"",入力①申請書項目!AS336)</f>
        <v/>
      </c>
      <c r="AJ536" s="394"/>
      <c r="AK536" s="394"/>
      <c r="AL536" s="416" t="str">
        <f>IF(入力①申請書項目!AY336="","",入力①申請書項目!AY336)</f>
        <v/>
      </c>
      <c r="AM536" s="416"/>
      <c r="AN536" s="416"/>
      <c r="AO536" s="416"/>
      <c r="AP536" s="416"/>
      <c r="AQ536" s="342"/>
    </row>
    <row r="537" spans="1:43" x14ac:dyDescent="0.15">
      <c r="A537" s="268"/>
      <c r="B537" s="268"/>
      <c r="C537" s="351">
        <v>167</v>
      </c>
      <c r="D537" s="343" t="str">
        <f>IF(入力①申請書項目!E337="","",入力①申請書項目!E337)</f>
        <v/>
      </c>
      <c r="E537" s="393" t="str">
        <f>IF(入力①申請書項目!G337="","",IF(入力①申請書項目!M337="",""&amp;入力①申請書項目!G337&amp;"."&amp;入力①申請書項目!J337,""&amp;入力①申請書項目!G337&amp;"."&amp;入力①申請書項目!J337&amp;"."&amp;入力①申請書項目!M337))</f>
        <v/>
      </c>
      <c r="F537" s="393"/>
      <c r="G537" s="393"/>
      <c r="H537" s="393"/>
      <c r="I537" s="464" t="str">
        <f>IF(入力①申請書項目!P337="","",VLOOKUP(入力①申請書項目!P337,PL①!$A$28:$B$36,2,FALSE))</f>
        <v/>
      </c>
      <c r="J537" s="464"/>
      <c r="K537" s="464"/>
      <c r="L537" s="391" t="str">
        <f>IF(入力①申請書項目!T337="","",入力①申請書項目!T337)</f>
        <v/>
      </c>
      <c r="M537" s="391"/>
      <c r="N537" s="391"/>
      <c r="O537" s="391"/>
      <c r="P537" s="391"/>
      <c r="Q537" s="391"/>
      <c r="R537" s="391"/>
      <c r="S537" s="391"/>
      <c r="T537" s="391"/>
      <c r="U537" s="391"/>
      <c r="V537" s="391"/>
      <c r="W537" s="393" t="str">
        <f>IF(入力①申請書項目!AD337="","",入力①申請書項目!AD337)&amp;IF(入力①申請書項目!AG337="","",入力①申請書項目!AG337)</f>
        <v/>
      </c>
      <c r="X537" s="393"/>
      <c r="Y537" s="393"/>
      <c r="Z537" s="393"/>
      <c r="AA537" s="393" t="str">
        <f>IF(入力①申請書項目!AJ337="","",入力①申請書項目!AJ337)</f>
        <v/>
      </c>
      <c r="AB537" s="393"/>
      <c r="AC537" s="393"/>
      <c r="AD537" s="394" t="str">
        <f>IF(入力①申請書項目!AN337="","",入力①申請書項目!AN337)</f>
        <v/>
      </c>
      <c r="AE537" s="394"/>
      <c r="AF537" s="394"/>
      <c r="AG537" s="443" t="str">
        <f>IF(入力①申請書項目!AQ337="","",入力①申請書項目!AQ337)</f>
        <v/>
      </c>
      <c r="AH537" s="443"/>
      <c r="AI537" s="394" t="str">
        <f>IF(入力①申請書項目!AS337=0,"",入力①申請書項目!AS337)</f>
        <v/>
      </c>
      <c r="AJ537" s="394"/>
      <c r="AK537" s="394"/>
      <c r="AL537" s="416" t="str">
        <f>IF(入力①申請書項目!AY337="","",入力①申請書項目!AY337)</f>
        <v/>
      </c>
      <c r="AM537" s="416"/>
      <c r="AN537" s="416"/>
      <c r="AO537" s="416"/>
      <c r="AP537" s="416"/>
      <c r="AQ537" s="342"/>
    </row>
    <row r="538" spans="1:43" x14ac:dyDescent="0.15">
      <c r="A538" s="268"/>
      <c r="B538" s="268"/>
      <c r="C538" s="351">
        <v>168</v>
      </c>
      <c r="D538" s="343" t="str">
        <f>IF(入力①申請書項目!E338="","",入力①申請書項目!E338)</f>
        <v/>
      </c>
      <c r="E538" s="393" t="str">
        <f>IF(入力①申請書項目!G338="","",IF(入力①申請書項目!M338="",""&amp;入力①申請書項目!G338&amp;"."&amp;入力①申請書項目!J338,""&amp;入力①申請書項目!G338&amp;"."&amp;入力①申請書項目!J338&amp;"."&amp;入力①申請書項目!M338))</f>
        <v/>
      </c>
      <c r="F538" s="393"/>
      <c r="G538" s="393"/>
      <c r="H538" s="393"/>
      <c r="I538" s="464" t="str">
        <f>IF(入力①申請書項目!P338="","",VLOOKUP(入力①申請書項目!P338,PL①!$A$28:$B$36,2,FALSE))</f>
        <v/>
      </c>
      <c r="J538" s="464"/>
      <c r="K538" s="464"/>
      <c r="L538" s="391" t="str">
        <f>IF(入力①申請書項目!T338="","",入力①申請書項目!T338)</f>
        <v/>
      </c>
      <c r="M538" s="391"/>
      <c r="N538" s="391"/>
      <c r="O538" s="391"/>
      <c r="P538" s="391"/>
      <c r="Q538" s="391"/>
      <c r="R538" s="391"/>
      <c r="S538" s="391"/>
      <c r="T538" s="391"/>
      <c r="U538" s="391"/>
      <c r="V538" s="391"/>
      <c r="W538" s="393" t="str">
        <f>IF(入力①申請書項目!AD338="","",入力①申請書項目!AD338)&amp;IF(入力①申請書項目!AG338="","",入力①申請書項目!AG338)</f>
        <v/>
      </c>
      <c r="X538" s="393"/>
      <c r="Y538" s="393"/>
      <c r="Z538" s="393"/>
      <c r="AA538" s="393" t="str">
        <f>IF(入力①申請書項目!AJ338="","",入力①申請書項目!AJ338)</f>
        <v/>
      </c>
      <c r="AB538" s="393"/>
      <c r="AC538" s="393"/>
      <c r="AD538" s="394" t="str">
        <f>IF(入力①申請書項目!AN338="","",入力①申請書項目!AN338)</f>
        <v/>
      </c>
      <c r="AE538" s="394"/>
      <c r="AF538" s="394"/>
      <c r="AG538" s="443" t="str">
        <f>IF(入力①申請書項目!AQ338="","",入力①申請書項目!AQ338)</f>
        <v/>
      </c>
      <c r="AH538" s="443"/>
      <c r="AI538" s="394" t="str">
        <f>IF(入力①申請書項目!AS338=0,"",入力①申請書項目!AS338)</f>
        <v/>
      </c>
      <c r="AJ538" s="394"/>
      <c r="AK538" s="394"/>
      <c r="AL538" s="416" t="str">
        <f>IF(入力①申請書項目!AY338="","",入力①申請書項目!AY338)</f>
        <v/>
      </c>
      <c r="AM538" s="416"/>
      <c r="AN538" s="416"/>
      <c r="AO538" s="416"/>
      <c r="AP538" s="416"/>
      <c r="AQ538" s="342"/>
    </row>
    <row r="539" spans="1:43" x14ac:dyDescent="0.15">
      <c r="A539" s="268"/>
      <c r="B539" s="268"/>
      <c r="C539" s="351">
        <v>169</v>
      </c>
      <c r="D539" s="343" t="str">
        <f>IF(入力①申請書項目!E339="","",入力①申請書項目!E339)</f>
        <v/>
      </c>
      <c r="E539" s="393" t="str">
        <f>IF(入力①申請書項目!G339="","",IF(入力①申請書項目!M339="",""&amp;入力①申請書項目!G339&amp;"."&amp;入力①申請書項目!J339,""&amp;入力①申請書項目!G339&amp;"."&amp;入力①申請書項目!J339&amp;"."&amp;入力①申請書項目!M339))</f>
        <v/>
      </c>
      <c r="F539" s="393"/>
      <c r="G539" s="393"/>
      <c r="H539" s="393"/>
      <c r="I539" s="464" t="str">
        <f>IF(入力①申請書項目!P339="","",VLOOKUP(入力①申請書項目!P339,PL①!$A$28:$B$36,2,FALSE))</f>
        <v/>
      </c>
      <c r="J539" s="464"/>
      <c r="K539" s="464"/>
      <c r="L539" s="391" t="str">
        <f>IF(入力①申請書項目!T339="","",入力①申請書項目!T339)</f>
        <v/>
      </c>
      <c r="M539" s="391"/>
      <c r="N539" s="391"/>
      <c r="O539" s="391"/>
      <c r="P539" s="391"/>
      <c r="Q539" s="391"/>
      <c r="R539" s="391"/>
      <c r="S539" s="391"/>
      <c r="T539" s="391"/>
      <c r="U539" s="391"/>
      <c r="V539" s="391"/>
      <c r="W539" s="393" t="str">
        <f>IF(入力①申請書項目!AD339="","",入力①申請書項目!AD339)&amp;IF(入力①申請書項目!AG339="","",入力①申請書項目!AG339)</f>
        <v/>
      </c>
      <c r="X539" s="393"/>
      <c r="Y539" s="393"/>
      <c r="Z539" s="393"/>
      <c r="AA539" s="393" t="str">
        <f>IF(入力①申請書項目!AJ339="","",入力①申請書項目!AJ339)</f>
        <v/>
      </c>
      <c r="AB539" s="393"/>
      <c r="AC539" s="393"/>
      <c r="AD539" s="394" t="str">
        <f>IF(入力①申請書項目!AN339="","",入力①申請書項目!AN339)</f>
        <v/>
      </c>
      <c r="AE539" s="394"/>
      <c r="AF539" s="394"/>
      <c r="AG539" s="443" t="str">
        <f>IF(入力①申請書項目!AQ339="","",入力①申請書項目!AQ339)</f>
        <v/>
      </c>
      <c r="AH539" s="443"/>
      <c r="AI539" s="394" t="str">
        <f>IF(入力①申請書項目!AS339=0,"",入力①申請書項目!AS339)</f>
        <v/>
      </c>
      <c r="AJ539" s="394"/>
      <c r="AK539" s="394"/>
      <c r="AL539" s="416" t="str">
        <f>IF(入力①申請書項目!AY339="","",入力①申請書項目!AY339)</f>
        <v/>
      </c>
      <c r="AM539" s="416"/>
      <c r="AN539" s="416"/>
      <c r="AO539" s="416"/>
      <c r="AP539" s="416"/>
      <c r="AQ539" s="342"/>
    </row>
    <row r="540" spans="1:43" x14ac:dyDescent="0.15">
      <c r="A540" s="268"/>
      <c r="B540" s="268"/>
      <c r="C540" s="351">
        <v>170</v>
      </c>
      <c r="D540" s="343" t="str">
        <f>IF(入力①申請書項目!E340="","",入力①申請書項目!E340)</f>
        <v/>
      </c>
      <c r="E540" s="393" t="str">
        <f>IF(入力①申請書項目!G340="","",IF(入力①申請書項目!M340="",""&amp;入力①申請書項目!G340&amp;"."&amp;入力①申請書項目!J340,""&amp;入力①申請書項目!G340&amp;"."&amp;入力①申請書項目!J340&amp;"."&amp;入力①申請書項目!M340))</f>
        <v/>
      </c>
      <c r="F540" s="393"/>
      <c r="G540" s="393"/>
      <c r="H540" s="393"/>
      <c r="I540" s="464" t="str">
        <f>IF(入力①申請書項目!P340="","",VLOOKUP(入力①申請書項目!P340,PL①!$A$28:$B$36,2,FALSE))</f>
        <v/>
      </c>
      <c r="J540" s="464"/>
      <c r="K540" s="464"/>
      <c r="L540" s="391" t="str">
        <f>IF(入力①申請書項目!T340="","",入力①申請書項目!T340)</f>
        <v/>
      </c>
      <c r="M540" s="391"/>
      <c r="N540" s="391"/>
      <c r="O540" s="391"/>
      <c r="P540" s="391"/>
      <c r="Q540" s="391"/>
      <c r="R540" s="391"/>
      <c r="S540" s="391"/>
      <c r="T540" s="391"/>
      <c r="U540" s="391"/>
      <c r="V540" s="391"/>
      <c r="W540" s="393" t="str">
        <f>IF(入力①申請書項目!AD340="","",入力①申請書項目!AD340)&amp;IF(入力①申請書項目!AG340="","",入力①申請書項目!AG340)</f>
        <v/>
      </c>
      <c r="X540" s="393"/>
      <c r="Y540" s="393"/>
      <c r="Z540" s="393"/>
      <c r="AA540" s="393" t="str">
        <f>IF(入力①申請書項目!AJ340="","",入力①申請書項目!AJ340)</f>
        <v/>
      </c>
      <c r="AB540" s="393"/>
      <c r="AC540" s="393"/>
      <c r="AD540" s="394" t="str">
        <f>IF(入力①申請書項目!AN340="","",入力①申請書項目!AN340)</f>
        <v/>
      </c>
      <c r="AE540" s="394"/>
      <c r="AF540" s="394"/>
      <c r="AG540" s="443" t="str">
        <f>IF(入力①申請書項目!AQ340="","",入力①申請書項目!AQ340)</f>
        <v/>
      </c>
      <c r="AH540" s="443"/>
      <c r="AI540" s="394" t="str">
        <f>IF(入力①申請書項目!AS340=0,"",入力①申請書項目!AS340)</f>
        <v/>
      </c>
      <c r="AJ540" s="394"/>
      <c r="AK540" s="394"/>
      <c r="AL540" s="416" t="str">
        <f>IF(入力①申請書項目!AY340="","",入力①申請書項目!AY340)</f>
        <v/>
      </c>
      <c r="AM540" s="416"/>
      <c r="AN540" s="416"/>
      <c r="AO540" s="416"/>
      <c r="AP540" s="416"/>
      <c r="AQ540" s="342"/>
    </row>
    <row r="541" spans="1:43" x14ac:dyDescent="0.15">
      <c r="A541" s="268"/>
      <c r="B541" s="268"/>
      <c r="C541" s="351">
        <v>171</v>
      </c>
      <c r="D541" s="343" t="str">
        <f>IF(入力①申請書項目!E341="","",入力①申請書項目!E341)</f>
        <v/>
      </c>
      <c r="E541" s="393" t="str">
        <f>IF(入力①申請書項目!G341="","",IF(入力①申請書項目!M341="",""&amp;入力①申請書項目!G341&amp;"."&amp;入力①申請書項目!J341,""&amp;入力①申請書項目!G341&amp;"."&amp;入力①申請書項目!J341&amp;"."&amp;入力①申請書項目!M341))</f>
        <v/>
      </c>
      <c r="F541" s="393"/>
      <c r="G541" s="393"/>
      <c r="H541" s="393"/>
      <c r="I541" s="464" t="str">
        <f>IF(入力①申請書項目!P341="","",VLOOKUP(入力①申請書項目!P341,PL①!$A$28:$B$36,2,FALSE))</f>
        <v/>
      </c>
      <c r="J541" s="464"/>
      <c r="K541" s="464"/>
      <c r="L541" s="391" t="str">
        <f>IF(入力①申請書項目!T341="","",入力①申請書項目!T341)</f>
        <v/>
      </c>
      <c r="M541" s="391"/>
      <c r="N541" s="391"/>
      <c r="O541" s="391"/>
      <c r="P541" s="391"/>
      <c r="Q541" s="391"/>
      <c r="R541" s="391"/>
      <c r="S541" s="391"/>
      <c r="T541" s="391"/>
      <c r="U541" s="391"/>
      <c r="V541" s="391"/>
      <c r="W541" s="393" t="str">
        <f>IF(入力①申請書項目!AD341="","",入力①申請書項目!AD341)&amp;IF(入力①申請書項目!AG341="","",入力①申請書項目!AG341)</f>
        <v/>
      </c>
      <c r="X541" s="393"/>
      <c r="Y541" s="393"/>
      <c r="Z541" s="393"/>
      <c r="AA541" s="393" t="str">
        <f>IF(入力①申請書項目!AJ341="","",入力①申請書項目!AJ341)</f>
        <v/>
      </c>
      <c r="AB541" s="393"/>
      <c r="AC541" s="393"/>
      <c r="AD541" s="394" t="str">
        <f>IF(入力①申請書項目!AN341="","",入力①申請書項目!AN341)</f>
        <v/>
      </c>
      <c r="AE541" s="394"/>
      <c r="AF541" s="394"/>
      <c r="AG541" s="443" t="str">
        <f>IF(入力①申請書項目!AQ341="","",入力①申請書項目!AQ341)</f>
        <v/>
      </c>
      <c r="AH541" s="443"/>
      <c r="AI541" s="394" t="str">
        <f>IF(入力①申請書項目!AS341=0,"",入力①申請書項目!AS341)</f>
        <v/>
      </c>
      <c r="AJ541" s="394"/>
      <c r="AK541" s="394"/>
      <c r="AL541" s="416" t="str">
        <f>IF(入力①申請書項目!AY341="","",入力①申請書項目!AY341)</f>
        <v/>
      </c>
      <c r="AM541" s="416"/>
      <c r="AN541" s="416"/>
      <c r="AO541" s="416"/>
      <c r="AP541" s="416"/>
      <c r="AQ541" s="342"/>
    </row>
    <row r="542" spans="1:43" x14ac:dyDescent="0.15">
      <c r="A542" s="268"/>
      <c r="B542" s="268"/>
      <c r="C542" s="351">
        <v>172</v>
      </c>
      <c r="D542" s="343" t="str">
        <f>IF(入力①申請書項目!E342="","",入力①申請書項目!E342)</f>
        <v/>
      </c>
      <c r="E542" s="393" t="str">
        <f>IF(入力①申請書項目!G342="","",IF(入力①申請書項目!M342="",""&amp;入力①申請書項目!G342&amp;"."&amp;入力①申請書項目!J342,""&amp;入力①申請書項目!G342&amp;"."&amp;入力①申請書項目!J342&amp;"."&amp;入力①申請書項目!M342))</f>
        <v/>
      </c>
      <c r="F542" s="393"/>
      <c r="G542" s="393"/>
      <c r="H542" s="393"/>
      <c r="I542" s="464" t="str">
        <f>IF(入力①申請書項目!P342="","",VLOOKUP(入力①申請書項目!P342,PL①!$A$28:$B$36,2,FALSE))</f>
        <v/>
      </c>
      <c r="J542" s="464"/>
      <c r="K542" s="464"/>
      <c r="L542" s="391" t="str">
        <f>IF(入力①申請書項目!T342="","",入力①申請書項目!T342)</f>
        <v/>
      </c>
      <c r="M542" s="391"/>
      <c r="N542" s="391"/>
      <c r="O542" s="391"/>
      <c r="P542" s="391"/>
      <c r="Q542" s="391"/>
      <c r="R542" s="391"/>
      <c r="S542" s="391"/>
      <c r="T542" s="391"/>
      <c r="U542" s="391"/>
      <c r="V542" s="391"/>
      <c r="W542" s="393" t="str">
        <f>IF(入力①申請書項目!AD342="","",入力①申請書項目!AD342)&amp;IF(入力①申請書項目!AG342="","",入力①申請書項目!AG342)</f>
        <v/>
      </c>
      <c r="X542" s="393"/>
      <c r="Y542" s="393"/>
      <c r="Z542" s="393"/>
      <c r="AA542" s="393" t="str">
        <f>IF(入力①申請書項目!AJ342="","",入力①申請書項目!AJ342)</f>
        <v/>
      </c>
      <c r="AB542" s="393"/>
      <c r="AC542" s="393"/>
      <c r="AD542" s="394" t="str">
        <f>IF(入力①申請書項目!AN342="","",入力①申請書項目!AN342)</f>
        <v/>
      </c>
      <c r="AE542" s="394"/>
      <c r="AF542" s="394"/>
      <c r="AG542" s="443" t="str">
        <f>IF(入力①申請書項目!AQ342="","",入力①申請書項目!AQ342)</f>
        <v/>
      </c>
      <c r="AH542" s="443"/>
      <c r="AI542" s="394" t="str">
        <f>IF(入力①申請書項目!AS342=0,"",入力①申請書項目!AS342)</f>
        <v/>
      </c>
      <c r="AJ542" s="394"/>
      <c r="AK542" s="394"/>
      <c r="AL542" s="416" t="str">
        <f>IF(入力①申請書項目!AY342="","",入力①申請書項目!AY342)</f>
        <v/>
      </c>
      <c r="AM542" s="416"/>
      <c r="AN542" s="416"/>
      <c r="AO542" s="416"/>
      <c r="AP542" s="416"/>
      <c r="AQ542" s="342"/>
    </row>
    <row r="543" spans="1:43" x14ac:dyDescent="0.15">
      <c r="A543" s="268"/>
      <c r="B543" s="268"/>
      <c r="C543" s="351">
        <v>173</v>
      </c>
      <c r="D543" s="343" t="str">
        <f>IF(入力①申請書項目!E343="","",入力①申請書項目!E343)</f>
        <v/>
      </c>
      <c r="E543" s="393" t="str">
        <f>IF(入力①申請書項目!G343="","",IF(入力①申請書項目!M343="",""&amp;入力①申請書項目!G343&amp;"."&amp;入力①申請書項目!J343,""&amp;入力①申請書項目!G343&amp;"."&amp;入力①申請書項目!J343&amp;"."&amp;入力①申請書項目!M343))</f>
        <v/>
      </c>
      <c r="F543" s="393"/>
      <c r="G543" s="393"/>
      <c r="H543" s="393"/>
      <c r="I543" s="464" t="str">
        <f>IF(入力①申請書項目!P343="","",VLOOKUP(入力①申請書項目!P343,PL①!$A$28:$B$36,2,FALSE))</f>
        <v/>
      </c>
      <c r="J543" s="464"/>
      <c r="K543" s="464"/>
      <c r="L543" s="391" t="str">
        <f>IF(入力①申請書項目!T343="","",入力①申請書項目!T343)</f>
        <v/>
      </c>
      <c r="M543" s="391"/>
      <c r="N543" s="391"/>
      <c r="O543" s="391"/>
      <c r="P543" s="391"/>
      <c r="Q543" s="391"/>
      <c r="R543" s="391"/>
      <c r="S543" s="391"/>
      <c r="T543" s="391"/>
      <c r="U543" s="391"/>
      <c r="V543" s="391"/>
      <c r="W543" s="393" t="str">
        <f>IF(入力①申請書項目!AD343="","",入力①申請書項目!AD343)&amp;IF(入力①申請書項目!AG343="","",入力①申請書項目!AG343)</f>
        <v/>
      </c>
      <c r="X543" s="393"/>
      <c r="Y543" s="393"/>
      <c r="Z543" s="393"/>
      <c r="AA543" s="393" t="str">
        <f>IF(入力①申請書項目!AJ343="","",入力①申請書項目!AJ343)</f>
        <v/>
      </c>
      <c r="AB543" s="393"/>
      <c r="AC543" s="393"/>
      <c r="AD543" s="394" t="str">
        <f>IF(入力①申請書項目!AN343="","",入力①申請書項目!AN343)</f>
        <v/>
      </c>
      <c r="AE543" s="394"/>
      <c r="AF543" s="394"/>
      <c r="AG543" s="443" t="str">
        <f>IF(入力①申請書項目!AQ343="","",入力①申請書項目!AQ343)</f>
        <v/>
      </c>
      <c r="AH543" s="443"/>
      <c r="AI543" s="394" t="str">
        <f>IF(入力①申請書項目!AS343=0,"",入力①申請書項目!AS343)</f>
        <v/>
      </c>
      <c r="AJ543" s="394"/>
      <c r="AK543" s="394"/>
      <c r="AL543" s="416" t="str">
        <f>IF(入力①申請書項目!AY343="","",入力①申請書項目!AY343)</f>
        <v/>
      </c>
      <c r="AM543" s="416"/>
      <c r="AN543" s="416"/>
      <c r="AO543" s="416"/>
      <c r="AP543" s="416"/>
      <c r="AQ543" s="342"/>
    </row>
    <row r="544" spans="1:43" x14ac:dyDescent="0.15">
      <c r="A544" s="268"/>
      <c r="B544" s="268"/>
      <c r="C544" s="351">
        <v>174</v>
      </c>
      <c r="D544" s="343" t="str">
        <f>IF(入力①申請書項目!E344="","",入力①申請書項目!E344)</f>
        <v/>
      </c>
      <c r="E544" s="393" t="str">
        <f>IF(入力①申請書項目!G344="","",IF(入力①申請書項目!M344="",""&amp;入力①申請書項目!G344&amp;"."&amp;入力①申請書項目!J344,""&amp;入力①申請書項目!G344&amp;"."&amp;入力①申請書項目!J344&amp;"."&amp;入力①申請書項目!M344))</f>
        <v/>
      </c>
      <c r="F544" s="393"/>
      <c r="G544" s="393"/>
      <c r="H544" s="393"/>
      <c r="I544" s="464" t="str">
        <f>IF(入力①申請書項目!P344="","",VLOOKUP(入力①申請書項目!P344,PL①!$A$28:$B$36,2,FALSE))</f>
        <v/>
      </c>
      <c r="J544" s="464"/>
      <c r="K544" s="464"/>
      <c r="L544" s="391" t="str">
        <f>IF(入力①申請書項目!T344="","",入力①申請書項目!T344)</f>
        <v/>
      </c>
      <c r="M544" s="391"/>
      <c r="N544" s="391"/>
      <c r="O544" s="391"/>
      <c r="P544" s="391"/>
      <c r="Q544" s="391"/>
      <c r="R544" s="391"/>
      <c r="S544" s="391"/>
      <c r="T544" s="391"/>
      <c r="U544" s="391"/>
      <c r="V544" s="391"/>
      <c r="W544" s="393" t="str">
        <f>IF(入力①申請書項目!AD344="","",入力①申請書項目!AD344)&amp;IF(入力①申請書項目!AG344="","",入力①申請書項目!AG344)</f>
        <v/>
      </c>
      <c r="X544" s="393"/>
      <c r="Y544" s="393"/>
      <c r="Z544" s="393"/>
      <c r="AA544" s="393" t="str">
        <f>IF(入力①申請書項目!AJ344="","",入力①申請書項目!AJ344)</f>
        <v/>
      </c>
      <c r="AB544" s="393"/>
      <c r="AC544" s="393"/>
      <c r="AD544" s="394" t="str">
        <f>IF(入力①申請書項目!AN344="","",入力①申請書項目!AN344)</f>
        <v/>
      </c>
      <c r="AE544" s="394"/>
      <c r="AF544" s="394"/>
      <c r="AG544" s="443" t="str">
        <f>IF(入力①申請書項目!AQ344="","",入力①申請書項目!AQ344)</f>
        <v/>
      </c>
      <c r="AH544" s="443"/>
      <c r="AI544" s="394" t="str">
        <f>IF(入力①申請書項目!AS344=0,"",入力①申請書項目!AS344)</f>
        <v/>
      </c>
      <c r="AJ544" s="394"/>
      <c r="AK544" s="394"/>
      <c r="AL544" s="416" t="str">
        <f>IF(入力①申請書項目!AY344="","",入力①申請書項目!AY344)</f>
        <v/>
      </c>
      <c r="AM544" s="416"/>
      <c r="AN544" s="416"/>
      <c r="AO544" s="416"/>
      <c r="AP544" s="416"/>
      <c r="AQ544" s="342"/>
    </row>
    <row r="545" spans="1:46" x14ac:dyDescent="0.15">
      <c r="A545" s="268"/>
      <c r="B545" s="268"/>
      <c r="C545" s="351">
        <v>175</v>
      </c>
      <c r="D545" s="343" t="str">
        <f>IF(入力①申請書項目!E345="","",入力①申請書項目!E345)</f>
        <v/>
      </c>
      <c r="E545" s="393" t="str">
        <f>IF(入力①申請書項目!G345="","",IF(入力①申請書項目!M345="",""&amp;入力①申請書項目!G345&amp;"."&amp;入力①申請書項目!J345,""&amp;入力①申請書項目!G345&amp;"."&amp;入力①申請書項目!J345&amp;"."&amp;入力①申請書項目!M345))</f>
        <v/>
      </c>
      <c r="F545" s="393"/>
      <c r="G545" s="393"/>
      <c r="H545" s="393"/>
      <c r="I545" s="464" t="str">
        <f>IF(入力①申請書項目!P345="","",VLOOKUP(入力①申請書項目!P345,PL①!$A$28:$B$36,2,FALSE))</f>
        <v/>
      </c>
      <c r="J545" s="464"/>
      <c r="K545" s="464"/>
      <c r="L545" s="391" t="str">
        <f>IF(入力①申請書項目!T345="","",入力①申請書項目!T345)</f>
        <v/>
      </c>
      <c r="M545" s="391"/>
      <c r="N545" s="391"/>
      <c r="O545" s="391"/>
      <c r="P545" s="391"/>
      <c r="Q545" s="391"/>
      <c r="R545" s="391"/>
      <c r="S545" s="391"/>
      <c r="T545" s="391"/>
      <c r="U545" s="391"/>
      <c r="V545" s="391"/>
      <c r="W545" s="393" t="str">
        <f>IF(入力①申請書項目!AD345="","",入力①申請書項目!AD345)&amp;IF(入力①申請書項目!AG345="","",入力①申請書項目!AG345)</f>
        <v/>
      </c>
      <c r="X545" s="393"/>
      <c r="Y545" s="393"/>
      <c r="Z545" s="393"/>
      <c r="AA545" s="393" t="str">
        <f>IF(入力①申請書項目!AJ345="","",入力①申請書項目!AJ345)</f>
        <v/>
      </c>
      <c r="AB545" s="393"/>
      <c r="AC545" s="393"/>
      <c r="AD545" s="394" t="str">
        <f>IF(入力①申請書項目!AN345="","",入力①申請書項目!AN345)</f>
        <v/>
      </c>
      <c r="AE545" s="394"/>
      <c r="AF545" s="394"/>
      <c r="AG545" s="443" t="str">
        <f>IF(入力①申請書項目!AQ345="","",入力①申請書項目!AQ345)</f>
        <v/>
      </c>
      <c r="AH545" s="443"/>
      <c r="AI545" s="394" t="str">
        <f>IF(入力①申請書項目!AS345=0,"",入力①申請書項目!AS345)</f>
        <v/>
      </c>
      <c r="AJ545" s="394"/>
      <c r="AK545" s="394"/>
      <c r="AL545" s="416" t="str">
        <f>IF(入力①申請書項目!AY345="","",入力①申請書項目!AY345)</f>
        <v/>
      </c>
      <c r="AM545" s="416"/>
      <c r="AN545" s="416"/>
      <c r="AO545" s="416"/>
      <c r="AP545" s="416"/>
      <c r="AQ545" s="342"/>
    </row>
    <row r="546" spans="1:46" x14ac:dyDescent="0.15">
      <c r="A546" s="268"/>
      <c r="B546" s="268"/>
      <c r="C546" s="351">
        <v>176</v>
      </c>
      <c r="D546" s="343" t="str">
        <f>IF(入力①申請書項目!E346="","",入力①申請書項目!E346)</f>
        <v/>
      </c>
      <c r="E546" s="393" t="str">
        <f>IF(入力①申請書項目!G346="","",IF(入力①申請書項目!M346="",""&amp;入力①申請書項目!G346&amp;"."&amp;入力①申請書項目!J346,""&amp;入力①申請書項目!G346&amp;"."&amp;入力①申請書項目!J346&amp;"."&amp;入力①申請書項目!M346))</f>
        <v/>
      </c>
      <c r="F546" s="393"/>
      <c r="G546" s="393"/>
      <c r="H546" s="393"/>
      <c r="I546" s="464" t="str">
        <f>IF(入力①申請書項目!P346="","",VLOOKUP(入力①申請書項目!P346,PL①!$A$28:$B$36,2,FALSE))</f>
        <v/>
      </c>
      <c r="J546" s="464"/>
      <c r="K546" s="464"/>
      <c r="L546" s="391" t="str">
        <f>IF(入力①申請書項目!T346="","",入力①申請書項目!T346)</f>
        <v/>
      </c>
      <c r="M546" s="391"/>
      <c r="N546" s="391"/>
      <c r="O546" s="391"/>
      <c r="P546" s="391"/>
      <c r="Q546" s="391"/>
      <c r="R546" s="391"/>
      <c r="S546" s="391"/>
      <c r="T546" s="391"/>
      <c r="U546" s="391"/>
      <c r="V546" s="391"/>
      <c r="W546" s="393" t="str">
        <f>IF(入力①申請書項目!AD346="","",入力①申請書項目!AD346)&amp;IF(入力①申請書項目!AG346="","",入力①申請書項目!AG346)</f>
        <v/>
      </c>
      <c r="X546" s="393"/>
      <c r="Y546" s="393"/>
      <c r="Z546" s="393"/>
      <c r="AA546" s="393" t="str">
        <f>IF(入力①申請書項目!AJ346="","",入力①申請書項目!AJ346)</f>
        <v/>
      </c>
      <c r="AB546" s="393"/>
      <c r="AC546" s="393"/>
      <c r="AD546" s="394" t="str">
        <f>IF(入力①申請書項目!AN346="","",入力①申請書項目!AN346)</f>
        <v/>
      </c>
      <c r="AE546" s="394"/>
      <c r="AF546" s="394"/>
      <c r="AG546" s="443" t="str">
        <f>IF(入力①申請書項目!AQ346="","",入力①申請書項目!AQ346)</f>
        <v/>
      </c>
      <c r="AH546" s="443"/>
      <c r="AI546" s="394" t="str">
        <f>IF(入力①申請書項目!AS346=0,"",入力①申請書項目!AS346)</f>
        <v/>
      </c>
      <c r="AJ546" s="394"/>
      <c r="AK546" s="394"/>
      <c r="AL546" s="416" t="str">
        <f>IF(入力①申請書項目!AY346="","",入力①申請書項目!AY346)</f>
        <v/>
      </c>
      <c r="AM546" s="416"/>
      <c r="AN546" s="416"/>
      <c r="AO546" s="416"/>
      <c r="AP546" s="416"/>
      <c r="AQ546" s="342"/>
    </row>
    <row r="547" spans="1:46" x14ac:dyDescent="0.15">
      <c r="A547" s="268"/>
      <c r="B547" s="268"/>
      <c r="C547" s="351">
        <v>177</v>
      </c>
      <c r="D547" s="343" t="str">
        <f>IF(入力①申請書項目!E347="","",入力①申請書項目!E347)</f>
        <v/>
      </c>
      <c r="E547" s="393" t="str">
        <f>IF(入力①申請書項目!G347="","",IF(入力①申請書項目!M347="",""&amp;入力①申請書項目!G347&amp;"."&amp;入力①申請書項目!J347,""&amp;入力①申請書項目!G347&amp;"."&amp;入力①申請書項目!J347&amp;"."&amp;入力①申請書項目!M347))</f>
        <v/>
      </c>
      <c r="F547" s="393"/>
      <c r="G547" s="393"/>
      <c r="H547" s="393"/>
      <c r="I547" s="464" t="str">
        <f>IF(入力①申請書項目!P347="","",VLOOKUP(入力①申請書項目!P347,PL①!$A$28:$B$36,2,FALSE))</f>
        <v/>
      </c>
      <c r="J547" s="464"/>
      <c r="K547" s="464"/>
      <c r="L547" s="391" t="str">
        <f>IF(入力①申請書項目!T347="","",入力①申請書項目!T347)</f>
        <v/>
      </c>
      <c r="M547" s="391"/>
      <c r="N547" s="391"/>
      <c r="O547" s="391"/>
      <c r="P547" s="391"/>
      <c r="Q547" s="391"/>
      <c r="R547" s="391"/>
      <c r="S547" s="391"/>
      <c r="T547" s="391"/>
      <c r="U547" s="391"/>
      <c r="V547" s="391"/>
      <c r="W547" s="393" t="str">
        <f>IF(入力①申請書項目!AD347="","",入力①申請書項目!AD347)&amp;IF(入力①申請書項目!AG347="","",入力①申請書項目!AG347)</f>
        <v/>
      </c>
      <c r="X547" s="393"/>
      <c r="Y547" s="393"/>
      <c r="Z547" s="393"/>
      <c r="AA547" s="393" t="str">
        <f>IF(入力①申請書項目!AJ347="","",入力①申請書項目!AJ347)</f>
        <v/>
      </c>
      <c r="AB547" s="393"/>
      <c r="AC547" s="393"/>
      <c r="AD547" s="394" t="str">
        <f>IF(入力①申請書項目!AN347="","",入力①申請書項目!AN347)</f>
        <v/>
      </c>
      <c r="AE547" s="394"/>
      <c r="AF547" s="394"/>
      <c r="AG547" s="443" t="str">
        <f>IF(入力①申請書項目!AQ347="","",入力①申請書項目!AQ347)</f>
        <v/>
      </c>
      <c r="AH547" s="443"/>
      <c r="AI547" s="394" t="str">
        <f>IF(入力①申請書項目!AS347=0,"",入力①申請書項目!AS347)</f>
        <v/>
      </c>
      <c r="AJ547" s="394"/>
      <c r="AK547" s="394"/>
      <c r="AL547" s="416" t="str">
        <f>IF(入力①申請書項目!AY347="","",入力①申請書項目!AY347)</f>
        <v/>
      </c>
      <c r="AM547" s="416"/>
      <c r="AN547" s="416"/>
      <c r="AO547" s="416"/>
      <c r="AP547" s="416"/>
      <c r="AQ547" s="342"/>
    </row>
    <row r="548" spans="1:46" x14ac:dyDescent="0.15">
      <c r="A548" s="268"/>
      <c r="B548" s="268"/>
      <c r="C548" s="351">
        <v>178</v>
      </c>
      <c r="D548" s="343" t="str">
        <f>IF(入力①申請書項目!E348="","",入力①申請書項目!E348)</f>
        <v/>
      </c>
      <c r="E548" s="393" t="str">
        <f>IF(入力①申請書項目!G348="","",IF(入力①申請書項目!M348="",""&amp;入力①申請書項目!G348&amp;"."&amp;入力①申請書項目!J348,""&amp;入力①申請書項目!G348&amp;"."&amp;入力①申請書項目!J348&amp;"."&amp;入力①申請書項目!M348))</f>
        <v/>
      </c>
      <c r="F548" s="393"/>
      <c r="G548" s="393"/>
      <c r="H548" s="393"/>
      <c r="I548" s="464" t="str">
        <f>IF(入力①申請書項目!P348="","",VLOOKUP(入力①申請書項目!P348,PL①!$A$28:$B$36,2,FALSE))</f>
        <v/>
      </c>
      <c r="J548" s="464"/>
      <c r="K548" s="464"/>
      <c r="L548" s="391" t="str">
        <f>IF(入力①申請書項目!T348="","",入力①申請書項目!T348)</f>
        <v/>
      </c>
      <c r="M548" s="391"/>
      <c r="N548" s="391"/>
      <c r="O548" s="391"/>
      <c r="P548" s="391"/>
      <c r="Q548" s="391"/>
      <c r="R548" s="391"/>
      <c r="S548" s="391"/>
      <c r="T548" s="391"/>
      <c r="U548" s="391"/>
      <c r="V548" s="391"/>
      <c r="W548" s="393" t="str">
        <f>IF(入力①申請書項目!AD348="","",入力①申請書項目!AD348)&amp;IF(入力①申請書項目!AG348="","",入力①申請書項目!AG348)</f>
        <v/>
      </c>
      <c r="X548" s="393"/>
      <c r="Y548" s="393"/>
      <c r="Z548" s="393"/>
      <c r="AA548" s="393" t="str">
        <f>IF(入力①申請書項目!AJ348="","",入力①申請書項目!AJ348)</f>
        <v/>
      </c>
      <c r="AB548" s="393"/>
      <c r="AC548" s="393"/>
      <c r="AD548" s="394" t="str">
        <f>IF(入力①申請書項目!AN348="","",入力①申請書項目!AN348)</f>
        <v/>
      </c>
      <c r="AE548" s="394"/>
      <c r="AF548" s="394"/>
      <c r="AG548" s="443" t="str">
        <f>IF(入力①申請書項目!AQ348="","",入力①申請書項目!AQ348)</f>
        <v/>
      </c>
      <c r="AH548" s="443"/>
      <c r="AI548" s="394" t="str">
        <f>IF(入力①申請書項目!AS348=0,"",入力①申請書項目!AS348)</f>
        <v/>
      </c>
      <c r="AJ548" s="394"/>
      <c r="AK548" s="394"/>
      <c r="AL548" s="416" t="str">
        <f>IF(入力①申請書項目!AY348="","",入力①申請書項目!AY348)</f>
        <v/>
      </c>
      <c r="AM548" s="416"/>
      <c r="AN548" s="416"/>
      <c r="AO548" s="416"/>
      <c r="AP548" s="416"/>
      <c r="AQ548" s="342"/>
    </row>
    <row r="549" spans="1:46" x14ac:dyDescent="0.15">
      <c r="A549" s="268"/>
      <c r="B549" s="268"/>
      <c r="C549" s="351">
        <v>179</v>
      </c>
      <c r="D549" s="343" t="str">
        <f>IF(入力①申請書項目!E349="","",入力①申請書項目!E349)</f>
        <v/>
      </c>
      <c r="E549" s="393" t="str">
        <f>IF(入力①申請書項目!G349="","",IF(入力①申請書項目!M349="",""&amp;入力①申請書項目!G349&amp;"."&amp;入力①申請書項目!J349,""&amp;入力①申請書項目!G349&amp;"."&amp;入力①申請書項目!J349&amp;"."&amp;入力①申請書項目!M349))</f>
        <v/>
      </c>
      <c r="F549" s="393"/>
      <c r="G549" s="393"/>
      <c r="H549" s="393"/>
      <c r="I549" s="464" t="str">
        <f>IF(入力①申請書項目!P349="","",VLOOKUP(入力①申請書項目!P349,PL①!$A$28:$B$36,2,FALSE))</f>
        <v/>
      </c>
      <c r="J549" s="464"/>
      <c r="K549" s="464"/>
      <c r="L549" s="391" t="str">
        <f>IF(入力①申請書項目!T349="","",入力①申請書項目!T349)</f>
        <v/>
      </c>
      <c r="M549" s="391"/>
      <c r="N549" s="391"/>
      <c r="O549" s="391"/>
      <c r="P549" s="391"/>
      <c r="Q549" s="391"/>
      <c r="R549" s="391"/>
      <c r="S549" s="391"/>
      <c r="T549" s="391"/>
      <c r="U549" s="391"/>
      <c r="V549" s="391"/>
      <c r="W549" s="393" t="str">
        <f>IF(入力①申請書項目!AD349="","",入力①申請書項目!AD349)&amp;IF(入力①申請書項目!AG349="","",入力①申請書項目!AG349)</f>
        <v/>
      </c>
      <c r="X549" s="393"/>
      <c r="Y549" s="393"/>
      <c r="Z549" s="393"/>
      <c r="AA549" s="393" t="str">
        <f>IF(入力①申請書項目!AJ349="","",入力①申請書項目!AJ349)</f>
        <v/>
      </c>
      <c r="AB549" s="393"/>
      <c r="AC549" s="393"/>
      <c r="AD549" s="394" t="str">
        <f>IF(入力①申請書項目!AN349="","",入力①申請書項目!AN349)</f>
        <v/>
      </c>
      <c r="AE549" s="394"/>
      <c r="AF549" s="394"/>
      <c r="AG549" s="443" t="str">
        <f>IF(入力①申請書項目!AQ349="","",入力①申請書項目!AQ349)</f>
        <v/>
      </c>
      <c r="AH549" s="443"/>
      <c r="AI549" s="394" t="str">
        <f>IF(入力①申請書項目!AS349=0,"",入力①申請書項目!AS349)</f>
        <v/>
      </c>
      <c r="AJ549" s="394"/>
      <c r="AK549" s="394"/>
      <c r="AL549" s="416" t="str">
        <f>IF(入力①申請書項目!AY349="","",入力①申請書項目!AY349)</f>
        <v/>
      </c>
      <c r="AM549" s="416"/>
      <c r="AN549" s="416"/>
      <c r="AO549" s="416"/>
      <c r="AP549" s="416"/>
      <c r="AQ549" s="342"/>
    </row>
    <row r="550" spans="1:46" x14ac:dyDescent="0.15">
      <c r="A550" s="268"/>
      <c r="B550" s="268"/>
      <c r="C550" s="351">
        <v>180</v>
      </c>
      <c r="D550" s="343" t="str">
        <f>IF(入力①申請書項目!E350="","",入力①申請書項目!E350)</f>
        <v/>
      </c>
      <c r="E550" s="393" t="str">
        <f>IF(入力①申請書項目!G350="","",IF(入力①申請書項目!M350="",""&amp;入力①申請書項目!G350&amp;"."&amp;入力①申請書項目!J350,""&amp;入力①申請書項目!G350&amp;"."&amp;入力①申請書項目!J350&amp;"."&amp;入力①申請書項目!M350))</f>
        <v/>
      </c>
      <c r="F550" s="393"/>
      <c r="G550" s="393"/>
      <c r="H550" s="393"/>
      <c r="I550" s="464" t="str">
        <f>IF(入力①申請書項目!P350="","",VLOOKUP(入力①申請書項目!P350,PL①!$A$28:$B$36,2,FALSE))</f>
        <v/>
      </c>
      <c r="J550" s="464"/>
      <c r="K550" s="464"/>
      <c r="L550" s="391" t="str">
        <f>IF(入力①申請書項目!T350="","",入力①申請書項目!T350)</f>
        <v/>
      </c>
      <c r="M550" s="391"/>
      <c r="N550" s="391"/>
      <c r="O550" s="391"/>
      <c r="P550" s="391"/>
      <c r="Q550" s="391"/>
      <c r="R550" s="391"/>
      <c r="S550" s="391"/>
      <c r="T550" s="391"/>
      <c r="U550" s="391"/>
      <c r="V550" s="391"/>
      <c r="W550" s="393" t="str">
        <f>IF(入力①申請書項目!AD350="","",入力①申請書項目!AD350)&amp;IF(入力①申請書項目!AG350="","",入力①申請書項目!AG350)</f>
        <v/>
      </c>
      <c r="X550" s="393"/>
      <c r="Y550" s="393"/>
      <c r="Z550" s="393"/>
      <c r="AA550" s="393" t="str">
        <f>IF(入力①申請書項目!AJ350="","",入力①申請書項目!AJ350)</f>
        <v/>
      </c>
      <c r="AB550" s="393"/>
      <c r="AC550" s="393"/>
      <c r="AD550" s="394" t="str">
        <f>IF(入力①申請書項目!AN350="","",入力①申請書項目!AN350)</f>
        <v/>
      </c>
      <c r="AE550" s="394"/>
      <c r="AF550" s="394"/>
      <c r="AG550" s="443" t="str">
        <f>IF(入力①申請書項目!AQ350="","",入力①申請書項目!AQ350)</f>
        <v/>
      </c>
      <c r="AH550" s="443"/>
      <c r="AI550" s="394" t="str">
        <f>IF(入力①申請書項目!AS350=0,"",入力①申請書項目!AS350)</f>
        <v/>
      </c>
      <c r="AJ550" s="394"/>
      <c r="AK550" s="394"/>
      <c r="AL550" s="416" t="str">
        <f>IF(入力①申請書項目!AY350="","",入力①申請書項目!AY350)</f>
        <v/>
      </c>
      <c r="AM550" s="416"/>
      <c r="AN550" s="416"/>
      <c r="AO550" s="416"/>
      <c r="AP550" s="416"/>
      <c r="AQ550" s="342"/>
    </row>
    <row r="551" spans="1:46" x14ac:dyDescent="0.15">
      <c r="A551" s="268"/>
      <c r="B551" s="268"/>
      <c r="C551" s="351">
        <v>181</v>
      </c>
      <c r="D551" s="343" t="str">
        <f>IF(入力①申請書項目!E351="","",入力①申請書項目!E351)</f>
        <v/>
      </c>
      <c r="E551" s="393" t="str">
        <f>IF(入力①申請書項目!G351="","",IF(入力①申請書項目!M351="",""&amp;入力①申請書項目!G351&amp;"."&amp;入力①申請書項目!J351,""&amp;入力①申請書項目!G351&amp;"."&amp;入力①申請書項目!J351&amp;"."&amp;入力①申請書項目!M351))</f>
        <v/>
      </c>
      <c r="F551" s="393"/>
      <c r="G551" s="393"/>
      <c r="H551" s="393"/>
      <c r="I551" s="464" t="str">
        <f>IF(入力①申請書項目!P351="","",VLOOKUP(入力①申請書項目!P351,PL①!$A$28:$B$36,2,FALSE))</f>
        <v/>
      </c>
      <c r="J551" s="464"/>
      <c r="K551" s="464"/>
      <c r="L551" s="391" t="str">
        <f>IF(入力①申請書項目!T351="","",入力①申請書項目!T351)</f>
        <v/>
      </c>
      <c r="M551" s="391"/>
      <c r="N551" s="391"/>
      <c r="O551" s="391"/>
      <c r="P551" s="391"/>
      <c r="Q551" s="391"/>
      <c r="R551" s="391"/>
      <c r="S551" s="391"/>
      <c r="T551" s="391"/>
      <c r="U551" s="391"/>
      <c r="V551" s="391"/>
      <c r="W551" s="393" t="str">
        <f>IF(入力①申請書項目!AD351="","",入力①申請書項目!AD351)&amp;IF(入力①申請書項目!AG351="","",入力①申請書項目!AG351)</f>
        <v/>
      </c>
      <c r="X551" s="393"/>
      <c r="Y551" s="393"/>
      <c r="Z551" s="393"/>
      <c r="AA551" s="393" t="str">
        <f>IF(入力①申請書項目!AJ351="","",入力①申請書項目!AJ351)</f>
        <v/>
      </c>
      <c r="AB551" s="393"/>
      <c r="AC551" s="393"/>
      <c r="AD551" s="394" t="str">
        <f>IF(入力①申請書項目!AN351="","",入力①申請書項目!AN351)</f>
        <v/>
      </c>
      <c r="AE551" s="394"/>
      <c r="AF551" s="394"/>
      <c r="AG551" s="443" t="str">
        <f>IF(入力①申請書項目!AQ351="","",入力①申請書項目!AQ351)</f>
        <v/>
      </c>
      <c r="AH551" s="443"/>
      <c r="AI551" s="394" t="str">
        <f>IF(入力①申請書項目!AS351=0,"",入力①申請書項目!AS351)</f>
        <v/>
      </c>
      <c r="AJ551" s="394"/>
      <c r="AK551" s="394"/>
      <c r="AL551" s="416" t="str">
        <f>IF(入力①申請書項目!AY351="","",入力①申請書項目!AY351)</f>
        <v/>
      </c>
      <c r="AM551" s="416"/>
      <c r="AN551" s="416"/>
      <c r="AO551" s="416"/>
      <c r="AP551" s="416"/>
      <c r="AQ551" s="342"/>
    </row>
    <row r="552" spans="1:46" x14ac:dyDescent="0.15">
      <c r="A552" s="268"/>
      <c r="B552" s="268"/>
      <c r="C552" s="351">
        <v>182</v>
      </c>
      <c r="D552" s="343" t="str">
        <f>IF(入力①申請書項目!E352="","",入力①申請書項目!E352)</f>
        <v/>
      </c>
      <c r="E552" s="393" t="str">
        <f>IF(入力①申請書項目!G352="","",IF(入力①申請書項目!M352="",""&amp;入力①申請書項目!G352&amp;"."&amp;入力①申請書項目!J352,""&amp;入力①申請書項目!G352&amp;"."&amp;入力①申請書項目!J352&amp;"."&amp;入力①申請書項目!M352))</f>
        <v/>
      </c>
      <c r="F552" s="393"/>
      <c r="G552" s="393"/>
      <c r="H552" s="393"/>
      <c r="I552" s="464" t="str">
        <f>IF(入力①申請書項目!P352="","",VLOOKUP(入力①申請書項目!P352,PL①!$A$28:$B$36,2,FALSE))</f>
        <v/>
      </c>
      <c r="J552" s="464"/>
      <c r="K552" s="464"/>
      <c r="L552" s="391" t="str">
        <f>IF(入力①申請書項目!T352="","",入力①申請書項目!T352)</f>
        <v/>
      </c>
      <c r="M552" s="391"/>
      <c r="N552" s="391"/>
      <c r="O552" s="391"/>
      <c r="P552" s="391"/>
      <c r="Q552" s="391"/>
      <c r="R552" s="391"/>
      <c r="S552" s="391"/>
      <c r="T552" s="391"/>
      <c r="U552" s="391"/>
      <c r="V552" s="391"/>
      <c r="W552" s="393" t="str">
        <f>IF(入力①申請書項目!AD352="","",入力①申請書項目!AD352)&amp;IF(入力①申請書項目!AG352="","",入力①申請書項目!AG352)</f>
        <v/>
      </c>
      <c r="X552" s="393"/>
      <c r="Y552" s="393"/>
      <c r="Z552" s="393"/>
      <c r="AA552" s="393" t="str">
        <f>IF(入力①申請書項目!AJ352="","",入力①申請書項目!AJ352)</f>
        <v/>
      </c>
      <c r="AB552" s="393"/>
      <c r="AC552" s="393"/>
      <c r="AD552" s="394" t="str">
        <f>IF(入力①申請書項目!AN352="","",入力①申請書項目!AN352)</f>
        <v/>
      </c>
      <c r="AE552" s="394"/>
      <c r="AF552" s="394"/>
      <c r="AG552" s="443" t="str">
        <f>IF(入力①申請書項目!AQ352="","",入力①申請書項目!AQ352)</f>
        <v/>
      </c>
      <c r="AH552" s="443"/>
      <c r="AI552" s="394" t="str">
        <f>IF(入力①申請書項目!AS352=0,"",入力①申請書項目!AS352)</f>
        <v/>
      </c>
      <c r="AJ552" s="394"/>
      <c r="AK552" s="394"/>
      <c r="AL552" s="416" t="str">
        <f>IF(入力①申請書項目!AY352="","",入力①申請書項目!AY352)</f>
        <v/>
      </c>
      <c r="AM552" s="416"/>
      <c r="AN552" s="416"/>
      <c r="AO552" s="416"/>
      <c r="AP552" s="416"/>
      <c r="AQ552" s="342"/>
    </row>
    <row r="553" spans="1:46" x14ac:dyDescent="0.15">
      <c r="A553" s="268"/>
      <c r="B553" s="268"/>
      <c r="C553" s="351">
        <v>183</v>
      </c>
      <c r="D553" s="343" t="str">
        <f>IF(入力①申請書項目!E353="","",入力①申請書項目!E353)</f>
        <v/>
      </c>
      <c r="E553" s="393" t="str">
        <f>IF(入力①申請書項目!G353="","",IF(入力①申請書項目!M353="",""&amp;入力①申請書項目!G353&amp;"."&amp;入力①申請書項目!J353,""&amp;入力①申請書項目!G353&amp;"."&amp;入力①申請書項目!J353&amp;"."&amp;入力①申請書項目!M353))</f>
        <v/>
      </c>
      <c r="F553" s="393"/>
      <c r="G553" s="393"/>
      <c r="H553" s="393"/>
      <c r="I553" s="464" t="str">
        <f>IF(入力①申請書項目!P353="","",VLOOKUP(入力①申請書項目!P353,PL①!$A$28:$B$36,2,FALSE))</f>
        <v/>
      </c>
      <c r="J553" s="464"/>
      <c r="K553" s="464"/>
      <c r="L553" s="391" t="str">
        <f>IF(入力①申請書項目!T353="","",入力①申請書項目!T353)</f>
        <v/>
      </c>
      <c r="M553" s="391"/>
      <c r="N553" s="391"/>
      <c r="O553" s="391"/>
      <c r="P553" s="391"/>
      <c r="Q553" s="391"/>
      <c r="R553" s="391"/>
      <c r="S553" s="391"/>
      <c r="T553" s="391"/>
      <c r="U553" s="391"/>
      <c r="V553" s="391"/>
      <c r="W553" s="393" t="str">
        <f>IF(入力①申請書項目!AD353="","",入力①申請書項目!AD353)&amp;IF(入力①申請書項目!AG353="","",入力①申請書項目!AG353)</f>
        <v/>
      </c>
      <c r="X553" s="393"/>
      <c r="Y553" s="393"/>
      <c r="Z553" s="393"/>
      <c r="AA553" s="393" t="str">
        <f>IF(入力①申請書項目!AJ353="","",入力①申請書項目!AJ353)</f>
        <v/>
      </c>
      <c r="AB553" s="393"/>
      <c r="AC553" s="393"/>
      <c r="AD553" s="394" t="str">
        <f>IF(入力①申請書項目!AN353="","",入力①申請書項目!AN353)</f>
        <v/>
      </c>
      <c r="AE553" s="394"/>
      <c r="AF553" s="394"/>
      <c r="AG553" s="443" t="str">
        <f>IF(入力①申請書項目!AQ353="","",入力①申請書項目!AQ353)</f>
        <v/>
      </c>
      <c r="AH553" s="443"/>
      <c r="AI553" s="394" t="str">
        <f>IF(入力①申請書項目!AS353=0,"",入力①申請書項目!AS353)</f>
        <v/>
      </c>
      <c r="AJ553" s="394"/>
      <c r="AK553" s="394"/>
      <c r="AL553" s="416" t="str">
        <f>IF(入力①申請書項目!AY353="","",入力①申請書項目!AY353)</f>
        <v/>
      </c>
      <c r="AM553" s="416"/>
      <c r="AN553" s="416"/>
      <c r="AO553" s="416"/>
      <c r="AP553" s="416"/>
      <c r="AQ553" s="342"/>
    </row>
    <row r="554" spans="1:46" x14ac:dyDescent="0.15">
      <c r="A554" s="268"/>
      <c r="B554" s="268"/>
      <c r="C554" s="351">
        <v>184</v>
      </c>
      <c r="D554" s="343" t="str">
        <f>IF(入力①申請書項目!E354="","",入力①申請書項目!E354)</f>
        <v/>
      </c>
      <c r="E554" s="393" t="str">
        <f>IF(入力①申請書項目!G354="","",IF(入力①申請書項目!M354="",""&amp;入力①申請書項目!G354&amp;"."&amp;入力①申請書項目!J354,""&amp;入力①申請書項目!G354&amp;"."&amp;入力①申請書項目!J354&amp;"."&amp;入力①申請書項目!M354))</f>
        <v/>
      </c>
      <c r="F554" s="393"/>
      <c r="G554" s="393"/>
      <c r="H554" s="393"/>
      <c r="I554" s="464" t="str">
        <f>IF(入力①申請書項目!P354="","",VLOOKUP(入力①申請書項目!P354,PL①!$A$28:$B$36,2,FALSE))</f>
        <v/>
      </c>
      <c r="J554" s="464"/>
      <c r="K554" s="464"/>
      <c r="L554" s="391" t="str">
        <f>IF(入力①申請書項目!T354="","",入力①申請書項目!T354)</f>
        <v/>
      </c>
      <c r="M554" s="391"/>
      <c r="N554" s="391"/>
      <c r="O554" s="391"/>
      <c r="P554" s="391"/>
      <c r="Q554" s="391"/>
      <c r="R554" s="391"/>
      <c r="S554" s="391"/>
      <c r="T554" s="391"/>
      <c r="U554" s="391"/>
      <c r="V554" s="391"/>
      <c r="W554" s="393" t="str">
        <f>IF(入力①申請書項目!AD354="","",入力①申請書項目!AD354)&amp;IF(入力①申請書項目!AG354="","",入力①申請書項目!AG354)</f>
        <v/>
      </c>
      <c r="X554" s="393"/>
      <c r="Y554" s="393"/>
      <c r="Z554" s="393"/>
      <c r="AA554" s="393" t="str">
        <f>IF(入力①申請書項目!AJ354="","",入力①申請書項目!AJ354)</f>
        <v/>
      </c>
      <c r="AB554" s="393"/>
      <c r="AC554" s="393"/>
      <c r="AD554" s="394" t="str">
        <f>IF(入力①申請書項目!AN354="","",入力①申請書項目!AN354)</f>
        <v/>
      </c>
      <c r="AE554" s="394"/>
      <c r="AF554" s="394"/>
      <c r="AG554" s="443" t="str">
        <f>IF(入力①申請書項目!AQ354="","",入力①申請書項目!AQ354)</f>
        <v/>
      </c>
      <c r="AH554" s="443"/>
      <c r="AI554" s="394" t="str">
        <f>IF(入力①申請書項目!AS354=0,"",入力①申請書項目!AS354)</f>
        <v/>
      </c>
      <c r="AJ554" s="394"/>
      <c r="AK554" s="394"/>
      <c r="AL554" s="416" t="str">
        <f>IF(入力①申請書項目!AY354="","",入力①申請書項目!AY354)</f>
        <v/>
      </c>
      <c r="AM554" s="416"/>
      <c r="AN554" s="416"/>
      <c r="AO554" s="416"/>
      <c r="AP554" s="416"/>
      <c r="AQ554" s="342"/>
    </row>
    <row r="555" spans="1:46" x14ac:dyDescent="0.15">
      <c r="A555" s="268"/>
      <c r="B555" s="268"/>
      <c r="C555" s="351">
        <v>185</v>
      </c>
      <c r="D555" s="343" t="str">
        <f>IF(入力①申請書項目!E355="","",入力①申請書項目!E355)</f>
        <v/>
      </c>
      <c r="E555" s="393" t="str">
        <f>IF(入力①申請書項目!G355="","",IF(入力①申請書項目!M355="",""&amp;入力①申請書項目!G355&amp;"."&amp;入力①申請書項目!J355,""&amp;入力①申請書項目!G355&amp;"."&amp;入力①申請書項目!J355&amp;"."&amp;入力①申請書項目!M355))</f>
        <v/>
      </c>
      <c r="F555" s="393"/>
      <c r="G555" s="393"/>
      <c r="H555" s="393"/>
      <c r="I555" s="464" t="str">
        <f>IF(入力①申請書項目!P355="","",VLOOKUP(入力①申請書項目!P355,PL①!$A$28:$B$36,2,FALSE))</f>
        <v/>
      </c>
      <c r="J555" s="464"/>
      <c r="K555" s="464"/>
      <c r="L555" s="391" t="str">
        <f>IF(入力①申請書項目!T355="","",入力①申請書項目!T355)</f>
        <v/>
      </c>
      <c r="M555" s="391"/>
      <c r="N555" s="391"/>
      <c r="O555" s="391"/>
      <c r="P555" s="391"/>
      <c r="Q555" s="391"/>
      <c r="R555" s="391"/>
      <c r="S555" s="391"/>
      <c r="T555" s="391"/>
      <c r="U555" s="391"/>
      <c r="V555" s="391"/>
      <c r="W555" s="393" t="str">
        <f>IF(入力①申請書項目!AD355="","",入力①申請書項目!AD355)&amp;IF(入力①申請書項目!AG355="","",入力①申請書項目!AG355)</f>
        <v/>
      </c>
      <c r="X555" s="393"/>
      <c r="Y555" s="393"/>
      <c r="Z555" s="393"/>
      <c r="AA555" s="393" t="str">
        <f>IF(入力①申請書項目!AJ355="","",入力①申請書項目!AJ355)</f>
        <v/>
      </c>
      <c r="AB555" s="393"/>
      <c r="AC555" s="393"/>
      <c r="AD555" s="394" t="str">
        <f>IF(入力①申請書項目!AN355="","",入力①申請書項目!AN355)</f>
        <v/>
      </c>
      <c r="AE555" s="394"/>
      <c r="AF555" s="394"/>
      <c r="AG555" s="443" t="str">
        <f>IF(入力①申請書項目!AQ355="","",入力①申請書項目!AQ355)</f>
        <v/>
      </c>
      <c r="AH555" s="443"/>
      <c r="AI555" s="394" t="str">
        <f>IF(入力①申請書項目!AS355=0,"",入力①申請書項目!AS355)</f>
        <v/>
      </c>
      <c r="AJ555" s="394"/>
      <c r="AK555" s="394"/>
      <c r="AL555" s="416" t="str">
        <f>IF(入力①申請書項目!AY355="","",入力①申請書項目!AY355)</f>
        <v/>
      </c>
      <c r="AM555" s="416"/>
      <c r="AN555" s="416"/>
      <c r="AO555" s="416"/>
      <c r="AP555" s="416"/>
      <c r="AQ555" s="342"/>
    </row>
    <row r="556" spans="1:46" x14ac:dyDescent="0.15">
      <c r="A556" s="268"/>
      <c r="B556" s="268"/>
      <c r="C556" s="351">
        <v>186</v>
      </c>
      <c r="D556" s="343" t="str">
        <f>IF(入力①申請書項目!E356="","",入力①申請書項目!E356)</f>
        <v/>
      </c>
      <c r="E556" s="393" t="str">
        <f>IF(入力①申請書項目!G356="","",IF(入力①申請書項目!M356="",""&amp;入力①申請書項目!G356&amp;"."&amp;入力①申請書項目!J356,""&amp;入力①申請書項目!G356&amp;"."&amp;入力①申請書項目!J356&amp;"."&amp;入力①申請書項目!M356))</f>
        <v/>
      </c>
      <c r="F556" s="393"/>
      <c r="G556" s="393"/>
      <c r="H556" s="393"/>
      <c r="I556" s="464" t="str">
        <f>IF(入力①申請書項目!P356="","",VLOOKUP(入力①申請書項目!P356,PL①!$A$28:$B$36,2,FALSE))</f>
        <v/>
      </c>
      <c r="J556" s="464"/>
      <c r="K556" s="464"/>
      <c r="L556" s="391" t="str">
        <f>IF(入力①申請書項目!T356="","",入力①申請書項目!T356)</f>
        <v/>
      </c>
      <c r="M556" s="391"/>
      <c r="N556" s="391"/>
      <c r="O556" s="391"/>
      <c r="P556" s="391"/>
      <c r="Q556" s="391"/>
      <c r="R556" s="391"/>
      <c r="S556" s="391"/>
      <c r="T556" s="391"/>
      <c r="U556" s="391"/>
      <c r="V556" s="391"/>
      <c r="W556" s="393" t="str">
        <f>IF(入力①申請書項目!AD356="","",入力①申請書項目!AD356)&amp;IF(入力①申請書項目!AG356="","",入力①申請書項目!AG356)</f>
        <v/>
      </c>
      <c r="X556" s="393"/>
      <c r="Y556" s="393"/>
      <c r="Z556" s="393"/>
      <c r="AA556" s="393" t="str">
        <f>IF(入力①申請書項目!AJ356="","",入力①申請書項目!AJ356)</f>
        <v/>
      </c>
      <c r="AB556" s="393"/>
      <c r="AC556" s="393"/>
      <c r="AD556" s="394" t="str">
        <f>IF(入力①申請書項目!AN356="","",入力①申請書項目!AN356)</f>
        <v/>
      </c>
      <c r="AE556" s="394"/>
      <c r="AF556" s="394"/>
      <c r="AG556" s="443" t="str">
        <f>IF(入力①申請書項目!AQ356="","",入力①申請書項目!AQ356)</f>
        <v/>
      </c>
      <c r="AH556" s="443"/>
      <c r="AI556" s="394" t="str">
        <f>IF(入力①申請書項目!AS356=0,"",入力①申請書項目!AS356)</f>
        <v/>
      </c>
      <c r="AJ556" s="394"/>
      <c r="AK556" s="394"/>
      <c r="AL556" s="416" t="str">
        <f>IF(入力①申請書項目!AY356="","",入力①申請書項目!AY356)</f>
        <v/>
      </c>
      <c r="AM556" s="416"/>
      <c r="AN556" s="416"/>
      <c r="AO556" s="416"/>
      <c r="AP556" s="416"/>
      <c r="AQ556" s="342"/>
    </row>
    <row r="557" spans="1:46" x14ac:dyDescent="0.15">
      <c r="A557" s="268"/>
      <c r="B557" s="268"/>
      <c r="C557" s="351">
        <v>187</v>
      </c>
      <c r="D557" s="343" t="str">
        <f>IF(入力①申請書項目!E357="","",入力①申請書項目!E357)</f>
        <v/>
      </c>
      <c r="E557" s="393" t="str">
        <f>IF(入力①申請書項目!G357="","",IF(入力①申請書項目!M357="",""&amp;入力①申請書項目!G357&amp;"."&amp;入力①申請書項目!J357,""&amp;入力①申請書項目!G357&amp;"."&amp;入力①申請書項目!J357&amp;"."&amp;入力①申請書項目!M357))</f>
        <v/>
      </c>
      <c r="F557" s="393"/>
      <c r="G557" s="393"/>
      <c r="H557" s="393"/>
      <c r="I557" s="464" t="str">
        <f>IF(入力①申請書項目!P357="","",VLOOKUP(入力①申請書項目!P357,PL①!$A$28:$B$36,2,FALSE))</f>
        <v/>
      </c>
      <c r="J557" s="464"/>
      <c r="K557" s="464"/>
      <c r="L557" s="391" t="str">
        <f>IF(入力①申請書項目!T357="","",入力①申請書項目!T357)</f>
        <v/>
      </c>
      <c r="M557" s="391"/>
      <c r="N557" s="391"/>
      <c r="O557" s="391"/>
      <c r="P557" s="391"/>
      <c r="Q557" s="391"/>
      <c r="R557" s="391"/>
      <c r="S557" s="391"/>
      <c r="T557" s="391"/>
      <c r="U557" s="391"/>
      <c r="V557" s="391"/>
      <c r="W557" s="393" t="str">
        <f>IF(入力①申請書項目!AD357="","",入力①申請書項目!AD357)&amp;IF(入力①申請書項目!AG357="","",入力①申請書項目!AG357)</f>
        <v/>
      </c>
      <c r="X557" s="393"/>
      <c r="Y557" s="393"/>
      <c r="Z557" s="393"/>
      <c r="AA557" s="393" t="str">
        <f>IF(入力①申請書項目!AJ357="","",入力①申請書項目!AJ357)</f>
        <v/>
      </c>
      <c r="AB557" s="393"/>
      <c r="AC557" s="393"/>
      <c r="AD557" s="394" t="str">
        <f>IF(入力①申請書項目!AN357="","",入力①申請書項目!AN357)</f>
        <v/>
      </c>
      <c r="AE557" s="394"/>
      <c r="AF557" s="394"/>
      <c r="AG557" s="443" t="str">
        <f>IF(入力①申請書項目!AQ357="","",入力①申請書項目!AQ357)</f>
        <v/>
      </c>
      <c r="AH557" s="443"/>
      <c r="AI557" s="394" t="str">
        <f>IF(入力①申請書項目!AS357=0,"",入力①申請書項目!AS357)</f>
        <v/>
      </c>
      <c r="AJ557" s="394"/>
      <c r="AK557" s="394"/>
      <c r="AL557" s="416" t="str">
        <f>IF(入力①申請書項目!AY357="","",入力①申請書項目!AY357)</f>
        <v/>
      </c>
      <c r="AM557" s="416"/>
      <c r="AN557" s="416"/>
      <c r="AO557" s="416"/>
      <c r="AP557" s="416"/>
      <c r="AQ557" s="342"/>
    </row>
    <row r="558" spans="1:46" x14ac:dyDescent="0.15">
      <c r="A558" s="268"/>
      <c r="B558" s="268"/>
      <c r="C558" s="351">
        <v>188</v>
      </c>
      <c r="D558" s="343" t="str">
        <f>IF(入力①申請書項目!E358="","",入力①申請書項目!E358)</f>
        <v/>
      </c>
      <c r="E558" s="393" t="str">
        <f>IF(入力①申請書項目!G358="","",IF(入力①申請書項目!M358="",""&amp;入力①申請書項目!G358&amp;"."&amp;入力①申請書項目!J358,""&amp;入力①申請書項目!G358&amp;"."&amp;入力①申請書項目!J358&amp;"."&amp;入力①申請書項目!M358))</f>
        <v/>
      </c>
      <c r="F558" s="393"/>
      <c r="G558" s="393"/>
      <c r="H558" s="393"/>
      <c r="I558" s="464" t="str">
        <f>IF(入力①申請書項目!P358="","",VLOOKUP(入力①申請書項目!P358,PL①!$A$28:$B$36,2,FALSE))</f>
        <v/>
      </c>
      <c r="J558" s="464"/>
      <c r="K558" s="464"/>
      <c r="L558" s="391" t="str">
        <f>IF(入力①申請書項目!T358="","",入力①申請書項目!T358)</f>
        <v/>
      </c>
      <c r="M558" s="391"/>
      <c r="N558" s="391"/>
      <c r="O558" s="391"/>
      <c r="P558" s="391"/>
      <c r="Q558" s="391"/>
      <c r="R558" s="391"/>
      <c r="S558" s="391"/>
      <c r="T558" s="391"/>
      <c r="U558" s="391"/>
      <c r="V558" s="391"/>
      <c r="W558" s="393" t="str">
        <f>IF(入力①申請書項目!AD358="","",入力①申請書項目!AD358)&amp;IF(入力①申請書項目!AG358="","",入力①申請書項目!AG358)</f>
        <v/>
      </c>
      <c r="X558" s="393"/>
      <c r="Y558" s="393"/>
      <c r="Z558" s="393"/>
      <c r="AA558" s="393" t="str">
        <f>IF(入力①申請書項目!AJ358="","",入力①申請書項目!AJ358)</f>
        <v/>
      </c>
      <c r="AB558" s="393"/>
      <c r="AC558" s="393"/>
      <c r="AD558" s="394" t="str">
        <f>IF(入力①申請書項目!AN358="","",入力①申請書項目!AN358)</f>
        <v/>
      </c>
      <c r="AE558" s="394"/>
      <c r="AF558" s="394"/>
      <c r="AG558" s="443" t="str">
        <f>IF(入力①申請書項目!AQ358="","",入力①申請書項目!AQ358)</f>
        <v/>
      </c>
      <c r="AH558" s="443"/>
      <c r="AI558" s="394" t="str">
        <f>IF(入力①申請書項目!AS358=0,"",入力①申請書項目!AS358)</f>
        <v/>
      </c>
      <c r="AJ558" s="394"/>
      <c r="AK558" s="394"/>
      <c r="AL558" s="416" t="str">
        <f>IF(入力①申請書項目!AY358="","",入力①申請書項目!AY358)</f>
        <v/>
      </c>
      <c r="AM558" s="416"/>
      <c r="AN558" s="416"/>
      <c r="AO558" s="416"/>
      <c r="AP558" s="416"/>
      <c r="AQ558" s="342"/>
    </row>
    <row r="559" spans="1:46" x14ac:dyDescent="0.15">
      <c r="A559" s="268"/>
      <c r="B559" s="268"/>
      <c r="C559" s="351">
        <v>189</v>
      </c>
      <c r="D559" s="343" t="str">
        <f>IF(入力①申請書項目!E359="","",入力①申請書項目!E359)</f>
        <v/>
      </c>
      <c r="E559" s="393" t="str">
        <f>IF(入力①申請書項目!G359="","",IF(入力①申請書項目!M359="",""&amp;入力①申請書項目!G359&amp;"."&amp;入力①申請書項目!J359,""&amp;入力①申請書項目!G359&amp;"."&amp;入力①申請書項目!J359&amp;"."&amp;入力①申請書項目!M359))</f>
        <v/>
      </c>
      <c r="F559" s="393"/>
      <c r="G559" s="393"/>
      <c r="H559" s="393"/>
      <c r="I559" s="464" t="str">
        <f>IF(入力①申請書項目!P359="","",VLOOKUP(入力①申請書項目!P359,PL①!$A$28:$B$36,2,FALSE))</f>
        <v/>
      </c>
      <c r="J559" s="464"/>
      <c r="K559" s="464"/>
      <c r="L559" s="391" t="str">
        <f>IF(入力①申請書項目!T359="","",入力①申請書項目!T359)</f>
        <v/>
      </c>
      <c r="M559" s="391"/>
      <c r="N559" s="391"/>
      <c r="O559" s="391"/>
      <c r="P559" s="391"/>
      <c r="Q559" s="391"/>
      <c r="R559" s="391"/>
      <c r="S559" s="391"/>
      <c r="T559" s="391"/>
      <c r="U559" s="391"/>
      <c r="V559" s="391"/>
      <c r="W559" s="393" t="str">
        <f>IF(入力①申請書項目!AD359="","",入力①申請書項目!AD359)&amp;IF(入力①申請書項目!AG359="","",入力①申請書項目!AG359)</f>
        <v/>
      </c>
      <c r="X559" s="393"/>
      <c r="Y559" s="393"/>
      <c r="Z559" s="393"/>
      <c r="AA559" s="393" t="str">
        <f>IF(入力①申請書項目!AJ359="","",入力①申請書項目!AJ359)</f>
        <v/>
      </c>
      <c r="AB559" s="393"/>
      <c r="AC559" s="393"/>
      <c r="AD559" s="394" t="str">
        <f>IF(入力①申請書項目!AN359="","",入力①申請書項目!AN359)</f>
        <v/>
      </c>
      <c r="AE559" s="394"/>
      <c r="AF559" s="394"/>
      <c r="AG559" s="443" t="str">
        <f>IF(入力①申請書項目!AQ359="","",入力①申請書項目!AQ359)</f>
        <v/>
      </c>
      <c r="AH559" s="443"/>
      <c r="AI559" s="394" t="str">
        <f>IF(入力①申請書項目!AS359=0,"",入力①申請書項目!AS359)</f>
        <v/>
      </c>
      <c r="AJ559" s="394"/>
      <c r="AK559" s="394"/>
      <c r="AL559" s="416" t="str">
        <f>IF(入力①申請書項目!AY359="","",入力①申請書項目!AY359)</f>
        <v/>
      </c>
      <c r="AM559" s="416"/>
      <c r="AN559" s="416"/>
      <c r="AO559" s="416"/>
      <c r="AP559" s="416"/>
      <c r="AQ559" s="342"/>
    </row>
    <row r="560" spans="1:46" x14ac:dyDescent="0.15">
      <c r="A560" s="268"/>
      <c r="B560" s="268"/>
      <c r="C560" s="351">
        <v>190</v>
      </c>
      <c r="D560" s="343" t="str">
        <f>IF(入力①申請書項目!E360="","",入力①申請書項目!E360)</f>
        <v/>
      </c>
      <c r="E560" s="393" t="str">
        <f>IF(入力①申請書項目!G360="","",IF(入力①申請書項目!M360="",""&amp;入力①申請書項目!G360&amp;"."&amp;入力①申請書項目!J360,""&amp;入力①申請書項目!G360&amp;"."&amp;入力①申請書項目!J360&amp;"."&amp;入力①申請書項目!M360))</f>
        <v/>
      </c>
      <c r="F560" s="393"/>
      <c r="G560" s="393"/>
      <c r="H560" s="393"/>
      <c r="I560" s="464" t="str">
        <f>IF(入力①申請書項目!P360="","",VLOOKUP(入力①申請書項目!P360,PL①!$A$28:$B$36,2,FALSE))</f>
        <v/>
      </c>
      <c r="J560" s="464"/>
      <c r="K560" s="464"/>
      <c r="L560" s="391" t="str">
        <f>IF(入力①申請書項目!T360="","",入力①申請書項目!T360)</f>
        <v/>
      </c>
      <c r="M560" s="391"/>
      <c r="N560" s="391"/>
      <c r="O560" s="391"/>
      <c r="P560" s="391"/>
      <c r="Q560" s="391"/>
      <c r="R560" s="391"/>
      <c r="S560" s="391"/>
      <c r="T560" s="391"/>
      <c r="U560" s="391"/>
      <c r="V560" s="391"/>
      <c r="W560" s="393" t="str">
        <f>IF(入力①申請書項目!AD360="","",入力①申請書項目!AD360)&amp;IF(入力①申請書項目!AG360="","",入力①申請書項目!AG360)</f>
        <v/>
      </c>
      <c r="X560" s="393"/>
      <c r="Y560" s="393"/>
      <c r="Z560" s="393"/>
      <c r="AA560" s="393" t="str">
        <f>IF(入力①申請書項目!AJ360="","",入力①申請書項目!AJ360)</f>
        <v/>
      </c>
      <c r="AB560" s="393"/>
      <c r="AC560" s="393"/>
      <c r="AD560" s="394" t="str">
        <f>IF(入力①申請書項目!AN360="","",入力①申請書項目!AN360)</f>
        <v/>
      </c>
      <c r="AE560" s="394"/>
      <c r="AF560" s="394"/>
      <c r="AG560" s="443" t="str">
        <f>IF(入力①申請書項目!AQ360="","",入力①申請書項目!AQ360)</f>
        <v/>
      </c>
      <c r="AH560" s="443"/>
      <c r="AI560" s="394" t="str">
        <f>IF(入力①申請書項目!AS360=0,"",入力①申請書項目!AS360)</f>
        <v/>
      </c>
      <c r="AJ560" s="394"/>
      <c r="AK560" s="394"/>
      <c r="AL560" s="416" t="str">
        <f>IF(入力①申請書項目!AY360="","",入力①申請書項目!AY360)</f>
        <v/>
      </c>
      <c r="AM560" s="416"/>
      <c r="AN560" s="416"/>
      <c r="AO560" s="416"/>
      <c r="AP560" s="416"/>
      <c r="AQ560" s="342"/>
      <c r="AT560" s="70">
        <f>IF(L560="",0,1)</f>
        <v>0</v>
      </c>
    </row>
    <row r="561" spans="1:43" x14ac:dyDescent="0.15">
      <c r="A561" s="268"/>
      <c r="B561" s="268"/>
      <c r="C561" s="351">
        <v>191</v>
      </c>
      <c r="D561" s="343" t="str">
        <f>IF(入力①申請書項目!E361="","",入力①申請書項目!E361)</f>
        <v/>
      </c>
      <c r="E561" s="393" t="str">
        <f>IF(入力①申請書項目!G361="","",IF(入力①申請書項目!M361="",""&amp;入力①申請書項目!G361&amp;"."&amp;入力①申請書項目!J361,""&amp;入力①申請書項目!G361&amp;"."&amp;入力①申請書項目!J361&amp;"."&amp;入力①申請書項目!M361))</f>
        <v/>
      </c>
      <c r="F561" s="393"/>
      <c r="G561" s="393"/>
      <c r="H561" s="393"/>
      <c r="I561" s="464" t="str">
        <f>IF(入力①申請書項目!P361="","",VLOOKUP(入力①申請書項目!P361,PL①!$A$28:$B$36,2,FALSE))</f>
        <v/>
      </c>
      <c r="J561" s="464"/>
      <c r="K561" s="464"/>
      <c r="L561" s="391" t="str">
        <f>IF(入力①申請書項目!T361="","",入力①申請書項目!T361)</f>
        <v/>
      </c>
      <c r="M561" s="391"/>
      <c r="N561" s="391"/>
      <c r="O561" s="391"/>
      <c r="P561" s="391"/>
      <c r="Q561" s="391"/>
      <c r="R561" s="391"/>
      <c r="S561" s="391"/>
      <c r="T561" s="391"/>
      <c r="U561" s="391"/>
      <c r="V561" s="391"/>
      <c r="W561" s="393" t="str">
        <f>IF(入力①申請書項目!AD361="","",入力①申請書項目!AD361)&amp;IF(入力①申請書項目!AG361="","",入力①申請書項目!AG361)</f>
        <v/>
      </c>
      <c r="X561" s="393"/>
      <c r="Y561" s="393"/>
      <c r="Z561" s="393"/>
      <c r="AA561" s="393" t="str">
        <f>IF(入力①申請書項目!AJ361="","",入力①申請書項目!AJ361)</f>
        <v/>
      </c>
      <c r="AB561" s="393"/>
      <c r="AC561" s="393"/>
      <c r="AD561" s="394" t="str">
        <f>IF(入力①申請書項目!AN361="","",入力①申請書項目!AN361)</f>
        <v/>
      </c>
      <c r="AE561" s="394"/>
      <c r="AF561" s="394"/>
      <c r="AG561" s="443" t="str">
        <f>IF(入力①申請書項目!AQ361="","",入力①申請書項目!AQ361)</f>
        <v/>
      </c>
      <c r="AH561" s="443"/>
      <c r="AI561" s="394" t="str">
        <f>IF(入力①申請書項目!AS361=0,"",入力①申請書項目!AS361)</f>
        <v/>
      </c>
      <c r="AJ561" s="394"/>
      <c r="AK561" s="394"/>
      <c r="AL561" s="416" t="str">
        <f>IF(入力①申請書項目!AY361="","",入力①申請書項目!AY361)</f>
        <v/>
      </c>
      <c r="AM561" s="416"/>
      <c r="AN561" s="416"/>
      <c r="AO561" s="416"/>
      <c r="AP561" s="416"/>
      <c r="AQ561" s="342"/>
    </row>
    <row r="562" spans="1:43" x14ac:dyDescent="0.15">
      <c r="A562" s="268"/>
      <c r="B562" s="268"/>
      <c r="C562" s="351">
        <v>192</v>
      </c>
      <c r="D562" s="343" t="str">
        <f>IF(入力①申請書項目!E362="","",入力①申請書項目!E362)</f>
        <v/>
      </c>
      <c r="E562" s="393" t="str">
        <f>IF(入力①申請書項目!G362="","",IF(入力①申請書項目!M362="",""&amp;入力①申請書項目!G362&amp;"."&amp;入力①申請書項目!J362,""&amp;入力①申請書項目!G362&amp;"."&amp;入力①申請書項目!J362&amp;"."&amp;入力①申請書項目!M362))</f>
        <v/>
      </c>
      <c r="F562" s="393"/>
      <c r="G562" s="393"/>
      <c r="H562" s="393"/>
      <c r="I562" s="464" t="str">
        <f>IF(入力①申請書項目!P362="","",VLOOKUP(入力①申請書項目!P362,PL①!$A$28:$B$36,2,FALSE))</f>
        <v/>
      </c>
      <c r="J562" s="464"/>
      <c r="K562" s="464"/>
      <c r="L562" s="391" t="str">
        <f>IF(入力①申請書項目!T362="","",入力①申請書項目!T362)</f>
        <v/>
      </c>
      <c r="M562" s="391"/>
      <c r="N562" s="391"/>
      <c r="O562" s="391"/>
      <c r="P562" s="391"/>
      <c r="Q562" s="391"/>
      <c r="R562" s="391"/>
      <c r="S562" s="391"/>
      <c r="T562" s="391"/>
      <c r="U562" s="391"/>
      <c r="V562" s="391"/>
      <c r="W562" s="393" t="str">
        <f>IF(入力①申請書項目!AD362="","",入力①申請書項目!AD362)&amp;IF(入力①申請書項目!AG362="","",入力①申請書項目!AG362)</f>
        <v/>
      </c>
      <c r="X562" s="393"/>
      <c r="Y562" s="393"/>
      <c r="Z562" s="393"/>
      <c r="AA562" s="393" t="str">
        <f>IF(入力①申請書項目!AJ362="","",入力①申請書項目!AJ362)</f>
        <v/>
      </c>
      <c r="AB562" s="393"/>
      <c r="AC562" s="393"/>
      <c r="AD562" s="394" t="str">
        <f>IF(入力①申請書項目!AN362="","",入力①申請書項目!AN362)</f>
        <v/>
      </c>
      <c r="AE562" s="394"/>
      <c r="AF562" s="394"/>
      <c r="AG562" s="443" t="str">
        <f>IF(入力①申請書項目!AQ362="","",入力①申請書項目!AQ362)</f>
        <v/>
      </c>
      <c r="AH562" s="443"/>
      <c r="AI562" s="394" t="str">
        <f>IF(入力①申請書項目!AS362=0,"",入力①申請書項目!AS362)</f>
        <v/>
      </c>
      <c r="AJ562" s="394"/>
      <c r="AK562" s="394"/>
      <c r="AL562" s="416" t="str">
        <f>IF(入力①申請書項目!AY362="","",入力①申請書項目!AY362)</f>
        <v/>
      </c>
      <c r="AM562" s="416"/>
      <c r="AN562" s="416"/>
      <c r="AO562" s="416"/>
      <c r="AP562" s="416"/>
      <c r="AQ562" s="342"/>
    </row>
    <row r="563" spans="1:43" x14ac:dyDescent="0.15">
      <c r="A563" s="268"/>
      <c r="B563" s="268"/>
      <c r="C563" s="351">
        <v>193</v>
      </c>
      <c r="D563" s="343" t="str">
        <f>IF(入力①申請書項目!E363="","",入力①申請書項目!E363)</f>
        <v/>
      </c>
      <c r="E563" s="393" t="str">
        <f>IF(入力①申請書項目!G363="","",IF(入力①申請書項目!M363="",""&amp;入力①申請書項目!G363&amp;"."&amp;入力①申請書項目!J363,""&amp;入力①申請書項目!G363&amp;"."&amp;入力①申請書項目!J363&amp;"."&amp;入力①申請書項目!M363))</f>
        <v/>
      </c>
      <c r="F563" s="393"/>
      <c r="G563" s="393"/>
      <c r="H563" s="393"/>
      <c r="I563" s="464" t="str">
        <f>IF(入力①申請書項目!P363="","",VLOOKUP(入力①申請書項目!P363,PL①!$A$28:$B$36,2,FALSE))</f>
        <v/>
      </c>
      <c r="J563" s="464"/>
      <c r="K563" s="464"/>
      <c r="L563" s="391" t="str">
        <f>IF(入力①申請書項目!T363="","",入力①申請書項目!T363)</f>
        <v/>
      </c>
      <c r="M563" s="391"/>
      <c r="N563" s="391"/>
      <c r="O563" s="391"/>
      <c r="P563" s="391"/>
      <c r="Q563" s="391"/>
      <c r="R563" s="391"/>
      <c r="S563" s="391"/>
      <c r="T563" s="391"/>
      <c r="U563" s="391"/>
      <c r="V563" s="391"/>
      <c r="W563" s="393" t="str">
        <f>IF(入力①申請書項目!AD363="","",入力①申請書項目!AD363)&amp;IF(入力①申請書項目!AG363="","",入力①申請書項目!AG363)</f>
        <v/>
      </c>
      <c r="X563" s="393"/>
      <c r="Y563" s="393"/>
      <c r="Z563" s="393"/>
      <c r="AA563" s="393" t="str">
        <f>IF(入力①申請書項目!AJ363="","",入力①申請書項目!AJ363)</f>
        <v/>
      </c>
      <c r="AB563" s="393"/>
      <c r="AC563" s="393"/>
      <c r="AD563" s="394" t="str">
        <f>IF(入力①申請書項目!AN363="","",入力①申請書項目!AN363)</f>
        <v/>
      </c>
      <c r="AE563" s="394"/>
      <c r="AF563" s="394"/>
      <c r="AG563" s="443" t="str">
        <f>IF(入力①申請書項目!AQ363="","",入力①申請書項目!AQ363)</f>
        <v/>
      </c>
      <c r="AH563" s="443"/>
      <c r="AI563" s="394" t="str">
        <f>IF(入力①申請書項目!AS363=0,"",入力①申請書項目!AS363)</f>
        <v/>
      </c>
      <c r="AJ563" s="394"/>
      <c r="AK563" s="394"/>
      <c r="AL563" s="416" t="str">
        <f>IF(入力①申請書項目!AY363="","",入力①申請書項目!AY363)</f>
        <v/>
      </c>
      <c r="AM563" s="416"/>
      <c r="AN563" s="416"/>
      <c r="AO563" s="416"/>
      <c r="AP563" s="416"/>
      <c r="AQ563" s="342"/>
    </row>
    <row r="564" spans="1:43" x14ac:dyDescent="0.15">
      <c r="A564" s="268"/>
      <c r="B564" s="268"/>
      <c r="C564" s="351">
        <v>194</v>
      </c>
      <c r="D564" s="343" t="str">
        <f>IF(入力①申請書項目!E364="","",入力①申請書項目!E364)</f>
        <v/>
      </c>
      <c r="E564" s="393" t="str">
        <f>IF(入力①申請書項目!G364="","",IF(入力①申請書項目!M364="",""&amp;入力①申請書項目!G364&amp;"."&amp;入力①申請書項目!J364,""&amp;入力①申請書項目!G364&amp;"."&amp;入力①申請書項目!J364&amp;"."&amp;入力①申請書項目!M364))</f>
        <v/>
      </c>
      <c r="F564" s="393"/>
      <c r="G564" s="393"/>
      <c r="H564" s="393"/>
      <c r="I564" s="464" t="str">
        <f>IF(入力①申請書項目!P364="","",VLOOKUP(入力①申請書項目!P364,PL①!$A$28:$B$36,2,FALSE))</f>
        <v/>
      </c>
      <c r="J564" s="464"/>
      <c r="K564" s="464"/>
      <c r="L564" s="391" t="str">
        <f>IF(入力①申請書項目!T364="","",入力①申請書項目!T364)</f>
        <v/>
      </c>
      <c r="M564" s="391"/>
      <c r="N564" s="391"/>
      <c r="O564" s="391"/>
      <c r="P564" s="391"/>
      <c r="Q564" s="391"/>
      <c r="R564" s="391"/>
      <c r="S564" s="391"/>
      <c r="T564" s="391"/>
      <c r="U564" s="391"/>
      <c r="V564" s="391"/>
      <c r="W564" s="393" t="str">
        <f>IF(入力①申請書項目!AD364="","",入力①申請書項目!AD364)&amp;IF(入力①申請書項目!AG364="","",入力①申請書項目!AG364)</f>
        <v/>
      </c>
      <c r="X564" s="393"/>
      <c r="Y564" s="393"/>
      <c r="Z564" s="393"/>
      <c r="AA564" s="393" t="str">
        <f>IF(入力①申請書項目!AJ364="","",入力①申請書項目!AJ364)</f>
        <v/>
      </c>
      <c r="AB564" s="393"/>
      <c r="AC564" s="393"/>
      <c r="AD564" s="394" t="str">
        <f>IF(入力①申請書項目!AN364="","",入力①申請書項目!AN364)</f>
        <v/>
      </c>
      <c r="AE564" s="394"/>
      <c r="AF564" s="394"/>
      <c r="AG564" s="443" t="str">
        <f>IF(入力①申請書項目!AQ364="","",入力①申請書項目!AQ364)</f>
        <v/>
      </c>
      <c r="AH564" s="443"/>
      <c r="AI564" s="394" t="str">
        <f>IF(入力①申請書項目!AS364=0,"",入力①申請書項目!AS364)</f>
        <v/>
      </c>
      <c r="AJ564" s="394"/>
      <c r="AK564" s="394"/>
      <c r="AL564" s="416" t="str">
        <f>IF(入力①申請書項目!AY364="","",入力①申請書項目!AY364)</f>
        <v/>
      </c>
      <c r="AM564" s="416"/>
      <c r="AN564" s="416"/>
      <c r="AO564" s="416"/>
      <c r="AP564" s="416"/>
      <c r="AQ564" s="342"/>
    </row>
    <row r="565" spans="1:43" x14ac:dyDescent="0.15">
      <c r="A565" s="268"/>
      <c r="B565" s="268"/>
      <c r="C565" s="351">
        <v>195</v>
      </c>
      <c r="D565" s="343" t="str">
        <f>IF(入力①申請書項目!E365="","",入力①申請書項目!E365)</f>
        <v/>
      </c>
      <c r="E565" s="393" t="str">
        <f>IF(入力①申請書項目!G365="","",IF(入力①申請書項目!M365="",""&amp;入力①申請書項目!G365&amp;"."&amp;入力①申請書項目!J365,""&amp;入力①申請書項目!G365&amp;"."&amp;入力①申請書項目!J365&amp;"."&amp;入力①申請書項目!M365))</f>
        <v/>
      </c>
      <c r="F565" s="393"/>
      <c r="G565" s="393"/>
      <c r="H565" s="393"/>
      <c r="I565" s="464" t="str">
        <f>IF(入力①申請書項目!P365="","",VLOOKUP(入力①申請書項目!P365,PL①!$A$28:$B$36,2,FALSE))</f>
        <v/>
      </c>
      <c r="J565" s="464"/>
      <c r="K565" s="464"/>
      <c r="L565" s="391" t="str">
        <f>IF(入力①申請書項目!T365="","",入力①申請書項目!T365)</f>
        <v/>
      </c>
      <c r="M565" s="391"/>
      <c r="N565" s="391"/>
      <c r="O565" s="391"/>
      <c r="P565" s="391"/>
      <c r="Q565" s="391"/>
      <c r="R565" s="391"/>
      <c r="S565" s="391"/>
      <c r="T565" s="391"/>
      <c r="U565" s="391"/>
      <c r="V565" s="391"/>
      <c r="W565" s="393" t="str">
        <f>IF(入力①申請書項目!AD365="","",入力①申請書項目!AD365)&amp;IF(入力①申請書項目!AG365="","",入力①申請書項目!AG365)</f>
        <v/>
      </c>
      <c r="X565" s="393"/>
      <c r="Y565" s="393"/>
      <c r="Z565" s="393"/>
      <c r="AA565" s="393" t="str">
        <f>IF(入力①申請書項目!AJ365="","",入力①申請書項目!AJ365)</f>
        <v/>
      </c>
      <c r="AB565" s="393"/>
      <c r="AC565" s="393"/>
      <c r="AD565" s="394" t="str">
        <f>IF(入力①申請書項目!AN365="","",入力①申請書項目!AN365)</f>
        <v/>
      </c>
      <c r="AE565" s="394"/>
      <c r="AF565" s="394"/>
      <c r="AG565" s="443" t="str">
        <f>IF(入力①申請書項目!AQ365="","",入力①申請書項目!AQ365)</f>
        <v/>
      </c>
      <c r="AH565" s="443"/>
      <c r="AI565" s="394" t="str">
        <f>IF(入力①申請書項目!AS365=0,"",入力①申請書項目!AS365)</f>
        <v/>
      </c>
      <c r="AJ565" s="394"/>
      <c r="AK565" s="394"/>
      <c r="AL565" s="416" t="str">
        <f>IF(入力①申請書項目!AY365="","",入力①申請書項目!AY365)</f>
        <v/>
      </c>
      <c r="AM565" s="416"/>
      <c r="AN565" s="416"/>
      <c r="AO565" s="416"/>
      <c r="AP565" s="416"/>
      <c r="AQ565" s="342"/>
    </row>
    <row r="566" spans="1:43" x14ac:dyDescent="0.15">
      <c r="A566" s="268"/>
      <c r="B566" s="268"/>
      <c r="C566" s="351">
        <v>196</v>
      </c>
      <c r="D566" s="343" t="str">
        <f>IF(入力①申請書項目!E366="","",入力①申請書項目!E366)</f>
        <v/>
      </c>
      <c r="E566" s="393" t="str">
        <f>IF(入力①申請書項目!G366="","",IF(入力①申請書項目!M366="",""&amp;入力①申請書項目!G366&amp;"."&amp;入力①申請書項目!J366,""&amp;入力①申請書項目!G366&amp;"."&amp;入力①申請書項目!J366&amp;"."&amp;入力①申請書項目!M366))</f>
        <v/>
      </c>
      <c r="F566" s="393"/>
      <c r="G566" s="393"/>
      <c r="H566" s="393"/>
      <c r="I566" s="464" t="str">
        <f>IF(入力①申請書項目!P366="","",VLOOKUP(入力①申請書項目!P366,PL①!$A$28:$B$36,2,FALSE))</f>
        <v/>
      </c>
      <c r="J566" s="464"/>
      <c r="K566" s="464"/>
      <c r="L566" s="391" t="str">
        <f>IF(入力①申請書項目!T366="","",入力①申請書項目!T366)</f>
        <v/>
      </c>
      <c r="M566" s="391"/>
      <c r="N566" s="391"/>
      <c r="O566" s="391"/>
      <c r="P566" s="391"/>
      <c r="Q566" s="391"/>
      <c r="R566" s="391"/>
      <c r="S566" s="391"/>
      <c r="T566" s="391"/>
      <c r="U566" s="391"/>
      <c r="V566" s="391"/>
      <c r="W566" s="393" t="str">
        <f>IF(入力①申請書項目!AD366="","",入力①申請書項目!AD366)&amp;IF(入力①申請書項目!AG366="","",入力①申請書項目!AG366)</f>
        <v/>
      </c>
      <c r="X566" s="393"/>
      <c r="Y566" s="393"/>
      <c r="Z566" s="393"/>
      <c r="AA566" s="393" t="str">
        <f>IF(入力①申請書項目!AJ366="","",入力①申請書項目!AJ366)</f>
        <v/>
      </c>
      <c r="AB566" s="393"/>
      <c r="AC566" s="393"/>
      <c r="AD566" s="394" t="str">
        <f>IF(入力①申請書項目!AN366="","",入力①申請書項目!AN366)</f>
        <v/>
      </c>
      <c r="AE566" s="394"/>
      <c r="AF566" s="394"/>
      <c r="AG566" s="443" t="str">
        <f>IF(入力①申請書項目!AQ366="","",入力①申請書項目!AQ366)</f>
        <v/>
      </c>
      <c r="AH566" s="443"/>
      <c r="AI566" s="394" t="str">
        <f>IF(入力①申請書項目!AS366=0,"",入力①申請書項目!AS366)</f>
        <v/>
      </c>
      <c r="AJ566" s="394"/>
      <c r="AK566" s="394"/>
      <c r="AL566" s="416" t="str">
        <f>IF(入力①申請書項目!AY366="","",入力①申請書項目!AY366)</f>
        <v/>
      </c>
      <c r="AM566" s="416"/>
      <c r="AN566" s="416"/>
      <c r="AO566" s="416"/>
      <c r="AP566" s="416"/>
      <c r="AQ566" s="342"/>
    </row>
    <row r="567" spans="1:43" x14ac:dyDescent="0.15">
      <c r="A567" s="268"/>
      <c r="B567" s="268"/>
      <c r="C567" s="351">
        <v>197</v>
      </c>
      <c r="D567" s="343" t="str">
        <f>IF(入力①申請書項目!E367="","",入力①申請書項目!E367)</f>
        <v/>
      </c>
      <c r="E567" s="393" t="str">
        <f>IF(入力①申請書項目!G367="","",IF(入力①申請書項目!M367="",""&amp;入力①申請書項目!G367&amp;"."&amp;入力①申請書項目!J367,""&amp;入力①申請書項目!G367&amp;"."&amp;入力①申請書項目!J367&amp;"."&amp;入力①申請書項目!M367))</f>
        <v/>
      </c>
      <c r="F567" s="393"/>
      <c r="G567" s="393"/>
      <c r="H567" s="393"/>
      <c r="I567" s="464" t="str">
        <f>IF(入力①申請書項目!P367="","",VLOOKUP(入力①申請書項目!P367,PL①!$A$28:$B$36,2,FALSE))</f>
        <v/>
      </c>
      <c r="J567" s="464"/>
      <c r="K567" s="464"/>
      <c r="L567" s="391" t="str">
        <f>IF(入力①申請書項目!T367="","",入力①申請書項目!T367)</f>
        <v/>
      </c>
      <c r="M567" s="391"/>
      <c r="N567" s="391"/>
      <c r="O567" s="391"/>
      <c r="P567" s="391"/>
      <c r="Q567" s="391"/>
      <c r="R567" s="391"/>
      <c r="S567" s="391"/>
      <c r="T567" s="391"/>
      <c r="U567" s="391"/>
      <c r="V567" s="391"/>
      <c r="W567" s="393" t="str">
        <f>IF(入力①申請書項目!AD367="","",入力①申請書項目!AD367)&amp;IF(入力①申請書項目!AG367="","",入力①申請書項目!AG367)</f>
        <v/>
      </c>
      <c r="X567" s="393"/>
      <c r="Y567" s="393"/>
      <c r="Z567" s="393"/>
      <c r="AA567" s="393" t="str">
        <f>IF(入力①申請書項目!AJ367="","",入力①申請書項目!AJ367)</f>
        <v/>
      </c>
      <c r="AB567" s="393"/>
      <c r="AC567" s="393"/>
      <c r="AD567" s="394" t="str">
        <f>IF(入力①申請書項目!AN367="","",入力①申請書項目!AN367)</f>
        <v/>
      </c>
      <c r="AE567" s="394"/>
      <c r="AF567" s="394"/>
      <c r="AG567" s="443" t="str">
        <f>IF(入力①申請書項目!AQ367="","",入力①申請書項目!AQ367)</f>
        <v/>
      </c>
      <c r="AH567" s="443"/>
      <c r="AI567" s="394" t="str">
        <f>IF(入力①申請書項目!AS367=0,"",入力①申請書項目!AS367)</f>
        <v/>
      </c>
      <c r="AJ567" s="394"/>
      <c r="AK567" s="394"/>
      <c r="AL567" s="416" t="str">
        <f>IF(入力①申請書項目!AY367="","",入力①申請書項目!AY367)</f>
        <v/>
      </c>
      <c r="AM567" s="416"/>
      <c r="AN567" s="416"/>
      <c r="AO567" s="416"/>
      <c r="AP567" s="416"/>
      <c r="AQ567" s="342"/>
    </row>
    <row r="568" spans="1:43" x14ac:dyDescent="0.15">
      <c r="A568" s="268"/>
      <c r="B568" s="268"/>
      <c r="C568" s="351">
        <v>198</v>
      </c>
      <c r="D568" s="343" t="str">
        <f>IF(入力①申請書項目!E368="","",入力①申請書項目!E368)</f>
        <v/>
      </c>
      <c r="E568" s="393" t="str">
        <f>IF(入力①申請書項目!G368="","",IF(入力①申請書項目!M368="",""&amp;入力①申請書項目!G368&amp;"."&amp;入力①申請書項目!J368,""&amp;入力①申請書項目!G368&amp;"."&amp;入力①申請書項目!J368&amp;"."&amp;入力①申請書項目!M368))</f>
        <v/>
      </c>
      <c r="F568" s="393"/>
      <c r="G568" s="393"/>
      <c r="H568" s="393"/>
      <c r="I568" s="464" t="str">
        <f>IF(入力①申請書項目!P368="","",VLOOKUP(入力①申請書項目!P368,PL①!$A$28:$B$36,2,FALSE))</f>
        <v/>
      </c>
      <c r="J568" s="464"/>
      <c r="K568" s="464"/>
      <c r="L568" s="391" t="str">
        <f>IF(入力①申請書項目!T368="","",入力①申請書項目!T368)</f>
        <v/>
      </c>
      <c r="M568" s="391"/>
      <c r="N568" s="391"/>
      <c r="O568" s="391"/>
      <c r="P568" s="391"/>
      <c r="Q568" s="391"/>
      <c r="R568" s="391"/>
      <c r="S568" s="391"/>
      <c r="T568" s="391"/>
      <c r="U568" s="391"/>
      <c r="V568" s="391"/>
      <c r="W568" s="393" t="str">
        <f>IF(入力①申請書項目!AD368="","",入力①申請書項目!AD368)&amp;IF(入力①申請書項目!AG368="","",入力①申請書項目!AG368)</f>
        <v/>
      </c>
      <c r="X568" s="393"/>
      <c r="Y568" s="393"/>
      <c r="Z568" s="393"/>
      <c r="AA568" s="393" t="str">
        <f>IF(入力①申請書項目!AJ368="","",入力①申請書項目!AJ368)</f>
        <v/>
      </c>
      <c r="AB568" s="393"/>
      <c r="AC568" s="393"/>
      <c r="AD568" s="394" t="str">
        <f>IF(入力①申請書項目!AN368="","",入力①申請書項目!AN368)</f>
        <v/>
      </c>
      <c r="AE568" s="394"/>
      <c r="AF568" s="394"/>
      <c r="AG568" s="443" t="str">
        <f>IF(入力①申請書項目!AQ368="","",入力①申請書項目!AQ368)</f>
        <v/>
      </c>
      <c r="AH568" s="443"/>
      <c r="AI568" s="394" t="str">
        <f>IF(入力①申請書項目!AS368=0,"",入力①申請書項目!AS368)</f>
        <v/>
      </c>
      <c r="AJ568" s="394"/>
      <c r="AK568" s="394"/>
      <c r="AL568" s="416" t="str">
        <f>IF(入力①申請書項目!AY368="","",入力①申請書項目!AY368)</f>
        <v/>
      </c>
      <c r="AM568" s="416"/>
      <c r="AN568" s="416"/>
      <c r="AO568" s="416"/>
      <c r="AP568" s="416"/>
      <c r="AQ568" s="342"/>
    </row>
    <row r="569" spans="1:43" x14ac:dyDescent="0.15">
      <c r="A569" s="268"/>
      <c r="B569" s="268"/>
      <c r="C569" s="351">
        <v>199</v>
      </c>
      <c r="D569" s="343" t="str">
        <f>IF(入力①申請書項目!E369="","",入力①申請書項目!E369)</f>
        <v/>
      </c>
      <c r="E569" s="393" t="str">
        <f>IF(入力①申請書項目!G369="","",IF(入力①申請書項目!M369="",""&amp;入力①申請書項目!G369&amp;"."&amp;入力①申請書項目!J369,""&amp;入力①申請書項目!G369&amp;"."&amp;入力①申請書項目!J369&amp;"."&amp;入力①申請書項目!M369))</f>
        <v/>
      </c>
      <c r="F569" s="393"/>
      <c r="G569" s="393"/>
      <c r="H569" s="393"/>
      <c r="I569" s="464" t="str">
        <f>IF(入力①申請書項目!P369="","",VLOOKUP(入力①申請書項目!P369,PL①!$A$28:$B$36,2,FALSE))</f>
        <v/>
      </c>
      <c r="J569" s="464"/>
      <c r="K569" s="464"/>
      <c r="L569" s="391" t="str">
        <f>IF(入力①申請書項目!T369="","",入力①申請書項目!T369)</f>
        <v/>
      </c>
      <c r="M569" s="391"/>
      <c r="N569" s="391"/>
      <c r="O569" s="391"/>
      <c r="P569" s="391"/>
      <c r="Q569" s="391"/>
      <c r="R569" s="391"/>
      <c r="S569" s="391"/>
      <c r="T569" s="391"/>
      <c r="U569" s="391"/>
      <c r="V569" s="391"/>
      <c r="W569" s="393" t="str">
        <f>IF(入力①申請書項目!AD369="","",入力①申請書項目!AD369)&amp;IF(入力①申請書項目!AG369="","",入力①申請書項目!AG369)</f>
        <v/>
      </c>
      <c r="X569" s="393"/>
      <c r="Y569" s="393"/>
      <c r="Z569" s="393"/>
      <c r="AA569" s="393" t="str">
        <f>IF(入力①申請書項目!AJ369="","",入力①申請書項目!AJ369)</f>
        <v/>
      </c>
      <c r="AB569" s="393"/>
      <c r="AC569" s="393"/>
      <c r="AD569" s="394" t="str">
        <f>IF(入力①申請書項目!AN369="","",入力①申請書項目!AN369)</f>
        <v/>
      </c>
      <c r="AE569" s="394"/>
      <c r="AF569" s="394"/>
      <c r="AG569" s="443" t="str">
        <f>IF(入力①申請書項目!AQ369="","",入力①申請書項目!AQ369)</f>
        <v/>
      </c>
      <c r="AH569" s="443"/>
      <c r="AI569" s="394" t="str">
        <f>IF(入力①申請書項目!AS369=0,"",入力①申請書項目!AS369)</f>
        <v/>
      </c>
      <c r="AJ569" s="394"/>
      <c r="AK569" s="394"/>
      <c r="AL569" s="416" t="str">
        <f>IF(入力①申請書項目!AY369="","",入力①申請書項目!AY369)</f>
        <v/>
      </c>
      <c r="AM569" s="416"/>
      <c r="AN569" s="416"/>
      <c r="AO569" s="416"/>
      <c r="AP569" s="416"/>
      <c r="AQ569" s="342"/>
    </row>
    <row r="570" spans="1:43" x14ac:dyDescent="0.15">
      <c r="A570" s="268"/>
      <c r="B570" s="268"/>
      <c r="C570" s="351">
        <v>200</v>
      </c>
      <c r="D570" s="343" t="str">
        <f>IF(入力①申請書項目!E370="","",入力①申請書項目!E370)</f>
        <v/>
      </c>
      <c r="E570" s="393" t="str">
        <f>IF(入力①申請書項目!G370="","",IF(入力①申請書項目!M370="",""&amp;入力①申請書項目!G370&amp;"."&amp;入力①申請書項目!J370,""&amp;入力①申請書項目!G370&amp;"."&amp;入力①申請書項目!J370&amp;"."&amp;入力①申請書項目!M370))</f>
        <v/>
      </c>
      <c r="F570" s="393"/>
      <c r="G570" s="393"/>
      <c r="H570" s="393"/>
      <c r="I570" s="464" t="str">
        <f>IF(入力①申請書項目!P370="","",VLOOKUP(入力①申請書項目!P370,PL①!$A$28:$B$36,2,FALSE))</f>
        <v/>
      </c>
      <c r="J570" s="464"/>
      <c r="K570" s="464"/>
      <c r="L570" s="391" t="str">
        <f>IF(入力①申請書項目!T370="","",入力①申請書項目!T370)</f>
        <v/>
      </c>
      <c r="M570" s="391"/>
      <c r="N570" s="391"/>
      <c r="O570" s="391"/>
      <c r="P570" s="391"/>
      <c r="Q570" s="391"/>
      <c r="R570" s="391"/>
      <c r="S570" s="391"/>
      <c r="T570" s="391"/>
      <c r="U570" s="391"/>
      <c r="V570" s="391"/>
      <c r="W570" s="393" t="str">
        <f>IF(入力①申請書項目!AD370="","",入力①申請書項目!AD370)&amp;IF(入力①申請書項目!AG370="","",入力①申請書項目!AG370)</f>
        <v/>
      </c>
      <c r="X570" s="393"/>
      <c r="Y570" s="393"/>
      <c r="Z570" s="393"/>
      <c r="AA570" s="393" t="str">
        <f>IF(入力①申請書項目!AJ370="","",入力①申請書項目!AJ370)</f>
        <v/>
      </c>
      <c r="AB570" s="393"/>
      <c r="AC570" s="393"/>
      <c r="AD570" s="394" t="str">
        <f>IF(入力①申請書項目!AN370="","",入力①申請書項目!AN370)</f>
        <v/>
      </c>
      <c r="AE570" s="394"/>
      <c r="AF570" s="394"/>
      <c r="AG570" s="443" t="str">
        <f>IF(入力①申請書項目!AQ370="","",入力①申請書項目!AQ370)</f>
        <v/>
      </c>
      <c r="AH570" s="443"/>
      <c r="AI570" s="394" t="str">
        <f>IF(入力①申請書項目!AS370=0,"",入力①申請書項目!AS370)</f>
        <v/>
      </c>
      <c r="AJ570" s="394"/>
      <c r="AK570" s="394"/>
      <c r="AL570" s="416" t="str">
        <f>IF(入力①申請書項目!AY370="","",入力①申請書項目!AY370)</f>
        <v/>
      </c>
      <c r="AM570" s="416"/>
      <c r="AN570" s="416"/>
      <c r="AO570" s="416"/>
      <c r="AP570" s="416"/>
      <c r="AQ570" s="342"/>
    </row>
    <row r="571" spans="1:43" x14ac:dyDescent="0.15">
      <c r="A571" s="268"/>
      <c r="B571" s="268"/>
      <c r="C571" s="351">
        <v>201</v>
      </c>
      <c r="D571" s="343" t="str">
        <f>IF(入力①申請書項目!E371="","",入力①申請書項目!E371)</f>
        <v/>
      </c>
      <c r="E571" s="393" t="str">
        <f>IF(入力①申請書項目!G371="","",IF(入力①申請書項目!M371="",""&amp;入力①申請書項目!G371&amp;"."&amp;入力①申請書項目!J371,""&amp;入力①申請書項目!G371&amp;"."&amp;入力①申請書項目!J371&amp;"."&amp;入力①申請書項目!M371))</f>
        <v/>
      </c>
      <c r="F571" s="393"/>
      <c r="G571" s="393"/>
      <c r="H571" s="393"/>
      <c r="I571" s="464" t="str">
        <f>IF(入力①申請書項目!P371="","",VLOOKUP(入力①申請書項目!P371,PL①!$A$28:$B$36,2,FALSE))</f>
        <v/>
      </c>
      <c r="J571" s="464"/>
      <c r="K571" s="464"/>
      <c r="L571" s="391" t="str">
        <f>IF(入力①申請書項目!T371="","",入力①申請書項目!T371)</f>
        <v/>
      </c>
      <c r="M571" s="391"/>
      <c r="N571" s="391"/>
      <c r="O571" s="391"/>
      <c r="P571" s="391"/>
      <c r="Q571" s="391"/>
      <c r="R571" s="391"/>
      <c r="S571" s="391"/>
      <c r="T571" s="391"/>
      <c r="U571" s="391"/>
      <c r="V571" s="391"/>
      <c r="W571" s="393" t="str">
        <f>IF(入力①申請書項目!AD371="","",入力①申請書項目!AD371)&amp;IF(入力①申請書項目!AG371="","",入力①申請書項目!AG371)</f>
        <v/>
      </c>
      <c r="X571" s="393"/>
      <c r="Y571" s="393"/>
      <c r="Z571" s="393"/>
      <c r="AA571" s="393" t="str">
        <f>IF(入力①申請書項目!AJ371="","",入力①申請書項目!AJ371)</f>
        <v/>
      </c>
      <c r="AB571" s="393"/>
      <c r="AC571" s="393"/>
      <c r="AD571" s="394" t="str">
        <f>IF(入力①申請書項目!AN371="","",入力①申請書項目!AN371)</f>
        <v/>
      </c>
      <c r="AE571" s="394"/>
      <c r="AF571" s="394"/>
      <c r="AG571" s="443" t="str">
        <f>IF(入力①申請書項目!AQ371="","",入力①申請書項目!AQ371)</f>
        <v/>
      </c>
      <c r="AH571" s="443"/>
      <c r="AI571" s="394" t="str">
        <f>IF(入力①申請書項目!AS371=0,"",入力①申請書項目!AS371)</f>
        <v/>
      </c>
      <c r="AJ571" s="394"/>
      <c r="AK571" s="394"/>
      <c r="AL571" s="416" t="str">
        <f>IF(入力①申請書項目!AY371="","",入力①申請書項目!AY371)</f>
        <v/>
      </c>
      <c r="AM571" s="416"/>
      <c r="AN571" s="416"/>
      <c r="AO571" s="416"/>
      <c r="AP571" s="416"/>
      <c r="AQ571" s="342"/>
    </row>
    <row r="572" spans="1:43" x14ac:dyDescent="0.15">
      <c r="A572" s="268"/>
      <c r="B572" s="268"/>
      <c r="C572" s="351">
        <v>202</v>
      </c>
      <c r="D572" s="343" t="str">
        <f>IF(入力①申請書項目!E372="","",入力①申請書項目!E372)</f>
        <v/>
      </c>
      <c r="E572" s="393" t="str">
        <f>IF(入力①申請書項目!G372="","",IF(入力①申請書項目!M372="",""&amp;入力①申請書項目!G372&amp;"."&amp;入力①申請書項目!J372,""&amp;入力①申請書項目!G372&amp;"."&amp;入力①申請書項目!J372&amp;"."&amp;入力①申請書項目!M372))</f>
        <v/>
      </c>
      <c r="F572" s="393"/>
      <c r="G572" s="393"/>
      <c r="H572" s="393"/>
      <c r="I572" s="464" t="str">
        <f>IF(入力①申請書項目!P372="","",VLOOKUP(入力①申請書項目!P372,PL①!$A$28:$B$36,2,FALSE))</f>
        <v/>
      </c>
      <c r="J572" s="464"/>
      <c r="K572" s="464"/>
      <c r="L572" s="391" t="str">
        <f>IF(入力①申請書項目!T372="","",入力①申請書項目!T372)</f>
        <v/>
      </c>
      <c r="M572" s="391"/>
      <c r="N572" s="391"/>
      <c r="O572" s="391"/>
      <c r="P572" s="391"/>
      <c r="Q572" s="391"/>
      <c r="R572" s="391"/>
      <c r="S572" s="391"/>
      <c r="T572" s="391"/>
      <c r="U572" s="391"/>
      <c r="V572" s="391"/>
      <c r="W572" s="393" t="str">
        <f>IF(入力①申請書項目!AD372="","",入力①申請書項目!AD372)&amp;IF(入力①申請書項目!AG372="","",入力①申請書項目!AG372)</f>
        <v/>
      </c>
      <c r="X572" s="393"/>
      <c r="Y572" s="393"/>
      <c r="Z572" s="393"/>
      <c r="AA572" s="393" t="str">
        <f>IF(入力①申請書項目!AJ372="","",入力①申請書項目!AJ372)</f>
        <v/>
      </c>
      <c r="AB572" s="393"/>
      <c r="AC572" s="393"/>
      <c r="AD572" s="394" t="str">
        <f>IF(入力①申請書項目!AN372="","",入力①申請書項目!AN372)</f>
        <v/>
      </c>
      <c r="AE572" s="394"/>
      <c r="AF572" s="394"/>
      <c r="AG572" s="443" t="str">
        <f>IF(入力①申請書項目!AQ372="","",入力①申請書項目!AQ372)</f>
        <v/>
      </c>
      <c r="AH572" s="443"/>
      <c r="AI572" s="394" t="str">
        <f>IF(入力①申請書項目!AS372=0,"",入力①申請書項目!AS372)</f>
        <v/>
      </c>
      <c r="AJ572" s="394"/>
      <c r="AK572" s="394"/>
      <c r="AL572" s="416" t="str">
        <f>IF(入力①申請書項目!AY372="","",入力①申請書項目!AY372)</f>
        <v/>
      </c>
      <c r="AM572" s="416"/>
      <c r="AN572" s="416"/>
      <c r="AO572" s="416"/>
      <c r="AP572" s="416"/>
      <c r="AQ572" s="342"/>
    </row>
    <row r="573" spans="1:43" x14ac:dyDescent="0.15">
      <c r="A573" s="268"/>
      <c r="B573" s="268"/>
      <c r="C573" s="351">
        <v>203</v>
      </c>
      <c r="D573" s="343" t="str">
        <f>IF(入力①申請書項目!E373="","",入力①申請書項目!E373)</f>
        <v/>
      </c>
      <c r="E573" s="393" t="str">
        <f>IF(入力①申請書項目!G373="","",IF(入力①申請書項目!M373="",""&amp;入力①申請書項目!G373&amp;"."&amp;入力①申請書項目!J373,""&amp;入力①申請書項目!G373&amp;"."&amp;入力①申請書項目!J373&amp;"."&amp;入力①申請書項目!M373))</f>
        <v/>
      </c>
      <c r="F573" s="393"/>
      <c r="G573" s="393"/>
      <c r="H573" s="393"/>
      <c r="I573" s="464" t="str">
        <f>IF(入力①申請書項目!P373="","",VLOOKUP(入力①申請書項目!P373,PL①!$A$28:$B$36,2,FALSE))</f>
        <v/>
      </c>
      <c r="J573" s="464"/>
      <c r="K573" s="464"/>
      <c r="L573" s="391" t="str">
        <f>IF(入力①申請書項目!T373="","",入力①申請書項目!T373)</f>
        <v/>
      </c>
      <c r="M573" s="391"/>
      <c r="N573" s="391"/>
      <c r="O573" s="391"/>
      <c r="P573" s="391"/>
      <c r="Q573" s="391"/>
      <c r="R573" s="391"/>
      <c r="S573" s="391"/>
      <c r="T573" s="391"/>
      <c r="U573" s="391"/>
      <c r="V573" s="391"/>
      <c r="W573" s="393" t="str">
        <f>IF(入力①申請書項目!AD373="","",入力①申請書項目!AD373)&amp;IF(入力①申請書項目!AG373="","",入力①申請書項目!AG373)</f>
        <v/>
      </c>
      <c r="X573" s="393"/>
      <c r="Y573" s="393"/>
      <c r="Z573" s="393"/>
      <c r="AA573" s="393" t="str">
        <f>IF(入力①申請書項目!AJ373="","",入力①申請書項目!AJ373)</f>
        <v/>
      </c>
      <c r="AB573" s="393"/>
      <c r="AC573" s="393"/>
      <c r="AD573" s="394" t="str">
        <f>IF(入力①申請書項目!AN373="","",入力①申請書項目!AN373)</f>
        <v/>
      </c>
      <c r="AE573" s="394"/>
      <c r="AF573" s="394"/>
      <c r="AG573" s="443" t="str">
        <f>IF(入力①申請書項目!AQ373="","",入力①申請書項目!AQ373)</f>
        <v/>
      </c>
      <c r="AH573" s="443"/>
      <c r="AI573" s="394" t="str">
        <f>IF(入力①申請書項目!AS373=0,"",入力①申請書項目!AS373)</f>
        <v/>
      </c>
      <c r="AJ573" s="394"/>
      <c r="AK573" s="394"/>
      <c r="AL573" s="416" t="str">
        <f>IF(入力①申請書項目!AY373="","",入力①申請書項目!AY373)</f>
        <v/>
      </c>
      <c r="AM573" s="416"/>
      <c r="AN573" s="416"/>
      <c r="AO573" s="416"/>
      <c r="AP573" s="416"/>
      <c r="AQ573" s="342"/>
    </row>
    <row r="574" spans="1:43" x14ac:dyDescent="0.15">
      <c r="A574" s="268"/>
      <c r="B574" s="268"/>
      <c r="C574" s="351">
        <v>204</v>
      </c>
      <c r="D574" s="343" t="str">
        <f>IF(入力①申請書項目!E374="","",入力①申請書項目!E374)</f>
        <v/>
      </c>
      <c r="E574" s="393" t="str">
        <f>IF(入力①申請書項目!G374="","",IF(入力①申請書項目!M374="",""&amp;入力①申請書項目!G374&amp;"."&amp;入力①申請書項目!J374,""&amp;入力①申請書項目!G374&amp;"."&amp;入力①申請書項目!J374&amp;"."&amp;入力①申請書項目!M374))</f>
        <v/>
      </c>
      <c r="F574" s="393"/>
      <c r="G574" s="393"/>
      <c r="H574" s="393"/>
      <c r="I574" s="464" t="str">
        <f>IF(入力①申請書項目!P374="","",VLOOKUP(入力①申請書項目!P374,PL①!$A$28:$B$36,2,FALSE))</f>
        <v/>
      </c>
      <c r="J574" s="464"/>
      <c r="K574" s="464"/>
      <c r="L574" s="391" t="str">
        <f>IF(入力①申請書項目!T374="","",入力①申請書項目!T374)</f>
        <v/>
      </c>
      <c r="M574" s="391"/>
      <c r="N574" s="391"/>
      <c r="O574" s="391"/>
      <c r="P574" s="391"/>
      <c r="Q574" s="391"/>
      <c r="R574" s="391"/>
      <c r="S574" s="391"/>
      <c r="T574" s="391"/>
      <c r="U574" s="391"/>
      <c r="V574" s="391"/>
      <c r="W574" s="393" t="str">
        <f>IF(入力①申請書項目!AD374="","",入力①申請書項目!AD374)&amp;IF(入力①申請書項目!AG374="","",入力①申請書項目!AG374)</f>
        <v/>
      </c>
      <c r="X574" s="393"/>
      <c r="Y574" s="393"/>
      <c r="Z574" s="393"/>
      <c r="AA574" s="393" t="str">
        <f>IF(入力①申請書項目!AJ374="","",入力①申請書項目!AJ374)</f>
        <v/>
      </c>
      <c r="AB574" s="393"/>
      <c r="AC574" s="393"/>
      <c r="AD574" s="394" t="str">
        <f>IF(入力①申請書項目!AN374="","",入力①申請書項目!AN374)</f>
        <v/>
      </c>
      <c r="AE574" s="394"/>
      <c r="AF574" s="394"/>
      <c r="AG574" s="443" t="str">
        <f>IF(入力①申請書項目!AQ374="","",入力①申請書項目!AQ374)</f>
        <v/>
      </c>
      <c r="AH574" s="443"/>
      <c r="AI574" s="394" t="str">
        <f>IF(入力①申請書項目!AS374=0,"",入力①申請書項目!AS374)</f>
        <v/>
      </c>
      <c r="AJ574" s="394"/>
      <c r="AK574" s="394"/>
      <c r="AL574" s="416" t="str">
        <f>IF(入力①申請書項目!AY374="","",入力①申請書項目!AY374)</f>
        <v/>
      </c>
      <c r="AM574" s="416"/>
      <c r="AN574" s="416"/>
      <c r="AO574" s="416"/>
      <c r="AP574" s="416"/>
      <c r="AQ574" s="342"/>
    </row>
    <row r="575" spans="1:43" x14ac:dyDescent="0.15">
      <c r="A575" s="268"/>
      <c r="B575" s="268"/>
      <c r="C575" s="351">
        <v>205</v>
      </c>
      <c r="D575" s="343" t="str">
        <f>IF(入力①申請書項目!E375="","",入力①申請書項目!E375)</f>
        <v/>
      </c>
      <c r="E575" s="393" t="str">
        <f>IF(入力①申請書項目!G375="","",IF(入力①申請書項目!M375="",""&amp;入力①申請書項目!G375&amp;"."&amp;入力①申請書項目!J375,""&amp;入力①申請書項目!G375&amp;"."&amp;入力①申請書項目!J375&amp;"."&amp;入力①申請書項目!M375))</f>
        <v/>
      </c>
      <c r="F575" s="393"/>
      <c r="G575" s="393"/>
      <c r="H575" s="393"/>
      <c r="I575" s="464" t="str">
        <f>IF(入力①申請書項目!P375="","",VLOOKUP(入力①申請書項目!P375,PL①!$A$28:$B$36,2,FALSE))</f>
        <v/>
      </c>
      <c r="J575" s="464"/>
      <c r="K575" s="464"/>
      <c r="L575" s="391" t="str">
        <f>IF(入力①申請書項目!T375="","",入力①申請書項目!T375)</f>
        <v/>
      </c>
      <c r="M575" s="391"/>
      <c r="N575" s="391"/>
      <c r="O575" s="391"/>
      <c r="P575" s="391"/>
      <c r="Q575" s="391"/>
      <c r="R575" s="391"/>
      <c r="S575" s="391"/>
      <c r="T575" s="391"/>
      <c r="U575" s="391"/>
      <c r="V575" s="391"/>
      <c r="W575" s="393" t="str">
        <f>IF(入力①申請書項目!AD375="","",入力①申請書項目!AD375)&amp;IF(入力①申請書項目!AG375="","",入力①申請書項目!AG375)</f>
        <v/>
      </c>
      <c r="X575" s="393"/>
      <c r="Y575" s="393"/>
      <c r="Z575" s="393"/>
      <c r="AA575" s="393" t="str">
        <f>IF(入力①申請書項目!AJ375="","",入力①申請書項目!AJ375)</f>
        <v/>
      </c>
      <c r="AB575" s="393"/>
      <c r="AC575" s="393"/>
      <c r="AD575" s="394" t="str">
        <f>IF(入力①申請書項目!AN375="","",入力①申請書項目!AN375)</f>
        <v/>
      </c>
      <c r="AE575" s="394"/>
      <c r="AF575" s="394"/>
      <c r="AG575" s="443" t="str">
        <f>IF(入力①申請書項目!AQ375="","",入力①申請書項目!AQ375)</f>
        <v/>
      </c>
      <c r="AH575" s="443"/>
      <c r="AI575" s="394" t="str">
        <f>IF(入力①申請書項目!AS375=0,"",入力①申請書項目!AS375)</f>
        <v/>
      </c>
      <c r="AJ575" s="394"/>
      <c r="AK575" s="394"/>
      <c r="AL575" s="416" t="str">
        <f>IF(入力①申請書項目!AY375="","",入力①申請書項目!AY375)</f>
        <v/>
      </c>
      <c r="AM575" s="416"/>
      <c r="AN575" s="416"/>
      <c r="AO575" s="416"/>
      <c r="AP575" s="416"/>
      <c r="AQ575" s="342"/>
    </row>
    <row r="576" spans="1:43" x14ac:dyDescent="0.15">
      <c r="A576" s="268"/>
      <c r="B576" s="268"/>
      <c r="C576" s="351">
        <v>206</v>
      </c>
      <c r="D576" s="343" t="str">
        <f>IF(入力①申請書項目!E376="","",入力①申請書項目!E376)</f>
        <v/>
      </c>
      <c r="E576" s="393" t="str">
        <f>IF(入力①申請書項目!G376="","",IF(入力①申請書項目!M376="",""&amp;入力①申請書項目!G376&amp;"."&amp;入力①申請書項目!J376,""&amp;入力①申請書項目!G376&amp;"."&amp;入力①申請書項目!J376&amp;"."&amp;入力①申請書項目!M376))</f>
        <v/>
      </c>
      <c r="F576" s="393"/>
      <c r="G576" s="393"/>
      <c r="H576" s="393"/>
      <c r="I576" s="464" t="str">
        <f>IF(入力①申請書項目!P376="","",VLOOKUP(入力①申請書項目!P376,PL①!$A$28:$B$36,2,FALSE))</f>
        <v/>
      </c>
      <c r="J576" s="464"/>
      <c r="K576" s="464"/>
      <c r="L576" s="391" t="str">
        <f>IF(入力①申請書項目!T376="","",入力①申請書項目!T376)</f>
        <v/>
      </c>
      <c r="M576" s="391"/>
      <c r="N576" s="391"/>
      <c r="O576" s="391"/>
      <c r="P576" s="391"/>
      <c r="Q576" s="391"/>
      <c r="R576" s="391"/>
      <c r="S576" s="391"/>
      <c r="T576" s="391"/>
      <c r="U576" s="391"/>
      <c r="V576" s="391"/>
      <c r="W576" s="393" t="str">
        <f>IF(入力①申請書項目!AD376="","",入力①申請書項目!AD376)&amp;IF(入力①申請書項目!AG376="","",入力①申請書項目!AG376)</f>
        <v/>
      </c>
      <c r="X576" s="393"/>
      <c r="Y576" s="393"/>
      <c r="Z576" s="393"/>
      <c r="AA576" s="393" t="str">
        <f>IF(入力①申請書項目!AJ376="","",入力①申請書項目!AJ376)</f>
        <v/>
      </c>
      <c r="AB576" s="393"/>
      <c r="AC576" s="393"/>
      <c r="AD576" s="394" t="str">
        <f>IF(入力①申請書項目!AN376="","",入力①申請書項目!AN376)</f>
        <v/>
      </c>
      <c r="AE576" s="394"/>
      <c r="AF576" s="394"/>
      <c r="AG576" s="443" t="str">
        <f>IF(入力①申請書項目!AQ376="","",入力①申請書項目!AQ376)</f>
        <v/>
      </c>
      <c r="AH576" s="443"/>
      <c r="AI576" s="394" t="str">
        <f>IF(入力①申請書項目!AS376=0,"",入力①申請書項目!AS376)</f>
        <v/>
      </c>
      <c r="AJ576" s="394"/>
      <c r="AK576" s="394"/>
      <c r="AL576" s="416" t="str">
        <f>IF(入力①申請書項目!AY376="","",入力①申請書項目!AY376)</f>
        <v/>
      </c>
      <c r="AM576" s="416"/>
      <c r="AN576" s="416"/>
      <c r="AO576" s="416"/>
      <c r="AP576" s="416"/>
      <c r="AQ576" s="342"/>
    </row>
    <row r="577" spans="1:43" x14ac:dyDescent="0.15">
      <c r="A577" s="268"/>
      <c r="B577" s="268"/>
      <c r="C577" s="351">
        <v>207</v>
      </c>
      <c r="D577" s="343" t="str">
        <f>IF(入力①申請書項目!E377="","",入力①申請書項目!E377)</f>
        <v/>
      </c>
      <c r="E577" s="393" t="str">
        <f>IF(入力①申請書項目!G377="","",IF(入力①申請書項目!M377="",""&amp;入力①申請書項目!G377&amp;"."&amp;入力①申請書項目!J377,""&amp;入力①申請書項目!G377&amp;"."&amp;入力①申請書項目!J377&amp;"."&amp;入力①申請書項目!M377))</f>
        <v/>
      </c>
      <c r="F577" s="393"/>
      <c r="G577" s="393"/>
      <c r="H577" s="393"/>
      <c r="I577" s="464" t="str">
        <f>IF(入力①申請書項目!P377="","",VLOOKUP(入力①申請書項目!P377,PL①!$A$28:$B$36,2,FALSE))</f>
        <v/>
      </c>
      <c r="J577" s="464"/>
      <c r="K577" s="464"/>
      <c r="L577" s="391" t="str">
        <f>IF(入力①申請書項目!T377="","",入力①申請書項目!T377)</f>
        <v/>
      </c>
      <c r="M577" s="391"/>
      <c r="N577" s="391"/>
      <c r="O577" s="391"/>
      <c r="P577" s="391"/>
      <c r="Q577" s="391"/>
      <c r="R577" s="391"/>
      <c r="S577" s="391"/>
      <c r="T577" s="391"/>
      <c r="U577" s="391"/>
      <c r="V577" s="391"/>
      <c r="W577" s="393" t="str">
        <f>IF(入力①申請書項目!AD377="","",入力①申請書項目!AD377)&amp;IF(入力①申請書項目!AG377="","",入力①申請書項目!AG377)</f>
        <v/>
      </c>
      <c r="X577" s="393"/>
      <c r="Y577" s="393"/>
      <c r="Z577" s="393"/>
      <c r="AA577" s="393" t="str">
        <f>IF(入力①申請書項目!AJ377="","",入力①申請書項目!AJ377)</f>
        <v/>
      </c>
      <c r="AB577" s="393"/>
      <c r="AC577" s="393"/>
      <c r="AD577" s="394" t="str">
        <f>IF(入力①申請書項目!AN377="","",入力①申請書項目!AN377)</f>
        <v/>
      </c>
      <c r="AE577" s="394"/>
      <c r="AF577" s="394"/>
      <c r="AG577" s="443" t="str">
        <f>IF(入力①申請書項目!AQ377="","",入力①申請書項目!AQ377)</f>
        <v/>
      </c>
      <c r="AH577" s="443"/>
      <c r="AI577" s="394" t="str">
        <f>IF(入力①申請書項目!AS377=0,"",入力①申請書項目!AS377)</f>
        <v/>
      </c>
      <c r="AJ577" s="394"/>
      <c r="AK577" s="394"/>
      <c r="AL577" s="416" t="str">
        <f>IF(入力①申請書項目!AY377="","",入力①申請書項目!AY377)</f>
        <v/>
      </c>
      <c r="AM577" s="416"/>
      <c r="AN577" s="416"/>
      <c r="AO577" s="416"/>
      <c r="AP577" s="416"/>
      <c r="AQ577" s="342"/>
    </row>
    <row r="578" spans="1:43" x14ac:dyDescent="0.15">
      <c r="A578" s="268"/>
      <c r="B578" s="268"/>
      <c r="C578" s="351">
        <v>208</v>
      </c>
      <c r="D578" s="343" t="str">
        <f>IF(入力①申請書項目!E378="","",入力①申請書項目!E378)</f>
        <v/>
      </c>
      <c r="E578" s="393" t="str">
        <f>IF(入力①申請書項目!G378="","",IF(入力①申請書項目!M378="",""&amp;入力①申請書項目!G378&amp;"."&amp;入力①申請書項目!J378,""&amp;入力①申請書項目!G378&amp;"."&amp;入力①申請書項目!J378&amp;"."&amp;入力①申請書項目!M378))</f>
        <v/>
      </c>
      <c r="F578" s="393"/>
      <c r="G578" s="393"/>
      <c r="H578" s="393"/>
      <c r="I578" s="464" t="str">
        <f>IF(入力①申請書項目!P378="","",VLOOKUP(入力①申請書項目!P378,PL①!$A$28:$B$36,2,FALSE))</f>
        <v/>
      </c>
      <c r="J578" s="464"/>
      <c r="K578" s="464"/>
      <c r="L578" s="391" t="str">
        <f>IF(入力①申請書項目!T378="","",入力①申請書項目!T378)</f>
        <v/>
      </c>
      <c r="M578" s="391"/>
      <c r="N578" s="391"/>
      <c r="O578" s="391"/>
      <c r="P578" s="391"/>
      <c r="Q578" s="391"/>
      <c r="R578" s="391"/>
      <c r="S578" s="391"/>
      <c r="T578" s="391"/>
      <c r="U578" s="391"/>
      <c r="V578" s="391"/>
      <c r="W578" s="393" t="str">
        <f>IF(入力①申請書項目!AD378="","",入力①申請書項目!AD378)&amp;IF(入力①申請書項目!AG378="","",入力①申請書項目!AG378)</f>
        <v/>
      </c>
      <c r="X578" s="393"/>
      <c r="Y578" s="393"/>
      <c r="Z578" s="393"/>
      <c r="AA578" s="393" t="str">
        <f>IF(入力①申請書項目!AJ378="","",入力①申請書項目!AJ378)</f>
        <v/>
      </c>
      <c r="AB578" s="393"/>
      <c r="AC578" s="393"/>
      <c r="AD578" s="394" t="str">
        <f>IF(入力①申請書項目!AN378="","",入力①申請書項目!AN378)</f>
        <v/>
      </c>
      <c r="AE578" s="394"/>
      <c r="AF578" s="394"/>
      <c r="AG578" s="443" t="str">
        <f>IF(入力①申請書項目!AQ378="","",入力①申請書項目!AQ378)</f>
        <v/>
      </c>
      <c r="AH578" s="443"/>
      <c r="AI578" s="394" t="str">
        <f>IF(入力①申請書項目!AS378=0,"",入力①申請書項目!AS378)</f>
        <v/>
      </c>
      <c r="AJ578" s="394"/>
      <c r="AK578" s="394"/>
      <c r="AL578" s="416" t="str">
        <f>IF(入力①申請書項目!AY378="","",入力①申請書項目!AY378)</f>
        <v/>
      </c>
      <c r="AM578" s="416"/>
      <c r="AN578" s="416"/>
      <c r="AO578" s="416"/>
      <c r="AP578" s="416"/>
      <c r="AQ578" s="342"/>
    </row>
    <row r="579" spans="1:43" x14ac:dyDescent="0.15">
      <c r="A579" s="268"/>
      <c r="B579" s="268"/>
      <c r="C579" s="351">
        <v>209</v>
      </c>
      <c r="D579" s="343" t="str">
        <f>IF(入力①申請書項目!E379="","",入力①申請書項目!E379)</f>
        <v/>
      </c>
      <c r="E579" s="393" t="str">
        <f>IF(入力①申請書項目!G379="","",IF(入力①申請書項目!M379="",""&amp;入力①申請書項目!G379&amp;"."&amp;入力①申請書項目!J379,""&amp;入力①申請書項目!G379&amp;"."&amp;入力①申請書項目!J379&amp;"."&amp;入力①申請書項目!M379))</f>
        <v/>
      </c>
      <c r="F579" s="393"/>
      <c r="G579" s="393"/>
      <c r="H579" s="393"/>
      <c r="I579" s="464" t="str">
        <f>IF(入力①申請書項目!P379="","",VLOOKUP(入力①申請書項目!P379,PL①!$A$28:$B$36,2,FALSE))</f>
        <v/>
      </c>
      <c r="J579" s="464"/>
      <c r="K579" s="464"/>
      <c r="L579" s="391" t="str">
        <f>IF(入力①申請書項目!T379="","",入力①申請書項目!T379)</f>
        <v/>
      </c>
      <c r="M579" s="391"/>
      <c r="N579" s="391"/>
      <c r="O579" s="391"/>
      <c r="P579" s="391"/>
      <c r="Q579" s="391"/>
      <c r="R579" s="391"/>
      <c r="S579" s="391"/>
      <c r="T579" s="391"/>
      <c r="U579" s="391"/>
      <c r="V579" s="391"/>
      <c r="W579" s="393" t="str">
        <f>IF(入力①申請書項目!AD379="","",入力①申請書項目!AD379)&amp;IF(入力①申請書項目!AG379="","",入力①申請書項目!AG379)</f>
        <v/>
      </c>
      <c r="X579" s="393"/>
      <c r="Y579" s="393"/>
      <c r="Z579" s="393"/>
      <c r="AA579" s="393" t="str">
        <f>IF(入力①申請書項目!AJ379="","",入力①申請書項目!AJ379)</f>
        <v/>
      </c>
      <c r="AB579" s="393"/>
      <c r="AC579" s="393"/>
      <c r="AD579" s="394" t="str">
        <f>IF(入力①申請書項目!AN379="","",入力①申請書項目!AN379)</f>
        <v/>
      </c>
      <c r="AE579" s="394"/>
      <c r="AF579" s="394"/>
      <c r="AG579" s="443" t="str">
        <f>IF(入力①申請書項目!AQ379="","",入力①申請書項目!AQ379)</f>
        <v/>
      </c>
      <c r="AH579" s="443"/>
      <c r="AI579" s="394" t="str">
        <f>IF(入力①申請書項目!AS379=0,"",入力①申請書項目!AS379)</f>
        <v/>
      </c>
      <c r="AJ579" s="394"/>
      <c r="AK579" s="394"/>
      <c r="AL579" s="416" t="str">
        <f>IF(入力①申請書項目!AY379="","",入力①申請書項目!AY379)</f>
        <v/>
      </c>
      <c r="AM579" s="416"/>
      <c r="AN579" s="416"/>
      <c r="AO579" s="416"/>
      <c r="AP579" s="416"/>
      <c r="AQ579" s="342"/>
    </row>
    <row r="580" spans="1:43" x14ac:dyDescent="0.15">
      <c r="A580" s="268"/>
      <c r="B580" s="268"/>
      <c r="C580" s="351">
        <v>210</v>
      </c>
      <c r="D580" s="343" t="str">
        <f>IF(入力①申請書項目!E380="","",入力①申請書項目!E380)</f>
        <v/>
      </c>
      <c r="E580" s="393" t="str">
        <f>IF(入力①申請書項目!G380="","",IF(入力①申請書項目!M380="",""&amp;入力①申請書項目!G380&amp;"."&amp;入力①申請書項目!J380,""&amp;入力①申請書項目!G380&amp;"."&amp;入力①申請書項目!J380&amp;"."&amp;入力①申請書項目!M380))</f>
        <v/>
      </c>
      <c r="F580" s="393"/>
      <c r="G580" s="393"/>
      <c r="H580" s="393"/>
      <c r="I580" s="464" t="str">
        <f>IF(入力①申請書項目!P380="","",VLOOKUP(入力①申請書項目!P380,PL①!$A$28:$B$36,2,FALSE))</f>
        <v/>
      </c>
      <c r="J580" s="464"/>
      <c r="K580" s="464"/>
      <c r="L580" s="391" t="str">
        <f>IF(入力①申請書項目!T380="","",入力①申請書項目!T380)</f>
        <v/>
      </c>
      <c r="M580" s="391"/>
      <c r="N580" s="391"/>
      <c r="O580" s="391"/>
      <c r="P580" s="391"/>
      <c r="Q580" s="391"/>
      <c r="R580" s="391"/>
      <c r="S580" s="391"/>
      <c r="T580" s="391"/>
      <c r="U580" s="391"/>
      <c r="V580" s="391"/>
      <c r="W580" s="393" t="str">
        <f>IF(入力①申請書項目!AD380="","",入力①申請書項目!AD380)&amp;IF(入力①申請書項目!AG380="","",入力①申請書項目!AG380)</f>
        <v/>
      </c>
      <c r="X580" s="393"/>
      <c r="Y580" s="393"/>
      <c r="Z580" s="393"/>
      <c r="AA580" s="393" t="str">
        <f>IF(入力①申請書項目!AJ380="","",入力①申請書項目!AJ380)</f>
        <v/>
      </c>
      <c r="AB580" s="393"/>
      <c r="AC580" s="393"/>
      <c r="AD580" s="394" t="str">
        <f>IF(入力①申請書項目!AN380="","",入力①申請書項目!AN380)</f>
        <v/>
      </c>
      <c r="AE580" s="394"/>
      <c r="AF580" s="394"/>
      <c r="AG580" s="443" t="str">
        <f>IF(入力①申請書項目!AQ380="","",入力①申請書項目!AQ380)</f>
        <v/>
      </c>
      <c r="AH580" s="443"/>
      <c r="AI580" s="394" t="str">
        <f>IF(入力①申請書項目!AS380=0,"",入力①申請書項目!AS380)</f>
        <v/>
      </c>
      <c r="AJ580" s="394"/>
      <c r="AK580" s="394"/>
      <c r="AL580" s="416" t="str">
        <f>IF(入力①申請書項目!AY380="","",入力①申請書項目!AY380)</f>
        <v/>
      </c>
      <c r="AM580" s="416"/>
      <c r="AN580" s="416"/>
      <c r="AO580" s="416"/>
      <c r="AP580" s="416"/>
      <c r="AQ580" s="342"/>
    </row>
    <row r="581" spans="1:43" x14ac:dyDescent="0.15">
      <c r="A581" s="268"/>
      <c r="B581" s="268"/>
      <c r="C581" s="351">
        <v>211</v>
      </c>
      <c r="D581" s="343" t="str">
        <f>IF(入力①申請書項目!E381="","",入力①申請書項目!E381)</f>
        <v/>
      </c>
      <c r="E581" s="393" t="str">
        <f>IF(入力①申請書項目!G381="","",IF(入力①申請書項目!M381="",""&amp;入力①申請書項目!G381&amp;"."&amp;入力①申請書項目!J381,""&amp;入力①申請書項目!G381&amp;"."&amp;入力①申請書項目!J381&amp;"."&amp;入力①申請書項目!M381))</f>
        <v/>
      </c>
      <c r="F581" s="393"/>
      <c r="G581" s="393"/>
      <c r="H581" s="393"/>
      <c r="I581" s="464" t="str">
        <f>IF(入力①申請書項目!P381="","",VLOOKUP(入力①申請書項目!P381,PL①!$A$28:$B$36,2,FALSE))</f>
        <v/>
      </c>
      <c r="J581" s="464"/>
      <c r="K581" s="464"/>
      <c r="L581" s="391" t="str">
        <f>IF(入力①申請書項目!T381="","",入力①申請書項目!T381)</f>
        <v/>
      </c>
      <c r="M581" s="391"/>
      <c r="N581" s="391"/>
      <c r="O581" s="391"/>
      <c r="P581" s="391"/>
      <c r="Q581" s="391"/>
      <c r="R581" s="391"/>
      <c r="S581" s="391"/>
      <c r="T581" s="391"/>
      <c r="U581" s="391"/>
      <c r="V581" s="391"/>
      <c r="W581" s="393" t="str">
        <f>IF(入力①申請書項目!AD381="","",入力①申請書項目!AD381)&amp;IF(入力①申請書項目!AG381="","",入力①申請書項目!AG381)</f>
        <v/>
      </c>
      <c r="X581" s="393"/>
      <c r="Y581" s="393"/>
      <c r="Z581" s="393"/>
      <c r="AA581" s="393" t="str">
        <f>IF(入力①申請書項目!AJ381="","",入力①申請書項目!AJ381)</f>
        <v/>
      </c>
      <c r="AB581" s="393"/>
      <c r="AC581" s="393"/>
      <c r="AD581" s="394" t="str">
        <f>IF(入力①申請書項目!AN381="","",入力①申請書項目!AN381)</f>
        <v/>
      </c>
      <c r="AE581" s="394"/>
      <c r="AF581" s="394"/>
      <c r="AG581" s="443" t="str">
        <f>IF(入力①申請書項目!AQ381="","",入力①申請書項目!AQ381)</f>
        <v/>
      </c>
      <c r="AH581" s="443"/>
      <c r="AI581" s="394" t="str">
        <f>IF(入力①申請書項目!AS381=0,"",入力①申請書項目!AS381)</f>
        <v/>
      </c>
      <c r="AJ581" s="394"/>
      <c r="AK581" s="394"/>
      <c r="AL581" s="416" t="str">
        <f>IF(入力①申請書項目!AY381="","",入力①申請書項目!AY381)</f>
        <v/>
      </c>
      <c r="AM581" s="416"/>
      <c r="AN581" s="416"/>
      <c r="AO581" s="416"/>
      <c r="AP581" s="416"/>
      <c r="AQ581" s="342"/>
    </row>
    <row r="582" spans="1:43" x14ac:dyDescent="0.15">
      <c r="A582" s="268"/>
      <c r="B582" s="268"/>
      <c r="C582" s="351">
        <v>212</v>
      </c>
      <c r="D582" s="343" t="str">
        <f>IF(入力①申請書項目!E382="","",入力①申請書項目!E382)</f>
        <v/>
      </c>
      <c r="E582" s="393" t="str">
        <f>IF(入力①申請書項目!G382="","",IF(入力①申請書項目!M382="",""&amp;入力①申請書項目!G382&amp;"."&amp;入力①申請書項目!J382,""&amp;入力①申請書項目!G382&amp;"."&amp;入力①申請書項目!J382&amp;"."&amp;入力①申請書項目!M382))</f>
        <v/>
      </c>
      <c r="F582" s="393"/>
      <c r="G582" s="393"/>
      <c r="H582" s="393"/>
      <c r="I582" s="464" t="str">
        <f>IF(入力①申請書項目!P382="","",VLOOKUP(入力①申請書項目!P382,PL①!$A$28:$B$36,2,FALSE))</f>
        <v/>
      </c>
      <c r="J582" s="464"/>
      <c r="K582" s="464"/>
      <c r="L582" s="391" t="str">
        <f>IF(入力①申請書項目!T382="","",入力①申請書項目!T382)</f>
        <v/>
      </c>
      <c r="M582" s="391"/>
      <c r="N582" s="391"/>
      <c r="O582" s="391"/>
      <c r="P582" s="391"/>
      <c r="Q582" s="391"/>
      <c r="R582" s="391"/>
      <c r="S582" s="391"/>
      <c r="T582" s="391"/>
      <c r="U582" s="391"/>
      <c r="V582" s="391"/>
      <c r="W582" s="393" t="str">
        <f>IF(入力①申請書項目!AD382="","",入力①申請書項目!AD382)&amp;IF(入力①申請書項目!AG382="","",入力①申請書項目!AG382)</f>
        <v/>
      </c>
      <c r="X582" s="393"/>
      <c r="Y582" s="393"/>
      <c r="Z582" s="393"/>
      <c r="AA582" s="393" t="str">
        <f>IF(入力①申請書項目!AJ382="","",入力①申請書項目!AJ382)</f>
        <v/>
      </c>
      <c r="AB582" s="393"/>
      <c r="AC582" s="393"/>
      <c r="AD582" s="394" t="str">
        <f>IF(入力①申請書項目!AN382="","",入力①申請書項目!AN382)</f>
        <v/>
      </c>
      <c r="AE582" s="394"/>
      <c r="AF582" s="394"/>
      <c r="AG582" s="443" t="str">
        <f>IF(入力①申請書項目!AQ382="","",入力①申請書項目!AQ382)</f>
        <v/>
      </c>
      <c r="AH582" s="443"/>
      <c r="AI582" s="394" t="str">
        <f>IF(入力①申請書項目!AS382=0,"",入力①申請書項目!AS382)</f>
        <v/>
      </c>
      <c r="AJ582" s="394"/>
      <c r="AK582" s="394"/>
      <c r="AL582" s="416" t="str">
        <f>IF(入力①申請書項目!AY382="","",入力①申請書項目!AY382)</f>
        <v/>
      </c>
      <c r="AM582" s="416"/>
      <c r="AN582" s="416"/>
      <c r="AO582" s="416"/>
      <c r="AP582" s="416"/>
      <c r="AQ582" s="342"/>
    </row>
    <row r="583" spans="1:43" x14ac:dyDescent="0.15">
      <c r="A583" s="268"/>
      <c r="B583" s="268"/>
      <c r="C583" s="351">
        <v>213</v>
      </c>
      <c r="D583" s="343" t="str">
        <f>IF(入力①申請書項目!E383="","",入力①申請書項目!E383)</f>
        <v/>
      </c>
      <c r="E583" s="393" t="str">
        <f>IF(入力①申請書項目!G383="","",IF(入力①申請書項目!M383="",""&amp;入力①申請書項目!G383&amp;"."&amp;入力①申請書項目!J383,""&amp;入力①申請書項目!G383&amp;"."&amp;入力①申請書項目!J383&amp;"."&amp;入力①申請書項目!M383))</f>
        <v/>
      </c>
      <c r="F583" s="393"/>
      <c r="G583" s="393"/>
      <c r="H583" s="393"/>
      <c r="I583" s="464" t="str">
        <f>IF(入力①申請書項目!P383="","",VLOOKUP(入力①申請書項目!P383,PL①!$A$28:$B$36,2,FALSE))</f>
        <v/>
      </c>
      <c r="J583" s="464"/>
      <c r="K583" s="464"/>
      <c r="L583" s="391" t="str">
        <f>IF(入力①申請書項目!T383="","",入力①申請書項目!T383)</f>
        <v/>
      </c>
      <c r="M583" s="391"/>
      <c r="N583" s="391"/>
      <c r="O583" s="391"/>
      <c r="P583" s="391"/>
      <c r="Q583" s="391"/>
      <c r="R583" s="391"/>
      <c r="S583" s="391"/>
      <c r="T583" s="391"/>
      <c r="U583" s="391"/>
      <c r="V583" s="391"/>
      <c r="W583" s="393" t="str">
        <f>IF(入力①申請書項目!AD383="","",入力①申請書項目!AD383)&amp;IF(入力①申請書項目!AG383="","",入力①申請書項目!AG383)</f>
        <v/>
      </c>
      <c r="X583" s="393"/>
      <c r="Y583" s="393"/>
      <c r="Z583" s="393"/>
      <c r="AA583" s="393" t="str">
        <f>IF(入力①申請書項目!AJ383="","",入力①申請書項目!AJ383)</f>
        <v/>
      </c>
      <c r="AB583" s="393"/>
      <c r="AC583" s="393"/>
      <c r="AD583" s="394" t="str">
        <f>IF(入力①申請書項目!AN383="","",入力①申請書項目!AN383)</f>
        <v/>
      </c>
      <c r="AE583" s="394"/>
      <c r="AF583" s="394"/>
      <c r="AG583" s="443" t="str">
        <f>IF(入力①申請書項目!AQ383="","",入力①申請書項目!AQ383)</f>
        <v/>
      </c>
      <c r="AH583" s="443"/>
      <c r="AI583" s="394" t="str">
        <f>IF(入力①申請書項目!AS383=0,"",入力①申請書項目!AS383)</f>
        <v/>
      </c>
      <c r="AJ583" s="394"/>
      <c r="AK583" s="394"/>
      <c r="AL583" s="416" t="str">
        <f>IF(入力①申請書項目!AY383="","",入力①申請書項目!AY383)</f>
        <v/>
      </c>
      <c r="AM583" s="416"/>
      <c r="AN583" s="416"/>
      <c r="AO583" s="416"/>
      <c r="AP583" s="416"/>
      <c r="AQ583" s="342"/>
    </row>
    <row r="584" spans="1:43" x14ac:dyDescent="0.15">
      <c r="A584" s="268"/>
      <c r="B584" s="268"/>
      <c r="C584" s="351">
        <v>214</v>
      </c>
      <c r="D584" s="343" t="str">
        <f>IF(入力①申請書項目!E384="","",入力①申請書項目!E384)</f>
        <v/>
      </c>
      <c r="E584" s="393" t="str">
        <f>IF(入力①申請書項目!G384="","",IF(入力①申請書項目!M384="",""&amp;入力①申請書項目!G384&amp;"."&amp;入力①申請書項目!J384,""&amp;入力①申請書項目!G384&amp;"."&amp;入力①申請書項目!J384&amp;"."&amp;入力①申請書項目!M384))</f>
        <v/>
      </c>
      <c r="F584" s="393"/>
      <c r="G584" s="393"/>
      <c r="H584" s="393"/>
      <c r="I584" s="464" t="str">
        <f>IF(入力①申請書項目!P384="","",VLOOKUP(入力①申請書項目!P384,PL①!$A$28:$B$36,2,FALSE))</f>
        <v/>
      </c>
      <c r="J584" s="464"/>
      <c r="K584" s="464"/>
      <c r="L584" s="391" t="str">
        <f>IF(入力①申請書項目!T384="","",入力①申請書項目!T384)</f>
        <v/>
      </c>
      <c r="M584" s="391"/>
      <c r="N584" s="391"/>
      <c r="O584" s="391"/>
      <c r="P584" s="391"/>
      <c r="Q584" s="391"/>
      <c r="R584" s="391"/>
      <c r="S584" s="391"/>
      <c r="T584" s="391"/>
      <c r="U584" s="391"/>
      <c r="V584" s="391"/>
      <c r="W584" s="393" t="str">
        <f>IF(入力①申請書項目!AD384="","",入力①申請書項目!AD384)&amp;IF(入力①申請書項目!AG384="","",入力①申請書項目!AG384)</f>
        <v/>
      </c>
      <c r="X584" s="393"/>
      <c r="Y584" s="393"/>
      <c r="Z584" s="393"/>
      <c r="AA584" s="393" t="str">
        <f>IF(入力①申請書項目!AJ384="","",入力①申請書項目!AJ384)</f>
        <v/>
      </c>
      <c r="AB584" s="393"/>
      <c r="AC584" s="393"/>
      <c r="AD584" s="394" t="str">
        <f>IF(入力①申請書項目!AN384="","",入力①申請書項目!AN384)</f>
        <v/>
      </c>
      <c r="AE584" s="394"/>
      <c r="AF584" s="394"/>
      <c r="AG584" s="443" t="str">
        <f>IF(入力①申請書項目!AQ384="","",入力①申請書項目!AQ384)</f>
        <v/>
      </c>
      <c r="AH584" s="443"/>
      <c r="AI584" s="394" t="str">
        <f>IF(入力①申請書項目!AS384=0,"",入力①申請書項目!AS384)</f>
        <v/>
      </c>
      <c r="AJ584" s="394"/>
      <c r="AK584" s="394"/>
      <c r="AL584" s="416" t="str">
        <f>IF(入力①申請書項目!AY384="","",入力①申請書項目!AY384)</f>
        <v/>
      </c>
      <c r="AM584" s="416"/>
      <c r="AN584" s="416"/>
      <c r="AO584" s="416"/>
      <c r="AP584" s="416"/>
      <c r="AQ584" s="342"/>
    </row>
    <row r="585" spans="1:43" x14ac:dyDescent="0.15">
      <c r="A585" s="268"/>
      <c r="B585" s="268"/>
      <c r="C585" s="351">
        <v>215</v>
      </c>
      <c r="D585" s="343" t="str">
        <f>IF(入力①申請書項目!E385="","",入力①申請書項目!E385)</f>
        <v/>
      </c>
      <c r="E585" s="393" t="str">
        <f>IF(入力①申請書項目!G385="","",IF(入力①申請書項目!M385="",""&amp;入力①申請書項目!G385&amp;"."&amp;入力①申請書項目!J385,""&amp;入力①申請書項目!G385&amp;"."&amp;入力①申請書項目!J385&amp;"."&amp;入力①申請書項目!M385))</f>
        <v/>
      </c>
      <c r="F585" s="393"/>
      <c r="G585" s="393"/>
      <c r="H585" s="393"/>
      <c r="I585" s="464" t="str">
        <f>IF(入力①申請書項目!P385="","",VLOOKUP(入力①申請書項目!P385,PL①!$A$28:$B$36,2,FALSE))</f>
        <v/>
      </c>
      <c r="J585" s="464"/>
      <c r="K585" s="464"/>
      <c r="L585" s="391" t="str">
        <f>IF(入力①申請書項目!T385="","",入力①申請書項目!T385)</f>
        <v/>
      </c>
      <c r="M585" s="391"/>
      <c r="N585" s="391"/>
      <c r="O585" s="391"/>
      <c r="P585" s="391"/>
      <c r="Q585" s="391"/>
      <c r="R585" s="391"/>
      <c r="S585" s="391"/>
      <c r="T585" s="391"/>
      <c r="U585" s="391"/>
      <c r="V585" s="391"/>
      <c r="W585" s="393" t="str">
        <f>IF(入力①申請書項目!AD385="","",入力①申請書項目!AD385)&amp;IF(入力①申請書項目!AG385="","",入力①申請書項目!AG385)</f>
        <v/>
      </c>
      <c r="X585" s="393"/>
      <c r="Y585" s="393"/>
      <c r="Z585" s="393"/>
      <c r="AA585" s="393" t="str">
        <f>IF(入力①申請書項目!AJ385="","",入力①申請書項目!AJ385)</f>
        <v/>
      </c>
      <c r="AB585" s="393"/>
      <c r="AC585" s="393"/>
      <c r="AD585" s="394" t="str">
        <f>IF(入力①申請書項目!AN385="","",入力①申請書項目!AN385)</f>
        <v/>
      </c>
      <c r="AE585" s="394"/>
      <c r="AF585" s="394"/>
      <c r="AG585" s="443" t="str">
        <f>IF(入力①申請書項目!AQ385="","",入力①申請書項目!AQ385)</f>
        <v/>
      </c>
      <c r="AH585" s="443"/>
      <c r="AI585" s="394" t="str">
        <f>IF(入力①申請書項目!AS385=0,"",入力①申請書項目!AS385)</f>
        <v/>
      </c>
      <c r="AJ585" s="394"/>
      <c r="AK585" s="394"/>
      <c r="AL585" s="416" t="str">
        <f>IF(入力①申請書項目!AY385="","",入力①申請書項目!AY385)</f>
        <v/>
      </c>
      <c r="AM585" s="416"/>
      <c r="AN585" s="416"/>
      <c r="AO585" s="416"/>
      <c r="AP585" s="416"/>
      <c r="AQ585" s="342"/>
    </row>
    <row r="586" spans="1:43" x14ac:dyDescent="0.15">
      <c r="A586" s="268"/>
      <c r="B586" s="268"/>
      <c r="C586" s="351">
        <v>216</v>
      </c>
      <c r="D586" s="343" t="str">
        <f>IF(入力①申請書項目!E386="","",入力①申請書項目!E386)</f>
        <v/>
      </c>
      <c r="E586" s="393" t="str">
        <f>IF(入力①申請書項目!G386="","",IF(入力①申請書項目!M386="",""&amp;入力①申請書項目!G386&amp;"."&amp;入力①申請書項目!J386,""&amp;入力①申請書項目!G386&amp;"."&amp;入力①申請書項目!J386&amp;"."&amp;入力①申請書項目!M386))</f>
        <v/>
      </c>
      <c r="F586" s="393"/>
      <c r="G586" s="393"/>
      <c r="H586" s="393"/>
      <c r="I586" s="464" t="str">
        <f>IF(入力①申請書項目!P386="","",VLOOKUP(入力①申請書項目!P386,PL①!$A$28:$B$36,2,FALSE))</f>
        <v/>
      </c>
      <c r="J586" s="464"/>
      <c r="K586" s="464"/>
      <c r="L586" s="391" t="str">
        <f>IF(入力①申請書項目!T386="","",入力①申請書項目!T386)</f>
        <v/>
      </c>
      <c r="M586" s="391"/>
      <c r="N586" s="391"/>
      <c r="O586" s="391"/>
      <c r="P586" s="391"/>
      <c r="Q586" s="391"/>
      <c r="R586" s="391"/>
      <c r="S586" s="391"/>
      <c r="T586" s="391"/>
      <c r="U586" s="391"/>
      <c r="V586" s="391"/>
      <c r="W586" s="393" t="str">
        <f>IF(入力①申請書項目!AD386="","",入力①申請書項目!AD386)&amp;IF(入力①申請書項目!AG386="","",入力①申請書項目!AG386)</f>
        <v/>
      </c>
      <c r="X586" s="393"/>
      <c r="Y586" s="393"/>
      <c r="Z586" s="393"/>
      <c r="AA586" s="393" t="str">
        <f>IF(入力①申請書項目!AJ386="","",入力①申請書項目!AJ386)</f>
        <v/>
      </c>
      <c r="AB586" s="393"/>
      <c r="AC586" s="393"/>
      <c r="AD586" s="394" t="str">
        <f>IF(入力①申請書項目!AN386="","",入力①申請書項目!AN386)</f>
        <v/>
      </c>
      <c r="AE586" s="394"/>
      <c r="AF586" s="394"/>
      <c r="AG586" s="443" t="str">
        <f>IF(入力①申請書項目!AQ386="","",入力①申請書項目!AQ386)</f>
        <v/>
      </c>
      <c r="AH586" s="443"/>
      <c r="AI586" s="394" t="str">
        <f>IF(入力①申請書項目!AS386=0,"",入力①申請書項目!AS386)</f>
        <v/>
      </c>
      <c r="AJ586" s="394"/>
      <c r="AK586" s="394"/>
      <c r="AL586" s="416" t="str">
        <f>IF(入力①申請書項目!AY386="","",入力①申請書項目!AY386)</f>
        <v/>
      </c>
      <c r="AM586" s="416"/>
      <c r="AN586" s="416"/>
      <c r="AO586" s="416"/>
      <c r="AP586" s="416"/>
      <c r="AQ586" s="342"/>
    </row>
    <row r="587" spans="1:43" x14ac:dyDescent="0.15">
      <c r="A587" s="268"/>
      <c r="B587" s="268"/>
      <c r="C587" s="351">
        <v>217</v>
      </c>
      <c r="D587" s="343" t="str">
        <f>IF(入力①申請書項目!E387="","",入力①申請書項目!E387)</f>
        <v/>
      </c>
      <c r="E587" s="393" t="str">
        <f>IF(入力①申請書項目!G387="","",IF(入力①申請書項目!M387="",""&amp;入力①申請書項目!G387&amp;"."&amp;入力①申請書項目!J387,""&amp;入力①申請書項目!G387&amp;"."&amp;入力①申請書項目!J387&amp;"."&amp;入力①申請書項目!M387))</f>
        <v/>
      </c>
      <c r="F587" s="393"/>
      <c r="G587" s="393"/>
      <c r="H587" s="393"/>
      <c r="I587" s="464" t="str">
        <f>IF(入力①申請書項目!P387="","",VLOOKUP(入力①申請書項目!P387,PL①!$A$28:$B$36,2,FALSE))</f>
        <v/>
      </c>
      <c r="J587" s="464"/>
      <c r="K587" s="464"/>
      <c r="L587" s="391" t="str">
        <f>IF(入力①申請書項目!T387="","",入力①申請書項目!T387)</f>
        <v/>
      </c>
      <c r="M587" s="391"/>
      <c r="N587" s="391"/>
      <c r="O587" s="391"/>
      <c r="P587" s="391"/>
      <c r="Q587" s="391"/>
      <c r="R587" s="391"/>
      <c r="S587" s="391"/>
      <c r="T587" s="391"/>
      <c r="U587" s="391"/>
      <c r="V587" s="391"/>
      <c r="W587" s="393" t="str">
        <f>IF(入力①申請書項目!AD387="","",入力①申請書項目!AD387)&amp;IF(入力①申請書項目!AG387="","",入力①申請書項目!AG387)</f>
        <v/>
      </c>
      <c r="X587" s="393"/>
      <c r="Y587" s="393"/>
      <c r="Z587" s="393"/>
      <c r="AA587" s="393" t="str">
        <f>IF(入力①申請書項目!AJ387="","",入力①申請書項目!AJ387)</f>
        <v/>
      </c>
      <c r="AB587" s="393"/>
      <c r="AC587" s="393"/>
      <c r="AD587" s="394" t="str">
        <f>IF(入力①申請書項目!AN387="","",入力①申請書項目!AN387)</f>
        <v/>
      </c>
      <c r="AE587" s="394"/>
      <c r="AF587" s="394"/>
      <c r="AG587" s="443" t="str">
        <f>IF(入力①申請書項目!AQ387="","",入力①申請書項目!AQ387)</f>
        <v/>
      </c>
      <c r="AH587" s="443"/>
      <c r="AI587" s="394" t="str">
        <f>IF(入力①申請書項目!AS387=0,"",入力①申請書項目!AS387)</f>
        <v/>
      </c>
      <c r="AJ587" s="394"/>
      <c r="AK587" s="394"/>
      <c r="AL587" s="416" t="str">
        <f>IF(入力①申請書項目!AY387="","",入力①申請書項目!AY387)</f>
        <v/>
      </c>
      <c r="AM587" s="416"/>
      <c r="AN587" s="416"/>
      <c r="AO587" s="416"/>
      <c r="AP587" s="416"/>
      <c r="AQ587" s="342"/>
    </row>
    <row r="588" spans="1:43" x14ac:dyDescent="0.15">
      <c r="A588" s="268"/>
      <c r="B588" s="268"/>
      <c r="C588" s="351">
        <v>218</v>
      </c>
      <c r="D588" s="343" t="str">
        <f>IF(入力①申請書項目!E388="","",入力①申請書項目!E388)</f>
        <v/>
      </c>
      <c r="E588" s="393" t="str">
        <f>IF(入力①申請書項目!G388="","",IF(入力①申請書項目!M388="",""&amp;入力①申請書項目!G388&amp;"."&amp;入力①申請書項目!J388,""&amp;入力①申請書項目!G388&amp;"."&amp;入力①申請書項目!J388&amp;"."&amp;入力①申請書項目!M388))</f>
        <v/>
      </c>
      <c r="F588" s="393"/>
      <c r="G588" s="393"/>
      <c r="H588" s="393"/>
      <c r="I588" s="464" t="str">
        <f>IF(入力①申請書項目!P388="","",VLOOKUP(入力①申請書項目!P388,PL①!$A$28:$B$36,2,FALSE))</f>
        <v/>
      </c>
      <c r="J588" s="464"/>
      <c r="K588" s="464"/>
      <c r="L588" s="391" t="str">
        <f>IF(入力①申請書項目!T388="","",入力①申請書項目!T388)</f>
        <v/>
      </c>
      <c r="M588" s="391"/>
      <c r="N588" s="391"/>
      <c r="O588" s="391"/>
      <c r="P588" s="391"/>
      <c r="Q588" s="391"/>
      <c r="R588" s="391"/>
      <c r="S588" s="391"/>
      <c r="T588" s="391"/>
      <c r="U588" s="391"/>
      <c r="V588" s="391"/>
      <c r="W588" s="393" t="str">
        <f>IF(入力①申請書項目!AD388="","",入力①申請書項目!AD388)&amp;IF(入力①申請書項目!AG388="","",入力①申請書項目!AG388)</f>
        <v/>
      </c>
      <c r="X588" s="393"/>
      <c r="Y588" s="393"/>
      <c r="Z588" s="393"/>
      <c r="AA588" s="393" t="str">
        <f>IF(入力①申請書項目!AJ388="","",入力①申請書項目!AJ388)</f>
        <v/>
      </c>
      <c r="AB588" s="393"/>
      <c r="AC588" s="393"/>
      <c r="AD588" s="394" t="str">
        <f>IF(入力①申請書項目!AN388="","",入力①申請書項目!AN388)</f>
        <v/>
      </c>
      <c r="AE588" s="394"/>
      <c r="AF588" s="394"/>
      <c r="AG588" s="443" t="str">
        <f>IF(入力①申請書項目!AQ388="","",入力①申請書項目!AQ388)</f>
        <v/>
      </c>
      <c r="AH588" s="443"/>
      <c r="AI588" s="394" t="str">
        <f>IF(入力①申請書項目!AS388=0,"",入力①申請書項目!AS388)</f>
        <v/>
      </c>
      <c r="AJ588" s="394"/>
      <c r="AK588" s="394"/>
      <c r="AL588" s="416" t="str">
        <f>IF(入力①申請書項目!AY388="","",入力①申請書項目!AY388)</f>
        <v/>
      </c>
      <c r="AM588" s="416"/>
      <c r="AN588" s="416"/>
      <c r="AO588" s="416"/>
      <c r="AP588" s="416"/>
      <c r="AQ588" s="342"/>
    </row>
    <row r="589" spans="1:43" x14ac:dyDescent="0.15">
      <c r="A589" s="268"/>
      <c r="B589" s="268"/>
      <c r="C589" s="351">
        <v>219</v>
      </c>
      <c r="D589" s="343" t="str">
        <f>IF(入力①申請書項目!E389="","",入力①申請書項目!E389)</f>
        <v/>
      </c>
      <c r="E589" s="393" t="str">
        <f>IF(入力①申請書項目!G389="","",IF(入力①申請書項目!M389="",""&amp;入力①申請書項目!G389&amp;"."&amp;入力①申請書項目!J389,""&amp;入力①申請書項目!G389&amp;"."&amp;入力①申請書項目!J389&amp;"."&amp;入力①申請書項目!M389))</f>
        <v/>
      </c>
      <c r="F589" s="393"/>
      <c r="G589" s="393"/>
      <c r="H589" s="393"/>
      <c r="I589" s="464" t="str">
        <f>IF(入力①申請書項目!P389="","",VLOOKUP(入力①申請書項目!P389,PL①!$A$28:$B$36,2,FALSE))</f>
        <v/>
      </c>
      <c r="J589" s="464"/>
      <c r="K589" s="464"/>
      <c r="L589" s="391" t="str">
        <f>IF(入力①申請書項目!T389="","",入力①申請書項目!T389)</f>
        <v/>
      </c>
      <c r="M589" s="391"/>
      <c r="N589" s="391"/>
      <c r="O589" s="391"/>
      <c r="P589" s="391"/>
      <c r="Q589" s="391"/>
      <c r="R589" s="391"/>
      <c r="S589" s="391"/>
      <c r="T589" s="391"/>
      <c r="U589" s="391"/>
      <c r="V589" s="391"/>
      <c r="W589" s="393" t="str">
        <f>IF(入力①申請書項目!AD389="","",入力①申請書項目!AD389)&amp;IF(入力①申請書項目!AG389="","",入力①申請書項目!AG389)</f>
        <v/>
      </c>
      <c r="X589" s="393"/>
      <c r="Y589" s="393"/>
      <c r="Z589" s="393"/>
      <c r="AA589" s="393" t="str">
        <f>IF(入力①申請書項目!AJ389="","",入力①申請書項目!AJ389)</f>
        <v/>
      </c>
      <c r="AB589" s="393"/>
      <c r="AC589" s="393"/>
      <c r="AD589" s="394" t="str">
        <f>IF(入力①申請書項目!AN389="","",入力①申請書項目!AN389)</f>
        <v/>
      </c>
      <c r="AE589" s="394"/>
      <c r="AF589" s="394"/>
      <c r="AG589" s="443" t="str">
        <f>IF(入力①申請書項目!AQ389="","",入力①申請書項目!AQ389)</f>
        <v/>
      </c>
      <c r="AH589" s="443"/>
      <c r="AI589" s="394" t="str">
        <f>IF(入力①申請書項目!AS389=0,"",入力①申請書項目!AS389)</f>
        <v/>
      </c>
      <c r="AJ589" s="394"/>
      <c r="AK589" s="394"/>
      <c r="AL589" s="416" t="str">
        <f>IF(入力①申請書項目!AY389="","",入力①申請書項目!AY389)</f>
        <v/>
      </c>
      <c r="AM589" s="416"/>
      <c r="AN589" s="416"/>
      <c r="AO589" s="416"/>
      <c r="AP589" s="416"/>
      <c r="AQ589" s="342"/>
    </row>
    <row r="590" spans="1:43" x14ac:dyDescent="0.15">
      <c r="A590" s="268"/>
      <c r="B590" s="268"/>
      <c r="C590" s="351">
        <v>220</v>
      </c>
      <c r="D590" s="343" t="str">
        <f>IF(入力①申請書項目!E390="","",入力①申請書項目!E390)</f>
        <v/>
      </c>
      <c r="E590" s="393" t="str">
        <f>IF(入力①申請書項目!G390="","",IF(入力①申請書項目!M390="",""&amp;入力①申請書項目!G390&amp;"."&amp;入力①申請書項目!J390,""&amp;入力①申請書項目!G390&amp;"."&amp;入力①申請書項目!J390&amp;"."&amp;入力①申請書項目!M390))</f>
        <v/>
      </c>
      <c r="F590" s="393"/>
      <c r="G590" s="393"/>
      <c r="H590" s="393"/>
      <c r="I590" s="464" t="str">
        <f>IF(入力①申請書項目!P390="","",VLOOKUP(入力①申請書項目!P390,PL①!$A$28:$B$36,2,FALSE))</f>
        <v/>
      </c>
      <c r="J590" s="464"/>
      <c r="K590" s="464"/>
      <c r="L590" s="391" t="str">
        <f>IF(入力①申請書項目!T390="","",入力①申請書項目!T390)</f>
        <v/>
      </c>
      <c r="M590" s="391"/>
      <c r="N590" s="391"/>
      <c r="O590" s="391"/>
      <c r="P590" s="391"/>
      <c r="Q590" s="391"/>
      <c r="R590" s="391"/>
      <c r="S590" s="391"/>
      <c r="T590" s="391"/>
      <c r="U590" s="391"/>
      <c r="V590" s="391"/>
      <c r="W590" s="393" t="str">
        <f>IF(入力①申請書項目!AD390="","",入力①申請書項目!AD390)&amp;IF(入力①申請書項目!AG390="","",入力①申請書項目!AG390)</f>
        <v/>
      </c>
      <c r="X590" s="393"/>
      <c r="Y590" s="393"/>
      <c r="Z590" s="393"/>
      <c r="AA590" s="393" t="str">
        <f>IF(入力①申請書項目!AJ390="","",入力①申請書項目!AJ390)</f>
        <v/>
      </c>
      <c r="AB590" s="393"/>
      <c r="AC590" s="393"/>
      <c r="AD590" s="394" t="str">
        <f>IF(入力①申請書項目!AN390="","",入力①申請書項目!AN390)</f>
        <v/>
      </c>
      <c r="AE590" s="394"/>
      <c r="AF590" s="394"/>
      <c r="AG590" s="443" t="str">
        <f>IF(入力①申請書項目!AQ390="","",入力①申請書項目!AQ390)</f>
        <v/>
      </c>
      <c r="AH590" s="443"/>
      <c r="AI590" s="394" t="str">
        <f>IF(入力①申請書項目!AS390=0,"",入力①申請書項目!AS390)</f>
        <v/>
      </c>
      <c r="AJ590" s="394"/>
      <c r="AK590" s="394"/>
      <c r="AL590" s="416" t="str">
        <f>IF(入力①申請書項目!AY390="","",入力①申請書項目!AY390)</f>
        <v/>
      </c>
      <c r="AM590" s="416"/>
      <c r="AN590" s="416"/>
      <c r="AO590" s="416"/>
      <c r="AP590" s="416"/>
      <c r="AQ590" s="342"/>
    </row>
    <row r="591" spans="1:43" x14ac:dyDescent="0.15">
      <c r="A591" s="268"/>
      <c r="B591" s="268"/>
      <c r="C591" s="351">
        <v>221</v>
      </c>
      <c r="D591" s="343" t="str">
        <f>IF(入力①申請書項目!E391="","",入力①申請書項目!E391)</f>
        <v/>
      </c>
      <c r="E591" s="393" t="str">
        <f>IF(入力①申請書項目!G391="","",IF(入力①申請書項目!M391="",""&amp;入力①申請書項目!G391&amp;"."&amp;入力①申請書項目!J391,""&amp;入力①申請書項目!G391&amp;"."&amp;入力①申請書項目!J391&amp;"."&amp;入力①申請書項目!M391))</f>
        <v/>
      </c>
      <c r="F591" s="393"/>
      <c r="G591" s="393"/>
      <c r="H591" s="393"/>
      <c r="I591" s="464" t="str">
        <f>IF(入力①申請書項目!P391="","",VLOOKUP(入力①申請書項目!P391,PL①!$A$28:$B$36,2,FALSE))</f>
        <v/>
      </c>
      <c r="J591" s="464"/>
      <c r="K591" s="464"/>
      <c r="L591" s="391" t="str">
        <f>IF(入力①申請書項目!T391="","",入力①申請書項目!T391)</f>
        <v/>
      </c>
      <c r="M591" s="391"/>
      <c r="N591" s="391"/>
      <c r="O591" s="391"/>
      <c r="P591" s="391"/>
      <c r="Q591" s="391"/>
      <c r="R591" s="391"/>
      <c r="S591" s="391"/>
      <c r="T591" s="391"/>
      <c r="U591" s="391"/>
      <c r="V591" s="391"/>
      <c r="W591" s="393" t="str">
        <f>IF(入力①申請書項目!AD391="","",入力①申請書項目!AD391)&amp;IF(入力①申請書項目!AG391="","",入力①申請書項目!AG391)</f>
        <v/>
      </c>
      <c r="X591" s="393"/>
      <c r="Y591" s="393"/>
      <c r="Z591" s="393"/>
      <c r="AA591" s="393" t="str">
        <f>IF(入力①申請書項目!AJ391="","",入力①申請書項目!AJ391)</f>
        <v/>
      </c>
      <c r="AB591" s="393"/>
      <c r="AC591" s="393"/>
      <c r="AD591" s="394" t="str">
        <f>IF(入力①申請書項目!AN391="","",入力①申請書項目!AN391)</f>
        <v/>
      </c>
      <c r="AE591" s="394"/>
      <c r="AF591" s="394"/>
      <c r="AG591" s="443" t="str">
        <f>IF(入力①申請書項目!AQ391="","",入力①申請書項目!AQ391)</f>
        <v/>
      </c>
      <c r="AH591" s="443"/>
      <c r="AI591" s="394" t="str">
        <f>IF(入力①申請書項目!AS391=0,"",入力①申請書項目!AS391)</f>
        <v/>
      </c>
      <c r="AJ591" s="394"/>
      <c r="AK591" s="394"/>
      <c r="AL591" s="416" t="str">
        <f>IF(入力①申請書項目!AY391="","",入力①申請書項目!AY391)</f>
        <v/>
      </c>
      <c r="AM591" s="416"/>
      <c r="AN591" s="416"/>
      <c r="AO591" s="416"/>
      <c r="AP591" s="416"/>
      <c r="AQ591" s="342"/>
    </row>
    <row r="592" spans="1:43" x14ac:dyDescent="0.15">
      <c r="A592" s="268"/>
      <c r="B592" s="268"/>
      <c r="C592" s="351">
        <v>222</v>
      </c>
      <c r="D592" s="343" t="str">
        <f>IF(入力①申請書項目!E392="","",入力①申請書項目!E392)</f>
        <v/>
      </c>
      <c r="E592" s="393" t="str">
        <f>IF(入力①申請書項目!G392="","",IF(入力①申請書項目!M392="",""&amp;入力①申請書項目!G392&amp;"."&amp;入力①申請書項目!J392,""&amp;入力①申請書項目!G392&amp;"."&amp;入力①申請書項目!J392&amp;"."&amp;入力①申請書項目!M392))</f>
        <v/>
      </c>
      <c r="F592" s="393"/>
      <c r="G592" s="393"/>
      <c r="H592" s="393"/>
      <c r="I592" s="464" t="str">
        <f>IF(入力①申請書項目!P392="","",VLOOKUP(入力①申請書項目!P392,PL①!$A$28:$B$36,2,FALSE))</f>
        <v/>
      </c>
      <c r="J592" s="464"/>
      <c r="K592" s="464"/>
      <c r="L592" s="391" t="str">
        <f>IF(入力①申請書項目!T392="","",入力①申請書項目!T392)</f>
        <v/>
      </c>
      <c r="M592" s="391"/>
      <c r="N592" s="391"/>
      <c r="O592" s="391"/>
      <c r="P592" s="391"/>
      <c r="Q592" s="391"/>
      <c r="R592" s="391"/>
      <c r="S592" s="391"/>
      <c r="T592" s="391"/>
      <c r="U592" s="391"/>
      <c r="V592" s="391"/>
      <c r="W592" s="393" t="str">
        <f>IF(入力①申請書項目!AD392="","",入力①申請書項目!AD392)&amp;IF(入力①申請書項目!AG392="","",入力①申請書項目!AG392)</f>
        <v/>
      </c>
      <c r="X592" s="393"/>
      <c r="Y592" s="393"/>
      <c r="Z592" s="393"/>
      <c r="AA592" s="393" t="str">
        <f>IF(入力①申請書項目!AJ392="","",入力①申請書項目!AJ392)</f>
        <v/>
      </c>
      <c r="AB592" s="393"/>
      <c r="AC592" s="393"/>
      <c r="AD592" s="394" t="str">
        <f>IF(入力①申請書項目!AN392="","",入力①申請書項目!AN392)</f>
        <v/>
      </c>
      <c r="AE592" s="394"/>
      <c r="AF592" s="394"/>
      <c r="AG592" s="443" t="str">
        <f>IF(入力①申請書項目!AQ392="","",入力①申請書項目!AQ392)</f>
        <v/>
      </c>
      <c r="AH592" s="443"/>
      <c r="AI592" s="394" t="str">
        <f>IF(入力①申請書項目!AS392=0,"",入力①申請書項目!AS392)</f>
        <v/>
      </c>
      <c r="AJ592" s="394"/>
      <c r="AK592" s="394"/>
      <c r="AL592" s="416" t="str">
        <f>IF(入力①申請書項目!AY392="","",入力①申請書項目!AY392)</f>
        <v/>
      </c>
      <c r="AM592" s="416"/>
      <c r="AN592" s="416"/>
      <c r="AO592" s="416"/>
      <c r="AP592" s="416"/>
      <c r="AQ592" s="342"/>
    </row>
    <row r="593" spans="1:46" x14ac:dyDescent="0.15">
      <c r="A593" s="268"/>
      <c r="B593" s="268"/>
      <c r="C593" s="351">
        <v>223</v>
      </c>
      <c r="D593" s="343" t="str">
        <f>IF(入力①申請書項目!E393="","",入力①申請書項目!E393)</f>
        <v/>
      </c>
      <c r="E593" s="393" t="str">
        <f>IF(入力①申請書項目!G393="","",IF(入力①申請書項目!M393="",""&amp;入力①申請書項目!G393&amp;"."&amp;入力①申請書項目!J393,""&amp;入力①申請書項目!G393&amp;"."&amp;入力①申請書項目!J393&amp;"."&amp;入力①申請書項目!M393))</f>
        <v/>
      </c>
      <c r="F593" s="393"/>
      <c r="G593" s="393"/>
      <c r="H593" s="393"/>
      <c r="I593" s="464" t="str">
        <f>IF(入力①申請書項目!P393="","",VLOOKUP(入力①申請書項目!P393,PL①!$A$28:$B$36,2,FALSE))</f>
        <v/>
      </c>
      <c r="J593" s="464"/>
      <c r="K593" s="464"/>
      <c r="L593" s="391" t="str">
        <f>IF(入力①申請書項目!T393="","",入力①申請書項目!T393)</f>
        <v/>
      </c>
      <c r="M593" s="391"/>
      <c r="N593" s="391"/>
      <c r="O593" s="391"/>
      <c r="P593" s="391"/>
      <c r="Q593" s="391"/>
      <c r="R593" s="391"/>
      <c r="S593" s="391"/>
      <c r="T593" s="391"/>
      <c r="U593" s="391"/>
      <c r="V593" s="391"/>
      <c r="W593" s="393" t="str">
        <f>IF(入力①申請書項目!AD393="","",入力①申請書項目!AD393)&amp;IF(入力①申請書項目!AG393="","",入力①申請書項目!AG393)</f>
        <v/>
      </c>
      <c r="X593" s="393"/>
      <c r="Y593" s="393"/>
      <c r="Z593" s="393"/>
      <c r="AA593" s="393" t="str">
        <f>IF(入力①申請書項目!AJ393="","",入力①申請書項目!AJ393)</f>
        <v/>
      </c>
      <c r="AB593" s="393"/>
      <c r="AC593" s="393"/>
      <c r="AD593" s="394" t="str">
        <f>IF(入力①申請書項目!AN393="","",入力①申請書項目!AN393)</f>
        <v/>
      </c>
      <c r="AE593" s="394"/>
      <c r="AF593" s="394"/>
      <c r="AG593" s="443" t="str">
        <f>IF(入力①申請書項目!AQ393="","",入力①申請書項目!AQ393)</f>
        <v/>
      </c>
      <c r="AH593" s="443"/>
      <c r="AI593" s="394" t="str">
        <f>IF(入力①申請書項目!AS393=0,"",入力①申請書項目!AS393)</f>
        <v/>
      </c>
      <c r="AJ593" s="394"/>
      <c r="AK593" s="394"/>
      <c r="AL593" s="416" t="str">
        <f>IF(入力①申請書項目!AY393="","",入力①申請書項目!AY393)</f>
        <v/>
      </c>
      <c r="AM593" s="416"/>
      <c r="AN593" s="416"/>
      <c r="AO593" s="416"/>
      <c r="AP593" s="416"/>
      <c r="AQ593" s="342"/>
    </row>
    <row r="594" spans="1:46" x14ac:dyDescent="0.15">
      <c r="A594" s="268"/>
      <c r="B594" s="268"/>
      <c r="C594" s="351">
        <v>224</v>
      </c>
      <c r="D594" s="343" t="str">
        <f>IF(入力①申請書項目!E394="","",入力①申請書項目!E394)</f>
        <v/>
      </c>
      <c r="E594" s="393" t="str">
        <f>IF(入力①申請書項目!G394="","",IF(入力①申請書項目!M394="",""&amp;入力①申請書項目!G394&amp;"."&amp;入力①申請書項目!J394,""&amp;入力①申請書項目!G394&amp;"."&amp;入力①申請書項目!J394&amp;"."&amp;入力①申請書項目!M394))</f>
        <v/>
      </c>
      <c r="F594" s="393"/>
      <c r="G594" s="393"/>
      <c r="H594" s="393"/>
      <c r="I594" s="464" t="str">
        <f>IF(入力①申請書項目!P394="","",VLOOKUP(入力①申請書項目!P394,PL①!$A$28:$B$36,2,FALSE))</f>
        <v/>
      </c>
      <c r="J594" s="464"/>
      <c r="K594" s="464"/>
      <c r="L594" s="391" t="str">
        <f>IF(入力①申請書項目!T394="","",入力①申請書項目!T394)</f>
        <v/>
      </c>
      <c r="M594" s="391"/>
      <c r="N594" s="391"/>
      <c r="O594" s="391"/>
      <c r="P594" s="391"/>
      <c r="Q594" s="391"/>
      <c r="R594" s="391"/>
      <c r="S594" s="391"/>
      <c r="T594" s="391"/>
      <c r="U594" s="391"/>
      <c r="V594" s="391"/>
      <c r="W594" s="393" t="str">
        <f>IF(入力①申請書項目!AD394="","",入力①申請書項目!AD394)&amp;IF(入力①申請書項目!AG394="","",入力①申請書項目!AG394)</f>
        <v/>
      </c>
      <c r="X594" s="393"/>
      <c r="Y594" s="393"/>
      <c r="Z594" s="393"/>
      <c r="AA594" s="393" t="str">
        <f>IF(入力①申請書項目!AJ394="","",入力①申請書項目!AJ394)</f>
        <v/>
      </c>
      <c r="AB594" s="393"/>
      <c r="AC594" s="393"/>
      <c r="AD594" s="394" t="str">
        <f>IF(入力①申請書項目!AN394="","",入力①申請書項目!AN394)</f>
        <v/>
      </c>
      <c r="AE594" s="394"/>
      <c r="AF594" s="394"/>
      <c r="AG594" s="443" t="str">
        <f>IF(入力①申請書項目!AQ394="","",入力①申請書項目!AQ394)</f>
        <v/>
      </c>
      <c r="AH594" s="443"/>
      <c r="AI594" s="394" t="str">
        <f>IF(入力①申請書項目!AS394=0,"",入力①申請書項目!AS394)</f>
        <v/>
      </c>
      <c r="AJ594" s="394"/>
      <c r="AK594" s="394"/>
      <c r="AL594" s="416" t="str">
        <f>IF(入力①申請書項目!AY394="","",入力①申請書項目!AY394)</f>
        <v/>
      </c>
      <c r="AM594" s="416"/>
      <c r="AN594" s="416"/>
      <c r="AO594" s="416"/>
      <c r="AP594" s="416"/>
      <c r="AQ594" s="342"/>
    </row>
    <row r="595" spans="1:46" x14ac:dyDescent="0.15">
      <c r="A595" s="268"/>
      <c r="B595" s="268"/>
      <c r="C595" s="351">
        <v>225</v>
      </c>
      <c r="D595" s="343" t="str">
        <f>IF(入力①申請書項目!E395="","",入力①申請書項目!E395)</f>
        <v/>
      </c>
      <c r="E595" s="393" t="str">
        <f>IF(入力①申請書項目!G395="","",IF(入力①申請書項目!M395="",""&amp;入力①申請書項目!G395&amp;"."&amp;入力①申請書項目!J395,""&amp;入力①申請書項目!G395&amp;"."&amp;入力①申請書項目!J395&amp;"."&amp;入力①申請書項目!M395))</f>
        <v/>
      </c>
      <c r="F595" s="393"/>
      <c r="G595" s="393"/>
      <c r="H595" s="393"/>
      <c r="I595" s="464" t="str">
        <f>IF(入力①申請書項目!P395="","",VLOOKUP(入力①申請書項目!P395,PL①!$A$28:$B$36,2,FALSE))</f>
        <v/>
      </c>
      <c r="J595" s="464"/>
      <c r="K595" s="464"/>
      <c r="L595" s="391" t="str">
        <f>IF(入力①申請書項目!T395="","",入力①申請書項目!T395)</f>
        <v/>
      </c>
      <c r="M595" s="391"/>
      <c r="N595" s="391"/>
      <c r="O595" s="391"/>
      <c r="P595" s="391"/>
      <c r="Q595" s="391"/>
      <c r="R595" s="391"/>
      <c r="S595" s="391"/>
      <c r="T595" s="391"/>
      <c r="U595" s="391"/>
      <c r="V595" s="391"/>
      <c r="W595" s="393" t="str">
        <f>IF(入力①申請書項目!AD395="","",入力①申請書項目!AD395)&amp;IF(入力①申請書項目!AG395="","",入力①申請書項目!AG395)</f>
        <v/>
      </c>
      <c r="X595" s="393"/>
      <c r="Y595" s="393"/>
      <c r="Z595" s="393"/>
      <c r="AA595" s="393" t="str">
        <f>IF(入力①申請書項目!AJ395="","",入力①申請書項目!AJ395)</f>
        <v/>
      </c>
      <c r="AB595" s="393"/>
      <c r="AC595" s="393"/>
      <c r="AD595" s="394" t="str">
        <f>IF(入力①申請書項目!AN395="","",入力①申請書項目!AN395)</f>
        <v/>
      </c>
      <c r="AE595" s="394"/>
      <c r="AF595" s="394"/>
      <c r="AG595" s="443" t="str">
        <f>IF(入力①申請書項目!AQ395="","",入力①申請書項目!AQ395)</f>
        <v/>
      </c>
      <c r="AH595" s="443"/>
      <c r="AI595" s="394" t="str">
        <f>IF(入力①申請書項目!AS395=0,"",入力①申請書項目!AS395)</f>
        <v/>
      </c>
      <c r="AJ595" s="394"/>
      <c r="AK595" s="394"/>
      <c r="AL595" s="416" t="str">
        <f>IF(入力①申請書項目!AY395="","",入力①申請書項目!AY395)</f>
        <v/>
      </c>
      <c r="AM595" s="416"/>
      <c r="AN595" s="416"/>
      <c r="AO595" s="416"/>
      <c r="AP595" s="416"/>
      <c r="AQ595" s="342"/>
    </row>
    <row r="596" spans="1:46" x14ac:dyDescent="0.15">
      <c r="A596" s="268"/>
      <c r="B596" s="268"/>
      <c r="C596" s="351">
        <v>226</v>
      </c>
      <c r="D596" s="343" t="str">
        <f>IF(入力①申請書項目!E396="","",入力①申請書項目!E396)</f>
        <v/>
      </c>
      <c r="E596" s="393" t="str">
        <f>IF(入力①申請書項目!G396="","",IF(入力①申請書項目!M396="",""&amp;入力①申請書項目!G396&amp;"."&amp;入力①申請書項目!J396,""&amp;入力①申請書項目!G396&amp;"."&amp;入力①申請書項目!J396&amp;"."&amp;入力①申請書項目!M396))</f>
        <v/>
      </c>
      <c r="F596" s="393"/>
      <c r="G596" s="393"/>
      <c r="H596" s="393"/>
      <c r="I596" s="464" t="str">
        <f>IF(入力①申請書項目!P396="","",VLOOKUP(入力①申請書項目!P396,PL①!$A$28:$B$36,2,FALSE))</f>
        <v/>
      </c>
      <c r="J596" s="464"/>
      <c r="K596" s="464"/>
      <c r="L596" s="391" t="str">
        <f>IF(入力①申請書項目!T396="","",入力①申請書項目!T396)</f>
        <v/>
      </c>
      <c r="M596" s="391"/>
      <c r="N596" s="391"/>
      <c r="O596" s="391"/>
      <c r="P596" s="391"/>
      <c r="Q596" s="391"/>
      <c r="R596" s="391"/>
      <c r="S596" s="391"/>
      <c r="T596" s="391"/>
      <c r="U596" s="391"/>
      <c r="V596" s="391"/>
      <c r="W596" s="393" t="str">
        <f>IF(入力①申請書項目!AD396="","",入力①申請書項目!AD396)&amp;IF(入力①申請書項目!AG396="","",入力①申請書項目!AG396)</f>
        <v/>
      </c>
      <c r="X596" s="393"/>
      <c r="Y596" s="393"/>
      <c r="Z596" s="393"/>
      <c r="AA596" s="393" t="str">
        <f>IF(入力①申請書項目!AJ396="","",入力①申請書項目!AJ396)</f>
        <v/>
      </c>
      <c r="AB596" s="393"/>
      <c r="AC596" s="393"/>
      <c r="AD596" s="394" t="str">
        <f>IF(入力①申請書項目!AN396="","",入力①申請書項目!AN396)</f>
        <v/>
      </c>
      <c r="AE596" s="394"/>
      <c r="AF596" s="394"/>
      <c r="AG596" s="443" t="str">
        <f>IF(入力①申請書項目!AQ396="","",入力①申請書項目!AQ396)</f>
        <v/>
      </c>
      <c r="AH596" s="443"/>
      <c r="AI596" s="394" t="str">
        <f>IF(入力①申請書項目!AS396=0,"",入力①申請書項目!AS396)</f>
        <v/>
      </c>
      <c r="AJ596" s="394"/>
      <c r="AK596" s="394"/>
      <c r="AL596" s="416" t="str">
        <f>IF(入力①申請書項目!AY396="","",入力①申請書項目!AY396)</f>
        <v/>
      </c>
      <c r="AM596" s="416"/>
      <c r="AN596" s="416"/>
      <c r="AO596" s="416"/>
      <c r="AP596" s="416"/>
      <c r="AQ596" s="342"/>
    </row>
    <row r="597" spans="1:46" x14ac:dyDescent="0.15">
      <c r="A597" s="268"/>
      <c r="B597" s="268"/>
      <c r="C597" s="351">
        <v>227</v>
      </c>
      <c r="D597" s="343" t="str">
        <f>IF(入力①申請書項目!E397="","",入力①申請書項目!E397)</f>
        <v/>
      </c>
      <c r="E597" s="393" t="str">
        <f>IF(入力①申請書項目!G397="","",IF(入力①申請書項目!M397="",""&amp;入力①申請書項目!G397&amp;"."&amp;入力①申請書項目!J397,""&amp;入力①申請書項目!G397&amp;"."&amp;入力①申請書項目!J397&amp;"."&amp;入力①申請書項目!M397))</f>
        <v/>
      </c>
      <c r="F597" s="393"/>
      <c r="G597" s="393"/>
      <c r="H597" s="393"/>
      <c r="I597" s="464" t="str">
        <f>IF(入力①申請書項目!P397="","",VLOOKUP(入力①申請書項目!P397,PL①!$A$28:$B$36,2,FALSE))</f>
        <v/>
      </c>
      <c r="J597" s="464"/>
      <c r="K597" s="464"/>
      <c r="L597" s="391" t="str">
        <f>IF(入力①申請書項目!T397="","",入力①申請書項目!T397)</f>
        <v/>
      </c>
      <c r="M597" s="391"/>
      <c r="N597" s="391"/>
      <c r="O597" s="391"/>
      <c r="P597" s="391"/>
      <c r="Q597" s="391"/>
      <c r="R597" s="391"/>
      <c r="S597" s="391"/>
      <c r="T597" s="391"/>
      <c r="U597" s="391"/>
      <c r="V597" s="391"/>
      <c r="W597" s="393" t="str">
        <f>IF(入力①申請書項目!AD397="","",入力①申請書項目!AD397)&amp;IF(入力①申請書項目!AG397="","",入力①申請書項目!AG397)</f>
        <v/>
      </c>
      <c r="X597" s="393"/>
      <c r="Y597" s="393"/>
      <c r="Z597" s="393"/>
      <c r="AA597" s="393" t="str">
        <f>IF(入力①申請書項目!AJ397="","",入力①申請書項目!AJ397)</f>
        <v/>
      </c>
      <c r="AB597" s="393"/>
      <c r="AC597" s="393"/>
      <c r="AD597" s="394" t="str">
        <f>IF(入力①申請書項目!AN397="","",入力①申請書項目!AN397)</f>
        <v/>
      </c>
      <c r="AE597" s="394"/>
      <c r="AF597" s="394"/>
      <c r="AG597" s="443" t="str">
        <f>IF(入力①申請書項目!AQ397="","",入力①申請書項目!AQ397)</f>
        <v/>
      </c>
      <c r="AH597" s="443"/>
      <c r="AI597" s="394" t="str">
        <f>IF(入力①申請書項目!AS397=0,"",入力①申請書項目!AS397)</f>
        <v/>
      </c>
      <c r="AJ597" s="394"/>
      <c r="AK597" s="394"/>
      <c r="AL597" s="416" t="str">
        <f>IF(入力①申請書項目!AY397="","",入力①申請書項目!AY397)</f>
        <v/>
      </c>
      <c r="AM597" s="416"/>
      <c r="AN597" s="416"/>
      <c r="AO597" s="416"/>
      <c r="AP597" s="416"/>
      <c r="AQ597" s="342"/>
    </row>
    <row r="598" spans="1:46" x14ac:dyDescent="0.15">
      <c r="A598" s="268"/>
      <c r="B598" s="268"/>
      <c r="C598" s="351">
        <v>228</v>
      </c>
      <c r="D598" s="343" t="str">
        <f>IF(入力①申請書項目!E398="","",入力①申請書項目!E398)</f>
        <v/>
      </c>
      <c r="E598" s="393" t="str">
        <f>IF(入力①申請書項目!G398="","",IF(入力①申請書項目!M398="",""&amp;入力①申請書項目!G398&amp;"."&amp;入力①申請書項目!J398,""&amp;入力①申請書項目!G398&amp;"."&amp;入力①申請書項目!J398&amp;"."&amp;入力①申請書項目!M398))</f>
        <v/>
      </c>
      <c r="F598" s="393"/>
      <c r="G598" s="393"/>
      <c r="H598" s="393"/>
      <c r="I598" s="464" t="str">
        <f>IF(入力①申請書項目!P398="","",VLOOKUP(入力①申請書項目!P398,PL①!$A$28:$B$36,2,FALSE))</f>
        <v/>
      </c>
      <c r="J598" s="464"/>
      <c r="K598" s="464"/>
      <c r="L598" s="391" t="str">
        <f>IF(入力①申請書項目!T398="","",入力①申請書項目!T398)</f>
        <v/>
      </c>
      <c r="M598" s="391"/>
      <c r="N598" s="391"/>
      <c r="O598" s="391"/>
      <c r="P598" s="391"/>
      <c r="Q598" s="391"/>
      <c r="R598" s="391"/>
      <c r="S598" s="391"/>
      <c r="T598" s="391"/>
      <c r="U598" s="391"/>
      <c r="V598" s="391"/>
      <c r="W598" s="393" t="str">
        <f>IF(入力①申請書項目!AD398="","",入力①申請書項目!AD398)&amp;IF(入力①申請書項目!AG398="","",入力①申請書項目!AG398)</f>
        <v/>
      </c>
      <c r="X598" s="393"/>
      <c r="Y598" s="393"/>
      <c r="Z598" s="393"/>
      <c r="AA598" s="393" t="str">
        <f>IF(入力①申請書項目!AJ398="","",入力①申請書項目!AJ398)</f>
        <v/>
      </c>
      <c r="AB598" s="393"/>
      <c r="AC598" s="393"/>
      <c r="AD598" s="394" t="str">
        <f>IF(入力①申請書項目!AN398="","",入力①申請書項目!AN398)</f>
        <v/>
      </c>
      <c r="AE598" s="394"/>
      <c r="AF598" s="394"/>
      <c r="AG598" s="443" t="str">
        <f>IF(入力①申請書項目!AQ398="","",入力①申請書項目!AQ398)</f>
        <v/>
      </c>
      <c r="AH598" s="443"/>
      <c r="AI598" s="394" t="str">
        <f>IF(入力①申請書項目!AS398=0,"",入力①申請書項目!AS398)</f>
        <v/>
      </c>
      <c r="AJ598" s="394"/>
      <c r="AK598" s="394"/>
      <c r="AL598" s="416" t="str">
        <f>IF(入力①申請書項目!AY398="","",入力①申請書項目!AY398)</f>
        <v/>
      </c>
      <c r="AM598" s="416"/>
      <c r="AN598" s="416"/>
      <c r="AO598" s="416"/>
      <c r="AP598" s="416"/>
      <c r="AQ598" s="342"/>
    </row>
    <row r="599" spans="1:46" x14ac:dyDescent="0.15">
      <c r="A599" s="268"/>
      <c r="B599" s="268"/>
      <c r="C599" s="351">
        <v>229</v>
      </c>
      <c r="D599" s="343" t="str">
        <f>IF(入力①申請書項目!E399="","",入力①申請書項目!E399)</f>
        <v/>
      </c>
      <c r="E599" s="393" t="str">
        <f>IF(入力①申請書項目!G399="","",IF(入力①申請書項目!M399="",""&amp;入力①申請書項目!G399&amp;"."&amp;入力①申請書項目!J399,""&amp;入力①申請書項目!G399&amp;"."&amp;入力①申請書項目!J399&amp;"."&amp;入力①申請書項目!M399))</f>
        <v/>
      </c>
      <c r="F599" s="393"/>
      <c r="G599" s="393"/>
      <c r="H599" s="393"/>
      <c r="I599" s="464" t="str">
        <f>IF(入力①申請書項目!P399="","",VLOOKUP(入力①申請書項目!P399,PL①!$A$28:$B$36,2,FALSE))</f>
        <v/>
      </c>
      <c r="J599" s="464"/>
      <c r="K599" s="464"/>
      <c r="L599" s="391" t="str">
        <f>IF(入力①申請書項目!T399="","",入力①申請書項目!T399)</f>
        <v/>
      </c>
      <c r="M599" s="391"/>
      <c r="N599" s="391"/>
      <c r="O599" s="391"/>
      <c r="P599" s="391"/>
      <c r="Q599" s="391"/>
      <c r="R599" s="391"/>
      <c r="S599" s="391"/>
      <c r="T599" s="391"/>
      <c r="U599" s="391"/>
      <c r="V599" s="391"/>
      <c r="W599" s="393" t="str">
        <f>IF(入力①申請書項目!AD399="","",入力①申請書項目!AD399)&amp;IF(入力①申請書項目!AG399="","",入力①申請書項目!AG399)</f>
        <v/>
      </c>
      <c r="X599" s="393"/>
      <c r="Y599" s="393"/>
      <c r="Z599" s="393"/>
      <c r="AA599" s="393" t="str">
        <f>IF(入力①申請書項目!AJ399="","",入力①申請書項目!AJ399)</f>
        <v/>
      </c>
      <c r="AB599" s="393"/>
      <c r="AC599" s="393"/>
      <c r="AD599" s="394" t="str">
        <f>IF(入力①申請書項目!AN399="","",入力①申請書項目!AN399)</f>
        <v/>
      </c>
      <c r="AE599" s="394"/>
      <c r="AF599" s="394"/>
      <c r="AG599" s="443" t="str">
        <f>IF(入力①申請書項目!AQ399="","",入力①申請書項目!AQ399)</f>
        <v/>
      </c>
      <c r="AH599" s="443"/>
      <c r="AI599" s="394" t="str">
        <f>IF(入力①申請書項目!AS399=0,"",入力①申請書項目!AS399)</f>
        <v/>
      </c>
      <c r="AJ599" s="394"/>
      <c r="AK599" s="394"/>
      <c r="AL599" s="416" t="str">
        <f>IF(入力①申請書項目!AY399="","",入力①申請書項目!AY399)</f>
        <v/>
      </c>
      <c r="AM599" s="416"/>
      <c r="AN599" s="416"/>
      <c r="AO599" s="416"/>
      <c r="AP599" s="416"/>
      <c r="AQ599" s="342"/>
    </row>
    <row r="600" spans="1:46" x14ac:dyDescent="0.15">
      <c r="A600" s="268"/>
      <c r="B600" s="268"/>
      <c r="C600" s="351">
        <v>230</v>
      </c>
      <c r="D600" s="343" t="str">
        <f>IF(入力①申請書項目!E400="","",入力①申請書項目!E400)</f>
        <v/>
      </c>
      <c r="E600" s="393" t="str">
        <f>IF(入力①申請書項目!G400="","",IF(入力①申請書項目!M400="",""&amp;入力①申請書項目!G400&amp;"."&amp;入力①申請書項目!J400,""&amp;入力①申請書項目!G400&amp;"."&amp;入力①申請書項目!J400&amp;"."&amp;入力①申請書項目!M400))</f>
        <v/>
      </c>
      <c r="F600" s="393"/>
      <c r="G600" s="393"/>
      <c r="H600" s="393"/>
      <c r="I600" s="464" t="str">
        <f>IF(入力①申請書項目!P400="","",VLOOKUP(入力①申請書項目!P400,PL①!$A$28:$B$36,2,FALSE))</f>
        <v/>
      </c>
      <c r="J600" s="464"/>
      <c r="K600" s="464"/>
      <c r="L600" s="391" t="str">
        <f>IF(入力①申請書項目!T400="","",入力①申請書項目!T400)</f>
        <v/>
      </c>
      <c r="M600" s="391"/>
      <c r="N600" s="391"/>
      <c r="O600" s="391"/>
      <c r="P600" s="391"/>
      <c r="Q600" s="391"/>
      <c r="R600" s="391"/>
      <c r="S600" s="391"/>
      <c r="T600" s="391"/>
      <c r="U600" s="391"/>
      <c r="V600" s="391"/>
      <c r="W600" s="393" t="str">
        <f>IF(入力①申請書項目!AD400="","",入力①申請書項目!AD400)&amp;IF(入力①申請書項目!AG400="","",入力①申請書項目!AG400)</f>
        <v/>
      </c>
      <c r="X600" s="393"/>
      <c r="Y600" s="393"/>
      <c r="Z600" s="393"/>
      <c r="AA600" s="393" t="str">
        <f>IF(入力①申請書項目!AJ400="","",入力①申請書項目!AJ400)</f>
        <v/>
      </c>
      <c r="AB600" s="393"/>
      <c r="AC600" s="393"/>
      <c r="AD600" s="394" t="str">
        <f>IF(入力①申請書項目!AN400="","",入力①申請書項目!AN400)</f>
        <v/>
      </c>
      <c r="AE600" s="394"/>
      <c r="AF600" s="394"/>
      <c r="AG600" s="443" t="str">
        <f>IF(入力①申請書項目!AQ400="","",入力①申請書項目!AQ400)</f>
        <v/>
      </c>
      <c r="AH600" s="443"/>
      <c r="AI600" s="394" t="str">
        <f>IF(入力①申請書項目!AS400=0,"",入力①申請書項目!AS400)</f>
        <v/>
      </c>
      <c r="AJ600" s="394"/>
      <c r="AK600" s="394"/>
      <c r="AL600" s="416" t="str">
        <f>IF(入力①申請書項目!AY400="","",入力①申請書項目!AY400)</f>
        <v/>
      </c>
      <c r="AM600" s="416"/>
      <c r="AN600" s="416"/>
      <c r="AO600" s="416"/>
      <c r="AP600" s="416"/>
      <c r="AQ600" s="342"/>
    </row>
    <row r="601" spans="1:46" x14ac:dyDescent="0.15">
      <c r="A601" s="268"/>
      <c r="B601" s="268"/>
      <c r="C601" s="351">
        <v>231</v>
      </c>
      <c r="D601" s="343" t="str">
        <f>IF(入力①申請書項目!E401="","",入力①申請書項目!E401)</f>
        <v/>
      </c>
      <c r="E601" s="393" t="str">
        <f>IF(入力①申請書項目!G401="","",IF(入力①申請書項目!M401="",""&amp;入力①申請書項目!G401&amp;"."&amp;入力①申請書項目!J401,""&amp;入力①申請書項目!G401&amp;"."&amp;入力①申請書項目!J401&amp;"."&amp;入力①申請書項目!M401))</f>
        <v/>
      </c>
      <c r="F601" s="393"/>
      <c r="G601" s="393"/>
      <c r="H601" s="393"/>
      <c r="I601" s="464" t="str">
        <f>IF(入力①申請書項目!P401="","",VLOOKUP(入力①申請書項目!P401,PL①!$A$28:$B$36,2,FALSE))</f>
        <v/>
      </c>
      <c r="J601" s="464"/>
      <c r="K601" s="464"/>
      <c r="L601" s="391" t="str">
        <f>IF(入力①申請書項目!T401="","",入力①申請書項目!T401)</f>
        <v/>
      </c>
      <c r="M601" s="391"/>
      <c r="N601" s="391"/>
      <c r="O601" s="391"/>
      <c r="P601" s="391"/>
      <c r="Q601" s="391"/>
      <c r="R601" s="391"/>
      <c r="S601" s="391"/>
      <c r="T601" s="391"/>
      <c r="U601" s="391"/>
      <c r="V601" s="391"/>
      <c r="W601" s="393" t="str">
        <f>IF(入力①申請書項目!AD401="","",入力①申請書項目!AD401)&amp;IF(入力①申請書項目!AG401="","",入力①申請書項目!AG401)</f>
        <v/>
      </c>
      <c r="X601" s="393"/>
      <c r="Y601" s="393"/>
      <c r="Z601" s="393"/>
      <c r="AA601" s="393" t="str">
        <f>IF(入力①申請書項目!AJ401="","",入力①申請書項目!AJ401)</f>
        <v/>
      </c>
      <c r="AB601" s="393"/>
      <c r="AC601" s="393"/>
      <c r="AD601" s="394" t="str">
        <f>IF(入力①申請書項目!AN401="","",入力①申請書項目!AN401)</f>
        <v/>
      </c>
      <c r="AE601" s="394"/>
      <c r="AF601" s="394"/>
      <c r="AG601" s="443" t="str">
        <f>IF(入力①申請書項目!AQ401="","",入力①申請書項目!AQ401)</f>
        <v/>
      </c>
      <c r="AH601" s="443"/>
      <c r="AI601" s="394" t="str">
        <f>IF(入力①申請書項目!AS401=0,"",入力①申請書項目!AS401)</f>
        <v/>
      </c>
      <c r="AJ601" s="394"/>
      <c r="AK601" s="394"/>
      <c r="AL601" s="416" t="str">
        <f>IF(入力①申請書項目!AY401="","",入力①申請書項目!AY401)</f>
        <v/>
      </c>
      <c r="AM601" s="416"/>
      <c r="AN601" s="416"/>
      <c r="AO601" s="416"/>
      <c r="AP601" s="416"/>
      <c r="AQ601" s="342"/>
    </row>
    <row r="602" spans="1:46" x14ac:dyDescent="0.15">
      <c r="A602" s="268"/>
      <c r="B602" s="268"/>
      <c r="C602" s="351">
        <v>232</v>
      </c>
      <c r="D602" s="343" t="str">
        <f>IF(入力①申請書項目!E402="","",入力①申請書項目!E402)</f>
        <v/>
      </c>
      <c r="E602" s="393" t="str">
        <f>IF(入力①申請書項目!G402="","",IF(入力①申請書項目!M402="",""&amp;入力①申請書項目!G402&amp;"."&amp;入力①申請書項目!J402,""&amp;入力①申請書項目!G402&amp;"."&amp;入力①申請書項目!J402&amp;"."&amp;入力①申請書項目!M402))</f>
        <v/>
      </c>
      <c r="F602" s="393"/>
      <c r="G602" s="393"/>
      <c r="H602" s="393"/>
      <c r="I602" s="464" t="str">
        <f>IF(入力①申請書項目!P402="","",VLOOKUP(入力①申請書項目!P402,PL①!$A$28:$B$36,2,FALSE))</f>
        <v/>
      </c>
      <c r="J602" s="464"/>
      <c r="K602" s="464"/>
      <c r="L602" s="391" t="str">
        <f>IF(入力①申請書項目!T402="","",入力①申請書項目!T402)</f>
        <v/>
      </c>
      <c r="M602" s="391"/>
      <c r="N602" s="391"/>
      <c r="O602" s="391"/>
      <c r="P602" s="391"/>
      <c r="Q602" s="391"/>
      <c r="R602" s="391"/>
      <c r="S602" s="391"/>
      <c r="T602" s="391"/>
      <c r="U602" s="391"/>
      <c r="V602" s="391"/>
      <c r="W602" s="393" t="str">
        <f>IF(入力①申請書項目!AD402="","",入力①申請書項目!AD402)&amp;IF(入力①申請書項目!AG402="","",入力①申請書項目!AG402)</f>
        <v/>
      </c>
      <c r="X602" s="393"/>
      <c r="Y602" s="393"/>
      <c r="Z602" s="393"/>
      <c r="AA602" s="393" t="str">
        <f>IF(入力①申請書項目!AJ402="","",入力①申請書項目!AJ402)</f>
        <v/>
      </c>
      <c r="AB602" s="393"/>
      <c r="AC602" s="393"/>
      <c r="AD602" s="394" t="str">
        <f>IF(入力①申請書項目!AN402="","",入力①申請書項目!AN402)</f>
        <v/>
      </c>
      <c r="AE602" s="394"/>
      <c r="AF602" s="394"/>
      <c r="AG602" s="443" t="str">
        <f>IF(入力①申請書項目!AQ402="","",入力①申請書項目!AQ402)</f>
        <v/>
      </c>
      <c r="AH602" s="443"/>
      <c r="AI602" s="394" t="str">
        <f>IF(入力①申請書項目!AS402=0,"",入力①申請書項目!AS402)</f>
        <v/>
      </c>
      <c r="AJ602" s="394"/>
      <c r="AK602" s="394"/>
      <c r="AL602" s="416" t="str">
        <f>IF(入力①申請書項目!AY402="","",入力①申請書項目!AY402)</f>
        <v/>
      </c>
      <c r="AM602" s="416"/>
      <c r="AN602" s="416"/>
      <c r="AO602" s="416"/>
      <c r="AP602" s="416"/>
      <c r="AQ602" s="342"/>
    </row>
    <row r="603" spans="1:46" x14ac:dyDescent="0.15">
      <c r="A603" s="268"/>
      <c r="B603" s="268"/>
      <c r="C603" s="351">
        <v>233</v>
      </c>
      <c r="D603" s="343" t="str">
        <f>IF(入力①申請書項目!E403="","",入力①申請書項目!E403)</f>
        <v/>
      </c>
      <c r="E603" s="393" t="str">
        <f>IF(入力①申請書項目!G403="","",IF(入力①申請書項目!M403="",""&amp;入力①申請書項目!G403&amp;"."&amp;入力①申請書項目!J403,""&amp;入力①申請書項目!G403&amp;"."&amp;入力①申請書項目!J403&amp;"."&amp;入力①申請書項目!M403))</f>
        <v/>
      </c>
      <c r="F603" s="393"/>
      <c r="G603" s="393"/>
      <c r="H603" s="393"/>
      <c r="I603" s="464" t="str">
        <f>IF(入力①申請書項目!P403="","",VLOOKUP(入力①申請書項目!P403,PL①!$A$28:$B$36,2,FALSE))</f>
        <v/>
      </c>
      <c r="J603" s="464"/>
      <c r="K603" s="464"/>
      <c r="L603" s="391" t="str">
        <f>IF(入力①申請書項目!T403="","",入力①申請書項目!T403)</f>
        <v/>
      </c>
      <c r="M603" s="391"/>
      <c r="N603" s="391"/>
      <c r="O603" s="391"/>
      <c r="P603" s="391"/>
      <c r="Q603" s="391"/>
      <c r="R603" s="391"/>
      <c r="S603" s="391"/>
      <c r="T603" s="391"/>
      <c r="U603" s="391"/>
      <c r="V603" s="391"/>
      <c r="W603" s="393" t="str">
        <f>IF(入力①申請書項目!AD403="","",入力①申請書項目!AD403)&amp;IF(入力①申請書項目!AG403="","",入力①申請書項目!AG403)</f>
        <v/>
      </c>
      <c r="X603" s="393"/>
      <c r="Y603" s="393"/>
      <c r="Z603" s="393"/>
      <c r="AA603" s="393" t="str">
        <f>IF(入力①申請書項目!AJ403="","",入力①申請書項目!AJ403)</f>
        <v/>
      </c>
      <c r="AB603" s="393"/>
      <c r="AC603" s="393"/>
      <c r="AD603" s="394" t="str">
        <f>IF(入力①申請書項目!AN403="","",入力①申請書項目!AN403)</f>
        <v/>
      </c>
      <c r="AE603" s="394"/>
      <c r="AF603" s="394"/>
      <c r="AG603" s="443" t="str">
        <f>IF(入力①申請書項目!AQ403="","",入力①申請書項目!AQ403)</f>
        <v/>
      </c>
      <c r="AH603" s="443"/>
      <c r="AI603" s="394" t="str">
        <f>IF(入力①申請書項目!AS403=0,"",入力①申請書項目!AS403)</f>
        <v/>
      </c>
      <c r="AJ603" s="394"/>
      <c r="AK603" s="394"/>
      <c r="AL603" s="416" t="str">
        <f>IF(入力①申請書項目!AY403="","",入力①申請書項目!AY403)</f>
        <v/>
      </c>
      <c r="AM603" s="416"/>
      <c r="AN603" s="416"/>
      <c r="AO603" s="416"/>
      <c r="AP603" s="416"/>
      <c r="AQ603" s="342"/>
    </row>
    <row r="604" spans="1:46" x14ac:dyDescent="0.15">
      <c r="A604" s="268"/>
      <c r="B604" s="268"/>
      <c r="C604" s="351">
        <v>234</v>
      </c>
      <c r="D604" s="343" t="str">
        <f>IF(入力①申請書項目!E404="","",入力①申請書項目!E404)</f>
        <v/>
      </c>
      <c r="E604" s="393" t="str">
        <f>IF(入力①申請書項目!G404="","",IF(入力①申請書項目!M404="",""&amp;入力①申請書項目!G404&amp;"."&amp;入力①申請書項目!J404,""&amp;入力①申請書項目!G404&amp;"."&amp;入力①申請書項目!J404&amp;"."&amp;入力①申請書項目!M404))</f>
        <v/>
      </c>
      <c r="F604" s="393"/>
      <c r="G604" s="393"/>
      <c r="H604" s="393"/>
      <c r="I604" s="464" t="str">
        <f>IF(入力①申請書項目!P404="","",VLOOKUP(入力①申請書項目!P404,PL①!$A$28:$B$36,2,FALSE))</f>
        <v/>
      </c>
      <c r="J604" s="464"/>
      <c r="K604" s="464"/>
      <c r="L604" s="391" t="str">
        <f>IF(入力①申請書項目!T404="","",入力①申請書項目!T404)</f>
        <v/>
      </c>
      <c r="M604" s="391"/>
      <c r="N604" s="391"/>
      <c r="O604" s="391"/>
      <c r="P604" s="391"/>
      <c r="Q604" s="391"/>
      <c r="R604" s="391"/>
      <c r="S604" s="391"/>
      <c r="T604" s="391"/>
      <c r="U604" s="391"/>
      <c r="V604" s="391"/>
      <c r="W604" s="393" t="str">
        <f>IF(入力①申請書項目!AD404="","",入力①申請書項目!AD404)&amp;IF(入力①申請書項目!AG404="","",入力①申請書項目!AG404)</f>
        <v/>
      </c>
      <c r="X604" s="393"/>
      <c r="Y604" s="393"/>
      <c r="Z604" s="393"/>
      <c r="AA604" s="393" t="str">
        <f>IF(入力①申請書項目!AJ404="","",入力①申請書項目!AJ404)</f>
        <v/>
      </c>
      <c r="AB604" s="393"/>
      <c r="AC604" s="393"/>
      <c r="AD604" s="394" t="str">
        <f>IF(入力①申請書項目!AN404="","",入力①申請書項目!AN404)</f>
        <v/>
      </c>
      <c r="AE604" s="394"/>
      <c r="AF604" s="394"/>
      <c r="AG604" s="443" t="str">
        <f>IF(入力①申請書項目!AQ404="","",入力①申請書項目!AQ404)</f>
        <v/>
      </c>
      <c r="AH604" s="443"/>
      <c r="AI604" s="394" t="str">
        <f>IF(入力①申請書項目!AS404=0,"",入力①申請書項目!AS404)</f>
        <v/>
      </c>
      <c r="AJ604" s="394"/>
      <c r="AK604" s="394"/>
      <c r="AL604" s="416" t="str">
        <f>IF(入力①申請書項目!AY404="","",入力①申請書項目!AY404)</f>
        <v/>
      </c>
      <c r="AM604" s="416"/>
      <c r="AN604" s="416"/>
      <c r="AO604" s="416"/>
      <c r="AP604" s="416"/>
      <c r="AQ604" s="342"/>
    </row>
    <row r="605" spans="1:46" x14ac:dyDescent="0.15">
      <c r="A605" s="268"/>
      <c r="B605" s="268"/>
      <c r="C605" s="351">
        <v>235</v>
      </c>
      <c r="D605" s="343" t="str">
        <f>IF(入力①申請書項目!E405="","",入力①申請書項目!E405)</f>
        <v/>
      </c>
      <c r="E605" s="393" t="str">
        <f>IF(入力①申請書項目!G405="","",IF(入力①申請書項目!M405="",""&amp;入力①申請書項目!G405&amp;"."&amp;入力①申請書項目!J405,""&amp;入力①申請書項目!G405&amp;"."&amp;入力①申請書項目!J405&amp;"."&amp;入力①申請書項目!M405))</f>
        <v/>
      </c>
      <c r="F605" s="393"/>
      <c r="G605" s="393"/>
      <c r="H605" s="393"/>
      <c r="I605" s="464" t="str">
        <f>IF(入力①申請書項目!P405="","",VLOOKUP(入力①申請書項目!P405,PL①!$A$28:$B$36,2,FALSE))</f>
        <v/>
      </c>
      <c r="J605" s="464"/>
      <c r="K605" s="464"/>
      <c r="L605" s="391" t="str">
        <f>IF(入力①申請書項目!T405="","",入力①申請書項目!T405)</f>
        <v/>
      </c>
      <c r="M605" s="391"/>
      <c r="N605" s="391"/>
      <c r="O605" s="391"/>
      <c r="P605" s="391"/>
      <c r="Q605" s="391"/>
      <c r="R605" s="391"/>
      <c r="S605" s="391"/>
      <c r="T605" s="391"/>
      <c r="U605" s="391"/>
      <c r="V605" s="391"/>
      <c r="W605" s="393" t="str">
        <f>IF(入力①申請書項目!AD405="","",入力①申請書項目!AD405)&amp;IF(入力①申請書項目!AG405="","",入力①申請書項目!AG405)</f>
        <v/>
      </c>
      <c r="X605" s="393"/>
      <c r="Y605" s="393"/>
      <c r="Z605" s="393"/>
      <c r="AA605" s="393" t="str">
        <f>IF(入力①申請書項目!AJ405="","",入力①申請書項目!AJ405)</f>
        <v/>
      </c>
      <c r="AB605" s="393"/>
      <c r="AC605" s="393"/>
      <c r="AD605" s="394" t="str">
        <f>IF(入力①申請書項目!AN405="","",入力①申請書項目!AN405)</f>
        <v/>
      </c>
      <c r="AE605" s="394"/>
      <c r="AF605" s="394"/>
      <c r="AG605" s="443" t="str">
        <f>IF(入力①申請書項目!AQ405="","",入力①申請書項目!AQ405)</f>
        <v/>
      </c>
      <c r="AH605" s="443"/>
      <c r="AI605" s="394" t="str">
        <f>IF(入力①申請書項目!AS405=0,"",入力①申請書項目!AS405)</f>
        <v/>
      </c>
      <c r="AJ605" s="394"/>
      <c r="AK605" s="394"/>
      <c r="AL605" s="416" t="str">
        <f>IF(入力①申請書項目!AY405="","",入力①申請書項目!AY405)</f>
        <v/>
      </c>
      <c r="AM605" s="416"/>
      <c r="AN605" s="416"/>
      <c r="AO605" s="416"/>
      <c r="AP605" s="416"/>
      <c r="AQ605" s="342"/>
      <c r="AT605" s="70">
        <f>IF(L605="",0,1)</f>
        <v>0</v>
      </c>
    </row>
    <row r="606" spans="1:46" x14ac:dyDescent="0.15">
      <c r="A606" s="268"/>
      <c r="B606" s="268"/>
      <c r="C606" s="351">
        <v>236</v>
      </c>
      <c r="D606" s="343" t="str">
        <f>IF(入力①申請書項目!E406="","",入力①申請書項目!E406)</f>
        <v/>
      </c>
      <c r="E606" s="393" t="str">
        <f>IF(入力①申請書項目!G406="","",IF(入力①申請書項目!M406="",""&amp;入力①申請書項目!G406&amp;"."&amp;入力①申請書項目!J406,""&amp;入力①申請書項目!G406&amp;"."&amp;入力①申請書項目!J406&amp;"."&amp;入力①申請書項目!M406))</f>
        <v/>
      </c>
      <c r="F606" s="393"/>
      <c r="G606" s="393"/>
      <c r="H606" s="393"/>
      <c r="I606" s="464" t="str">
        <f>IF(入力①申請書項目!P406="","",VLOOKUP(入力①申請書項目!P406,PL①!$A$28:$B$36,2,FALSE))</f>
        <v/>
      </c>
      <c r="J606" s="464"/>
      <c r="K606" s="464"/>
      <c r="L606" s="391" t="str">
        <f>IF(入力①申請書項目!T406="","",入力①申請書項目!T406)</f>
        <v/>
      </c>
      <c r="M606" s="391"/>
      <c r="N606" s="391"/>
      <c r="O606" s="391"/>
      <c r="P606" s="391"/>
      <c r="Q606" s="391"/>
      <c r="R606" s="391"/>
      <c r="S606" s="391"/>
      <c r="T606" s="391"/>
      <c r="U606" s="391"/>
      <c r="V606" s="391"/>
      <c r="W606" s="393" t="str">
        <f>IF(入力①申請書項目!AD406="","",入力①申請書項目!AD406)&amp;IF(入力①申請書項目!AG406="","",入力①申請書項目!AG406)</f>
        <v/>
      </c>
      <c r="X606" s="393"/>
      <c r="Y606" s="393"/>
      <c r="Z606" s="393"/>
      <c r="AA606" s="393" t="str">
        <f>IF(入力①申請書項目!AJ406="","",入力①申請書項目!AJ406)</f>
        <v/>
      </c>
      <c r="AB606" s="393"/>
      <c r="AC606" s="393"/>
      <c r="AD606" s="394" t="str">
        <f>IF(入力①申請書項目!AN406="","",入力①申請書項目!AN406)</f>
        <v/>
      </c>
      <c r="AE606" s="394"/>
      <c r="AF606" s="394"/>
      <c r="AG606" s="443" t="str">
        <f>IF(入力①申請書項目!AQ406="","",入力①申請書項目!AQ406)</f>
        <v/>
      </c>
      <c r="AH606" s="443"/>
      <c r="AI606" s="394" t="str">
        <f>IF(入力①申請書項目!AS406=0,"",入力①申請書項目!AS406)</f>
        <v/>
      </c>
      <c r="AJ606" s="394"/>
      <c r="AK606" s="394"/>
      <c r="AL606" s="416" t="str">
        <f>IF(入力①申請書項目!AY406="","",入力①申請書項目!AY406)</f>
        <v/>
      </c>
      <c r="AM606" s="416"/>
      <c r="AN606" s="416"/>
      <c r="AO606" s="416"/>
      <c r="AP606" s="416"/>
      <c r="AQ606" s="342"/>
    </row>
    <row r="607" spans="1:46" x14ac:dyDescent="0.15">
      <c r="A607" s="268"/>
      <c r="B607" s="268"/>
      <c r="C607" s="351">
        <v>237</v>
      </c>
      <c r="D607" s="343" t="str">
        <f>IF(入力①申請書項目!E407="","",入力①申請書項目!E407)</f>
        <v/>
      </c>
      <c r="E607" s="393" t="str">
        <f>IF(入力①申請書項目!G407="","",IF(入力①申請書項目!M407="",""&amp;入力①申請書項目!G407&amp;"."&amp;入力①申請書項目!J407,""&amp;入力①申請書項目!G407&amp;"."&amp;入力①申請書項目!J407&amp;"."&amp;入力①申請書項目!M407))</f>
        <v/>
      </c>
      <c r="F607" s="393"/>
      <c r="G607" s="393"/>
      <c r="H607" s="393"/>
      <c r="I607" s="464" t="str">
        <f>IF(入力①申請書項目!P407="","",VLOOKUP(入力①申請書項目!P407,PL①!$A$28:$B$36,2,FALSE))</f>
        <v/>
      </c>
      <c r="J607" s="464"/>
      <c r="K607" s="464"/>
      <c r="L607" s="391" t="str">
        <f>IF(入力①申請書項目!T407="","",入力①申請書項目!T407)</f>
        <v/>
      </c>
      <c r="M607" s="391"/>
      <c r="N607" s="391"/>
      <c r="O607" s="391"/>
      <c r="P607" s="391"/>
      <c r="Q607" s="391"/>
      <c r="R607" s="391"/>
      <c r="S607" s="391"/>
      <c r="T607" s="391"/>
      <c r="U607" s="391"/>
      <c r="V607" s="391"/>
      <c r="W607" s="393" t="str">
        <f>IF(入力①申請書項目!AD407="","",入力①申請書項目!AD407)&amp;IF(入力①申請書項目!AG407="","",入力①申請書項目!AG407)</f>
        <v/>
      </c>
      <c r="X607" s="393"/>
      <c r="Y607" s="393"/>
      <c r="Z607" s="393"/>
      <c r="AA607" s="393" t="str">
        <f>IF(入力①申請書項目!AJ407="","",入力①申請書項目!AJ407)</f>
        <v/>
      </c>
      <c r="AB607" s="393"/>
      <c r="AC607" s="393"/>
      <c r="AD607" s="394" t="str">
        <f>IF(入力①申請書項目!AN407="","",入力①申請書項目!AN407)</f>
        <v/>
      </c>
      <c r="AE607" s="394"/>
      <c r="AF607" s="394"/>
      <c r="AG607" s="443" t="str">
        <f>IF(入力①申請書項目!AQ407="","",入力①申請書項目!AQ407)</f>
        <v/>
      </c>
      <c r="AH607" s="443"/>
      <c r="AI607" s="394" t="str">
        <f>IF(入力①申請書項目!AS407=0,"",入力①申請書項目!AS407)</f>
        <v/>
      </c>
      <c r="AJ607" s="394"/>
      <c r="AK607" s="394"/>
      <c r="AL607" s="416" t="str">
        <f>IF(入力①申請書項目!AY407="","",入力①申請書項目!AY407)</f>
        <v/>
      </c>
      <c r="AM607" s="416"/>
      <c r="AN607" s="416"/>
      <c r="AO607" s="416"/>
      <c r="AP607" s="416"/>
      <c r="AQ607" s="342"/>
    </row>
    <row r="608" spans="1:46" x14ac:dyDescent="0.15">
      <c r="A608" s="268"/>
      <c r="B608" s="268"/>
      <c r="C608" s="351">
        <v>238</v>
      </c>
      <c r="D608" s="343" t="str">
        <f>IF(入力①申請書項目!E408="","",入力①申請書項目!E408)</f>
        <v/>
      </c>
      <c r="E608" s="393" t="str">
        <f>IF(入力①申請書項目!G408="","",IF(入力①申請書項目!M408="",""&amp;入力①申請書項目!G408&amp;"."&amp;入力①申請書項目!J408,""&amp;入力①申請書項目!G408&amp;"."&amp;入力①申請書項目!J408&amp;"."&amp;入力①申請書項目!M408))</f>
        <v/>
      </c>
      <c r="F608" s="393"/>
      <c r="G608" s="393"/>
      <c r="H608" s="393"/>
      <c r="I608" s="464" t="str">
        <f>IF(入力①申請書項目!P408="","",VLOOKUP(入力①申請書項目!P408,PL①!$A$28:$B$36,2,FALSE))</f>
        <v/>
      </c>
      <c r="J608" s="464"/>
      <c r="K608" s="464"/>
      <c r="L608" s="391" t="str">
        <f>IF(入力①申請書項目!T408="","",入力①申請書項目!T408)</f>
        <v/>
      </c>
      <c r="M608" s="391"/>
      <c r="N608" s="391"/>
      <c r="O608" s="391"/>
      <c r="P608" s="391"/>
      <c r="Q608" s="391"/>
      <c r="R608" s="391"/>
      <c r="S608" s="391"/>
      <c r="T608" s="391"/>
      <c r="U608" s="391"/>
      <c r="V608" s="391"/>
      <c r="W608" s="393" t="str">
        <f>IF(入力①申請書項目!AD408="","",入力①申請書項目!AD408)&amp;IF(入力①申請書項目!AG408="","",入力①申請書項目!AG408)</f>
        <v/>
      </c>
      <c r="X608" s="393"/>
      <c r="Y608" s="393"/>
      <c r="Z608" s="393"/>
      <c r="AA608" s="393" t="str">
        <f>IF(入力①申請書項目!AJ408="","",入力①申請書項目!AJ408)</f>
        <v/>
      </c>
      <c r="AB608" s="393"/>
      <c r="AC608" s="393"/>
      <c r="AD608" s="394" t="str">
        <f>IF(入力①申請書項目!AN408="","",入力①申請書項目!AN408)</f>
        <v/>
      </c>
      <c r="AE608" s="394"/>
      <c r="AF608" s="394"/>
      <c r="AG608" s="443" t="str">
        <f>IF(入力①申請書項目!AQ408="","",入力①申請書項目!AQ408)</f>
        <v/>
      </c>
      <c r="AH608" s="443"/>
      <c r="AI608" s="394" t="str">
        <f>IF(入力①申請書項目!AS408=0,"",入力①申請書項目!AS408)</f>
        <v/>
      </c>
      <c r="AJ608" s="394"/>
      <c r="AK608" s="394"/>
      <c r="AL608" s="416" t="str">
        <f>IF(入力①申請書項目!AY408="","",入力①申請書項目!AY408)</f>
        <v/>
      </c>
      <c r="AM608" s="416"/>
      <c r="AN608" s="416"/>
      <c r="AO608" s="416"/>
      <c r="AP608" s="416"/>
      <c r="AQ608" s="342"/>
    </row>
    <row r="609" spans="1:43" x14ac:dyDescent="0.15">
      <c r="A609" s="268"/>
      <c r="B609" s="268"/>
      <c r="C609" s="351">
        <v>239</v>
      </c>
      <c r="D609" s="343" t="str">
        <f>IF(入力①申請書項目!E409="","",入力①申請書項目!E409)</f>
        <v/>
      </c>
      <c r="E609" s="393" t="str">
        <f>IF(入力①申請書項目!G409="","",IF(入力①申請書項目!M409="",""&amp;入力①申請書項目!G409&amp;"."&amp;入力①申請書項目!J409,""&amp;入力①申請書項目!G409&amp;"."&amp;入力①申請書項目!J409&amp;"."&amp;入力①申請書項目!M409))</f>
        <v/>
      </c>
      <c r="F609" s="393"/>
      <c r="G609" s="393"/>
      <c r="H609" s="393"/>
      <c r="I609" s="464" t="str">
        <f>IF(入力①申請書項目!P409="","",VLOOKUP(入力①申請書項目!P409,PL①!$A$28:$B$36,2,FALSE))</f>
        <v/>
      </c>
      <c r="J609" s="464"/>
      <c r="K609" s="464"/>
      <c r="L609" s="391" t="str">
        <f>IF(入力①申請書項目!T409="","",入力①申請書項目!T409)</f>
        <v/>
      </c>
      <c r="M609" s="391"/>
      <c r="N609" s="391"/>
      <c r="O609" s="391"/>
      <c r="P609" s="391"/>
      <c r="Q609" s="391"/>
      <c r="R609" s="391"/>
      <c r="S609" s="391"/>
      <c r="T609" s="391"/>
      <c r="U609" s="391"/>
      <c r="V609" s="391"/>
      <c r="W609" s="393" t="str">
        <f>IF(入力①申請書項目!AD409="","",入力①申請書項目!AD409)&amp;IF(入力①申請書項目!AG409="","",入力①申請書項目!AG409)</f>
        <v/>
      </c>
      <c r="X609" s="393"/>
      <c r="Y609" s="393"/>
      <c r="Z609" s="393"/>
      <c r="AA609" s="393" t="str">
        <f>IF(入力①申請書項目!AJ409="","",入力①申請書項目!AJ409)</f>
        <v/>
      </c>
      <c r="AB609" s="393"/>
      <c r="AC609" s="393"/>
      <c r="AD609" s="394" t="str">
        <f>IF(入力①申請書項目!AN409="","",入力①申請書項目!AN409)</f>
        <v/>
      </c>
      <c r="AE609" s="394"/>
      <c r="AF609" s="394"/>
      <c r="AG609" s="443" t="str">
        <f>IF(入力①申請書項目!AQ409="","",入力①申請書項目!AQ409)</f>
        <v/>
      </c>
      <c r="AH609" s="443"/>
      <c r="AI609" s="394" t="str">
        <f>IF(入力①申請書項目!AS409=0,"",入力①申請書項目!AS409)</f>
        <v/>
      </c>
      <c r="AJ609" s="394"/>
      <c r="AK609" s="394"/>
      <c r="AL609" s="416" t="str">
        <f>IF(入力①申請書項目!AY409="","",入力①申請書項目!AY409)</f>
        <v/>
      </c>
      <c r="AM609" s="416"/>
      <c r="AN609" s="416"/>
      <c r="AO609" s="416"/>
      <c r="AP609" s="416"/>
      <c r="AQ609" s="342"/>
    </row>
    <row r="610" spans="1:43" x14ac:dyDescent="0.15">
      <c r="A610" s="268"/>
      <c r="B610" s="268"/>
      <c r="C610" s="351">
        <v>240</v>
      </c>
      <c r="D610" s="343" t="str">
        <f>IF(入力①申請書項目!E410="","",入力①申請書項目!E410)</f>
        <v/>
      </c>
      <c r="E610" s="393" t="str">
        <f>IF(入力①申請書項目!G410="","",IF(入力①申請書項目!M410="",""&amp;入力①申請書項目!G410&amp;"."&amp;入力①申請書項目!J410,""&amp;入力①申請書項目!G410&amp;"."&amp;入力①申請書項目!J410&amp;"."&amp;入力①申請書項目!M410))</f>
        <v/>
      </c>
      <c r="F610" s="393"/>
      <c r="G610" s="393"/>
      <c r="H610" s="393"/>
      <c r="I610" s="464" t="str">
        <f>IF(入力①申請書項目!P410="","",VLOOKUP(入力①申請書項目!P410,PL①!$A$28:$B$36,2,FALSE))</f>
        <v/>
      </c>
      <c r="J610" s="464"/>
      <c r="K610" s="464"/>
      <c r="L610" s="391" t="str">
        <f>IF(入力①申請書項目!T410="","",入力①申請書項目!T410)</f>
        <v/>
      </c>
      <c r="M610" s="391"/>
      <c r="N610" s="391"/>
      <c r="O610" s="391"/>
      <c r="P610" s="391"/>
      <c r="Q610" s="391"/>
      <c r="R610" s="391"/>
      <c r="S610" s="391"/>
      <c r="T610" s="391"/>
      <c r="U610" s="391"/>
      <c r="V610" s="391"/>
      <c r="W610" s="393" t="str">
        <f>IF(入力①申請書項目!AD410="","",入力①申請書項目!AD410)&amp;IF(入力①申請書項目!AG410="","",入力①申請書項目!AG410)</f>
        <v/>
      </c>
      <c r="X610" s="393"/>
      <c r="Y610" s="393"/>
      <c r="Z610" s="393"/>
      <c r="AA610" s="393" t="str">
        <f>IF(入力①申請書項目!AJ410="","",入力①申請書項目!AJ410)</f>
        <v/>
      </c>
      <c r="AB610" s="393"/>
      <c r="AC610" s="393"/>
      <c r="AD610" s="394" t="str">
        <f>IF(入力①申請書項目!AN410="","",入力①申請書項目!AN410)</f>
        <v/>
      </c>
      <c r="AE610" s="394"/>
      <c r="AF610" s="394"/>
      <c r="AG610" s="443" t="str">
        <f>IF(入力①申請書項目!AQ410="","",入力①申請書項目!AQ410)</f>
        <v/>
      </c>
      <c r="AH610" s="443"/>
      <c r="AI610" s="394" t="str">
        <f>IF(入力①申請書項目!AS410=0,"",入力①申請書項目!AS410)</f>
        <v/>
      </c>
      <c r="AJ610" s="394"/>
      <c r="AK610" s="394"/>
      <c r="AL610" s="416" t="str">
        <f>IF(入力①申請書項目!AY410="","",入力①申請書項目!AY410)</f>
        <v/>
      </c>
      <c r="AM610" s="416"/>
      <c r="AN610" s="416"/>
      <c r="AO610" s="416"/>
      <c r="AP610" s="416"/>
      <c r="AQ610" s="342"/>
    </row>
    <row r="611" spans="1:43" x14ac:dyDescent="0.15">
      <c r="A611" s="268"/>
      <c r="B611" s="268"/>
      <c r="C611" s="351">
        <v>241</v>
      </c>
      <c r="D611" s="343" t="str">
        <f>IF(入力①申請書項目!E411="","",入力①申請書項目!E411)</f>
        <v/>
      </c>
      <c r="E611" s="393" t="str">
        <f>IF(入力①申請書項目!G411="","",IF(入力①申請書項目!M411="",""&amp;入力①申請書項目!G411&amp;"."&amp;入力①申請書項目!J411,""&amp;入力①申請書項目!G411&amp;"."&amp;入力①申請書項目!J411&amp;"."&amp;入力①申請書項目!M411))</f>
        <v/>
      </c>
      <c r="F611" s="393"/>
      <c r="G611" s="393"/>
      <c r="H611" s="393"/>
      <c r="I611" s="464" t="str">
        <f>IF(入力①申請書項目!P411="","",VLOOKUP(入力①申請書項目!P411,PL①!$A$28:$B$36,2,FALSE))</f>
        <v/>
      </c>
      <c r="J611" s="464"/>
      <c r="K611" s="464"/>
      <c r="L611" s="391" t="str">
        <f>IF(入力①申請書項目!T411="","",入力①申請書項目!T411)</f>
        <v/>
      </c>
      <c r="M611" s="391"/>
      <c r="N611" s="391"/>
      <c r="O611" s="391"/>
      <c r="P611" s="391"/>
      <c r="Q611" s="391"/>
      <c r="R611" s="391"/>
      <c r="S611" s="391"/>
      <c r="T611" s="391"/>
      <c r="U611" s="391"/>
      <c r="V611" s="391"/>
      <c r="W611" s="393" t="str">
        <f>IF(入力①申請書項目!AD411="","",入力①申請書項目!AD411)&amp;IF(入力①申請書項目!AG411="","",入力①申請書項目!AG411)</f>
        <v/>
      </c>
      <c r="X611" s="393"/>
      <c r="Y611" s="393"/>
      <c r="Z611" s="393"/>
      <c r="AA611" s="393" t="str">
        <f>IF(入力①申請書項目!AJ411="","",入力①申請書項目!AJ411)</f>
        <v/>
      </c>
      <c r="AB611" s="393"/>
      <c r="AC611" s="393"/>
      <c r="AD611" s="394" t="str">
        <f>IF(入力①申請書項目!AN411="","",入力①申請書項目!AN411)</f>
        <v/>
      </c>
      <c r="AE611" s="394"/>
      <c r="AF611" s="394"/>
      <c r="AG611" s="443" t="str">
        <f>IF(入力①申請書項目!AQ411="","",入力①申請書項目!AQ411)</f>
        <v/>
      </c>
      <c r="AH611" s="443"/>
      <c r="AI611" s="394" t="str">
        <f>IF(入力①申請書項目!AS411=0,"",入力①申請書項目!AS411)</f>
        <v/>
      </c>
      <c r="AJ611" s="394"/>
      <c r="AK611" s="394"/>
      <c r="AL611" s="416" t="str">
        <f>IF(入力①申請書項目!AY411="","",入力①申請書項目!AY411)</f>
        <v/>
      </c>
      <c r="AM611" s="416"/>
      <c r="AN611" s="416"/>
      <c r="AO611" s="416"/>
      <c r="AP611" s="416"/>
      <c r="AQ611" s="342"/>
    </row>
    <row r="612" spans="1:43" x14ac:dyDescent="0.15">
      <c r="A612" s="268"/>
      <c r="B612" s="268"/>
      <c r="C612" s="351">
        <v>242</v>
      </c>
      <c r="D612" s="343" t="str">
        <f>IF(入力①申請書項目!E412="","",入力①申請書項目!E412)</f>
        <v/>
      </c>
      <c r="E612" s="393" t="str">
        <f>IF(入力①申請書項目!G412="","",IF(入力①申請書項目!M412="",""&amp;入力①申請書項目!G412&amp;"."&amp;入力①申請書項目!J412,""&amp;入力①申請書項目!G412&amp;"."&amp;入力①申請書項目!J412&amp;"."&amp;入力①申請書項目!M412))</f>
        <v/>
      </c>
      <c r="F612" s="393"/>
      <c r="G612" s="393"/>
      <c r="H612" s="393"/>
      <c r="I612" s="464" t="str">
        <f>IF(入力①申請書項目!P412="","",VLOOKUP(入力①申請書項目!P412,PL①!$A$28:$B$36,2,FALSE))</f>
        <v/>
      </c>
      <c r="J612" s="464"/>
      <c r="K612" s="464"/>
      <c r="L612" s="391" t="str">
        <f>IF(入力①申請書項目!T412="","",入力①申請書項目!T412)</f>
        <v/>
      </c>
      <c r="M612" s="391"/>
      <c r="N612" s="391"/>
      <c r="O612" s="391"/>
      <c r="P612" s="391"/>
      <c r="Q612" s="391"/>
      <c r="R612" s="391"/>
      <c r="S612" s="391"/>
      <c r="T612" s="391"/>
      <c r="U612" s="391"/>
      <c r="V612" s="391"/>
      <c r="W612" s="393" t="str">
        <f>IF(入力①申請書項目!AD412="","",入力①申請書項目!AD412)&amp;IF(入力①申請書項目!AG412="","",入力①申請書項目!AG412)</f>
        <v/>
      </c>
      <c r="X612" s="393"/>
      <c r="Y612" s="393"/>
      <c r="Z612" s="393"/>
      <c r="AA612" s="393" t="str">
        <f>IF(入力①申請書項目!AJ412="","",入力①申請書項目!AJ412)</f>
        <v/>
      </c>
      <c r="AB612" s="393"/>
      <c r="AC612" s="393"/>
      <c r="AD612" s="394" t="str">
        <f>IF(入力①申請書項目!AN412="","",入力①申請書項目!AN412)</f>
        <v/>
      </c>
      <c r="AE612" s="394"/>
      <c r="AF612" s="394"/>
      <c r="AG612" s="443" t="str">
        <f>IF(入力①申請書項目!AQ412="","",入力①申請書項目!AQ412)</f>
        <v/>
      </c>
      <c r="AH612" s="443"/>
      <c r="AI612" s="394" t="str">
        <f>IF(入力①申請書項目!AS412=0,"",入力①申請書項目!AS412)</f>
        <v/>
      </c>
      <c r="AJ612" s="394"/>
      <c r="AK612" s="394"/>
      <c r="AL612" s="416" t="str">
        <f>IF(入力①申請書項目!AY412="","",入力①申請書項目!AY412)</f>
        <v/>
      </c>
      <c r="AM612" s="416"/>
      <c r="AN612" s="416"/>
      <c r="AO612" s="416"/>
      <c r="AP612" s="416"/>
      <c r="AQ612" s="342"/>
    </row>
    <row r="613" spans="1:43" x14ac:dyDescent="0.15">
      <c r="A613" s="268"/>
      <c r="B613" s="268"/>
      <c r="C613" s="351">
        <v>243</v>
      </c>
      <c r="D613" s="343" t="str">
        <f>IF(入力①申請書項目!E413="","",入力①申請書項目!E413)</f>
        <v/>
      </c>
      <c r="E613" s="393" t="str">
        <f>IF(入力①申請書項目!G413="","",IF(入力①申請書項目!M413="",""&amp;入力①申請書項目!G413&amp;"."&amp;入力①申請書項目!J413,""&amp;入力①申請書項目!G413&amp;"."&amp;入力①申請書項目!J413&amp;"."&amp;入力①申請書項目!M413))</f>
        <v/>
      </c>
      <c r="F613" s="393"/>
      <c r="G613" s="393"/>
      <c r="H613" s="393"/>
      <c r="I613" s="464" t="str">
        <f>IF(入力①申請書項目!P413="","",VLOOKUP(入力①申請書項目!P413,PL①!$A$28:$B$36,2,FALSE))</f>
        <v/>
      </c>
      <c r="J613" s="464"/>
      <c r="K613" s="464"/>
      <c r="L613" s="391" t="str">
        <f>IF(入力①申請書項目!T413="","",入力①申請書項目!T413)</f>
        <v/>
      </c>
      <c r="M613" s="391"/>
      <c r="N613" s="391"/>
      <c r="O613" s="391"/>
      <c r="P613" s="391"/>
      <c r="Q613" s="391"/>
      <c r="R613" s="391"/>
      <c r="S613" s="391"/>
      <c r="T613" s="391"/>
      <c r="U613" s="391"/>
      <c r="V613" s="391"/>
      <c r="W613" s="393" t="str">
        <f>IF(入力①申請書項目!AD413="","",入力①申請書項目!AD413)&amp;IF(入力①申請書項目!AG413="","",入力①申請書項目!AG413)</f>
        <v/>
      </c>
      <c r="X613" s="393"/>
      <c r="Y613" s="393"/>
      <c r="Z613" s="393"/>
      <c r="AA613" s="393" t="str">
        <f>IF(入力①申請書項目!AJ413="","",入力①申請書項目!AJ413)</f>
        <v/>
      </c>
      <c r="AB613" s="393"/>
      <c r="AC613" s="393"/>
      <c r="AD613" s="394" t="str">
        <f>IF(入力①申請書項目!AN413="","",入力①申請書項目!AN413)</f>
        <v/>
      </c>
      <c r="AE613" s="394"/>
      <c r="AF613" s="394"/>
      <c r="AG613" s="443" t="str">
        <f>IF(入力①申請書項目!AQ413="","",入力①申請書項目!AQ413)</f>
        <v/>
      </c>
      <c r="AH613" s="443"/>
      <c r="AI613" s="394" t="str">
        <f>IF(入力①申請書項目!AS413=0,"",入力①申請書項目!AS413)</f>
        <v/>
      </c>
      <c r="AJ613" s="394"/>
      <c r="AK613" s="394"/>
      <c r="AL613" s="416" t="str">
        <f>IF(入力①申請書項目!AY413="","",入力①申請書項目!AY413)</f>
        <v/>
      </c>
      <c r="AM613" s="416"/>
      <c r="AN613" s="416"/>
      <c r="AO613" s="416"/>
      <c r="AP613" s="416"/>
      <c r="AQ613" s="342"/>
    </row>
    <row r="614" spans="1:43" x14ac:dyDescent="0.15">
      <c r="A614" s="268"/>
      <c r="B614" s="268"/>
      <c r="C614" s="351">
        <v>244</v>
      </c>
      <c r="D614" s="343" t="str">
        <f>IF(入力①申請書項目!E414="","",入力①申請書項目!E414)</f>
        <v/>
      </c>
      <c r="E614" s="393" t="str">
        <f>IF(入力①申請書項目!G414="","",IF(入力①申請書項目!M414="",""&amp;入力①申請書項目!G414&amp;"."&amp;入力①申請書項目!J414,""&amp;入力①申請書項目!G414&amp;"."&amp;入力①申請書項目!J414&amp;"."&amp;入力①申請書項目!M414))</f>
        <v/>
      </c>
      <c r="F614" s="393"/>
      <c r="G614" s="393"/>
      <c r="H614" s="393"/>
      <c r="I614" s="464" t="str">
        <f>IF(入力①申請書項目!P414="","",VLOOKUP(入力①申請書項目!P414,PL①!$A$28:$B$36,2,FALSE))</f>
        <v/>
      </c>
      <c r="J614" s="464"/>
      <c r="K614" s="464"/>
      <c r="L614" s="391" t="str">
        <f>IF(入力①申請書項目!T414="","",入力①申請書項目!T414)</f>
        <v/>
      </c>
      <c r="M614" s="391"/>
      <c r="N614" s="391"/>
      <c r="O614" s="391"/>
      <c r="P614" s="391"/>
      <c r="Q614" s="391"/>
      <c r="R614" s="391"/>
      <c r="S614" s="391"/>
      <c r="T614" s="391"/>
      <c r="U614" s="391"/>
      <c r="V614" s="391"/>
      <c r="W614" s="393" t="str">
        <f>IF(入力①申請書項目!AD414="","",入力①申請書項目!AD414)&amp;IF(入力①申請書項目!AG414="","",入力①申請書項目!AG414)</f>
        <v/>
      </c>
      <c r="X614" s="393"/>
      <c r="Y614" s="393"/>
      <c r="Z614" s="393"/>
      <c r="AA614" s="393" t="str">
        <f>IF(入力①申請書項目!AJ414="","",入力①申請書項目!AJ414)</f>
        <v/>
      </c>
      <c r="AB614" s="393"/>
      <c r="AC614" s="393"/>
      <c r="AD614" s="394" t="str">
        <f>IF(入力①申請書項目!AN414="","",入力①申請書項目!AN414)</f>
        <v/>
      </c>
      <c r="AE614" s="394"/>
      <c r="AF614" s="394"/>
      <c r="AG614" s="443" t="str">
        <f>IF(入力①申請書項目!AQ414="","",入力①申請書項目!AQ414)</f>
        <v/>
      </c>
      <c r="AH614" s="443"/>
      <c r="AI614" s="394" t="str">
        <f>IF(入力①申請書項目!AS414=0,"",入力①申請書項目!AS414)</f>
        <v/>
      </c>
      <c r="AJ614" s="394"/>
      <c r="AK614" s="394"/>
      <c r="AL614" s="416" t="str">
        <f>IF(入力①申請書項目!AY414="","",入力①申請書項目!AY414)</f>
        <v/>
      </c>
      <c r="AM614" s="416"/>
      <c r="AN614" s="416"/>
      <c r="AO614" s="416"/>
      <c r="AP614" s="416"/>
      <c r="AQ614" s="342"/>
    </row>
    <row r="615" spans="1:43" x14ac:dyDescent="0.15">
      <c r="A615" s="268"/>
      <c r="B615" s="268"/>
      <c r="C615" s="351">
        <v>245</v>
      </c>
      <c r="D615" s="343" t="str">
        <f>IF(入力①申請書項目!E415="","",入力①申請書項目!E415)</f>
        <v/>
      </c>
      <c r="E615" s="393" t="str">
        <f>IF(入力①申請書項目!G415="","",IF(入力①申請書項目!M415="",""&amp;入力①申請書項目!G415&amp;"."&amp;入力①申請書項目!J415,""&amp;入力①申請書項目!G415&amp;"."&amp;入力①申請書項目!J415&amp;"."&amp;入力①申請書項目!M415))</f>
        <v/>
      </c>
      <c r="F615" s="393"/>
      <c r="G615" s="393"/>
      <c r="H615" s="393"/>
      <c r="I615" s="464" t="str">
        <f>IF(入力①申請書項目!P415="","",VLOOKUP(入力①申請書項目!P415,PL①!$A$28:$B$36,2,FALSE))</f>
        <v/>
      </c>
      <c r="J615" s="464"/>
      <c r="K615" s="464"/>
      <c r="L615" s="391" t="str">
        <f>IF(入力①申請書項目!T415="","",入力①申請書項目!T415)</f>
        <v/>
      </c>
      <c r="M615" s="391"/>
      <c r="N615" s="391"/>
      <c r="O615" s="391"/>
      <c r="P615" s="391"/>
      <c r="Q615" s="391"/>
      <c r="R615" s="391"/>
      <c r="S615" s="391"/>
      <c r="T615" s="391"/>
      <c r="U615" s="391"/>
      <c r="V615" s="391"/>
      <c r="W615" s="393" t="str">
        <f>IF(入力①申請書項目!AD415="","",入力①申請書項目!AD415)&amp;IF(入力①申請書項目!AG415="","",入力①申請書項目!AG415)</f>
        <v/>
      </c>
      <c r="X615" s="393"/>
      <c r="Y615" s="393"/>
      <c r="Z615" s="393"/>
      <c r="AA615" s="393" t="str">
        <f>IF(入力①申請書項目!AJ415="","",入力①申請書項目!AJ415)</f>
        <v/>
      </c>
      <c r="AB615" s="393"/>
      <c r="AC615" s="393"/>
      <c r="AD615" s="394" t="str">
        <f>IF(入力①申請書項目!AN415="","",入力①申請書項目!AN415)</f>
        <v/>
      </c>
      <c r="AE615" s="394"/>
      <c r="AF615" s="394"/>
      <c r="AG615" s="443" t="str">
        <f>IF(入力①申請書項目!AQ415="","",入力①申請書項目!AQ415)</f>
        <v/>
      </c>
      <c r="AH615" s="443"/>
      <c r="AI615" s="394" t="str">
        <f>IF(入力①申請書項目!AS415=0,"",入力①申請書項目!AS415)</f>
        <v/>
      </c>
      <c r="AJ615" s="394"/>
      <c r="AK615" s="394"/>
      <c r="AL615" s="416" t="str">
        <f>IF(入力①申請書項目!AY415="","",入力①申請書項目!AY415)</f>
        <v/>
      </c>
      <c r="AM615" s="416"/>
      <c r="AN615" s="416"/>
      <c r="AO615" s="416"/>
      <c r="AP615" s="416"/>
      <c r="AQ615" s="342"/>
    </row>
    <row r="616" spans="1:43" x14ac:dyDescent="0.15">
      <c r="A616" s="268"/>
      <c r="B616" s="268"/>
      <c r="C616" s="351">
        <v>246</v>
      </c>
      <c r="D616" s="343" t="str">
        <f>IF(入力①申請書項目!E416="","",入力①申請書項目!E416)</f>
        <v/>
      </c>
      <c r="E616" s="393" t="str">
        <f>IF(入力①申請書項目!G416="","",IF(入力①申請書項目!M416="",""&amp;入力①申請書項目!G416&amp;"."&amp;入力①申請書項目!J416,""&amp;入力①申請書項目!G416&amp;"."&amp;入力①申請書項目!J416&amp;"."&amp;入力①申請書項目!M416))</f>
        <v/>
      </c>
      <c r="F616" s="393"/>
      <c r="G616" s="393"/>
      <c r="H616" s="393"/>
      <c r="I616" s="464" t="str">
        <f>IF(入力①申請書項目!P416="","",VLOOKUP(入力①申請書項目!P416,PL①!$A$28:$B$36,2,FALSE))</f>
        <v/>
      </c>
      <c r="J616" s="464"/>
      <c r="K616" s="464"/>
      <c r="L616" s="391" t="str">
        <f>IF(入力①申請書項目!T416="","",入力①申請書項目!T416)</f>
        <v/>
      </c>
      <c r="M616" s="391"/>
      <c r="N616" s="391"/>
      <c r="O616" s="391"/>
      <c r="P616" s="391"/>
      <c r="Q616" s="391"/>
      <c r="R616" s="391"/>
      <c r="S616" s="391"/>
      <c r="T616" s="391"/>
      <c r="U616" s="391"/>
      <c r="V616" s="391"/>
      <c r="W616" s="393" t="str">
        <f>IF(入力①申請書項目!AD416="","",入力①申請書項目!AD416)&amp;IF(入力①申請書項目!AG416="","",入力①申請書項目!AG416)</f>
        <v/>
      </c>
      <c r="X616" s="393"/>
      <c r="Y616" s="393"/>
      <c r="Z616" s="393"/>
      <c r="AA616" s="393" t="str">
        <f>IF(入力①申請書項目!AJ416="","",入力①申請書項目!AJ416)</f>
        <v/>
      </c>
      <c r="AB616" s="393"/>
      <c r="AC616" s="393"/>
      <c r="AD616" s="394" t="str">
        <f>IF(入力①申請書項目!AN416="","",入力①申請書項目!AN416)</f>
        <v/>
      </c>
      <c r="AE616" s="394"/>
      <c r="AF616" s="394"/>
      <c r="AG616" s="443" t="str">
        <f>IF(入力①申請書項目!AQ416="","",入力①申請書項目!AQ416)</f>
        <v/>
      </c>
      <c r="AH616" s="443"/>
      <c r="AI616" s="394" t="str">
        <f>IF(入力①申請書項目!AS416=0,"",入力①申請書項目!AS416)</f>
        <v/>
      </c>
      <c r="AJ616" s="394"/>
      <c r="AK616" s="394"/>
      <c r="AL616" s="416" t="str">
        <f>IF(入力①申請書項目!AY416="","",入力①申請書項目!AY416)</f>
        <v/>
      </c>
      <c r="AM616" s="416"/>
      <c r="AN616" s="416"/>
      <c r="AO616" s="416"/>
      <c r="AP616" s="416"/>
      <c r="AQ616" s="342"/>
    </row>
    <row r="617" spans="1:43" x14ac:dyDescent="0.15">
      <c r="A617" s="268"/>
      <c r="B617" s="268"/>
      <c r="C617" s="351">
        <v>247</v>
      </c>
      <c r="D617" s="343" t="str">
        <f>IF(入力①申請書項目!E417="","",入力①申請書項目!E417)</f>
        <v/>
      </c>
      <c r="E617" s="393" t="str">
        <f>IF(入力①申請書項目!G417="","",IF(入力①申請書項目!M417="",""&amp;入力①申請書項目!G417&amp;"."&amp;入力①申請書項目!J417,""&amp;入力①申請書項目!G417&amp;"."&amp;入力①申請書項目!J417&amp;"."&amp;入力①申請書項目!M417))</f>
        <v/>
      </c>
      <c r="F617" s="393"/>
      <c r="G617" s="393"/>
      <c r="H617" s="393"/>
      <c r="I617" s="464" t="str">
        <f>IF(入力①申請書項目!P417="","",VLOOKUP(入力①申請書項目!P417,PL①!$A$28:$B$36,2,FALSE))</f>
        <v/>
      </c>
      <c r="J617" s="464"/>
      <c r="K617" s="464"/>
      <c r="L617" s="391" t="str">
        <f>IF(入力①申請書項目!T417="","",入力①申請書項目!T417)</f>
        <v/>
      </c>
      <c r="M617" s="391"/>
      <c r="N617" s="391"/>
      <c r="O617" s="391"/>
      <c r="P617" s="391"/>
      <c r="Q617" s="391"/>
      <c r="R617" s="391"/>
      <c r="S617" s="391"/>
      <c r="T617" s="391"/>
      <c r="U617" s="391"/>
      <c r="V617" s="391"/>
      <c r="W617" s="393" t="str">
        <f>IF(入力①申請書項目!AD417="","",入力①申請書項目!AD417)&amp;IF(入力①申請書項目!AG417="","",入力①申請書項目!AG417)</f>
        <v/>
      </c>
      <c r="X617" s="393"/>
      <c r="Y617" s="393"/>
      <c r="Z617" s="393"/>
      <c r="AA617" s="393" t="str">
        <f>IF(入力①申請書項目!AJ417="","",入力①申請書項目!AJ417)</f>
        <v/>
      </c>
      <c r="AB617" s="393"/>
      <c r="AC617" s="393"/>
      <c r="AD617" s="394" t="str">
        <f>IF(入力①申請書項目!AN417="","",入力①申請書項目!AN417)</f>
        <v/>
      </c>
      <c r="AE617" s="394"/>
      <c r="AF617" s="394"/>
      <c r="AG617" s="443" t="str">
        <f>IF(入力①申請書項目!AQ417="","",入力①申請書項目!AQ417)</f>
        <v/>
      </c>
      <c r="AH617" s="443"/>
      <c r="AI617" s="394" t="str">
        <f>IF(入力①申請書項目!AS417=0,"",入力①申請書項目!AS417)</f>
        <v/>
      </c>
      <c r="AJ617" s="394"/>
      <c r="AK617" s="394"/>
      <c r="AL617" s="416" t="str">
        <f>IF(入力①申請書項目!AY417="","",入力①申請書項目!AY417)</f>
        <v/>
      </c>
      <c r="AM617" s="416"/>
      <c r="AN617" s="416"/>
      <c r="AO617" s="416"/>
      <c r="AP617" s="416"/>
      <c r="AQ617" s="342"/>
    </row>
    <row r="618" spans="1:43" x14ac:dyDescent="0.15">
      <c r="A618" s="268"/>
      <c r="B618" s="268"/>
      <c r="C618" s="351">
        <v>248</v>
      </c>
      <c r="D618" s="343" t="str">
        <f>IF(入力①申請書項目!E418="","",入力①申請書項目!E418)</f>
        <v/>
      </c>
      <c r="E618" s="393" t="str">
        <f>IF(入力①申請書項目!G418="","",IF(入力①申請書項目!M418="",""&amp;入力①申請書項目!G418&amp;"."&amp;入力①申請書項目!J418,""&amp;入力①申請書項目!G418&amp;"."&amp;入力①申請書項目!J418&amp;"."&amp;入力①申請書項目!M418))</f>
        <v/>
      </c>
      <c r="F618" s="393"/>
      <c r="G618" s="393"/>
      <c r="H618" s="393"/>
      <c r="I618" s="464" t="str">
        <f>IF(入力①申請書項目!P418="","",VLOOKUP(入力①申請書項目!P418,PL①!$A$28:$B$36,2,FALSE))</f>
        <v/>
      </c>
      <c r="J618" s="464"/>
      <c r="K618" s="464"/>
      <c r="L618" s="391" t="str">
        <f>IF(入力①申請書項目!T418="","",入力①申請書項目!T418)</f>
        <v/>
      </c>
      <c r="M618" s="391"/>
      <c r="N618" s="391"/>
      <c r="O618" s="391"/>
      <c r="P618" s="391"/>
      <c r="Q618" s="391"/>
      <c r="R618" s="391"/>
      <c r="S618" s="391"/>
      <c r="T618" s="391"/>
      <c r="U618" s="391"/>
      <c r="V618" s="391"/>
      <c r="W618" s="393" t="str">
        <f>IF(入力①申請書項目!AD418="","",入力①申請書項目!AD418)&amp;IF(入力①申請書項目!AG418="","",入力①申請書項目!AG418)</f>
        <v/>
      </c>
      <c r="X618" s="393"/>
      <c r="Y618" s="393"/>
      <c r="Z618" s="393"/>
      <c r="AA618" s="393" t="str">
        <f>IF(入力①申請書項目!AJ418="","",入力①申請書項目!AJ418)</f>
        <v/>
      </c>
      <c r="AB618" s="393"/>
      <c r="AC618" s="393"/>
      <c r="AD618" s="394" t="str">
        <f>IF(入力①申請書項目!AN418="","",入力①申請書項目!AN418)</f>
        <v/>
      </c>
      <c r="AE618" s="394"/>
      <c r="AF618" s="394"/>
      <c r="AG618" s="443" t="str">
        <f>IF(入力①申請書項目!AQ418="","",入力①申請書項目!AQ418)</f>
        <v/>
      </c>
      <c r="AH618" s="443"/>
      <c r="AI618" s="394" t="str">
        <f>IF(入力①申請書項目!AS418=0,"",入力①申請書項目!AS418)</f>
        <v/>
      </c>
      <c r="AJ618" s="394"/>
      <c r="AK618" s="394"/>
      <c r="AL618" s="416" t="str">
        <f>IF(入力①申請書項目!AY418="","",入力①申請書項目!AY418)</f>
        <v/>
      </c>
      <c r="AM618" s="416"/>
      <c r="AN618" s="416"/>
      <c r="AO618" s="416"/>
      <c r="AP618" s="416"/>
      <c r="AQ618" s="342"/>
    </row>
    <row r="619" spans="1:43" x14ac:dyDescent="0.15">
      <c r="A619" s="268"/>
      <c r="B619" s="268"/>
      <c r="C619" s="351">
        <v>249</v>
      </c>
      <c r="D619" s="343" t="str">
        <f>IF(入力①申請書項目!E419="","",入力①申請書項目!E419)</f>
        <v/>
      </c>
      <c r="E619" s="393" t="str">
        <f>IF(入力①申請書項目!G419="","",IF(入力①申請書項目!M419="",""&amp;入力①申請書項目!G419&amp;"."&amp;入力①申請書項目!J419,""&amp;入力①申請書項目!G419&amp;"."&amp;入力①申請書項目!J419&amp;"."&amp;入力①申請書項目!M419))</f>
        <v/>
      </c>
      <c r="F619" s="393"/>
      <c r="G619" s="393"/>
      <c r="H619" s="393"/>
      <c r="I619" s="464" t="str">
        <f>IF(入力①申請書項目!P419="","",VLOOKUP(入力①申請書項目!P419,PL①!$A$28:$B$36,2,FALSE))</f>
        <v/>
      </c>
      <c r="J619" s="464"/>
      <c r="K619" s="464"/>
      <c r="L619" s="391" t="str">
        <f>IF(入力①申請書項目!T419="","",入力①申請書項目!T419)</f>
        <v/>
      </c>
      <c r="M619" s="391"/>
      <c r="N619" s="391"/>
      <c r="O619" s="391"/>
      <c r="P619" s="391"/>
      <c r="Q619" s="391"/>
      <c r="R619" s="391"/>
      <c r="S619" s="391"/>
      <c r="T619" s="391"/>
      <c r="U619" s="391"/>
      <c r="V619" s="391"/>
      <c r="W619" s="393" t="str">
        <f>IF(入力①申請書項目!AD419="","",入力①申請書項目!AD419)&amp;IF(入力①申請書項目!AG419="","",入力①申請書項目!AG419)</f>
        <v/>
      </c>
      <c r="X619" s="393"/>
      <c r="Y619" s="393"/>
      <c r="Z619" s="393"/>
      <c r="AA619" s="393" t="str">
        <f>IF(入力①申請書項目!AJ419="","",入力①申請書項目!AJ419)</f>
        <v/>
      </c>
      <c r="AB619" s="393"/>
      <c r="AC619" s="393"/>
      <c r="AD619" s="394" t="str">
        <f>IF(入力①申請書項目!AN419="","",入力①申請書項目!AN419)</f>
        <v/>
      </c>
      <c r="AE619" s="394"/>
      <c r="AF619" s="394"/>
      <c r="AG619" s="443" t="str">
        <f>IF(入力①申請書項目!AQ419="","",入力①申請書項目!AQ419)</f>
        <v/>
      </c>
      <c r="AH619" s="443"/>
      <c r="AI619" s="394" t="str">
        <f>IF(入力①申請書項目!AS419=0,"",入力①申請書項目!AS419)</f>
        <v/>
      </c>
      <c r="AJ619" s="394"/>
      <c r="AK619" s="394"/>
      <c r="AL619" s="416" t="str">
        <f>IF(入力①申請書項目!AY419="","",入力①申請書項目!AY419)</f>
        <v/>
      </c>
      <c r="AM619" s="416"/>
      <c r="AN619" s="416"/>
      <c r="AO619" s="416"/>
      <c r="AP619" s="416"/>
      <c r="AQ619" s="342"/>
    </row>
    <row r="620" spans="1:43" x14ac:dyDescent="0.15">
      <c r="A620" s="268"/>
      <c r="B620" s="268"/>
      <c r="C620" s="351">
        <v>250</v>
      </c>
      <c r="D620" s="343" t="str">
        <f>IF(入力①申請書項目!E420="","",入力①申請書項目!E420)</f>
        <v/>
      </c>
      <c r="E620" s="393" t="str">
        <f>IF(入力①申請書項目!G420="","",IF(入力①申請書項目!M420="",""&amp;入力①申請書項目!G420&amp;"."&amp;入力①申請書項目!J420,""&amp;入力①申請書項目!G420&amp;"."&amp;入力①申請書項目!J420&amp;"."&amp;入力①申請書項目!M420))</f>
        <v/>
      </c>
      <c r="F620" s="393"/>
      <c r="G620" s="393"/>
      <c r="H620" s="393"/>
      <c r="I620" s="464" t="str">
        <f>IF(入力①申請書項目!P420="","",VLOOKUP(入力①申請書項目!P420,PL①!$A$28:$B$36,2,FALSE))</f>
        <v/>
      </c>
      <c r="J620" s="464"/>
      <c r="K620" s="464"/>
      <c r="L620" s="391" t="str">
        <f>IF(入力①申請書項目!T420="","",入力①申請書項目!T420)</f>
        <v/>
      </c>
      <c r="M620" s="391"/>
      <c r="N620" s="391"/>
      <c r="O620" s="391"/>
      <c r="P620" s="391"/>
      <c r="Q620" s="391"/>
      <c r="R620" s="391"/>
      <c r="S620" s="391"/>
      <c r="T620" s="391"/>
      <c r="U620" s="391"/>
      <c r="V620" s="391"/>
      <c r="W620" s="393" t="str">
        <f>IF(入力①申請書項目!AD420="","",入力①申請書項目!AD420)&amp;IF(入力①申請書項目!AG420="","",入力①申請書項目!AG420)</f>
        <v/>
      </c>
      <c r="X620" s="393"/>
      <c r="Y620" s="393"/>
      <c r="Z620" s="393"/>
      <c r="AA620" s="393" t="str">
        <f>IF(入力①申請書項目!AJ420="","",入力①申請書項目!AJ420)</f>
        <v/>
      </c>
      <c r="AB620" s="393"/>
      <c r="AC620" s="393"/>
      <c r="AD620" s="394" t="str">
        <f>IF(入力①申請書項目!AN420="","",入力①申請書項目!AN420)</f>
        <v/>
      </c>
      <c r="AE620" s="394"/>
      <c r="AF620" s="394"/>
      <c r="AG620" s="443" t="str">
        <f>IF(入力①申請書項目!AQ420="","",入力①申請書項目!AQ420)</f>
        <v/>
      </c>
      <c r="AH620" s="443"/>
      <c r="AI620" s="394" t="str">
        <f>IF(入力①申請書項目!AS420=0,"",入力①申請書項目!AS420)</f>
        <v/>
      </c>
      <c r="AJ620" s="394"/>
      <c r="AK620" s="394"/>
      <c r="AL620" s="416" t="str">
        <f>IF(入力①申請書項目!AY420="","",入力①申請書項目!AY420)</f>
        <v/>
      </c>
      <c r="AM620" s="416"/>
      <c r="AN620" s="416"/>
      <c r="AO620" s="416"/>
      <c r="AP620" s="416"/>
      <c r="AQ620" s="342"/>
    </row>
    <row r="621" spans="1:43" x14ac:dyDescent="0.15">
      <c r="A621" s="268"/>
      <c r="B621" s="268"/>
      <c r="C621" s="351">
        <v>251</v>
      </c>
      <c r="D621" s="343" t="str">
        <f>IF(入力①申請書項目!E421="","",入力①申請書項目!E421)</f>
        <v/>
      </c>
      <c r="E621" s="393" t="str">
        <f>IF(入力①申請書項目!G421="","",IF(入力①申請書項目!M421="",""&amp;入力①申請書項目!G421&amp;"."&amp;入力①申請書項目!J421,""&amp;入力①申請書項目!G421&amp;"."&amp;入力①申請書項目!J421&amp;"."&amp;入力①申請書項目!M421))</f>
        <v/>
      </c>
      <c r="F621" s="393"/>
      <c r="G621" s="393"/>
      <c r="H621" s="393"/>
      <c r="I621" s="464" t="str">
        <f>IF(入力①申請書項目!P421="","",VLOOKUP(入力①申請書項目!P421,PL①!$A$28:$B$36,2,FALSE))</f>
        <v/>
      </c>
      <c r="J621" s="464"/>
      <c r="K621" s="464"/>
      <c r="L621" s="391" t="str">
        <f>IF(入力①申請書項目!T421="","",入力①申請書項目!T421)</f>
        <v/>
      </c>
      <c r="M621" s="391"/>
      <c r="N621" s="391"/>
      <c r="O621" s="391"/>
      <c r="P621" s="391"/>
      <c r="Q621" s="391"/>
      <c r="R621" s="391"/>
      <c r="S621" s="391"/>
      <c r="T621" s="391"/>
      <c r="U621" s="391"/>
      <c r="V621" s="391"/>
      <c r="W621" s="393" t="str">
        <f>IF(入力①申請書項目!AD421="","",入力①申請書項目!AD421)&amp;IF(入力①申請書項目!AG421="","",入力①申請書項目!AG421)</f>
        <v/>
      </c>
      <c r="X621" s="393"/>
      <c r="Y621" s="393"/>
      <c r="Z621" s="393"/>
      <c r="AA621" s="393" t="str">
        <f>IF(入力①申請書項目!AJ421="","",入力①申請書項目!AJ421)</f>
        <v/>
      </c>
      <c r="AB621" s="393"/>
      <c r="AC621" s="393"/>
      <c r="AD621" s="394" t="str">
        <f>IF(入力①申請書項目!AN421="","",入力①申請書項目!AN421)</f>
        <v/>
      </c>
      <c r="AE621" s="394"/>
      <c r="AF621" s="394"/>
      <c r="AG621" s="443" t="str">
        <f>IF(入力①申請書項目!AQ421="","",入力①申請書項目!AQ421)</f>
        <v/>
      </c>
      <c r="AH621" s="443"/>
      <c r="AI621" s="394" t="str">
        <f>IF(入力①申請書項目!AS421=0,"",入力①申請書項目!AS421)</f>
        <v/>
      </c>
      <c r="AJ621" s="394"/>
      <c r="AK621" s="394"/>
      <c r="AL621" s="416" t="str">
        <f>IF(入力①申請書項目!AY421="","",入力①申請書項目!AY421)</f>
        <v/>
      </c>
      <c r="AM621" s="416"/>
      <c r="AN621" s="416"/>
      <c r="AO621" s="416"/>
      <c r="AP621" s="416"/>
      <c r="AQ621" s="342"/>
    </row>
    <row r="622" spans="1:43" x14ac:dyDescent="0.15">
      <c r="A622" s="268"/>
      <c r="B622" s="268"/>
      <c r="C622" s="351">
        <v>252</v>
      </c>
      <c r="D622" s="343" t="str">
        <f>IF(入力①申請書項目!E422="","",入力①申請書項目!E422)</f>
        <v/>
      </c>
      <c r="E622" s="393" t="str">
        <f>IF(入力①申請書項目!G422="","",IF(入力①申請書項目!M422="",""&amp;入力①申請書項目!G422&amp;"."&amp;入力①申請書項目!J422,""&amp;入力①申請書項目!G422&amp;"."&amp;入力①申請書項目!J422&amp;"."&amp;入力①申請書項目!M422))</f>
        <v/>
      </c>
      <c r="F622" s="393"/>
      <c r="G622" s="393"/>
      <c r="H622" s="393"/>
      <c r="I622" s="464" t="str">
        <f>IF(入力①申請書項目!P422="","",VLOOKUP(入力①申請書項目!P422,PL①!$A$28:$B$36,2,FALSE))</f>
        <v/>
      </c>
      <c r="J622" s="464"/>
      <c r="K622" s="464"/>
      <c r="L622" s="391" t="str">
        <f>IF(入力①申請書項目!T422="","",入力①申請書項目!T422)</f>
        <v/>
      </c>
      <c r="M622" s="391"/>
      <c r="N622" s="391"/>
      <c r="O622" s="391"/>
      <c r="P622" s="391"/>
      <c r="Q622" s="391"/>
      <c r="R622" s="391"/>
      <c r="S622" s="391"/>
      <c r="T622" s="391"/>
      <c r="U622" s="391"/>
      <c r="V622" s="391"/>
      <c r="W622" s="393" t="str">
        <f>IF(入力①申請書項目!AD422="","",入力①申請書項目!AD422)&amp;IF(入力①申請書項目!AG422="","",入力①申請書項目!AG422)</f>
        <v/>
      </c>
      <c r="X622" s="393"/>
      <c r="Y622" s="393"/>
      <c r="Z622" s="393"/>
      <c r="AA622" s="393" t="str">
        <f>IF(入力①申請書項目!AJ422="","",入力①申請書項目!AJ422)</f>
        <v/>
      </c>
      <c r="AB622" s="393"/>
      <c r="AC622" s="393"/>
      <c r="AD622" s="394" t="str">
        <f>IF(入力①申請書項目!AN422="","",入力①申請書項目!AN422)</f>
        <v/>
      </c>
      <c r="AE622" s="394"/>
      <c r="AF622" s="394"/>
      <c r="AG622" s="443" t="str">
        <f>IF(入力①申請書項目!AQ422="","",入力①申請書項目!AQ422)</f>
        <v/>
      </c>
      <c r="AH622" s="443"/>
      <c r="AI622" s="394" t="str">
        <f>IF(入力①申請書項目!AS422=0,"",入力①申請書項目!AS422)</f>
        <v/>
      </c>
      <c r="AJ622" s="394"/>
      <c r="AK622" s="394"/>
      <c r="AL622" s="416" t="str">
        <f>IF(入力①申請書項目!AY422="","",入力①申請書項目!AY422)</f>
        <v/>
      </c>
      <c r="AM622" s="416"/>
      <c r="AN622" s="416"/>
      <c r="AO622" s="416"/>
      <c r="AP622" s="416"/>
      <c r="AQ622" s="342"/>
    </row>
    <row r="623" spans="1:43" x14ac:dyDescent="0.15">
      <c r="A623" s="268"/>
      <c r="B623" s="268"/>
      <c r="C623" s="351">
        <v>253</v>
      </c>
      <c r="D623" s="343" t="str">
        <f>IF(入力①申請書項目!E423="","",入力①申請書項目!E423)</f>
        <v/>
      </c>
      <c r="E623" s="393" t="str">
        <f>IF(入力①申請書項目!G423="","",IF(入力①申請書項目!M423="",""&amp;入力①申請書項目!G423&amp;"."&amp;入力①申請書項目!J423,""&amp;入力①申請書項目!G423&amp;"."&amp;入力①申請書項目!J423&amp;"."&amp;入力①申請書項目!M423))</f>
        <v/>
      </c>
      <c r="F623" s="393"/>
      <c r="G623" s="393"/>
      <c r="H623" s="393"/>
      <c r="I623" s="464" t="str">
        <f>IF(入力①申請書項目!P423="","",VLOOKUP(入力①申請書項目!P423,PL①!$A$28:$B$36,2,FALSE))</f>
        <v/>
      </c>
      <c r="J623" s="464"/>
      <c r="K623" s="464"/>
      <c r="L623" s="391" t="str">
        <f>IF(入力①申請書項目!T423="","",入力①申請書項目!T423)</f>
        <v/>
      </c>
      <c r="M623" s="391"/>
      <c r="N623" s="391"/>
      <c r="O623" s="391"/>
      <c r="P623" s="391"/>
      <c r="Q623" s="391"/>
      <c r="R623" s="391"/>
      <c r="S623" s="391"/>
      <c r="T623" s="391"/>
      <c r="U623" s="391"/>
      <c r="V623" s="391"/>
      <c r="W623" s="393" t="str">
        <f>IF(入力①申請書項目!AD423="","",入力①申請書項目!AD423)&amp;IF(入力①申請書項目!AG423="","",入力①申請書項目!AG423)</f>
        <v/>
      </c>
      <c r="X623" s="393"/>
      <c r="Y623" s="393"/>
      <c r="Z623" s="393"/>
      <c r="AA623" s="393" t="str">
        <f>IF(入力①申請書項目!AJ423="","",入力①申請書項目!AJ423)</f>
        <v/>
      </c>
      <c r="AB623" s="393"/>
      <c r="AC623" s="393"/>
      <c r="AD623" s="394" t="str">
        <f>IF(入力①申請書項目!AN423="","",入力①申請書項目!AN423)</f>
        <v/>
      </c>
      <c r="AE623" s="394"/>
      <c r="AF623" s="394"/>
      <c r="AG623" s="443" t="str">
        <f>IF(入力①申請書項目!AQ423="","",入力①申請書項目!AQ423)</f>
        <v/>
      </c>
      <c r="AH623" s="443"/>
      <c r="AI623" s="394" t="str">
        <f>IF(入力①申請書項目!AS423=0,"",入力①申請書項目!AS423)</f>
        <v/>
      </c>
      <c r="AJ623" s="394"/>
      <c r="AK623" s="394"/>
      <c r="AL623" s="416" t="str">
        <f>IF(入力①申請書項目!AY423="","",入力①申請書項目!AY423)</f>
        <v/>
      </c>
      <c r="AM623" s="416"/>
      <c r="AN623" s="416"/>
      <c r="AO623" s="416"/>
      <c r="AP623" s="416"/>
      <c r="AQ623" s="342"/>
    </row>
    <row r="624" spans="1:43" x14ac:dyDescent="0.15">
      <c r="A624" s="268"/>
      <c r="B624" s="268"/>
      <c r="C624" s="351">
        <v>254</v>
      </c>
      <c r="D624" s="343" t="str">
        <f>IF(入力①申請書項目!E424="","",入力①申請書項目!E424)</f>
        <v/>
      </c>
      <c r="E624" s="393" t="str">
        <f>IF(入力①申請書項目!G424="","",IF(入力①申請書項目!M424="",""&amp;入力①申請書項目!G424&amp;"."&amp;入力①申請書項目!J424,""&amp;入力①申請書項目!G424&amp;"."&amp;入力①申請書項目!J424&amp;"."&amp;入力①申請書項目!M424))</f>
        <v/>
      </c>
      <c r="F624" s="393"/>
      <c r="G624" s="393"/>
      <c r="H624" s="393"/>
      <c r="I624" s="464" t="str">
        <f>IF(入力①申請書項目!P424="","",VLOOKUP(入力①申請書項目!P424,PL①!$A$28:$B$36,2,FALSE))</f>
        <v/>
      </c>
      <c r="J624" s="464"/>
      <c r="K624" s="464"/>
      <c r="L624" s="391" t="str">
        <f>IF(入力①申請書項目!T424="","",入力①申請書項目!T424)</f>
        <v/>
      </c>
      <c r="M624" s="391"/>
      <c r="N624" s="391"/>
      <c r="O624" s="391"/>
      <c r="P624" s="391"/>
      <c r="Q624" s="391"/>
      <c r="R624" s="391"/>
      <c r="S624" s="391"/>
      <c r="T624" s="391"/>
      <c r="U624" s="391"/>
      <c r="V624" s="391"/>
      <c r="W624" s="393" t="str">
        <f>IF(入力①申請書項目!AD424="","",入力①申請書項目!AD424)&amp;IF(入力①申請書項目!AG424="","",入力①申請書項目!AG424)</f>
        <v/>
      </c>
      <c r="X624" s="393"/>
      <c r="Y624" s="393"/>
      <c r="Z624" s="393"/>
      <c r="AA624" s="393" t="str">
        <f>IF(入力①申請書項目!AJ424="","",入力①申請書項目!AJ424)</f>
        <v/>
      </c>
      <c r="AB624" s="393"/>
      <c r="AC624" s="393"/>
      <c r="AD624" s="394" t="str">
        <f>IF(入力①申請書項目!AN424="","",入力①申請書項目!AN424)</f>
        <v/>
      </c>
      <c r="AE624" s="394"/>
      <c r="AF624" s="394"/>
      <c r="AG624" s="443" t="str">
        <f>IF(入力①申請書項目!AQ424="","",入力①申請書項目!AQ424)</f>
        <v/>
      </c>
      <c r="AH624" s="443"/>
      <c r="AI624" s="394" t="str">
        <f>IF(入力①申請書項目!AS424=0,"",入力①申請書項目!AS424)</f>
        <v/>
      </c>
      <c r="AJ624" s="394"/>
      <c r="AK624" s="394"/>
      <c r="AL624" s="416" t="str">
        <f>IF(入力①申請書項目!AY424="","",入力①申請書項目!AY424)</f>
        <v/>
      </c>
      <c r="AM624" s="416"/>
      <c r="AN624" s="416"/>
      <c r="AO624" s="416"/>
      <c r="AP624" s="416"/>
      <c r="AQ624" s="342"/>
    </row>
    <row r="625" spans="1:43" x14ac:dyDescent="0.15">
      <c r="A625" s="268"/>
      <c r="B625" s="268"/>
      <c r="C625" s="351">
        <v>255</v>
      </c>
      <c r="D625" s="343" t="str">
        <f>IF(入力①申請書項目!E425="","",入力①申請書項目!E425)</f>
        <v/>
      </c>
      <c r="E625" s="393" t="str">
        <f>IF(入力①申請書項目!G425="","",IF(入力①申請書項目!M425="",""&amp;入力①申請書項目!G425&amp;"."&amp;入力①申請書項目!J425,""&amp;入力①申請書項目!G425&amp;"."&amp;入力①申請書項目!J425&amp;"."&amp;入力①申請書項目!M425))</f>
        <v/>
      </c>
      <c r="F625" s="393"/>
      <c r="G625" s="393"/>
      <c r="H625" s="393"/>
      <c r="I625" s="464" t="str">
        <f>IF(入力①申請書項目!P425="","",VLOOKUP(入力①申請書項目!P425,PL①!$A$28:$B$36,2,FALSE))</f>
        <v/>
      </c>
      <c r="J625" s="464"/>
      <c r="K625" s="464"/>
      <c r="L625" s="391" t="str">
        <f>IF(入力①申請書項目!T425="","",入力①申請書項目!T425)</f>
        <v/>
      </c>
      <c r="M625" s="391"/>
      <c r="N625" s="391"/>
      <c r="O625" s="391"/>
      <c r="P625" s="391"/>
      <c r="Q625" s="391"/>
      <c r="R625" s="391"/>
      <c r="S625" s="391"/>
      <c r="T625" s="391"/>
      <c r="U625" s="391"/>
      <c r="V625" s="391"/>
      <c r="W625" s="393" t="str">
        <f>IF(入力①申請書項目!AD425="","",入力①申請書項目!AD425)&amp;IF(入力①申請書項目!AG425="","",入力①申請書項目!AG425)</f>
        <v/>
      </c>
      <c r="X625" s="393"/>
      <c r="Y625" s="393"/>
      <c r="Z625" s="393"/>
      <c r="AA625" s="393" t="str">
        <f>IF(入力①申請書項目!AJ425="","",入力①申請書項目!AJ425)</f>
        <v/>
      </c>
      <c r="AB625" s="393"/>
      <c r="AC625" s="393"/>
      <c r="AD625" s="394" t="str">
        <f>IF(入力①申請書項目!AN425="","",入力①申請書項目!AN425)</f>
        <v/>
      </c>
      <c r="AE625" s="394"/>
      <c r="AF625" s="394"/>
      <c r="AG625" s="443" t="str">
        <f>IF(入力①申請書項目!AQ425="","",入力①申請書項目!AQ425)</f>
        <v/>
      </c>
      <c r="AH625" s="443"/>
      <c r="AI625" s="394" t="str">
        <f>IF(入力①申請書項目!AS425=0,"",入力①申請書項目!AS425)</f>
        <v/>
      </c>
      <c r="AJ625" s="394"/>
      <c r="AK625" s="394"/>
      <c r="AL625" s="416" t="str">
        <f>IF(入力①申請書項目!AY425="","",入力①申請書項目!AY425)</f>
        <v/>
      </c>
      <c r="AM625" s="416"/>
      <c r="AN625" s="416"/>
      <c r="AO625" s="416"/>
      <c r="AP625" s="416"/>
      <c r="AQ625" s="342"/>
    </row>
    <row r="626" spans="1:43" x14ac:dyDescent="0.15">
      <c r="A626" s="268"/>
      <c r="B626" s="268"/>
      <c r="C626" s="351">
        <v>256</v>
      </c>
      <c r="D626" s="343" t="str">
        <f>IF(入力①申請書項目!E426="","",入力①申請書項目!E426)</f>
        <v/>
      </c>
      <c r="E626" s="393" t="str">
        <f>IF(入力①申請書項目!G426="","",IF(入力①申請書項目!M426="",""&amp;入力①申請書項目!G426&amp;"."&amp;入力①申請書項目!J426,""&amp;入力①申請書項目!G426&amp;"."&amp;入力①申請書項目!J426&amp;"."&amp;入力①申請書項目!M426))</f>
        <v/>
      </c>
      <c r="F626" s="393"/>
      <c r="G626" s="393"/>
      <c r="H626" s="393"/>
      <c r="I626" s="464" t="str">
        <f>IF(入力①申請書項目!P426="","",VLOOKUP(入力①申請書項目!P426,PL①!$A$28:$B$36,2,FALSE))</f>
        <v/>
      </c>
      <c r="J626" s="464"/>
      <c r="K626" s="464"/>
      <c r="L626" s="391" t="str">
        <f>IF(入力①申請書項目!T426="","",入力①申請書項目!T426)</f>
        <v/>
      </c>
      <c r="M626" s="391"/>
      <c r="N626" s="391"/>
      <c r="O626" s="391"/>
      <c r="P626" s="391"/>
      <c r="Q626" s="391"/>
      <c r="R626" s="391"/>
      <c r="S626" s="391"/>
      <c r="T626" s="391"/>
      <c r="U626" s="391"/>
      <c r="V626" s="391"/>
      <c r="W626" s="393" t="str">
        <f>IF(入力①申請書項目!AD426="","",入力①申請書項目!AD426)&amp;IF(入力①申請書項目!AG426="","",入力①申請書項目!AG426)</f>
        <v/>
      </c>
      <c r="X626" s="393"/>
      <c r="Y626" s="393"/>
      <c r="Z626" s="393"/>
      <c r="AA626" s="393" t="str">
        <f>IF(入力①申請書項目!AJ426="","",入力①申請書項目!AJ426)</f>
        <v/>
      </c>
      <c r="AB626" s="393"/>
      <c r="AC626" s="393"/>
      <c r="AD626" s="394" t="str">
        <f>IF(入力①申請書項目!AN426="","",入力①申請書項目!AN426)</f>
        <v/>
      </c>
      <c r="AE626" s="394"/>
      <c r="AF626" s="394"/>
      <c r="AG626" s="443" t="str">
        <f>IF(入力①申請書項目!AQ426="","",入力①申請書項目!AQ426)</f>
        <v/>
      </c>
      <c r="AH626" s="443"/>
      <c r="AI626" s="394" t="str">
        <f>IF(入力①申請書項目!AS426=0,"",入力①申請書項目!AS426)</f>
        <v/>
      </c>
      <c r="AJ626" s="394"/>
      <c r="AK626" s="394"/>
      <c r="AL626" s="416" t="str">
        <f>IF(入力①申請書項目!AY426="","",入力①申請書項目!AY426)</f>
        <v/>
      </c>
      <c r="AM626" s="416"/>
      <c r="AN626" s="416"/>
      <c r="AO626" s="416"/>
      <c r="AP626" s="416"/>
      <c r="AQ626" s="342"/>
    </row>
    <row r="627" spans="1:43" x14ac:dyDescent="0.15">
      <c r="A627" s="268"/>
      <c r="B627" s="268"/>
      <c r="C627" s="351">
        <v>257</v>
      </c>
      <c r="D627" s="343" t="str">
        <f>IF(入力①申請書項目!E427="","",入力①申請書項目!E427)</f>
        <v/>
      </c>
      <c r="E627" s="393" t="str">
        <f>IF(入力①申請書項目!G427="","",IF(入力①申請書項目!M427="",""&amp;入力①申請書項目!G427&amp;"."&amp;入力①申請書項目!J427,""&amp;入力①申請書項目!G427&amp;"."&amp;入力①申請書項目!J427&amp;"."&amp;入力①申請書項目!M427))</f>
        <v/>
      </c>
      <c r="F627" s="393"/>
      <c r="G627" s="393"/>
      <c r="H627" s="393"/>
      <c r="I627" s="464" t="str">
        <f>IF(入力①申請書項目!P427="","",VLOOKUP(入力①申請書項目!P427,PL①!$A$28:$B$36,2,FALSE))</f>
        <v/>
      </c>
      <c r="J627" s="464"/>
      <c r="K627" s="464"/>
      <c r="L627" s="391" t="str">
        <f>IF(入力①申請書項目!T427="","",入力①申請書項目!T427)</f>
        <v/>
      </c>
      <c r="M627" s="391"/>
      <c r="N627" s="391"/>
      <c r="O627" s="391"/>
      <c r="P627" s="391"/>
      <c r="Q627" s="391"/>
      <c r="R627" s="391"/>
      <c r="S627" s="391"/>
      <c r="T627" s="391"/>
      <c r="U627" s="391"/>
      <c r="V627" s="391"/>
      <c r="W627" s="393" t="str">
        <f>IF(入力①申請書項目!AD427="","",入力①申請書項目!AD427)&amp;IF(入力①申請書項目!AG427="","",入力①申請書項目!AG427)</f>
        <v/>
      </c>
      <c r="X627" s="393"/>
      <c r="Y627" s="393"/>
      <c r="Z627" s="393"/>
      <c r="AA627" s="393" t="str">
        <f>IF(入力①申請書項目!AJ427="","",入力①申請書項目!AJ427)</f>
        <v/>
      </c>
      <c r="AB627" s="393"/>
      <c r="AC627" s="393"/>
      <c r="AD627" s="394" t="str">
        <f>IF(入力①申請書項目!AN427="","",入力①申請書項目!AN427)</f>
        <v/>
      </c>
      <c r="AE627" s="394"/>
      <c r="AF627" s="394"/>
      <c r="AG627" s="443" t="str">
        <f>IF(入力①申請書項目!AQ427="","",入力①申請書項目!AQ427)</f>
        <v/>
      </c>
      <c r="AH627" s="443"/>
      <c r="AI627" s="394" t="str">
        <f>IF(入力①申請書項目!AS427=0,"",入力①申請書項目!AS427)</f>
        <v/>
      </c>
      <c r="AJ627" s="394"/>
      <c r="AK627" s="394"/>
      <c r="AL627" s="416" t="str">
        <f>IF(入力①申請書項目!AY427="","",入力①申請書項目!AY427)</f>
        <v/>
      </c>
      <c r="AM627" s="416"/>
      <c r="AN627" s="416"/>
      <c r="AO627" s="416"/>
      <c r="AP627" s="416"/>
      <c r="AQ627" s="342"/>
    </row>
    <row r="628" spans="1:43" x14ac:dyDescent="0.15">
      <c r="A628" s="268"/>
      <c r="B628" s="268"/>
      <c r="C628" s="351">
        <v>258</v>
      </c>
      <c r="D628" s="343" t="str">
        <f>IF(入力①申請書項目!E428="","",入力①申請書項目!E428)</f>
        <v/>
      </c>
      <c r="E628" s="393" t="str">
        <f>IF(入力①申請書項目!G428="","",IF(入力①申請書項目!M428="",""&amp;入力①申請書項目!G428&amp;"."&amp;入力①申請書項目!J428,""&amp;入力①申請書項目!G428&amp;"."&amp;入力①申請書項目!J428&amp;"."&amp;入力①申請書項目!M428))</f>
        <v/>
      </c>
      <c r="F628" s="393"/>
      <c r="G628" s="393"/>
      <c r="H628" s="393"/>
      <c r="I628" s="464" t="str">
        <f>IF(入力①申請書項目!P428="","",VLOOKUP(入力①申請書項目!P428,PL①!$A$28:$B$36,2,FALSE))</f>
        <v/>
      </c>
      <c r="J628" s="464"/>
      <c r="K628" s="464"/>
      <c r="L628" s="391" t="str">
        <f>IF(入力①申請書項目!T428="","",入力①申請書項目!T428)</f>
        <v/>
      </c>
      <c r="M628" s="391"/>
      <c r="N628" s="391"/>
      <c r="O628" s="391"/>
      <c r="P628" s="391"/>
      <c r="Q628" s="391"/>
      <c r="R628" s="391"/>
      <c r="S628" s="391"/>
      <c r="T628" s="391"/>
      <c r="U628" s="391"/>
      <c r="V628" s="391"/>
      <c r="W628" s="393" t="str">
        <f>IF(入力①申請書項目!AD428="","",入力①申請書項目!AD428)&amp;IF(入力①申請書項目!AG428="","",入力①申請書項目!AG428)</f>
        <v/>
      </c>
      <c r="X628" s="393"/>
      <c r="Y628" s="393"/>
      <c r="Z628" s="393"/>
      <c r="AA628" s="393" t="str">
        <f>IF(入力①申請書項目!AJ428="","",入力①申請書項目!AJ428)</f>
        <v/>
      </c>
      <c r="AB628" s="393"/>
      <c r="AC628" s="393"/>
      <c r="AD628" s="394" t="str">
        <f>IF(入力①申請書項目!AN428="","",入力①申請書項目!AN428)</f>
        <v/>
      </c>
      <c r="AE628" s="394"/>
      <c r="AF628" s="394"/>
      <c r="AG628" s="443" t="str">
        <f>IF(入力①申請書項目!AQ428="","",入力①申請書項目!AQ428)</f>
        <v/>
      </c>
      <c r="AH628" s="443"/>
      <c r="AI628" s="394" t="str">
        <f>IF(入力①申請書項目!AS428=0,"",入力①申請書項目!AS428)</f>
        <v/>
      </c>
      <c r="AJ628" s="394"/>
      <c r="AK628" s="394"/>
      <c r="AL628" s="416" t="str">
        <f>IF(入力①申請書項目!AY428="","",入力①申請書項目!AY428)</f>
        <v/>
      </c>
      <c r="AM628" s="416"/>
      <c r="AN628" s="416"/>
      <c r="AO628" s="416"/>
      <c r="AP628" s="416"/>
      <c r="AQ628" s="342"/>
    </row>
    <row r="629" spans="1:43" x14ac:dyDescent="0.15">
      <c r="A629" s="268"/>
      <c r="B629" s="268"/>
      <c r="C629" s="351">
        <v>259</v>
      </c>
      <c r="D629" s="343" t="str">
        <f>IF(入力①申請書項目!E429="","",入力①申請書項目!E429)</f>
        <v/>
      </c>
      <c r="E629" s="393" t="str">
        <f>IF(入力①申請書項目!G429="","",IF(入力①申請書項目!M429="",""&amp;入力①申請書項目!G429&amp;"."&amp;入力①申請書項目!J429,""&amp;入力①申請書項目!G429&amp;"."&amp;入力①申請書項目!J429&amp;"."&amp;入力①申請書項目!M429))</f>
        <v/>
      </c>
      <c r="F629" s="393"/>
      <c r="G629" s="393"/>
      <c r="H629" s="393"/>
      <c r="I629" s="464" t="str">
        <f>IF(入力①申請書項目!P429="","",VLOOKUP(入力①申請書項目!P429,PL①!$A$28:$B$36,2,FALSE))</f>
        <v/>
      </c>
      <c r="J629" s="464"/>
      <c r="K629" s="464"/>
      <c r="L629" s="391" t="str">
        <f>IF(入力①申請書項目!T429="","",入力①申請書項目!T429)</f>
        <v/>
      </c>
      <c r="M629" s="391"/>
      <c r="N629" s="391"/>
      <c r="O629" s="391"/>
      <c r="P629" s="391"/>
      <c r="Q629" s="391"/>
      <c r="R629" s="391"/>
      <c r="S629" s="391"/>
      <c r="T629" s="391"/>
      <c r="U629" s="391"/>
      <c r="V629" s="391"/>
      <c r="W629" s="393" t="str">
        <f>IF(入力①申請書項目!AD429="","",入力①申請書項目!AD429)&amp;IF(入力①申請書項目!AG429="","",入力①申請書項目!AG429)</f>
        <v/>
      </c>
      <c r="X629" s="393"/>
      <c r="Y629" s="393"/>
      <c r="Z629" s="393"/>
      <c r="AA629" s="393" t="str">
        <f>IF(入力①申請書項目!AJ429="","",入力①申請書項目!AJ429)</f>
        <v/>
      </c>
      <c r="AB629" s="393"/>
      <c r="AC629" s="393"/>
      <c r="AD629" s="394" t="str">
        <f>IF(入力①申請書項目!AN429="","",入力①申請書項目!AN429)</f>
        <v/>
      </c>
      <c r="AE629" s="394"/>
      <c r="AF629" s="394"/>
      <c r="AG629" s="443" t="str">
        <f>IF(入力①申請書項目!AQ429="","",入力①申請書項目!AQ429)</f>
        <v/>
      </c>
      <c r="AH629" s="443"/>
      <c r="AI629" s="394" t="str">
        <f>IF(入力①申請書項目!AS429=0,"",入力①申請書項目!AS429)</f>
        <v/>
      </c>
      <c r="AJ629" s="394"/>
      <c r="AK629" s="394"/>
      <c r="AL629" s="416" t="str">
        <f>IF(入力①申請書項目!AY429="","",入力①申請書項目!AY429)</f>
        <v/>
      </c>
      <c r="AM629" s="416"/>
      <c r="AN629" s="416"/>
      <c r="AO629" s="416"/>
      <c r="AP629" s="416"/>
      <c r="AQ629" s="342"/>
    </row>
    <row r="630" spans="1:43" x14ac:dyDescent="0.15">
      <c r="A630" s="268"/>
      <c r="B630" s="268"/>
      <c r="C630" s="351">
        <v>260</v>
      </c>
      <c r="D630" s="343" t="str">
        <f>IF(入力①申請書項目!E430="","",入力①申請書項目!E430)</f>
        <v/>
      </c>
      <c r="E630" s="393" t="str">
        <f>IF(入力①申請書項目!G430="","",IF(入力①申請書項目!M430="",""&amp;入力①申請書項目!G430&amp;"."&amp;入力①申請書項目!J430,""&amp;入力①申請書項目!G430&amp;"."&amp;入力①申請書項目!J430&amp;"."&amp;入力①申請書項目!M430))</f>
        <v/>
      </c>
      <c r="F630" s="393"/>
      <c r="G630" s="393"/>
      <c r="H630" s="393"/>
      <c r="I630" s="464" t="str">
        <f>IF(入力①申請書項目!P430="","",VLOOKUP(入力①申請書項目!P430,PL①!$A$28:$B$36,2,FALSE))</f>
        <v/>
      </c>
      <c r="J630" s="464"/>
      <c r="K630" s="464"/>
      <c r="L630" s="391" t="str">
        <f>IF(入力①申請書項目!T430="","",入力①申請書項目!T430)</f>
        <v/>
      </c>
      <c r="M630" s="391"/>
      <c r="N630" s="391"/>
      <c r="O630" s="391"/>
      <c r="P630" s="391"/>
      <c r="Q630" s="391"/>
      <c r="R630" s="391"/>
      <c r="S630" s="391"/>
      <c r="T630" s="391"/>
      <c r="U630" s="391"/>
      <c r="V630" s="391"/>
      <c r="W630" s="393" t="str">
        <f>IF(入力①申請書項目!AD430="","",入力①申請書項目!AD430)&amp;IF(入力①申請書項目!AG430="","",入力①申請書項目!AG430)</f>
        <v/>
      </c>
      <c r="X630" s="393"/>
      <c r="Y630" s="393"/>
      <c r="Z630" s="393"/>
      <c r="AA630" s="393" t="str">
        <f>IF(入力①申請書項目!AJ430="","",入力①申請書項目!AJ430)</f>
        <v/>
      </c>
      <c r="AB630" s="393"/>
      <c r="AC630" s="393"/>
      <c r="AD630" s="394" t="str">
        <f>IF(入力①申請書項目!AN430="","",入力①申請書項目!AN430)</f>
        <v/>
      </c>
      <c r="AE630" s="394"/>
      <c r="AF630" s="394"/>
      <c r="AG630" s="443" t="str">
        <f>IF(入力①申請書項目!AQ430="","",入力①申請書項目!AQ430)</f>
        <v/>
      </c>
      <c r="AH630" s="443"/>
      <c r="AI630" s="394" t="str">
        <f>IF(入力①申請書項目!AS430=0,"",入力①申請書項目!AS430)</f>
        <v/>
      </c>
      <c r="AJ630" s="394"/>
      <c r="AK630" s="394"/>
      <c r="AL630" s="416" t="str">
        <f>IF(入力①申請書項目!AY430="","",入力①申請書項目!AY430)</f>
        <v/>
      </c>
      <c r="AM630" s="416"/>
      <c r="AN630" s="416"/>
      <c r="AO630" s="416"/>
      <c r="AP630" s="416"/>
      <c r="AQ630" s="342"/>
    </row>
    <row r="631" spans="1:43" x14ac:dyDescent="0.15">
      <c r="A631" s="268"/>
      <c r="B631" s="268"/>
      <c r="C631" s="351">
        <v>261</v>
      </c>
      <c r="D631" s="343" t="str">
        <f>IF(入力①申請書項目!E431="","",入力①申請書項目!E431)</f>
        <v/>
      </c>
      <c r="E631" s="393" t="str">
        <f>IF(入力①申請書項目!G431="","",IF(入力①申請書項目!M431="",""&amp;入力①申請書項目!G431&amp;"."&amp;入力①申請書項目!J431,""&amp;入力①申請書項目!G431&amp;"."&amp;入力①申請書項目!J431&amp;"."&amp;入力①申請書項目!M431))</f>
        <v/>
      </c>
      <c r="F631" s="393"/>
      <c r="G631" s="393"/>
      <c r="H631" s="393"/>
      <c r="I631" s="464" t="str">
        <f>IF(入力①申請書項目!P431="","",VLOOKUP(入力①申請書項目!P431,PL①!$A$28:$B$36,2,FALSE))</f>
        <v/>
      </c>
      <c r="J631" s="464"/>
      <c r="K631" s="464"/>
      <c r="L631" s="391" t="str">
        <f>IF(入力①申請書項目!T431="","",入力①申請書項目!T431)</f>
        <v/>
      </c>
      <c r="M631" s="391"/>
      <c r="N631" s="391"/>
      <c r="O631" s="391"/>
      <c r="P631" s="391"/>
      <c r="Q631" s="391"/>
      <c r="R631" s="391"/>
      <c r="S631" s="391"/>
      <c r="T631" s="391"/>
      <c r="U631" s="391"/>
      <c r="V631" s="391"/>
      <c r="W631" s="393" t="str">
        <f>IF(入力①申請書項目!AD431="","",入力①申請書項目!AD431)&amp;IF(入力①申請書項目!AG431="","",入力①申請書項目!AG431)</f>
        <v/>
      </c>
      <c r="X631" s="393"/>
      <c r="Y631" s="393"/>
      <c r="Z631" s="393"/>
      <c r="AA631" s="393" t="str">
        <f>IF(入力①申請書項目!AJ431="","",入力①申請書項目!AJ431)</f>
        <v/>
      </c>
      <c r="AB631" s="393"/>
      <c r="AC631" s="393"/>
      <c r="AD631" s="394" t="str">
        <f>IF(入力①申請書項目!AN431="","",入力①申請書項目!AN431)</f>
        <v/>
      </c>
      <c r="AE631" s="394"/>
      <c r="AF631" s="394"/>
      <c r="AG631" s="443" t="str">
        <f>IF(入力①申請書項目!AQ431="","",入力①申請書項目!AQ431)</f>
        <v/>
      </c>
      <c r="AH631" s="443"/>
      <c r="AI631" s="394" t="str">
        <f>IF(入力①申請書項目!AS431=0,"",入力①申請書項目!AS431)</f>
        <v/>
      </c>
      <c r="AJ631" s="394"/>
      <c r="AK631" s="394"/>
      <c r="AL631" s="416" t="str">
        <f>IF(入力①申請書項目!AY431="","",入力①申請書項目!AY431)</f>
        <v/>
      </c>
      <c r="AM631" s="416"/>
      <c r="AN631" s="416"/>
      <c r="AO631" s="416"/>
      <c r="AP631" s="416"/>
      <c r="AQ631" s="342"/>
    </row>
    <row r="632" spans="1:43" x14ac:dyDescent="0.15">
      <c r="A632" s="268"/>
      <c r="B632" s="268"/>
      <c r="C632" s="351">
        <v>262</v>
      </c>
      <c r="D632" s="343" t="str">
        <f>IF(入力①申請書項目!E432="","",入力①申請書項目!E432)</f>
        <v/>
      </c>
      <c r="E632" s="393" t="str">
        <f>IF(入力①申請書項目!G432="","",IF(入力①申請書項目!M432="",""&amp;入力①申請書項目!G432&amp;"."&amp;入力①申請書項目!J432,""&amp;入力①申請書項目!G432&amp;"."&amp;入力①申請書項目!J432&amp;"."&amp;入力①申請書項目!M432))</f>
        <v/>
      </c>
      <c r="F632" s="393"/>
      <c r="G632" s="393"/>
      <c r="H632" s="393"/>
      <c r="I632" s="464" t="str">
        <f>IF(入力①申請書項目!P432="","",VLOOKUP(入力①申請書項目!P432,PL①!$A$28:$B$36,2,FALSE))</f>
        <v/>
      </c>
      <c r="J632" s="464"/>
      <c r="K632" s="464"/>
      <c r="L632" s="391" t="str">
        <f>IF(入力①申請書項目!T432="","",入力①申請書項目!T432)</f>
        <v/>
      </c>
      <c r="M632" s="391"/>
      <c r="N632" s="391"/>
      <c r="O632" s="391"/>
      <c r="P632" s="391"/>
      <c r="Q632" s="391"/>
      <c r="R632" s="391"/>
      <c r="S632" s="391"/>
      <c r="T632" s="391"/>
      <c r="U632" s="391"/>
      <c r="V632" s="391"/>
      <c r="W632" s="393" t="str">
        <f>IF(入力①申請書項目!AD432="","",入力①申請書項目!AD432)&amp;IF(入力①申請書項目!AG432="","",入力①申請書項目!AG432)</f>
        <v/>
      </c>
      <c r="X632" s="393"/>
      <c r="Y632" s="393"/>
      <c r="Z632" s="393"/>
      <c r="AA632" s="393" t="str">
        <f>IF(入力①申請書項目!AJ432="","",入力①申請書項目!AJ432)</f>
        <v/>
      </c>
      <c r="AB632" s="393"/>
      <c r="AC632" s="393"/>
      <c r="AD632" s="394" t="str">
        <f>IF(入力①申請書項目!AN432="","",入力①申請書項目!AN432)</f>
        <v/>
      </c>
      <c r="AE632" s="394"/>
      <c r="AF632" s="394"/>
      <c r="AG632" s="443" t="str">
        <f>IF(入力①申請書項目!AQ432="","",入力①申請書項目!AQ432)</f>
        <v/>
      </c>
      <c r="AH632" s="443"/>
      <c r="AI632" s="394" t="str">
        <f>IF(入力①申請書項目!AS432=0,"",入力①申請書項目!AS432)</f>
        <v/>
      </c>
      <c r="AJ632" s="394"/>
      <c r="AK632" s="394"/>
      <c r="AL632" s="416" t="str">
        <f>IF(入力①申請書項目!AY432="","",入力①申請書項目!AY432)</f>
        <v/>
      </c>
      <c r="AM632" s="416"/>
      <c r="AN632" s="416"/>
      <c r="AO632" s="416"/>
      <c r="AP632" s="416"/>
      <c r="AQ632" s="342"/>
    </row>
    <row r="633" spans="1:43" x14ac:dyDescent="0.15">
      <c r="A633" s="268"/>
      <c r="B633" s="268"/>
      <c r="C633" s="351">
        <v>263</v>
      </c>
      <c r="D633" s="343" t="str">
        <f>IF(入力①申請書項目!E433="","",入力①申請書項目!E433)</f>
        <v/>
      </c>
      <c r="E633" s="393" t="str">
        <f>IF(入力①申請書項目!G433="","",IF(入力①申請書項目!M433="",""&amp;入力①申請書項目!G433&amp;"."&amp;入力①申請書項目!J433,""&amp;入力①申請書項目!G433&amp;"."&amp;入力①申請書項目!J433&amp;"."&amp;入力①申請書項目!M433))</f>
        <v/>
      </c>
      <c r="F633" s="393"/>
      <c r="G633" s="393"/>
      <c r="H633" s="393"/>
      <c r="I633" s="464" t="str">
        <f>IF(入力①申請書項目!P433="","",VLOOKUP(入力①申請書項目!P433,PL①!$A$28:$B$36,2,FALSE))</f>
        <v/>
      </c>
      <c r="J633" s="464"/>
      <c r="K633" s="464"/>
      <c r="L633" s="391" t="str">
        <f>IF(入力①申請書項目!T433="","",入力①申請書項目!T433)</f>
        <v/>
      </c>
      <c r="M633" s="391"/>
      <c r="N633" s="391"/>
      <c r="O633" s="391"/>
      <c r="P633" s="391"/>
      <c r="Q633" s="391"/>
      <c r="R633" s="391"/>
      <c r="S633" s="391"/>
      <c r="T633" s="391"/>
      <c r="U633" s="391"/>
      <c r="V633" s="391"/>
      <c r="W633" s="393" t="str">
        <f>IF(入力①申請書項目!AD433="","",入力①申請書項目!AD433)&amp;IF(入力①申請書項目!AG433="","",入力①申請書項目!AG433)</f>
        <v/>
      </c>
      <c r="X633" s="393"/>
      <c r="Y633" s="393"/>
      <c r="Z633" s="393"/>
      <c r="AA633" s="393" t="str">
        <f>IF(入力①申請書項目!AJ433="","",入力①申請書項目!AJ433)</f>
        <v/>
      </c>
      <c r="AB633" s="393"/>
      <c r="AC633" s="393"/>
      <c r="AD633" s="394" t="str">
        <f>IF(入力①申請書項目!AN433="","",入力①申請書項目!AN433)</f>
        <v/>
      </c>
      <c r="AE633" s="394"/>
      <c r="AF633" s="394"/>
      <c r="AG633" s="443" t="str">
        <f>IF(入力①申請書項目!AQ433="","",入力①申請書項目!AQ433)</f>
        <v/>
      </c>
      <c r="AH633" s="443"/>
      <c r="AI633" s="394" t="str">
        <f>IF(入力①申請書項目!AS433=0,"",入力①申請書項目!AS433)</f>
        <v/>
      </c>
      <c r="AJ633" s="394"/>
      <c r="AK633" s="394"/>
      <c r="AL633" s="416" t="str">
        <f>IF(入力①申請書項目!AY433="","",入力①申請書項目!AY433)</f>
        <v/>
      </c>
      <c r="AM633" s="416"/>
      <c r="AN633" s="416"/>
      <c r="AO633" s="416"/>
      <c r="AP633" s="416"/>
      <c r="AQ633" s="342"/>
    </row>
    <row r="634" spans="1:43" x14ac:dyDescent="0.15">
      <c r="A634" s="268"/>
      <c r="B634" s="268"/>
      <c r="C634" s="351">
        <v>264</v>
      </c>
      <c r="D634" s="343" t="str">
        <f>IF(入力①申請書項目!E434="","",入力①申請書項目!E434)</f>
        <v/>
      </c>
      <c r="E634" s="393" t="str">
        <f>IF(入力①申請書項目!G434="","",IF(入力①申請書項目!M434="",""&amp;入力①申請書項目!G434&amp;"."&amp;入力①申請書項目!J434,""&amp;入力①申請書項目!G434&amp;"."&amp;入力①申請書項目!J434&amp;"."&amp;入力①申請書項目!M434))</f>
        <v/>
      </c>
      <c r="F634" s="393"/>
      <c r="G634" s="393"/>
      <c r="H634" s="393"/>
      <c r="I634" s="464" t="str">
        <f>IF(入力①申請書項目!P434="","",VLOOKUP(入力①申請書項目!P434,PL①!$A$28:$B$36,2,FALSE))</f>
        <v/>
      </c>
      <c r="J634" s="464"/>
      <c r="K634" s="464"/>
      <c r="L634" s="391" t="str">
        <f>IF(入力①申請書項目!T434="","",入力①申請書項目!T434)</f>
        <v/>
      </c>
      <c r="M634" s="391"/>
      <c r="N634" s="391"/>
      <c r="O634" s="391"/>
      <c r="P634" s="391"/>
      <c r="Q634" s="391"/>
      <c r="R634" s="391"/>
      <c r="S634" s="391"/>
      <c r="T634" s="391"/>
      <c r="U634" s="391"/>
      <c r="V634" s="391"/>
      <c r="W634" s="393" t="str">
        <f>IF(入力①申請書項目!AD434="","",入力①申請書項目!AD434)&amp;IF(入力①申請書項目!AG434="","",入力①申請書項目!AG434)</f>
        <v/>
      </c>
      <c r="X634" s="393"/>
      <c r="Y634" s="393"/>
      <c r="Z634" s="393"/>
      <c r="AA634" s="393" t="str">
        <f>IF(入力①申請書項目!AJ434="","",入力①申請書項目!AJ434)</f>
        <v/>
      </c>
      <c r="AB634" s="393"/>
      <c r="AC634" s="393"/>
      <c r="AD634" s="394" t="str">
        <f>IF(入力①申請書項目!AN434="","",入力①申請書項目!AN434)</f>
        <v/>
      </c>
      <c r="AE634" s="394"/>
      <c r="AF634" s="394"/>
      <c r="AG634" s="443" t="str">
        <f>IF(入力①申請書項目!AQ434="","",入力①申請書項目!AQ434)</f>
        <v/>
      </c>
      <c r="AH634" s="443"/>
      <c r="AI634" s="394" t="str">
        <f>IF(入力①申請書項目!AS434=0,"",入力①申請書項目!AS434)</f>
        <v/>
      </c>
      <c r="AJ634" s="394"/>
      <c r="AK634" s="394"/>
      <c r="AL634" s="416" t="str">
        <f>IF(入力①申請書項目!AY434="","",入力①申請書項目!AY434)</f>
        <v/>
      </c>
      <c r="AM634" s="416"/>
      <c r="AN634" s="416"/>
      <c r="AO634" s="416"/>
      <c r="AP634" s="416"/>
      <c r="AQ634" s="342"/>
    </row>
    <row r="635" spans="1:43" x14ac:dyDescent="0.15">
      <c r="A635" s="268"/>
      <c r="B635" s="268"/>
      <c r="C635" s="351">
        <v>265</v>
      </c>
      <c r="D635" s="343" t="str">
        <f>IF(入力①申請書項目!E435="","",入力①申請書項目!E435)</f>
        <v/>
      </c>
      <c r="E635" s="393" t="str">
        <f>IF(入力①申請書項目!G435="","",IF(入力①申請書項目!M435="",""&amp;入力①申請書項目!G435&amp;"."&amp;入力①申請書項目!J435,""&amp;入力①申請書項目!G435&amp;"."&amp;入力①申請書項目!J435&amp;"."&amp;入力①申請書項目!M435))</f>
        <v/>
      </c>
      <c r="F635" s="393"/>
      <c r="G635" s="393"/>
      <c r="H635" s="393"/>
      <c r="I635" s="464" t="str">
        <f>IF(入力①申請書項目!P435="","",VLOOKUP(入力①申請書項目!P435,PL①!$A$28:$B$36,2,FALSE))</f>
        <v/>
      </c>
      <c r="J635" s="464"/>
      <c r="K635" s="464"/>
      <c r="L635" s="391" t="str">
        <f>IF(入力①申請書項目!T435="","",入力①申請書項目!T435)</f>
        <v/>
      </c>
      <c r="M635" s="391"/>
      <c r="N635" s="391"/>
      <c r="O635" s="391"/>
      <c r="P635" s="391"/>
      <c r="Q635" s="391"/>
      <c r="R635" s="391"/>
      <c r="S635" s="391"/>
      <c r="T635" s="391"/>
      <c r="U635" s="391"/>
      <c r="V635" s="391"/>
      <c r="W635" s="393" t="str">
        <f>IF(入力①申請書項目!AD435="","",入力①申請書項目!AD435)&amp;IF(入力①申請書項目!AG435="","",入力①申請書項目!AG435)</f>
        <v/>
      </c>
      <c r="X635" s="393"/>
      <c r="Y635" s="393"/>
      <c r="Z635" s="393"/>
      <c r="AA635" s="393" t="str">
        <f>IF(入力①申請書項目!AJ435="","",入力①申請書項目!AJ435)</f>
        <v/>
      </c>
      <c r="AB635" s="393"/>
      <c r="AC635" s="393"/>
      <c r="AD635" s="394" t="str">
        <f>IF(入力①申請書項目!AN435="","",入力①申請書項目!AN435)</f>
        <v/>
      </c>
      <c r="AE635" s="394"/>
      <c r="AF635" s="394"/>
      <c r="AG635" s="443" t="str">
        <f>IF(入力①申請書項目!AQ435="","",入力①申請書項目!AQ435)</f>
        <v/>
      </c>
      <c r="AH635" s="443"/>
      <c r="AI635" s="394" t="str">
        <f>IF(入力①申請書項目!AS435=0,"",入力①申請書項目!AS435)</f>
        <v/>
      </c>
      <c r="AJ635" s="394"/>
      <c r="AK635" s="394"/>
      <c r="AL635" s="416" t="str">
        <f>IF(入力①申請書項目!AY435="","",入力①申請書項目!AY435)</f>
        <v/>
      </c>
      <c r="AM635" s="416"/>
      <c r="AN635" s="416"/>
      <c r="AO635" s="416"/>
      <c r="AP635" s="416"/>
      <c r="AQ635" s="342"/>
    </row>
    <row r="636" spans="1:43" x14ac:dyDescent="0.15">
      <c r="A636" s="268"/>
      <c r="B636" s="268"/>
      <c r="C636" s="351">
        <v>266</v>
      </c>
      <c r="D636" s="343" t="str">
        <f>IF(入力①申請書項目!E436="","",入力①申請書項目!E436)</f>
        <v/>
      </c>
      <c r="E636" s="393" t="str">
        <f>IF(入力①申請書項目!G436="","",IF(入力①申請書項目!M436="",""&amp;入力①申請書項目!G436&amp;"."&amp;入力①申請書項目!J436,""&amp;入力①申請書項目!G436&amp;"."&amp;入力①申請書項目!J436&amp;"."&amp;入力①申請書項目!M436))</f>
        <v/>
      </c>
      <c r="F636" s="393"/>
      <c r="G636" s="393"/>
      <c r="H636" s="393"/>
      <c r="I636" s="464" t="str">
        <f>IF(入力①申請書項目!P436="","",VLOOKUP(入力①申請書項目!P436,PL①!$A$28:$B$36,2,FALSE))</f>
        <v/>
      </c>
      <c r="J636" s="464"/>
      <c r="K636" s="464"/>
      <c r="L636" s="391" t="str">
        <f>IF(入力①申請書項目!T436="","",入力①申請書項目!T436)</f>
        <v/>
      </c>
      <c r="M636" s="391"/>
      <c r="N636" s="391"/>
      <c r="O636" s="391"/>
      <c r="P636" s="391"/>
      <c r="Q636" s="391"/>
      <c r="R636" s="391"/>
      <c r="S636" s="391"/>
      <c r="T636" s="391"/>
      <c r="U636" s="391"/>
      <c r="V636" s="391"/>
      <c r="W636" s="393" t="str">
        <f>IF(入力①申請書項目!AD436="","",入力①申請書項目!AD436)&amp;IF(入力①申請書項目!AG436="","",入力①申請書項目!AG436)</f>
        <v/>
      </c>
      <c r="X636" s="393"/>
      <c r="Y636" s="393"/>
      <c r="Z636" s="393"/>
      <c r="AA636" s="393" t="str">
        <f>IF(入力①申請書項目!AJ436="","",入力①申請書項目!AJ436)</f>
        <v/>
      </c>
      <c r="AB636" s="393"/>
      <c r="AC636" s="393"/>
      <c r="AD636" s="394" t="str">
        <f>IF(入力①申請書項目!AN436="","",入力①申請書項目!AN436)</f>
        <v/>
      </c>
      <c r="AE636" s="394"/>
      <c r="AF636" s="394"/>
      <c r="AG636" s="443" t="str">
        <f>IF(入力①申請書項目!AQ436="","",入力①申請書項目!AQ436)</f>
        <v/>
      </c>
      <c r="AH636" s="443"/>
      <c r="AI636" s="394" t="str">
        <f>IF(入力①申請書項目!AS436=0,"",入力①申請書項目!AS436)</f>
        <v/>
      </c>
      <c r="AJ636" s="394"/>
      <c r="AK636" s="394"/>
      <c r="AL636" s="416" t="str">
        <f>IF(入力①申請書項目!AY436="","",入力①申請書項目!AY436)</f>
        <v/>
      </c>
      <c r="AM636" s="416"/>
      <c r="AN636" s="416"/>
      <c r="AO636" s="416"/>
      <c r="AP636" s="416"/>
      <c r="AQ636" s="342"/>
    </row>
    <row r="637" spans="1:43" x14ac:dyDescent="0.15">
      <c r="A637" s="268"/>
      <c r="B637" s="268"/>
      <c r="C637" s="351">
        <v>267</v>
      </c>
      <c r="D637" s="343" t="str">
        <f>IF(入力①申請書項目!E437="","",入力①申請書項目!E437)</f>
        <v/>
      </c>
      <c r="E637" s="393" t="str">
        <f>IF(入力①申請書項目!G437="","",IF(入力①申請書項目!M437="",""&amp;入力①申請書項目!G437&amp;"."&amp;入力①申請書項目!J437,""&amp;入力①申請書項目!G437&amp;"."&amp;入力①申請書項目!J437&amp;"."&amp;入力①申請書項目!M437))</f>
        <v/>
      </c>
      <c r="F637" s="393"/>
      <c r="G637" s="393"/>
      <c r="H637" s="393"/>
      <c r="I637" s="464" t="str">
        <f>IF(入力①申請書項目!P437="","",VLOOKUP(入力①申請書項目!P437,PL①!$A$28:$B$36,2,FALSE))</f>
        <v/>
      </c>
      <c r="J637" s="464"/>
      <c r="K637" s="464"/>
      <c r="L637" s="391" t="str">
        <f>IF(入力①申請書項目!T437="","",入力①申請書項目!T437)</f>
        <v/>
      </c>
      <c r="M637" s="391"/>
      <c r="N637" s="391"/>
      <c r="O637" s="391"/>
      <c r="P637" s="391"/>
      <c r="Q637" s="391"/>
      <c r="R637" s="391"/>
      <c r="S637" s="391"/>
      <c r="T637" s="391"/>
      <c r="U637" s="391"/>
      <c r="V637" s="391"/>
      <c r="W637" s="393" t="str">
        <f>IF(入力①申請書項目!AD437="","",入力①申請書項目!AD437)&amp;IF(入力①申請書項目!AG437="","",入力①申請書項目!AG437)</f>
        <v/>
      </c>
      <c r="X637" s="393"/>
      <c r="Y637" s="393"/>
      <c r="Z637" s="393"/>
      <c r="AA637" s="393" t="str">
        <f>IF(入力①申請書項目!AJ437="","",入力①申請書項目!AJ437)</f>
        <v/>
      </c>
      <c r="AB637" s="393"/>
      <c r="AC637" s="393"/>
      <c r="AD637" s="394" t="str">
        <f>IF(入力①申請書項目!AN437="","",入力①申請書項目!AN437)</f>
        <v/>
      </c>
      <c r="AE637" s="394"/>
      <c r="AF637" s="394"/>
      <c r="AG637" s="443" t="str">
        <f>IF(入力①申請書項目!AQ437="","",入力①申請書項目!AQ437)</f>
        <v/>
      </c>
      <c r="AH637" s="443"/>
      <c r="AI637" s="394" t="str">
        <f>IF(入力①申請書項目!AS437=0,"",入力①申請書項目!AS437)</f>
        <v/>
      </c>
      <c r="AJ637" s="394"/>
      <c r="AK637" s="394"/>
      <c r="AL637" s="416" t="str">
        <f>IF(入力①申請書項目!AY437="","",入力①申請書項目!AY437)</f>
        <v/>
      </c>
      <c r="AM637" s="416"/>
      <c r="AN637" s="416"/>
      <c r="AO637" s="416"/>
      <c r="AP637" s="416"/>
      <c r="AQ637" s="342"/>
    </row>
    <row r="638" spans="1:43" x14ac:dyDescent="0.15">
      <c r="A638" s="268"/>
      <c r="B638" s="268"/>
      <c r="C638" s="351">
        <v>268</v>
      </c>
      <c r="D638" s="343" t="str">
        <f>IF(入力①申請書項目!E438="","",入力①申請書項目!E438)</f>
        <v/>
      </c>
      <c r="E638" s="393" t="str">
        <f>IF(入力①申請書項目!G438="","",IF(入力①申請書項目!M438="",""&amp;入力①申請書項目!G438&amp;"."&amp;入力①申請書項目!J438,""&amp;入力①申請書項目!G438&amp;"."&amp;入力①申請書項目!J438&amp;"."&amp;入力①申請書項目!M438))</f>
        <v/>
      </c>
      <c r="F638" s="393"/>
      <c r="G638" s="393"/>
      <c r="H638" s="393"/>
      <c r="I638" s="464" t="str">
        <f>IF(入力①申請書項目!P438="","",VLOOKUP(入力①申請書項目!P438,PL①!$A$28:$B$36,2,FALSE))</f>
        <v/>
      </c>
      <c r="J638" s="464"/>
      <c r="K638" s="464"/>
      <c r="L638" s="391" t="str">
        <f>IF(入力①申請書項目!T438="","",入力①申請書項目!T438)</f>
        <v/>
      </c>
      <c r="M638" s="391"/>
      <c r="N638" s="391"/>
      <c r="O638" s="391"/>
      <c r="P638" s="391"/>
      <c r="Q638" s="391"/>
      <c r="R638" s="391"/>
      <c r="S638" s="391"/>
      <c r="T638" s="391"/>
      <c r="U638" s="391"/>
      <c r="V638" s="391"/>
      <c r="W638" s="393" t="str">
        <f>IF(入力①申請書項目!AD438="","",入力①申請書項目!AD438)&amp;IF(入力①申請書項目!AG438="","",入力①申請書項目!AG438)</f>
        <v/>
      </c>
      <c r="X638" s="393"/>
      <c r="Y638" s="393"/>
      <c r="Z638" s="393"/>
      <c r="AA638" s="393" t="str">
        <f>IF(入力①申請書項目!AJ438="","",入力①申請書項目!AJ438)</f>
        <v/>
      </c>
      <c r="AB638" s="393"/>
      <c r="AC638" s="393"/>
      <c r="AD638" s="394" t="str">
        <f>IF(入力①申請書項目!AN438="","",入力①申請書項目!AN438)</f>
        <v/>
      </c>
      <c r="AE638" s="394"/>
      <c r="AF638" s="394"/>
      <c r="AG638" s="443" t="str">
        <f>IF(入力①申請書項目!AQ438="","",入力①申請書項目!AQ438)</f>
        <v/>
      </c>
      <c r="AH638" s="443"/>
      <c r="AI638" s="394" t="str">
        <f>IF(入力①申請書項目!AS438=0,"",入力①申請書項目!AS438)</f>
        <v/>
      </c>
      <c r="AJ638" s="394"/>
      <c r="AK638" s="394"/>
      <c r="AL638" s="416" t="str">
        <f>IF(入力①申請書項目!AY438="","",入力①申請書項目!AY438)</f>
        <v/>
      </c>
      <c r="AM638" s="416"/>
      <c r="AN638" s="416"/>
      <c r="AO638" s="416"/>
      <c r="AP638" s="416"/>
      <c r="AQ638" s="342"/>
    </row>
    <row r="639" spans="1:43" x14ac:dyDescent="0.15">
      <c r="A639" s="268"/>
      <c r="B639" s="268"/>
      <c r="C639" s="351">
        <v>269</v>
      </c>
      <c r="D639" s="343" t="str">
        <f>IF(入力①申請書項目!E439="","",入力①申請書項目!E439)</f>
        <v/>
      </c>
      <c r="E639" s="393" t="str">
        <f>IF(入力①申請書項目!G439="","",IF(入力①申請書項目!M439="",""&amp;入力①申請書項目!G439&amp;"."&amp;入力①申請書項目!J439,""&amp;入力①申請書項目!G439&amp;"."&amp;入力①申請書項目!J439&amp;"."&amp;入力①申請書項目!M439))</f>
        <v/>
      </c>
      <c r="F639" s="393"/>
      <c r="G639" s="393"/>
      <c r="H639" s="393"/>
      <c r="I639" s="464" t="str">
        <f>IF(入力①申請書項目!P439="","",VLOOKUP(入力①申請書項目!P439,PL①!$A$28:$B$36,2,FALSE))</f>
        <v/>
      </c>
      <c r="J639" s="464"/>
      <c r="K639" s="464"/>
      <c r="L639" s="391" t="str">
        <f>IF(入力①申請書項目!T439="","",入力①申請書項目!T439)</f>
        <v/>
      </c>
      <c r="M639" s="391"/>
      <c r="N639" s="391"/>
      <c r="O639" s="391"/>
      <c r="P639" s="391"/>
      <c r="Q639" s="391"/>
      <c r="R639" s="391"/>
      <c r="S639" s="391"/>
      <c r="T639" s="391"/>
      <c r="U639" s="391"/>
      <c r="V639" s="391"/>
      <c r="W639" s="393" t="str">
        <f>IF(入力①申請書項目!AD439="","",入力①申請書項目!AD439)&amp;IF(入力①申請書項目!AG439="","",入力①申請書項目!AG439)</f>
        <v/>
      </c>
      <c r="X639" s="393"/>
      <c r="Y639" s="393"/>
      <c r="Z639" s="393"/>
      <c r="AA639" s="393" t="str">
        <f>IF(入力①申請書項目!AJ439="","",入力①申請書項目!AJ439)</f>
        <v/>
      </c>
      <c r="AB639" s="393"/>
      <c r="AC639" s="393"/>
      <c r="AD639" s="394" t="str">
        <f>IF(入力①申請書項目!AN439="","",入力①申請書項目!AN439)</f>
        <v/>
      </c>
      <c r="AE639" s="394"/>
      <c r="AF639" s="394"/>
      <c r="AG639" s="443" t="str">
        <f>IF(入力①申請書項目!AQ439="","",入力①申請書項目!AQ439)</f>
        <v/>
      </c>
      <c r="AH639" s="443"/>
      <c r="AI639" s="394" t="str">
        <f>IF(入力①申請書項目!AS439=0,"",入力①申請書項目!AS439)</f>
        <v/>
      </c>
      <c r="AJ639" s="394"/>
      <c r="AK639" s="394"/>
      <c r="AL639" s="416" t="str">
        <f>IF(入力①申請書項目!AY439="","",入力①申請書項目!AY439)</f>
        <v/>
      </c>
      <c r="AM639" s="416"/>
      <c r="AN639" s="416"/>
      <c r="AO639" s="416"/>
      <c r="AP639" s="416"/>
      <c r="AQ639" s="342"/>
    </row>
    <row r="640" spans="1:43" x14ac:dyDescent="0.15">
      <c r="A640" s="268"/>
      <c r="B640" s="268"/>
      <c r="C640" s="351">
        <v>270</v>
      </c>
      <c r="D640" s="343" t="str">
        <f>IF(入力①申請書項目!E440="","",入力①申請書項目!E440)</f>
        <v/>
      </c>
      <c r="E640" s="393" t="str">
        <f>IF(入力①申請書項目!G440="","",IF(入力①申請書項目!M440="",""&amp;入力①申請書項目!G440&amp;"."&amp;入力①申請書項目!J440,""&amp;入力①申請書項目!G440&amp;"."&amp;入力①申請書項目!J440&amp;"."&amp;入力①申請書項目!M440))</f>
        <v/>
      </c>
      <c r="F640" s="393"/>
      <c r="G640" s="393"/>
      <c r="H640" s="393"/>
      <c r="I640" s="464" t="str">
        <f>IF(入力①申請書項目!P440="","",VLOOKUP(入力①申請書項目!P440,PL①!$A$28:$B$36,2,FALSE))</f>
        <v/>
      </c>
      <c r="J640" s="464"/>
      <c r="K640" s="464"/>
      <c r="L640" s="391" t="str">
        <f>IF(入力①申請書項目!T440="","",入力①申請書項目!T440)</f>
        <v/>
      </c>
      <c r="M640" s="391"/>
      <c r="N640" s="391"/>
      <c r="O640" s="391"/>
      <c r="P640" s="391"/>
      <c r="Q640" s="391"/>
      <c r="R640" s="391"/>
      <c r="S640" s="391"/>
      <c r="T640" s="391"/>
      <c r="U640" s="391"/>
      <c r="V640" s="391"/>
      <c r="W640" s="393" t="str">
        <f>IF(入力①申請書項目!AD440="","",入力①申請書項目!AD440)&amp;IF(入力①申請書項目!AG440="","",入力①申請書項目!AG440)</f>
        <v/>
      </c>
      <c r="X640" s="393"/>
      <c r="Y640" s="393"/>
      <c r="Z640" s="393"/>
      <c r="AA640" s="393" t="str">
        <f>IF(入力①申請書項目!AJ440="","",入力①申請書項目!AJ440)</f>
        <v/>
      </c>
      <c r="AB640" s="393"/>
      <c r="AC640" s="393"/>
      <c r="AD640" s="394" t="str">
        <f>IF(入力①申請書項目!AN440="","",入力①申請書項目!AN440)</f>
        <v/>
      </c>
      <c r="AE640" s="394"/>
      <c r="AF640" s="394"/>
      <c r="AG640" s="443" t="str">
        <f>IF(入力①申請書項目!AQ440="","",入力①申請書項目!AQ440)</f>
        <v/>
      </c>
      <c r="AH640" s="443"/>
      <c r="AI640" s="394" t="str">
        <f>IF(入力①申請書項目!AS440=0,"",入力①申請書項目!AS440)</f>
        <v/>
      </c>
      <c r="AJ640" s="394"/>
      <c r="AK640" s="394"/>
      <c r="AL640" s="416" t="str">
        <f>IF(入力①申請書項目!AY440="","",入力①申請書項目!AY440)</f>
        <v/>
      </c>
      <c r="AM640" s="416"/>
      <c r="AN640" s="416"/>
      <c r="AO640" s="416"/>
      <c r="AP640" s="416"/>
      <c r="AQ640" s="342"/>
    </row>
    <row r="641" spans="1:46" x14ac:dyDescent="0.15">
      <c r="A641" s="268"/>
      <c r="B641" s="268"/>
      <c r="C641" s="351">
        <v>271</v>
      </c>
      <c r="D641" s="343" t="str">
        <f>IF(入力①申請書項目!E441="","",入力①申請書項目!E441)</f>
        <v/>
      </c>
      <c r="E641" s="393" t="str">
        <f>IF(入力①申請書項目!G441="","",IF(入力①申請書項目!M441="",""&amp;入力①申請書項目!G441&amp;"."&amp;入力①申請書項目!J441,""&amp;入力①申請書項目!G441&amp;"."&amp;入力①申請書項目!J441&amp;"."&amp;入力①申請書項目!M441))</f>
        <v/>
      </c>
      <c r="F641" s="393"/>
      <c r="G641" s="393"/>
      <c r="H641" s="393"/>
      <c r="I641" s="464" t="str">
        <f>IF(入力①申請書項目!P441="","",VLOOKUP(入力①申請書項目!P441,PL①!$A$28:$B$36,2,FALSE))</f>
        <v/>
      </c>
      <c r="J641" s="464"/>
      <c r="K641" s="464"/>
      <c r="L641" s="391" t="str">
        <f>IF(入力①申請書項目!T441="","",入力①申請書項目!T441)</f>
        <v/>
      </c>
      <c r="M641" s="391"/>
      <c r="N641" s="391"/>
      <c r="O641" s="391"/>
      <c r="P641" s="391"/>
      <c r="Q641" s="391"/>
      <c r="R641" s="391"/>
      <c r="S641" s="391"/>
      <c r="T641" s="391"/>
      <c r="U641" s="391"/>
      <c r="V641" s="391"/>
      <c r="W641" s="393" t="str">
        <f>IF(入力①申請書項目!AD441="","",入力①申請書項目!AD441)&amp;IF(入力①申請書項目!AG441="","",入力①申請書項目!AG441)</f>
        <v/>
      </c>
      <c r="X641" s="393"/>
      <c r="Y641" s="393"/>
      <c r="Z641" s="393"/>
      <c r="AA641" s="393" t="str">
        <f>IF(入力①申請書項目!AJ441="","",入力①申請書項目!AJ441)</f>
        <v/>
      </c>
      <c r="AB641" s="393"/>
      <c r="AC641" s="393"/>
      <c r="AD641" s="394" t="str">
        <f>IF(入力①申請書項目!AN441="","",入力①申請書項目!AN441)</f>
        <v/>
      </c>
      <c r="AE641" s="394"/>
      <c r="AF641" s="394"/>
      <c r="AG641" s="443" t="str">
        <f>IF(入力①申請書項目!AQ441="","",入力①申請書項目!AQ441)</f>
        <v/>
      </c>
      <c r="AH641" s="443"/>
      <c r="AI641" s="394" t="str">
        <f>IF(入力①申請書項目!AS441=0,"",入力①申請書項目!AS441)</f>
        <v/>
      </c>
      <c r="AJ641" s="394"/>
      <c r="AK641" s="394"/>
      <c r="AL641" s="416" t="str">
        <f>IF(入力①申請書項目!AY441="","",入力①申請書項目!AY441)</f>
        <v/>
      </c>
      <c r="AM641" s="416"/>
      <c r="AN641" s="416"/>
      <c r="AO641" s="416"/>
      <c r="AP641" s="416"/>
      <c r="AQ641" s="342"/>
    </row>
    <row r="642" spans="1:46" x14ac:dyDescent="0.15">
      <c r="A642" s="268"/>
      <c r="B642" s="268"/>
      <c r="C642" s="351">
        <v>272</v>
      </c>
      <c r="D642" s="343" t="str">
        <f>IF(入力①申請書項目!E442="","",入力①申請書項目!E442)</f>
        <v/>
      </c>
      <c r="E642" s="393" t="str">
        <f>IF(入力①申請書項目!G442="","",IF(入力①申請書項目!M442="",""&amp;入力①申請書項目!G442&amp;"."&amp;入力①申請書項目!J442,""&amp;入力①申請書項目!G442&amp;"."&amp;入力①申請書項目!J442&amp;"."&amp;入力①申請書項目!M442))</f>
        <v/>
      </c>
      <c r="F642" s="393"/>
      <c r="G642" s="393"/>
      <c r="H642" s="393"/>
      <c r="I642" s="464" t="str">
        <f>IF(入力①申請書項目!P442="","",VLOOKUP(入力①申請書項目!P442,PL①!$A$28:$B$36,2,FALSE))</f>
        <v/>
      </c>
      <c r="J642" s="464"/>
      <c r="K642" s="464"/>
      <c r="L642" s="391" t="str">
        <f>IF(入力①申請書項目!T442="","",入力①申請書項目!T442)</f>
        <v/>
      </c>
      <c r="M642" s="391"/>
      <c r="N642" s="391"/>
      <c r="O642" s="391"/>
      <c r="P642" s="391"/>
      <c r="Q642" s="391"/>
      <c r="R642" s="391"/>
      <c r="S642" s="391"/>
      <c r="T642" s="391"/>
      <c r="U642" s="391"/>
      <c r="V642" s="391"/>
      <c r="W642" s="393" t="str">
        <f>IF(入力①申請書項目!AD442="","",入力①申請書項目!AD442)&amp;IF(入力①申請書項目!AG442="","",入力①申請書項目!AG442)</f>
        <v/>
      </c>
      <c r="X642" s="393"/>
      <c r="Y642" s="393"/>
      <c r="Z642" s="393"/>
      <c r="AA642" s="393" t="str">
        <f>IF(入力①申請書項目!AJ442="","",入力①申請書項目!AJ442)</f>
        <v/>
      </c>
      <c r="AB642" s="393"/>
      <c r="AC642" s="393"/>
      <c r="AD642" s="394" t="str">
        <f>IF(入力①申請書項目!AN442="","",入力①申請書項目!AN442)</f>
        <v/>
      </c>
      <c r="AE642" s="394"/>
      <c r="AF642" s="394"/>
      <c r="AG642" s="443" t="str">
        <f>IF(入力①申請書項目!AQ442="","",入力①申請書項目!AQ442)</f>
        <v/>
      </c>
      <c r="AH642" s="443"/>
      <c r="AI642" s="394" t="str">
        <f>IF(入力①申請書項目!AS442=0,"",入力①申請書項目!AS442)</f>
        <v/>
      </c>
      <c r="AJ642" s="394"/>
      <c r="AK642" s="394"/>
      <c r="AL642" s="416" t="str">
        <f>IF(入力①申請書項目!AY442="","",入力①申請書項目!AY442)</f>
        <v/>
      </c>
      <c r="AM642" s="416"/>
      <c r="AN642" s="416"/>
      <c r="AO642" s="416"/>
      <c r="AP642" s="416"/>
      <c r="AQ642" s="342"/>
    </row>
    <row r="643" spans="1:46" x14ac:dyDescent="0.15">
      <c r="A643" s="268"/>
      <c r="B643" s="268"/>
      <c r="C643" s="351">
        <v>273</v>
      </c>
      <c r="D643" s="343" t="str">
        <f>IF(入力①申請書項目!E443="","",入力①申請書項目!E443)</f>
        <v/>
      </c>
      <c r="E643" s="393" t="str">
        <f>IF(入力①申請書項目!G443="","",IF(入力①申請書項目!M443="",""&amp;入力①申請書項目!G443&amp;"."&amp;入力①申請書項目!J443,""&amp;入力①申請書項目!G443&amp;"."&amp;入力①申請書項目!J443&amp;"."&amp;入力①申請書項目!M443))</f>
        <v/>
      </c>
      <c r="F643" s="393"/>
      <c r="G643" s="393"/>
      <c r="H643" s="393"/>
      <c r="I643" s="464" t="str">
        <f>IF(入力①申請書項目!P443="","",VLOOKUP(入力①申請書項目!P443,PL①!$A$28:$B$36,2,FALSE))</f>
        <v/>
      </c>
      <c r="J643" s="464"/>
      <c r="K643" s="464"/>
      <c r="L643" s="391" t="str">
        <f>IF(入力①申請書項目!T443="","",入力①申請書項目!T443)</f>
        <v/>
      </c>
      <c r="M643" s="391"/>
      <c r="N643" s="391"/>
      <c r="O643" s="391"/>
      <c r="P643" s="391"/>
      <c r="Q643" s="391"/>
      <c r="R643" s="391"/>
      <c r="S643" s="391"/>
      <c r="T643" s="391"/>
      <c r="U643" s="391"/>
      <c r="V643" s="391"/>
      <c r="W643" s="393" t="str">
        <f>IF(入力①申請書項目!AD443="","",入力①申請書項目!AD443)&amp;IF(入力①申請書項目!AG443="","",入力①申請書項目!AG443)</f>
        <v/>
      </c>
      <c r="X643" s="393"/>
      <c r="Y643" s="393"/>
      <c r="Z643" s="393"/>
      <c r="AA643" s="393" t="str">
        <f>IF(入力①申請書項目!AJ443="","",入力①申請書項目!AJ443)</f>
        <v/>
      </c>
      <c r="AB643" s="393"/>
      <c r="AC643" s="393"/>
      <c r="AD643" s="394" t="str">
        <f>IF(入力①申請書項目!AN443="","",入力①申請書項目!AN443)</f>
        <v/>
      </c>
      <c r="AE643" s="394"/>
      <c r="AF643" s="394"/>
      <c r="AG643" s="443" t="str">
        <f>IF(入力①申請書項目!AQ443="","",入力①申請書項目!AQ443)</f>
        <v/>
      </c>
      <c r="AH643" s="443"/>
      <c r="AI643" s="394" t="str">
        <f>IF(入力①申請書項目!AS443=0,"",入力①申請書項目!AS443)</f>
        <v/>
      </c>
      <c r="AJ643" s="394"/>
      <c r="AK643" s="394"/>
      <c r="AL643" s="416" t="str">
        <f>IF(入力①申請書項目!AY443="","",入力①申請書項目!AY443)</f>
        <v/>
      </c>
      <c r="AM643" s="416"/>
      <c r="AN643" s="416"/>
      <c r="AO643" s="416"/>
      <c r="AP643" s="416"/>
      <c r="AQ643" s="342"/>
    </row>
    <row r="644" spans="1:46" x14ac:dyDescent="0.15">
      <c r="A644" s="268"/>
      <c r="B644" s="268"/>
      <c r="C644" s="351">
        <v>274</v>
      </c>
      <c r="D644" s="343" t="str">
        <f>IF(入力①申請書項目!E444="","",入力①申請書項目!E444)</f>
        <v/>
      </c>
      <c r="E644" s="393" t="str">
        <f>IF(入力①申請書項目!G444="","",IF(入力①申請書項目!M444="",""&amp;入力①申請書項目!G444&amp;"."&amp;入力①申請書項目!J444,""&amp;入力①申請書項目!G444&amp;"."&amp;入力①申請書項目!J444&amp;"."&amp;入力①申請書項目!M444))</f>
        <v/>
      </c>
      <c r="F644" s="393"/>
      <c r="G644" s="393"/>
      <c r="H644" s="393"/>
      <c r="I644" s="464" t="str">
        <f>IF(入力①申請書項目!P444="","",VLOOKUP(入力①申請書項目!P444,PL①!$A$28:$B$36,2,FALSE))</f>
        <v/>
      </c>
      <c r="J644" s="464"/>
      <c r="K644" s="464"/>
      <c r="L644" s="391" t="str">
        <f>IF(入力①申請書項目!T444="","",入力①申請書項目!T444)</f>
        <v/>
      </c>
      <c r="M644" s="391"/>
      <c r="N644" s="391"/>
      <c r="O644" s="391"/>
      <c r="P644" s="391"/>
      <c r="Q644" s="391"/>
      <c r="R644" s="391"/>
      <c r="S644" s="391"/>
      <c r="T644" s="391"/>
      <c r="U644" s="391"/>
      <c r="V644" s="391"/>
      <c r="W644" s="393" t="str">
        <f>IF(入力①申請書項目!AD444="","",入力①申請書項目!AD444)&amp;IF(入力①申請書項目!AG444="","",入力①申請書項目!AG444)</f>
        <v/>
      </c>
      <c r="X644" s="393"/>
      <c r="Y644" s="393"/>
      <c r="Z644" s="393"/>
      <c r="AA644" s="393" t="str">
        <f>IF(入力①申請書項目!AJ444="","",入力①申請書項目!AJ444)</f>
        <v/>
      </c>
      <c r="AB644" s="393"/>
      <c r="AC644" s="393"/>
      <c r="AD644" s="394" t="str">
        <f>IF(入力①申請書項目!AN444="","",入力①申請書項目!AN444)</f>
        <v/>
      </c>
      <c r="AE644" s="394"/>
      <c r="AF644" s="394"/>
      <c r="AG644" s="443" t="str">
        <f>IF(入力①申請書項目!AQ444="","",入力①申請書項目!AQ444)</f>
        <v/>
      </c>
      <c r="AH644" s="443"/>
      <c r="AI644" s="394" t="str">
        <f>IF(入力①申請書項目!AS444=0,"",入力①申請書項目!AS444)</f>
        <v/>
      </c>
      <c r="AJ644" s="394"/>
      <c r="AK644" s="394"/>
      <c r="AL644" s="416" t="str">
        <f>IF(入力①申請書項目!AY444="","",入力①申請書項目!AY444)</f>
        <v/>
      </c>
      <c r="AM644" s="416"/>
      <c r="AN644" s="416"/>
      <c r="AO644" s="416"/>
      <c r="AP644" s="416"/>
      <c r="AQ644" s="342"/>
    </row>
    <row r="645" spans="1:46" x14ac:dyDescent="0.15">
      <c r="A645" s="268"/>
      <c r="B645" s="268"/>
      <c r="C645" s="351">
        <v>275</v>
      </c>
      <c r="D645" s="343" t="str">
        <f>IF(入力①申請書項目!E445="","",入力①申請書項目!E445)</f>
        <v/>
      </c>
      <c r="E645" s="393" t="str">
        <f>IF(入力①申請書項目!G445="","",IF(入力①申請書項目!M445="",""&amp;入力①申請書項目!G445&amp;"."&amp;入力①申請書項目!J445,""&amp;入力①申請書項目!G445&amp;"."&amp;入力①申請書項目!J445&amp;"."&amp;入力①申請書項目!M445))</f>
        <v/>
      </c>
      <c r="F645" s="393"/>
      <c r="G645" s="393"/>
      <c r="H645" s="393"/>
      <c r="I645" s="464" t="str">
        <f>IF(入力①申請書項目!P445="","",VLOOKUP(入力①申請書項目!P445,PL①!$A$28:$B$36,2,FALSE))</f>
        <v/>
      </c>
      <c r="J645" s="464"/>
      <c r="K645" s="464"/>
      <c r="L645" s="391" t="str">
        <f>IF(入力①申請書項目!T445="","",入力①申請書項目!T445)</f>
        <v/>
      </c>
      <c r="M645" s="391"/>
      <c r="N645" s="391"/>
      <c r="O645" s="391"/>
      <c r="P645" s="391"/>
      <c r="Q645" s="391"/>
      <c r="R645" s="391"/>
      <c r="S645" s="391"/>
      <c r="T645" s="391"/>
      <c r="U645" s="391"/>
      <c r="V645" s="391"/>
      <c r="W645" s="393" t="str">
        <f>IF(入力①申請書項目!AD445="","",入力①申請書項目!AD445)&amp;IF(入力①申請書項目!AG445="","",入力①申請書項目!AG445)</f>
        <v/>
      </c>
      <c r="X645" s="393"/>
      <c r="Y645" s="393"/>
      <c r="Z645" s="393"/>
      <c r="AA645" s="393" t="str">
        <f>IF(入力①申請書項目!AJ445="","",入力①申請書項目!AJ445)</f>
        <v/>
      </c>
      <c r="AB645" s="393"/>
      <c r="AC645" s="393"/>
      <c r="AD645" s="394" t="str">
        <f>IF(入力①申請書項目!AN445="","",入力①申請書項目!AN445)</f>
        <v/>
      </c>
      <c r="AE645" s="394"/>
      <c r="AF645" s="394"/>
      <c r="AG645" s="443" t="str">
        <f>IF(入力①申請書項目!AQ445="","",入力①申請書項目!AQ445)</f>
        <v/>
      </c>
      <c r="AH645" s="443"/>
      <c r="AI645" s="394" t="str">
        <f>IF(入力①申請書項目!AS445=0,"",入力①申請書項目!AS445)</f>
        <v/>
      </c>
      <c r="AJ645" s="394"/>
      <c r="AK645" s="394"/>
      <c r="AL645" s="416" t="str">
        <f>IF(入力①申請書項目!AY445="","",入力①申請書項目!AY445)</f>
        <v/>
      </c>
      <c r="AM645" s="416"/>
      <c r="AN645" s="416"/>
      <c r="AO645" s="416"/>
      <c r="AP645" s="416"/>
      <c r="AQ645" s="342"/>
    </row>
    <row r="646" spans="1:46" x14ac:dyDescent="0.15">
      <c r="A646" s="268"/>
      <c r="B646" s="268"/>
      <c r="C646" s="351">
        <v>276</v>
      </c>
      <c r="D646" s="343" t="str">
        <f>IF(入力①申請書項目!E446="","",入力①申請書項目!E446)</f>
        <v/>
      </c>
      <c r="E646" s="393" t="str">
        <f>IF(入力①申請書項目!G446="","",IF(入力①申請書項目!M446="",""&amp;入力①申請書項目!G446&amp;"."&amp;入力①申請書項目!J446,""&amp;入力①申請書項目!G446&amp;"."&amp;入力①申請書項目!J446&amp;"."&amp;入力①申請書項目!M446))</f>
        <v/>
      </c>
      <c r="F646" s="393"/>
      <c r="G646" s="393"/>
      <c r="H646" s="393"/>
      <c r="I646" s="464" t="str">
        <f>IF(入力①申請書項目!P446="","",VLOOKUP(入力①申請書項目!P446,PL①!$A$28:$B$36,2,FALSE))</f>
        <v/>
      </c>
      <c r="J646" s="464"/>
      <c r="K646" s="464"/>
      <c r="L646" s="391" t="str">
        <f>IF(入力①申請書項目!T446="","",入力①申請書項目!T446)</f>
        <v/>
      </c>
      <c r="M646" s="391"/>
      <c r="N646" s="391"/>
      <c r="O646" s="391"/>
      <c r="P646" s="391"/>
      <c r="Q646" s="391"/>
      <c r="R646" s="391"/>
      <c r="S646" s="391"/>
      <c r="T646" s="391"/>
      <c r="U646" s="391"/>
      <c r="V646" s="391"/>
      <c r="W646" s="393" t="str">
        <f>IF(入力①申請書項目!AD446="","",入力①申請書項目!AD446)&amp;IF(入力①申請書項目!AG446="","",入力①申請書項目!AG446)</f>
        <v/>
      </c>
      <c r="X646" s="393"/>
      <c r="Y646" s="393"/>
      <c r="Z646" s="393"/>
      <c r="AA646" s="393" t="str">
        <f>IF(入力①申請書項目!AJ446="","",入力①申請書項目!AJ446)</f>
        <v/>
      </c>
      <c r="AB646" s="393"/>
      <c r="AC646" s="393"/>
      <c r="AD646" s="394" t="str">
        <f>IF(入力①申請書項目!AN446="","",入力①申請書項目!AN446)</f>
        <v/>
      </c>
      <c r="AE646" s="394"/>
      <c r="AF646" s="394"/>
      <c r="AG646" s="443" t="str">
        <f>IF(入力①申請書項目!AQ446="","",入力①申請書項目!AQ446)</f>
        <v/>
      </c>
      <c r="AH646" s="443"/>
      <c r="AI646" s="394" t="str">
        <f>IF(入力①申請書項目!AS446=0,"",入力①申請書項目!AS446)</f>
        <v/>
      </c>
      <c r="AJ646" s="394"/>
      <c r="AK646" s="394"/>
      <c r="AL646" s="416" t="str">
        <f>IF(入力①申請書項目!AY446="","",入力①申請書項目!AY446)</f>
        <v/>
      </c>
      <c r="AM646" s="416"/>
      <c r="AN646" s="416"/>
      <c r="AO646" s="416"/>
      <c r="AP646" s="416"/>
      <c r="AQ646" s="342"/>
    </row>
    <row r="647" spans="1:46" x14ac:dyDescent="0.15">
      <c r="A647" s="268"/>
      <c r="B647" s="268"/>
      <c r="C647" s="351">
        <v>277</v>
      </c>
      <c r="D647" s="343" t="str">
        <f>IF(入力①申請書項目!E447="","",入力①申請書項目!E447)</f>
        <v/>
      </c>
      <c r="E647" s="393" t="str">
        <f>IF(入力①申請書項目!G447="","",IF(入力①申請書項目!M447="",""&amp;入力①申請書項目!G447&amp;"."&amp;入力①申請書項目!J447,""&amp;入力①申請書項目!G447&amp;"."&amp;入力①申請書項目!J447&amp;"."&amp;入力①申請書項目!M447))</f>
        <v/>
      </c>
      <c r="F647" s="393"/>
      <c r="G647" s="393"/>
      <c r="H647" s="393"/>
      <c r="I647" s="464" t="str">
        <f>IF(入力①申請書項目!P447="","",VLOOKUP(入力①申請書項目!P447,PL①!$A$28:$B$36,2,FALSE))</f>
        <v/>
      </c>
      <c r="J647" s="464"/>
      <c r="K647" s="464"/>
      <c r="L647" s="391" t="str">
        <f>IF(入力①申請書項目!T447="","",入力①申請書項目!T447)</f>
        <v/>
      </c>
      <c r="M647" s="391"/>
      <c r="N647" s="391"/>
      <c r="O647" s="391"/>
      <c r="P647" s="391"/>
      <c r="Q647" s="391"/>
      <c r="R647" s="391"/>
      <c r="S647" s="391"/>
      <c r="T647" s="391"/>
      <c r="U647" s="391"/>
      <c r="V647" s="391"/>
      <c r="W647" s="393" t="str">
        <f>IF(入力①申請書項目!AD447="","",入力①申請書項目!AD447)&amp;IF(入力①申請書項目!AG447="","",入力①申請書項目!AG447)</f>
        <v/>
      </c>
      <c r="X647" s="393"/>
      <c r="Y647" s="393"/>
      <c r="Z647" s="393"/>
      <c r="AA647" s="393" t="str">
        <f>IF(入力①申請書項目!AJ447="","",入力①申請書項目!AJ447)</f>
        <v/>
      </c>
      <c r="AB647" s="393"/>
      <c r="AC647" s="393"/>
      <c r="AD647" s="394" t="str">
        <f>IF(入力①申請書項目!AN447="","",入力①申請書項目!AN447)</f>
        <v/>
      </c>
      <c r="AE647" s="394"/>
      <c r="AF647" s="394"/>
      <c r="AG647" s="443" t="str">
        <f>IF(入力①申請書項目!AQ447="","",入力①申請書項目!AQ447)</f>
        <v/>
      </c>
      <c r="AH647" s="443"/>
      <c r="AI647" s="394" t="str">
        <f>IF(入力①申請書項目!AS447=0,"",入力①申請書項目!AS447)</f>
        <v/>
      </c>
      <c r="AJ647" s="394"/>
      <c r="AK647" s="394"/>
      <c r="AL647" s="416" t="str">
        <f>IF(入力①申請書項目!AY447="","",入力①申請書項目!AY447)</f>
        <v/>
      </c>
      <c r="AM647" s="416"/>
      <c r="AN647" s="416"/>
      <c r="AO647" s="416"/>
      <c r="AP647" s="416"/>
      <c r="AQ647" s="342"/>
    </row>
    <row r="648" spans="1:46" x14ac:dyDescent="0.15">
      <c r="A648" s="268"/>
      <c r="B648" s="268"/>
      <c r="C648" s="351">
        <v>278</v>
      </c>
      <c r="D648" s="343" t="str">
        <f>IF(入力①申請書項目!E448="","",入力①申請書項目!E448)</f>
        <v/>
      </c>
      <c r="E648" s="393" t="str">
        <f>IF(入力①申請書項目!G448="","",IF(入力①申請書項目!M448="",""&amp;入力①申請書項目!G448&amp;"."&amp;入力①申請書項目!J448,""&amp;入力①申請書項目!G448&amp;"."&amp;入力①申請書項目!J448&amp;"."&amp;入力①申請書項目!M448))</f>
        <v/>
      </c>
      <c r="F648" s="393"/>
      <c r="G648" s="393"/>
      <c r="H648" s="393"/>
      <c r="I648" s="464" t="str">
        <f>IF(入力①申請書項目!P448="","",VLOOKUP(入力①申請書項目!P448,PL①!$A$28:$B$36,2,FALSE))</f>
        <v/>
      </c>
      <c r="J648" s="464"/>
      <c r="K648" s="464"/>
      <c r="L648" s="391" t="str">
        <f>IF(入力①申請書項目!T448="","",入力①申請書項目!T448)</f>
        <v/>
      </c>
      <c r="M648" s="391"/>
      <c r="N648" s="391"/>
      <c r="O648" s="391"/>
      <c r="P648" s="391"/>
      <c r="Q648" s="391"/>
      <c r="R648" s="391"/>
      <c r="S648" s="391"/>
      <c r="T648" s="391"/>
      <c r="U648" s="391"/>
      <c r="V648" s="391"/>
      <c r="W648" s="393" t="str">
        <f>IF(入力①申請書項目!AD448="","",入力①申請書項目!AD448)&amp;IF(入力①申請書項目!AG448="","",入力①申請書項目!AG448)</f>
        <v/>
      </c>
      <c r="X648" s="393"/>
      <c r="Y648" s="393"/>
      <c r="Z648" s="393"/>
      <c r="AA648" s="393" t="str">
        <f>IF(入力①申請書項目!AJ448="","",入力①申請書項目!AJ448)</f>
        <v/>
      </c>
      <c r="AB648" s="393"/>
      <c r="AC648" s="393"/>
      <c r="AD648" s="394" t="str">
        <f>IF(入力①申請書項目!AN448="","",入力①申請書項目!AN448)</f>
        <v/>
      </c>
      <c r="AE648" s="394"/>
      <c r="AF648" s="394"/>
      <c r="AG648" s="443" t="str">
        <f>IF(入力①申請書項目!AQ448="","",入力①申請書項目!AQ448)</f>
        <v/>
      </c>
      <c r="AH648" s="443"/>
      <c r="AI648" s="394" t="str">
        <f>IF(入力①申請書項目!AS448=0,"",入力①申請書項目!AS448)</f>
        <v/>
      </c>
      <c r="AJ648" s="394"/>
      <c r="AK648" s="394"/>
      <c r="AL648" s="416" t="str">
        <f>IF(入力①申請書項目!AY448="","",入力①申請書項目!AY448)</f>
        <v/>
      </c>
      <c r="AM648" s="416"/>
      <c r="AN648" s="416"/>
      <c r="AO648" s="416"/>
      <c r="AP648" s="416"/>
      <c r="AQ648" s="342"/>
    </row>
    <row r="649" spans="1:46" x14ac:dyDescent="0.15">
      <c r="A649" s="268"/>
      <c r="B649" s="268"/>
      <c r="C649" s="351">
        <v>279</v>
      </c>
      <c r="D649" s="343" t="str">
        <f>IF(入力①申請書項目!E449="","",入力①申請書項目!E449)</f>
        <v/>
      </c>
      <c r="E649" s="393" t="str">
        <f>IF(入力①申請書項目!G449="","",IF(入力①申請書項目!M449="",""&amp;入力①申請書項目!G449&amp;"."&amp;入力①申請書項目!J449,""&amp;入力①申請書項目!G449&amp;"."&amp;入力①申請書項目!J449&amp;"."&amp;入力①申請書項目!M449))</f>
        <v/>
      </c>
      <c r="F649" s="393"/>
      <c r="G649" s="393"/>
      <c r="H649" s="393"/>
      <c r="I649" s="464" t="str">
        <f>IF(入力①申請書項目!P449="","",VLOOKUP(入力①申請書項目!P449,PL①!$A$28:$B$36,2,FALSE))</f>
        <v/>
      </c>
      <c r="J649" s="464"/>
      <c r="K649" s="464"/>
      <c r="L649" s="391" t="str">
        <f>IF(入力①申請書項目!T449="","",入力①申請書項目!T449)</f>
        <v/>
      </c>
      <c r="M649" s="391"/>
      <c r="N649" s="391"/>
      <c r="O649" s="391"/>
      <c r="P649" s="391"/>
      <c r="Q649" s="391"/>
      <c r="R649" s="391"/>
      <c r="S649" s="391"/>
      <c r="T649" s="391"/>
      <c r="U649" s="391"/>
      <c r="V649" s="391"/>
      <c r="W649" s="393" t="str">
        <f>IF(入力①申請書項目!AD449="","",入力①申請書項目!AD449)&amp;IF(入力①申請書項目!AG449="","",入力①申請書項目!AG449)</f>
        <v/>
      </c>
      <c r="X649" s="393"/>
      <c r="Y649" s="393"/>
      <c r="Z649" s="393"/>
      <c r="AA649" s="393" t="str">
        <f>IF(入力①申請書項目!AJ449="","",入力①申請書項目!AJ449)</f>
        <v/>
      </c>
      <c r="AB649" s="393"/>
      <c r="AC649" s="393"/>
      <c r="AD649" s="394" t="str">
        <f>IF(入力①申請書項目!AN449="","",入力①申請書項目!AN449)</f>
        <v/>
      </c>
      <c r="AE649" s="394"/>
      <c r="AF649" s="394"/>
      <c r="AG649" s="443" t="str">
        <f>IF(入力①申請書項目!AQ449="","",入力①申請書項目!AQ449)</f>
        <v/>
      </c>
      <c r="AH649" s="443"/>
      <c r="AI649" s="394" t="str">
        <f>IF(入力①申請書項目!AS449=0,"",入力①申請書項目!AS449)</f>
        <v/>
      </c>
      <c r="AJ649" s="394"/>
      <c r="AK649" s="394"/>
      <c r="AL649" s="416" t="str">
        <f>IF(入力①申請書項目!AY449="","",入力①申請書項目!AY449)</f>
        <v/>
      </c>
      <c r="AM649" s="416"/>
      <c r="AN649" s="416"/>
      <c r="AO649" s="416"/>
      <c r="AP649" s="416"/>
      <c r="AQ649" s="342"/>
    </row>
    <row r="650" spans="1:46" x14ac:dyDescent="0.15">
      <c r="A650" s="268"/>
      <c r="B650" s="268"/>
      <c r="C650" s="351">
        <v>280</v>
      </c>
      <c r="D650" s="343" t="str">
        <f>IF(入力①申請書項目!E450="","",入力①申請書項目!E450)</f>
        <v/>
      </c>
      <c r="E650" s="393" t="str">
        <f>IF(入力①申請書項目!G450="","",IF(入力①申請書項目!M450="",""&amp;入力①申請書項目!G450&amp;"."&amp;入力①申請書項目!J450,""&amp;入力①申請書項目!G450&amp;"."&amp;入力①申請書項目!J450&amp;"."&amp;入力①申請書項目!M450))</f>
        <v/>
      </c>
      <c r="F650" s="393"/>
      <c r="G650" s="393"/>
      <c r="H650" s="393"/>
      <c r="I650" s="464" t="str">
        <f>IF(入力①申請書項目!P450="","",VLOOKUP(入力①申請書項目!P450,PL①!$A$28:$B$36,2,FALSE))</f>
        <v/>
      </c>
      <c r="J650" s="464"/>
      <c r="K650" s="464"/>
      <c r="L650" s="391" t="str">
        <f>IF(入力①申請書項目!T450="","",入力①申請書項目!T450)</f>
        <v/>
      </c>
      <c r="M650" s="391"/>
      <c r="N650" s="391"/>
      <c r="O650" s="391"/>
      <c r="P650" s="391"/>
      <c r="Q650" s="391"/>
      <c r="R650" s="391"/>
      <c r="S650" s="391"/>
      <c r="T650" s="391"/>
      <c r="U650" s="391"/>
      <c r="V650" s="391"/>
      <c r="W650" s="393" t="str">
        <f>IF(入力①申請書項目!AD450="","",入力①申請書項目!AD450)&amp;IF(入力①申請書項目!AG450="","",入力①申請書項目!AG450)</f>
        <v/>
      </c>
      <c r="X650" s="393"/>
      <c r="Y650" s="393"/>
      <c r="Z650" s="393"/>
      <c r="AA650" s="393" t="str">
        <f>IF(入力①申請書項目!AJ450="","",入力①申請書項目!AJ450)</f>
        <v/>
      </c>
      <c r="AB650" s="393"/>
      <c r="AC650" s="393"/>
      <c r="AD650" s="394" t="str">
        <f>IF(入力①申請書項目!AN450="","",入力①申請書項目!AN450)</f>
        <v/>
      </c>
      <c r="AE650" s="394"/>
      <c r="AF650" s="394"/>
      <c r="AG650" s="443" t="str">
        <f>IF(入力①申請書項目!AQ450="","",入力①申請書項目!AQ450)</f>
        <v/>
      </c>
      <c r="AH650" s="443"/>
      <c r="AI650" s="394" t="str">
        <f>IF(入力①申請書項目!AS450=0,"",入力①申請書項目!AS450)</f>
        <v/>
      </c>
      <c r="AJ650" s="394"/>
      <c r="AK650" s="394"/>
      <c r="AL650" s="416" t="str">
        <f>IF(入力①申請書項目!AY450="","",入力①申請書項目!AY450)</f>
        <v/>
      </c>
      <c r="AM650" s="416"/>
      <c r="AN650" s="416"/>
      <c r="AO650" s="416"/>
      <c r="AP650" s="416"/>
      <c r="AQ650" s="342"/>
      <c r="AT650" s="70">
        <f>IF(L650="",0,1)</f>
        <v>0</v>
      </c>
    </row>
    <row r="651" spans="1:46" x14ac:dyDescent="0.15">
      <c r="A651" s="268"/>
      <c r="B651" s="268"/>
      <c r="C651" s="351">
        <v>281</v>
      </c>
      <c r="D651" s="343" t="str">
        <f>IF(入力①申請書項目!E451="","",入力①申請書項目!E451)</f>
        <v/>
      </c>
      <c r="E651" s="393" t="str">
        <f>IF(入力①申請書項目!G451="","",IF(入力①申請書項目!M451="",""&amp;入力①申請書項目!G451&amp;"."&amp;入力①申請書項目!J451,""&amp;入力①申請書項目!G451&amp;"."&amp;入力①申請書項目!J451&amp;"."&amp;入力①申請書項目!M451))</f>
        <v/>
      </c>
      <c r="F651" s="393"/>
      <c r="G651" s="393"/>
      <c r="H651" s="393"/>
      <c r="I651" s="464" t="str">
        <f>IF(入力①申請書項目!P451="","",VLOOKUP(入力①申請書項目!P451,PL①!$A$28:$B$36,2,FALSE))</f>
        <v/>
      </c>
      <c r="J651" s="464"/>
      <c r="K651" s="464"/>
      <c r="L651" s="391" t="str">
        <f>IF(入力①申請書項目!T451="","",入力①申請書項目!T451)</f>
        <v/>
      </c>
      <c r="M651" s="391"/>
      <c r="N651" s="391"/>
      <c r="O651" s="391"/>
      <c r="P651" s="391"/>
      <c r="Q651" s="391"/>
      <c r="R651" s="391"/>
      <c r="S651" s="391"/>
      <c r="T651" s="391"/>
      <c r="U651" s="391"/>
      <c r="V651" s="391"/>
      <c r="W651" s="393" t="str">
        <f>IF(入力①申請書項目!AD451="","",入力①申請書項目!AD451)&amp;IF(入力①申請書項目!AG451="","",入力①申請書項目!AG451)</f>
        <v/>
      </c>
      <c r="X651" s="393"/>
      <c r="Y651" s="393"/>
      <c r="Z651" s="393"/>
      <c r="AA651" s="393" t="str">
        <f>IF(入力①申請書項目!AJ451="","",入力①申請書項目!AJ451)</f>
        <v/>
      </c>
      <c r="AB651" s="393"/>
      <c r="AC651" s="393"/>
      <c r="AD651" s="394" t="str">
        <f>IF(入力①申請書項目!AN451="","",入力①申請書項目!AN451)</f>
        <v/>
      </c>
      <c r="AE651" s="394"/>
      <c r="AF651" s="394"/>
      <c r="AG651" s="443" t="str">
        <f>IF(入力①申請書項目!AQ451="","",入力①申請書項目!AQ451)</f>
        <v/>
      </c>
      <c r="AH651" s="443"/>
      <c r="AI651" s="394" t="str">
        <f>IF(入力①申請書項目!AS451=0,"",入力①申請書項目!AS451)</f>
        <v/>
      </c>
      <c r="AJ651" s="394"/>
      <c r="AK651" s="394"/>
      <c r="AL651" s="416" t="str">
        <f>IF(入力①申請書項目!AY451="","",入力①申請書項目!AY451)</f>
        <v/>
      </c>
      <c r="AM651" s="416"/>
      <c r="AN651" s="416"/>
      <c r="AO651" s="416"/>
      <c r="AP651" s="416"/>
      <c r="AQ651" s="342"/>
    </row>
    <row r="652" spans="1:46" x14ac:dyDescent="0.15">
      <c r="A652" s="268"/>
      <c r="B652" s="268"/>
      <c r="C652" s="351">
        <v>282</v>
      </c>
      <c r="D652" s="343" t="str">
        <f>IF(入力①申請書項目!E452="","",入力①申請書項目!E452)</f>
        <v/>
      </c>
      <c r="E652" s="393" t="str">
        <f>IF(入力①申請書項目!G452="","",IF(入力①申請書項目!M452="",""&amp;入力①申請書項目!G452&amp;"."&amp;入力①申請書項目!J452,""&amp;入力①申請書項目!G452&amp;"."&amp;入力①申請書項目!J452&amp;"."&amp;入力①申請書項目!M452))</f>
        <v/>
      </c>
      <c r="F652" s="393"/>
      <c r="G652" s="393"/>
      <c r="H652" s="393"/>
      <c r="I652" s="464" t="str">
        <f>IF(入力①申請書項目!P452="","",VLOOKUP(入力①申請書項目!P452,PL①!$A$28:$B$36,2,FALSE))</f>
        <v/>
      </c>
      <c r="J652" s="464"/>
      <c r="K652" s="464"/>
      <c r="L652" s="391" t="str">
        <f>IF(入力①申請書項目!T452="","",入力①申請書項目!T452)</f>
        <v/>
      </c>
      <c r="M652" s="391"/>
      <c r="N652" s="391"/>
      <c r="O652" s="391"/>
      <c r="P652" s="391"/>
      <c r="Q652" s="391"/>
      <c r="R652" s="391"/>
      <c r="S652" s="391"/>
      <c r="T652" s="391"/>
      <c r="U652" s="391"/>
      <c r="V652" s="391"/>
      <c r="W652" s="393" t="str">
        <f>IF(入力①申請書項目!AD452="","",入力①申請書項目!AD452)&amp;IF(入力①申請書項目!AG452="","",入力①申請書項目!AG452)</f>
        <v/>
      </c>
      <c r="X652" s="393"/>
      <c r="Y652" s="393"/>
      <c r="Z652" s="393"/>
      <c r="AA652" s="393" t="str">
        <f>IF(入力①申請書項目!AJ452="","",入力①申請書項目!AJ452)</f>
        <v/>
      </c>
      <c r="AB652" s="393"/>
      <c r="AC652" s="393"/>
      <c r="AD652" s="394" t="str">
        <f>IF(入力①申請書項目!AN452="","",入力①申請書項目!AN452)</f>
        <v/>
      </c>
      <c r="AE652" s="394"/>
      <c r="AF652" s="394"/>
      <c r="AG652" s="443" t="str">
        <f>IF(入力①申請書項目!AQ452="","",入力①申請書項目!AQ452)</f>
        <v/>
      </c>
      <c r="AH652" s="443"/>
      <c r="AI652" s="394" t="str">
        <f>IF(入力①申請書項目!AS452=0,"",入力①申請書項目!AS452)</f>
        <v/>
      </c>
      <c r="AJ652" s="394"/>
      <c r="AK652" s="394"/>
      <c r="AL652" s="416" t="str">
        <f>IF(入力①申請書項目!AY452="","",入力①申請書項目!AY452)</f>
        <v/>
      </c>
      <c r="AM652" s="416"/>
      <c r="AN652" s="416"/>
      <c r="AO652" s="416"/>
      <c r="AP652" s="416"/>
      <c r="AQ652" s="342"/>
    </row>
    <row r="653" spans="1:46" x14ac:dyDescent="0.15">
      <c r="A653" s="268"/>
      <c r="B653" s="268"/>
      <c r="C653" s="351">
        <v>283</v>
      </c>
      <c r="D653" s="343" t="str">
        <f>IF(入力①申請書項目!E453="","",入力①申請書項目!E453)</f>
        <v/>
      </c>
      <c r="E653" s="393" t="str">
        <f>IF(入力①申請書項目!G453="","",IF(入力①申請書項目!M453="",""&amp;入力①申請書項目!G453&amp;"."&amp;入力①申請書項目!J453,""&amp;入力①申請書項目!G453&amp;"."&amp;入力①申請書項目!J453&amp;"."&amp;入力①申請書項目!M453))</f>
        <v/>
      </c>
      <c r="F653" s="393"/>
      <c r="G653" s="393"/>
      <c r="H653" s="393"/>
      <c r="I653" s="464" t="str">
        <f>IF(入力①申請書項目!P453="","",VLOOKUP(入力①申請書項目!P453,PL①!$A$28:$B$36,2,FALSE))</f>
        <v/>
      </c>
      <c r="J653" s="464"/>
      <c r="K653" s="464"/>
      <c r="L653" s="391" t="str">
        <f>IF(入力①申請書項目!T453="","",入力①申請書項目!T453)</f>
        <v/>
      </c>
      <c r="M653" s="391"/>
      <c r="N653" s="391"/>
      <c r="O653" s="391"/>
      <c r="P653" s="391"/>
      <c r="Q653" s="391"/>
      <c r="R653" s="391"/>
      <c r="S653" s="391"/>
      <c r="T653" s="391"/>
      <c r="U653" s="391"/>
      <c r="V653" s="391"/>
      <c r="W653" s="393" t="str">
        <f>IF(入力①申請書項目!AD453="","",入力①申請書項目!AD453)&amp;IF(入力①申請書項目!AG453="","",入力①申請書項目!AG453)</f>
        <v/>
      </c>
      <c r="X653" s="393"/>
      <c r="Y653" s="393"/>
      <c r="Z653" s="393"/>
      <c r="AA653" s="393" t="str">
        <f>IF(入力①申請書項目!AJ453="","",入力①申請書項目!AJ453)</f>
        <v/>
      </c>
      <c r="AB653" s="393"/>
      <c r="AC653" s="393"/>
      <c r="AD653" s="394" t="str">
        <f>IF(入力①申請書項目!AN453="","",入力①申請書項目!AN453)</f>
        <v/>
      </c>
      <c r="AE653" s="394"/>
      <c r="AF653" s="394"/>
      <c r="AG653" s="443" t="str">
        <f>IF(入力①申請書項目!AQ453="","",入力①申請書項目!AQ453)</f>
        <v/>
      </c>
      <c r="AH653" s="443"/>
      <c r="AI653" s="394" t="str">
        <f>IF(入力①申請書項目!AS453=0,"",入力①申請書項目!AS453)</f>
        <v/>
      </c>
      <c r="AJ653" s="394"/>
      <c r="AK653" s="394"/>
      <c r="AL653" s="416" t="str">
        <f>IF(入力①申請書項目!AY453="","",入力①申請書項目!AY453)</f>
        <v/>
      </c>
      <c r="AM653" s="416"/>
      <c r="AN653" s="416"/>
      <c r="AO653" s="416"/>
      <c r="AP653" s="416"/>
      <c r="AQ653" s="342"/>
    </row>
    <row r="654" spans="1:46" x14ac:dyDescent="0.15">
      <c r="A654" s="268"/>
      <c r="B654" s="268"/>
      <c r="C654" s="351">
        <v>284</v>
      </c>
      <c r="D654" s="343" t="str">
        <f>IF(入力①申請書項目!E454="","",入力①申請書項目!E454)</f>
        <v/>
      </c>
      <c r="E654" s="393" t="str">
        <f>IF(入力①申請書項目!G454="","",IF(入力①申請書項目!M454="",""&amp;入力①申請書項目!G454&amp;"."&amp;入力①申請書項目!J454,""&amp;入力①申請書項目!G454&amp;"."&amp;入力①申請書項目!J454&amp;"."&amp;入力①申請書項目!M454))</f>
        <v/>
      </c>
      <c r="F654" s="393"/>
      <c r="G654" s="393"/>
      <c r="H654" s="393"/>
      <c r="I654" s="464" t="str">
        <f>IF(入力①申請書項目!P454="","",VLOOKUP(入力①申請書項目!P454,PL①!$A$28:$B$36,2,FALSE))</f>
        <v/>
      </c>
      <c r="J654" s="464"/>
      <c r="K654" s="464"/>
      <c r="L654" s="391" t="str">
        <f>IF(入力①申請書項目!T454="","",入力①申請書項目!T454)</f>
        <v/>
      </c>
      <c r="M654" s="391"/>
      <c r="N654" s="391"/>
      <c r="O654" s="391"/>
      <c r="P654" s="391"/>
      <c r="Q654" s="391"/>
      <c r="R654" s="391"/>
      <c r="S654" s="391"/>
      <c r="T654" s="391"/>
      <c r="U654" s="391"/>
      <c r="V654" s="391"/>
      <c r="W654" s="393" t="str">
        <f>IF(入力①申請書項目!AD454="","",入力①申請書項目!AD454)&amp;IF(入力①申請書項目!AG454="","",入力①申請書項目!AG454)</f>
        <v/>
      </c>
      <c r="X654" s="393"/>
      <c r="Y654" s="393"/>
      <c r="Z654" s="393"/>
      <c r="AA654" s="393" t="str">
        <f>IF(入力①申請書項目!AJ454="","",入力①申請書項目!AJ454)</f>
        <v/>
      </c>
      <c r="AB654" s="393"/>
      <c r="AC654" s="393"/>
      <c r="AD654" s="394" t="str">
        <f>IF(入力①申請書項目!AN454="","",入力①申請書項目!AN454)</f>
        <v/>
      </c>
      <c r="AE654" s="394"/>
      <c r="AF654" s="394"/>
      <c r="AG654" s="443" t="str">
        <f>IF(入力①申請書項目!AQ454="","",入力①申請書項目!AQ454)</f>
        <v/>
      </c>
      <c r="AH654" s="443"/>
      <c r="AI654" s="394" t="str">
        <f>IF(入力①申請書項目!AS454=0,"",入力①申請書項目!AS454)</f>
        <v/>
      </c>
      <c r="AJ654" s="394"/>
      <c r="AK654" s="394"/>
      <c r="AL654" s="416" t="str">
        <f>IF(入力①申請書項目!AY454="","",入力①申請書項目!AY454)</f>
        <v/>
      </c>
      <c r="AM654" s="416"/>
      <c r="AN654" s="416"/>
      <c r="AO654" s="416"/>
      <c r="AP654" s="416"/>
      <c r="AQ654" s="342"/>
    </row>
    <row r="655" spans="1:46" x14ac:dyDescent="0.15">
      <c r="A655" s="268"/>
      <c r="B655" s="268"/>
      <c r="C655" s="351">
        <v>285</v>
      </c>
      <c r="D655" s="343" t="str">
        <f>IF(入力①申請書項目!E455="","",入力①申請書項目!E455)</f>
        <v/>
      </c>
      <c r="E655" s="393" t="str">
        <f>IF(入力①申請書項目!G455="","",IF(入力①申請書項目!M455="",""&amp;入力①申請書項目!G455&amp;"."&amp;入力①申請書項目!J455,""&amp;入力①申請書項目!G455&amp;"."&amp;入力①申請書項目!J455&amp;"."&amp;入力①申請書項目!M455))</f>
        <v/>
      </c>
      <c r="F655" s="393"/>
      <c r="G655" s="393"/>
      <c r="H655" s="393"/>
      <c r="I655" s="464" t="str">
        <f>IF(入力①申請書項目!P455="","",VLOOKUP(入力①申請書項目!P455,PL①!$A$28:$B$36,2,FALSE))</f>
        <v/>
      </c>
      <c r="J655" s="464"/>
      <c r="K655" s="464"/>
      <c r="L655" s="391" t="str">
        <f>IF(入力①申請書項目!T455="","",入力①申請書項目!T455)</f>
        <v/>
      </c>
      <c r="M655" s="391"/>
      <c r="N655" s="391"/>
      <c r="O655" s="391"/>
      <c r="P655" s="391"/>
      <c r="Q655" s="391"/>
      <c r="R655" s="391"/>
      <c r="S655" s="391"/>
      <c r="T655" s="391"/>
      <c r="U655" s="391"/>
      <c r="V655" s="391"/>
      <c r="W655" s="393" t="str">
        <f>IF(入力①申請書項目!AD455="","",入力①申請書項目!AD455)&amp;IF(入力①申請書項目!AG455="","",入力①申請書項目!AG455)</f>
        <v/>
      </c>
      <c r="X655" s="393"/>
      <c r="Y655" s="393"/>
      <c r="Z655" s="393"/>
      <c r="AA655" s="393" t="str">
        <f>IF(入力①申請書項目!AJ455="","",入力①申請書項目!AJ455)</f>
        <v/>
      </c>
      <c r="AB655" s="393"/>
      <c r="AC655" s="393"/>
      <c r="AD655" s="394" t="str">
        <f>IF(入力①申請書項目!AN455="","",入力①申請書項目!AN455)</f>
        <v/>
      </c>
      <c r="AE655" s="394"/>
      <c r="AF655" s="394"/>
      <c r="AG655" s="443" t="str">
        <f>IF(入力①申請書項目!AQ455="","",入力①申請書項目!AQ455)</f>
        <v/>
      </c>
      <c r="AH655" s="443"/>
      <c r="AI655" s="394" t="str">
        <f>IF(入力①申請書項目!AS455=0,"",入力①申請書項目!AS455)</f>
        <v/>
      </c>
      <c r="AJ655" s="394"/>
      <c r="AK655" s="394"/>
      <c r="AL655" s="416" t="str">
        <f>IF(入力①申請書項目!AY455="","",入力①申請書項目!AY455)</f>
        <v/>
      </c>
      <c r="AM655" s="416"/>
      <c r="AN655" s="416"/>
      <c r="AO655" s="416"/>
      <c r="AP655" s="416"/>
      <c r="AQ655" s="342"/>
    </row>
    <row r="656" spans="1:46" x14ac:dyDescent="0.15">
      <c r="A656" s="268"/>
      <c r="B656" s="268"/>
      <c r="C656" s="351">
        <v>286</v>
      </c>
      <c r="D656" s="343" t="str">
        <f>IF(入力①申請書項目!E456="","",入力①申請書項目!E456)</f>
        <v/>
      </c>
      <c r="E656" s="393" t="str">
        <f>IF(入力①申請書項目!G456="","",IF(入力①申請書項目!M456="",""&amp;入力①申請書項目!G456&amp;"."&amp;入力①申請書項目!J456,""&amp;入力①申請書項目!G456&amp;"."&amp;入力①申請書項目!J456&amp;"."&amp;入力①申請書項目!M456))</f>
        <v/>
      </c>
      <c r="F656" s="393"/>
      <c r="G656" s="393"/>
      <c r="H656" s="393"/>
      <c r="I656" s="464" t="str">
        <f>IF(入力①申請書項目!P456="","",VLOOKUP(入力①申請書項目!P456,PL①!$A$28:$B$36,2,FALSE))</f>
        <v/>
      </c>
      <c r="J656" s="464"/>
      <c r="K656" s="464"/>
      <c r="L656" s="391" t="str">
        <f>IF(入力①申請書項目!T456="","",入力①申請書項目!T456)</f>
        <v/>
      </c>
      <c r="M656" s="391"/>
      <c r="N656" s="391"/>
      <c r="O656" s="391"/>
      <c r="P656" s="391"/>
      <c r="Q656" s="391"/>
      <c r="R656" s="391"/>
      <c r="S656" s="391"/>
      <c r="T656" s="391"/>
      <c r="U656" s="391"/>
      <c r="V656" s="391"/>
      <c r="W656" s="393" t="str">
        <f>IF(入力①申請書項目!AD456="","",入力①申請書項目!AD456)&amp;IF(入力①申請書項目!AG456="","",入力①申請書項目!AG456)</f>
        <v/>
      </c>
      <c r="X656" s="393"/>
      <c r="Y656" s="393"/>
      <c r="Z656" s="393"/>
      <c r="AA656" s="393" t="str">
        <f>IF(入力①申請書項目!AJ456="","",入力①申請書項目!AJ456)</f>
        <v/>
      </c>
      <c r="AB656" s="393"/>
      <c r="AC656" s="393"/>
      <c r="AD656" s="394" t="str">
        <f>IF(入力①申請書項目!AN456="","",入力①申請書項目!AN456)</f>
        <v/>
      </c>
      <c r="AE656" s="394"/>
      <c r="AF656" s="394"/>
      <c r="AG656" s="443" t="str">
        <f>IF(入力①申請書項目!AQ456="","",入力①申請書項目!AQ456)</f>
        <v/>
      </c>
      <c r="AH656" s="443"/>
      <c r="AI656" s="394" t="str">
        <f>IF(入力①申請書項目!AS456=0,"",入力①申請書項目!AS456)</f>
        <v/>
      </c>
      <c r="AJ656" s="394"/>
      <c r="AK656" s="394"/>
      <c r="AL656" s="416" t="str">
        <f>IF(入力①申請書項目!AY456="","",入力①申請書項目!AY456)</f>
        <v/>
      </c>
      <c r="AM656" s="416"/>
      <c r="AN656" s="416"/>
      <c r="AO656" s="416"/>
      <c r="AP656" s="416"/>
      <c r="AQ656" s="342"/>
    </row>
    <row r="657" spans="1:43" x14ac:dyDescent="0.15">
      <c r="A657" s="268"/>
      <c r="B657" s="268"/>
      <c r="C657" s="351">
        <v>287</v>
      </c>
      <c r="D657" s="343" t="str">
        <f>IF(入力①申請書項目!E457="","",入力①申請書項目!E457)</f>
        <v/>
      </c>
      <c r="E657" s="393" t="str">
        <f>IF(入力①申請書項目!G457="","",IF(入力①申請書項目!M457="",""&amp;入力①申請書項目!G457&amp;"."&amp;入力①申請書項目!J457,""&amp;入力①申請書項目!G457&amp;"."&amp;入力①申請書項目!J457&amp;"."&amp;入力①申請書項目!M457))</f>
        <v/>
      </c>
      <c r="F657" s="393"/>
      <c r="G657" s="393"/>
      <c r="H657" s="393"/>
      <c r="I657" s="464" t="str">
        <f>IF(入力①申請書項目!P457="","",VLOOKUP(入力①申請書項目!P457,PL①!$A$28:$B$36,2,FALSE))</f>
        <v/>
      </c>
      <c r="J657" s="464"/>
      <c r="K657" s="464"/>
      <c r="L657" s="391" t="str">
        <f>IF(入力①申請書項目!T457="","",入力①申請書項目!T457)</f>
        <v/>
      </c>
      <c r="M657" s="391"/>
      <c r="N657" s="391"/>
      <c r="O657" s="391"/>
      <c r="P657" s="391"/>
      <c r="Q657" s="391"/>
      <c r="R657" s="391"/>
      <c r="S657" s="391"/>
      <c r="T657" s="391"/>
      <c r="U657" s="391"/>
      <c r="V657" s="391"/>
      <c r="W657" s="393" t="str">
        <f>IF(入力①申請書項目!AD457="","",入力①申請書項目!AD457)&amp;IF(入力①申請書項目!AG457="","",入力①申請書項目!AG457)</f>
        <v/>
      </c>
      <c r="X657" s="393"/>
      <c r="Y657" s="393"/>
      <c r="Z657" s="393"/>
      <c r="AA657" s="393" t="str">
        <f>IF(入力①申請書項目!AJ457="","",入力①申請書項目!AJ457)</f>
        <v/>
      </c>
      <c r="AB657" s="393"/>
      <c r="AC657" s="393"/>
      <c r="AD657" s="394" t="str">
        <f>IF(入力①申請書項目!AN457="","",入力①申請書項目!AN457)</f>
        <v/>
      </c>
      <c r="AE657" s="394"/>
      <c r="AF657" s="394"/>
      <c r="AG657" s="443" t="str">
        <f>IF(入力①申請書項目!AQ457="","",入力①申請書項目!AQ457)</f>
        <v/>
      </c>
      <c r="AH657" s="443"/>
      <c r="AI657" s="394" t="str">
        <f>IF(入力①申請書項目!AS457=0,"",入力①申請書項目!AS457)</f>
        <v/>
      </c>
      <c r="AJ657" s="394"/>
      <c r="AK657" s="394"/>
      <c r="AL657" s="416" t="str">
        <f>IF(入力①申請書項目!AY457="","",入力①申請書項目!AY457)</f>
        <v/>
      </c>
      <c r="AM657" s="416"/>
      <c r="AN657" s="416"/>
      <c r="AO657" s="416"/>
      <c r="AP657" s="416"/>
      <c r="AQ657" s="342"/>
    </row>
    <row r="658" spans="1:43" x14ac:dyDescent="0.15">
      <c r="A658" s="268"/>
      <c r="B658" s="268"/>
      <c r="C658" s="351">
        <v>288</v>
      </c>
      <c r="D658" s="343" t="str">
        <f>IF(入力①申請書項目!E458="","",入力①申請書項目!E458)</f>
        <v/>
      </c>
      <c r="E658" s="393" t="str">
        <f>IF(入力①申請書項目!G458="","",IF(入力①申請書項目!M458="",""&amp;入力①申請書項目!G458&amp;"."&amp;入力①申請書項目!J458,""&amp;入力①申請書項目!G458&amp;"."&amp;入力①申請書項目!J458&amp;"."&amp;入力①申請書項目!M458))</f>
        <v/>
      </c>
      <c r="F658" s="393"/>
      <c r="G658" s="393"/>
      <c r="H658" s="393"/>
      <c r="I658" s="464" t="str">
        <f>IF(入力①申請書項目!P458="","",VLOOKUP(入力①申請書項目!P458,PL①!$A$28:$B$36,2,FALSE))</f>
        <v/>
      </c>
      <c r="J658" s="464"/>
      <c r="K658" s="464"/>
      <c r="L658" s="391" t="str">
        <f>IF(入力①申請書項目!T458="","",入力①申請書項目!T458)</f>
        <v/>
      </c>
      <c r="M658" s="391"/>
      <c r="N658" s="391"/>
      <c r="O658" s="391"/>
      <c r="P658" s="391"/>
      <c r="Q658" s="391"/>
      <c r="R658" s="391"/>
      <c r="S658" s="391"/>
      <c r="T658" s="391"/>
      <c r="U658" s="391"/>
      <c r="V658" s="391"/>
      <c r="W658" s="393" t="str">
        <f>IF(入力①申請書項目!AD458="","",入力①申請書項目!AD458)&amp;IF(入力①申請書項目!AG458="","",入力①申請書項目!AG458)</f>
        <v/>
      </c>
      <c r="X658" s="393"/>
      <c r="Y658" s="393"/>
      <c r="Z658" s="393"/>
      <c r="AA658" s="393" t="str">
        <f>IF(入力①申請書項目!AJ458="","",入力①申請書項目!AJ458)</f>
        <v/>
      </c>
      <c r="AB658" s="393"/>
      <c r="AC658" s="393"/>
      <c r="AD658" s="394" t="str">
        <f>IF(入力①申請書項目!AN458="","",入力①申請書項目!AN458)</f>
        <v/>
      </c>
      <c r="AE658" s="394"/>
      <c r="AF658" s="394"/>
      <c r="AG658" s="443" t="str">
        <f>IF(入力①申請書項目!AQ458="","",入力①申請書項目!AQ458)</f>
        <v/>
      </c>
      <c r="AH658" s="443"/>
      <c r="AI658" s="394" t="str">
        <f>IF(入力①申請書項目!AS458=0,"",入力①申請書項目!AS458)</f>
        <v/>
      </c>
      <c r="AJ658" s="394"/>
      <c r="AK658" s="394"/>
      <c r="AL658" s="416" t="str">
        <f>IF(入力①申請書項目!AY458="","",入力①申請書項目!AY458)</f>
        <v/>
      </c>
      <c r="AM658" s="416"/>
      <c r="AN658" s="416"/>
      <c r="AO658" s="416"/>
      <c r="AP658" s="416"/>
      <c r="AQ658" s="342"/>
    </row>
    <row r="659" spans="1:43" x14ac:dyDescent="0.15">
      <c r="A659" s="268"/>
      <c r="B659" s="268"/>
      <c r="C659" s="351">
        <v>289</v>
      </c>
      <c r="D659" s="343" t="str">
        <f>IF(入力①申請書項目!E459="","",入力①申請書項目!E459)</f>
        <v/>
      </c>
      <c r="E659" s="393" t="str">
        <f>IF(入力①申請書項目!G459="","",IF(入力①申請書項目!M459="",""&amp;入力①申請書項目!G459&amp;"."&amp;入力①申請書項目!J459,""&amp;入力①申請書項目!G459&amp;"."&amp;入力①申請書項目!J459&amp;"."&amp;入力①申請書項目!M459))</f>
        <v/>
      </c>
      <c r="F659" s="393"/>
      <c r="G659" s="393"/>
      <c r="H659" s="393"/>
      <c r="I659" s="464" t="str">
        <f>IF(入力①申請書項目!P459="","",VLOOKUP(入力①申請書項目!P459,PL①!$A$28:$B$36,2,FALSE))</f>
        <v/>
      </c>
      <c r="J659" s="464"/>
      <c r="K659" s="464"/>
      <c r="L659" s="391" t="str">
        <f>IF(入力①申請書項目!T459="","",入力①申請書項目!T459)</f>
        <v/>
      </c>
      <c r="M659" s="391"/>
      <c r="N659" s="391"/>
      <c r="O659" s="391"/>
      <c r="P659" s="391"/>
      <c r="Q659" s="391"/>
      <c r="R659" s="391"/>
      <c r="S659" s="391"/>
      <c r="T659" s="391"/>
      <c r="U659" s="391"/>
      <c r="V659" s="391"/>
      <c r="W659" s="393" t="str">
        <f>IF(入力①申請書項目!AD459="","",入力①申請書項目!AD459)&amp;IF(入力①申請書項目!AG459="","",入力①申請書項目!AG459)</f>
        <v/>
      </c>
      <c r="X659" s="393"/>
      <c r="Y659" s="393"/>
      <c r="Z659" s="393"/>
      <c r="AA659" s="393" t="str">
        <f>IF(入力①申請書項目!AJ459="","",入力①申請書項目!AJ459)</f>
        <v/>
      </c>
      <c r="AB659" s="393"/>
      <c r="AC659" s="393"/>
      <c r="AD659" s="394" t="str">
        <f>IF(入力①申請書項目!AN459="","",入力①申請書項目!AN459)</f>
        <v/>
      </c>
      <c r="AE659" s="394"/>
      <c r="AF659" s="394"/>
      <c r="AG659" s="443" t="str">
        <f>IF(入力①申請書項目!AQ459="","",入力①申請書項目!AQ459)</f>
        <v/>
      </c>
      <c r="AH659" s="443"/>
      <c r="AI659" s="394" t="str">
        <f>IF(入力①申請書項目!AS459=0,"",入力①申請書項目!AS459)</f>
        <v/>
      </c>
      <c r="AJ659" s="394"/>
      <c r="AK659" s="394"/>
      <c r="AL659" s="416" t="str">
        <f>IF(入力①申請書項目!AY459="","",入力①申請書項目!AY459)</f>
        <v/>
      </c>
      <c r="AM659" s="416"/>
      <c r="AN659" s="416"/>
      <c r="AO659" s="416"/>
      <c r="AP659" s="416"/>
      <c r="AQ659" s="342"/>
    </row>
    <row r="660" spans="1:43" x14ac:dyDescent="0.15">
      <c r="A660" s="268"/>
      <c r="B660" s="268"/>
      <c r="C660" s="351">
        <v>290</v>
      </c>
      <c r="D660" s="343" t="str">
        <f>IF(入力①申請書項目!E460="","",入力①申請書項目!E460)</f>
        <v/>
      </c>
      <c r="E660" s="393" t="str">
        <f>IF(入力①申請書項目!G460="","",IF(入力①申請書項目!M460="",""&amp;入力①申請書項目!G460&amp;"."&amp;入力①申請書項目!J460,""&amp;入力①申請書項目!G460&amp;"."&amp;入力①申請書項目!J460&amp;"."&amp;入力①申請書項目!M460))</f>
        <v/>
      </c>
      <c r="F660" s="393"/>
      <c r="G660" s="393"/>
      <c r="H660" s="393"/>
      <c r="I660" s="464" t="str">
        <f>IF(入力①申請書項目!P460="","",VLOOKUP(入力①申請書項目!P460,PL①!$A$28:$B$36,2,FALSE))</f>
        <v/>
      </c>
      <c r="J660" s="464"/>
      <c r="K660" s="464"/>
      <c r="L660" s="391" t="str">
        <f>IF(入力①申請書項目!T460="","",入力①申請書項目!T460)</f>
        <v/>
      </c>
      <c r="M660" s="391"/>
      <c r="N660" s="391"/>
      <c r="O660" s="391"/>
      <c r="P660" s="391"/>
      <c r="Q660" s="391"/>
      <c r="R660" s="391"/>
      <c r="S660" s="391"/>
      <c r="T660" s="391"/>
      <c r="U660" s="391"/>
      <c r="V660" s="391"/>
      <c r="W660" s="393" t="str">
        <f>IF(入力①申請書項目!AD460="","",入力①申請書項目!AD460)&amp;IF(入力①申請書項目!AG460="","",入力①申請書項目!AG460)</f>
        <v/>
      </c>
      <c r="X660" s="393"/>
      <c r="Y660" s="393"/>
      <c r="Z660" s="393"/>
      <c r="AA660" s="393" t="str">
        <f>IF(入力①申請書項目!AJ460="","",入力①申請書項目!AJ460)</f>
        <v/>
      </c>
      <c r="AB660" s="393"/>
      <c r="AC660" s="393"/>
      <c r="AD660" s="394" t="str">
        <f>IF(入力①申請書項目!AN460="","",入力①申請書項目!AN460)</f>
        <v/>
      </c>
      <c r="AE660" s="394"/>
      <c r="AF660" s="394"/>
      <c r="AG660" s="443" t="str">
        <f>IF(入力①申請書項目!AQ460="","",入力①申請書項目!AQ460)</f>
        <v/>
      </c>
      <c r="AH660" s="443"/>
      <c r="AI660" s="394" t="str">
        <f>IF(入力①申請書項目!AS460=0,"",入力①申請書項目!AS460)</f>
        <v/>
      </c>
      <c r="AJ660" s="394"/>
      <c r="AK660" s="394"/>
      <c r="AL660" s="416" t="str">
        <f>IF(入力①申請書項目!AY460="","",入力①申請書項目!AY460)</f>
        <v/>
      </c>
      <c r="AM660" s="416"/>
      <c r="AN660" s="416"/>
      <c r="AO660" s="416"/>
      <c r="AP660" s="416"/>
      <c r="AQ660" s="342"/>
    </row>
    <row r="661" spans="1:43" x14ac:dyDescent="0.15">
      <c r="A661" s="268"/>
      <c r="B661" s="268"/>
      <c r="C661" s="351">
        <v>291</v>
      </c>
      <c r="D661" s="343" t="str">
        <f>IF(入力①申請書項目!E461="","",入力①申請書項目!E461)</f>
        <v/>
      </c>
      <c r="E661" s="393" t="str">
        <f>IF(入力①申請書項目!G461="","",IF(入力①申請書項目!M461="",""&amp;入力①申請書項目!G461&amp;"."&amp;入力①申請書項目!J461,""&amp;入力①申請書項目!G461&amp;"."&amp;入力①申請書項目!J461&amp;"."&amp;入力①申請書項目!M461))</f>
        <v/>
      </c>
      <c r="F661" s="393"/>
      <c r="G661" s="393"/>
      <c r="H661" s="393"/>
      <c r="I661" s="464" t="str">
        <f>IF(入力①申請書項目!P461="","",VLOOKUP(入力①申請書項目!P461,PL①!$A$28:$B$36,2,FALSE))</f>
        <v/>
      </c>
      <c r="J661" s="464"/>
      <c r="K661" s="464"/>
      <c r="L661" s="391" t="str">
        <f>IF(入力①申請書項目!T461="","",入力①申請書項目!T461)</f>
        <v/>
      </c>
      <c r="M661" s="391"/>
      <c r="N661" s="391"/>
      <c r="O661" s="391"/>
      <c r="P661" s="391"/>
      <c r="Q661" s="391"/>
      <c r="R661" s="391"/>
      <c r="S661" s="391"/>
      <c r="T661" s="391"/>
      <c r="U661" s="391"/>
      <c r="V661" s="391"/>
      <c r="W661" s="393" t="str">
        <f>IF(入力①申請書項目!AD461="","",入力①申請書項目!AD461)&amp;IF(入力①申請書項目!AG461="","",入力①申請書項目!AG461)</f>
        <v/>
      </c>
      <c r="X661" s="393"/>
      <c r="Y661" s="393"/>
      <c r="Z661" s="393"/>
      <c r="AA661" s="393" t="str">
        <f>IF(入力①申請書項目!AJ461="","",入力①申請書項目!AJ461)</f>
        <v/>
      </c>
      <c r="AB661" s="393"/>
      <c r="AC661" s="393"/>
      <c r="AD661" s="394" t="str">
        <f>IF(入力①申請書項目!AN461="","",入力①申請書項目!AN461)</f>
        <v/>
      </c>
      <c r="AE661" s="394"/>
      <c r="AF661" s="394"/>
      <c r="AG661" s="443" t="str">
        <f>IF(入力①申請書項目!AQ461="","",入力①申請書項目!AQ461)</f>
        <v/>
      </c>
      <c r="AH661" s="443"/>
      <c r="AI661" s="394" t="str">
        <f>IF(入力①申請書項目!AS461=0,"",入力①申請書項目!AS461)</f>
        <v/>
      </c>
      <c r="AJ661" s="394"/>
      <c r="AK661" s="394"/>
      <c r="AL661" s="416" t="str">
        <f>IF(入力①申請書項目!AY461="","",入力①申請書項目!AY461)</f>
        <v/>
      </c>
      <c r="AM661" s="416"/>
      <c r="AN661" s="416"/>
      <c r="AO661" s="416"/>
      <c r="AP661" s="416"/>
      <c r="AQ661" s="342"/>
    </row>
    <row r="662" spans="1:43" x14ac:dyDescent="0.15">
      <c r="A662" s="268"/>
      <c r="B662" s="268"/>
      <c r="C662" s="351">
        <v>292</v>
      </c>
      <c r="D662" s="343" t="str">
        <f>IF(入力①申請書項目!E462="","",入力①申請書項目!E462)</f>
        <v/>
      </c>
      <c r="E662" s="393" t="str">
        <f>IF(入力①申請書項目!G462="","",IF(入力①申請書項目!M462="",""&amp;入力①申請書項目!G462&amp;"."&amp;入力①申請書項目!J462,""&amp;入力①申請書項目!G462&amp;"."&amp;入力①申請書項目!J462&amp;"."&amp;入力①申請書項目!M462))</f>
        <v/>
      </c>
      <c r="F662" s="393"/>
      <c r="G662" s="393"/>
      <c r="H662" s="393"/>
      <c r="I662" s="464" t="str">
        <f>IF(入力①申請書項目!P462="","",VLOOKUP(入力①申請書項目!P462,PL①!$A$28:$B$36,2,FALSE))</f>
        <v/>
      </c>
      <c r="J662" s="464"/>
      <c r="K662" s="464"/>
      <c r="L662" s="391" t="str">
        <f>IF(入力①申請書項目!T462="","",入力①申請書項目!T462)</f>
        <v/>
      </c>
      <c r="M662" s="391"/>
      <c r="N662" s="391"/>
      <c r="O662" s="391"/>
      <c r="P662" s="391"/>
      <c r="Q662" s="391"/>
      <c r="R662" s="391"/>
      <c r="S662" s="391"/>
      <c r="T662" s="391"/>
      <c r="U662" s="391"/>
      <c r="V662" s="391"/>
      <c r="W662" s="393" t="str">
        <f>IF(入力①申請書項目!AD462="","",入力①申請書項目!AD462)&amp;IF(入力①申請書項目!AG462="","",入力①申請書項目!AG462)</f>
        <v/>
      </c>
      <c r="X662" s="393"/>
      <c r="Y662" s="393"/>
      <c r="Z662" s="393"/>
      <c r="AA662" s="393" t="str">
        <f>IF(入力①申請書項目!AJ462="","",入力①申請書項目!AJ462)</f>
        <v/>
      </c>
      <c r="AB662" s="393"/>
      <c r="AC662" s="393"/>
      <c r="AD662" s="394" t="str">
        <f>IF(入力①申請書項目!AN462="","",入力①申請書項目!AN462)</f>
        <v/>
      </c>
      <c r="AE662" s="394"/>
      <c r="AF662" s="394"/>
      <c r="AG662" s="443" t="str">
        <f>IF(入力①申請書項目!AQ462="","",入力①申請書項目!AQ462)</f>
        <v/>
      </c>
      <c r="AH662" s="443"/>
      <c r="AI662" s="394" t="str">
        <f>IF(入力①申請書項目!AS462=0,"",入力①申請書項目!AS462)</f>
        <v/>
      </c>
      <c r="AJ662" s="394"/>
      <c r="AK662" s="394"/>
      <c r="AL662" s="416" t="str">
        <f>IF(入力①申請書項目!AY462="","",入力①申請書項目!AY462)</f>
        <v/>
      </c>
      <c r="AM662" s="416"/>
      <c r="AN662" s="416"/>
      <c r="AO662" s="416"/>
      <c r="AP662" s="416"/>
      <c r="AQ662" s="342"/>
    </row>
    <row r="663" spans="1:43" x14ac:dyDescent="0.15">
      <c r="A663" s="268"/>
      <c r="B663" s="268"/>
      <c r="C663" s="351">
        <v>293</v>
      </c>
      <c r="D663" s="343" t="str">
        <f>IF(入力①申請書項目!E463="","",入力①申請書項目!E463)</f>
        <v/>
      </c>
      <c r="E663" s="393" t="str">
        <f>IF(入力①申請書項目!G463="","",IF(入力①申請書項目!M463="",""&amp;入力①申請書項目!G463&amp;"."&amp;入力①申請書項目!J463,""&amp;入力①申請書項目!G463&amp;"."&amp;入力①申請書項目!J463&amp;"."&amp;入力①申請書項目!M463))</f>
        <v/>
      </c>
      <c r="F663" s="393"/>
      <c r="G663" s="393"/>
      <c r="H663" s="393"/>
      <c r="I663" s="464" t="str">
        <f>IF(入力①申請書項目!P463="","",VLOOKUP(入力①申請書項目!P463,PL①!$A$28:$B$36,2,FALSE))</f>
        <v/>
      </c>
      <c r="J663" s="464"/>
      <c r="K663" s="464"/>
      <c r="L663" s="391" t="str">
        <f>IF(入力①申請書項目!T463="","",入力①申請書項目!T463)</f>
        <v/>
      </c>
      <c r="M663" s="391"/>
      <c r="N663" s="391"/>
      <c r="O663" s="391"/>
      <c r="P663" s="391"/>
      <c r="Q663" s="391"/>
      <c r="R663" s="391"/>
      <c r="S663" s="391"/>
      <c r="T663" s="391"/>
      <c r="U663" s="391"/>
      <c r="V663" s="391"/>
      <c r="W663" s="393" t="str">
        <f>IF(入力①申請書項目!AD463="","",入力①申請書項目!AD463)&amp;IF(入力①申請書項目!AG463="","",入力①申請書項目!AG463)</f>
        <v/>
      </c>
      <c r="X663" s="393"/>
      <c r="Y663" s="393"/>
      <c r="Z663" s="393"/>
      <c r="AA663" s="393" t="str">
        <f>IF(入力①申請書項目!AJ463="","",入力①申請書項目!AJ463)</f>
        <v/>
      </c>
      <c r="AB663" s="393"/>
      <c r="AC663" s="393"/>
      <c r="AD663" s="394" t="str">
        <f>IF(入力①申請書項目!AN463="","",入力①申請書項目!AN463)</f>
        <v/>
      </c>
      <c r="AE663" s="394"/>
      <c r="AF663" s="394"/>
      <c r="AG663" s="443" t="str">
        <f>IF(入力①申請書項目!AQ463="","",入力①申請書項目!AQ463)</f>
        <v/>
      </c>
      <c r="AH663" s="443"/>
      <c r="AI663" s="394" t="str">
        <f>IF(入力①申請書項目!AS463=0,"",入力①申請書項目!AS463)</f>
        <v/>
      </c>
      <c r="AJ663" s="394"/>
      <c r="AK663" s="394"/>
      <c r="AL663" s="416" t="str">
        <f>IF(入力①申請書項目!AY463="","",入力①申請書項目!AY463)</f>
        <v/>
      </c>
      <c r="AM663" s="416"/>
      <c r="AN663" s="416"/>
      <c r="AO663" s="416"/>
      <c r="AP663" s="416"/>
      <c r="AQ663" s="342"/>
    </row>
    <row r="664" spans="1:43" x14ac:dyDescent="0.15">
      <c r="A664" s="268"/>
      <c r="B664" s="268"/>
      <c r="C664" s="351">
        <v>294</v>
      </c>
      <c r="D664" s="343" t="str">
        <f>IF(入力①申請書項目!E464="","",入力①申請書項目!E464)</f>
        <v/>
      </c>
      <c r="E664" s="393" t="str">
        <f>IF(入力①申請書項目!G464="","",IF(入力①申請書項目!M464="",""&amp;入力①申請書項目!G464&amp;"."&amp;入力①申請書項目!J464,""&amp;入力①申請書項目!G464&amp;"."&amp;入力①申請書項目!J464&amp;"."&amp;入力①申請書項目!M464))</f>
        <v/>
      </c>
      <c r="F664" s="393"/>
      <c r="G664" s="393"/>
      <c r="H664" s="393"/>
      <c r="I664" s="464" t="str">
        <f>IF(入力①申請書項目!P464="","",VLOOKUP(入力①申請書項目!P464,PL①!$A$28:$B$36,2,FALSE))</f>
        <v/>
      </c>
      <c r="J664" s="464"/>
      <c r="K664" s="464"/>
      <c r="L664" s="391" t="str">
        <f>IF(入力①申請書項目!T464="","",入力①申請書項目!T464)</f>
        <v/>
      </c>
      <c r="M664" s="391"/>
      <c r="N664" s="391"/>
      <c r="O664" s="391"/>
      <c r="P664" s="391"/>
      <c r="Q664" s="391"/>
      <c r="R664" s="391"/>
      <c r="S664" s="391"/>
      <c r="T664" s="391"/>
      <c r="U664" s="391"/>
      <c r="V664" s="391"/>
      <c r="W664" s="393" t="str">
        <f>IF(入力①申請書項目!AD464="","",入力①申請書項目!AD464)&amp;IF(入力①申請書項目!AG464="","",入力①申請書項目!AG464)</f>
        <v/>
      </c>
      <c r="X664" s="393"/>
      <c r="Y664" s="393"/>
      <c r="Z664" s="393"/>
      <c r="AA664" s="393" t="str">
        <f>IF(入力①申請書項目!AJ464="","",入力①申請書項目!AJ464)</f>
        <v/>
      </c>
      <c r="AB664" s="393"/>
      <c r="AC664" s="393"/>
      <c r="AD664" s="394" t="str">
        <f>IF(入力①申請書項目!AN464="","",入力①申請書項目!AN464)</f>
        <v/>
      </c>
      <c r="AE664" s="394"/>
      <c r="AF664" s="394"/>
      <c r="AG664" s="443" t="str">
        <f>IF(入力①申請書項目!AQ464="","",入力①申請書項目!AQ464)</f>
        <v/>
      </c>
      <c r="AH664" s="443"/>
      <c r="AI664" s="394" t="str">
        <f>IF(入力①申請書項目!AS464=0,"",入力①申請書項目!AS464)</f>
        <v/>
      </c>
      <c r="AJ664" s="394"/>
      <c r="AK664" s="394"/>
      <c r="AL664" s="416" t="str">
        <f>IF(入力①申請書項目!AY464="","",入力①申請書項目!AY464)</f>
        <v/>
      </c>
      <c r="AM664" s="416"/>
      <c r="AN664" s="416"/>
      <c r="AO664" s="416"/>
      <c r="AP664" s="416"/>
      <c r="AQ664" s="342"/>
    </row>
    <row r="665" spans="1:43" x14ac:dyDescent="0.15">
      <c r="A665" s="268"/>
      <c r="B665" s="268"/>
      <c r="C665" s="351">
        <v>295</v>
      </c>
      <c r="D665" s="343" t="str">
        <f>IF(入力①申請書項目!E465="","",入力①申請書項目!E465)</f>
        <v/>
      </c>
      <c r="E665" s="393" t="str">
        <f>IF(入力①申請書項目!G465="","",IF(入力①申請書項目!M465="",""&amp;入力①申請書項目!G465&amp;"."&amp;入力①申請書項目!J465,""&amp;入力①申請書項目!G465&amp;"."&amp;入力①申請書項目!J465&amp;"."&amp;入力①申請書項目!M465))</f>
        <v/>
      </c>
      <c r="F665" s="393"/>
      <c r="G665" s="393"/>
      <c r="H665" s="393"/>
      <c r="I665" s="464" t="str">
        <f>IF(入力①申請書項目!P465="","",VLOOKUP(入力①申請書項目!P465,PL①!$A$28:$B$36,2,FALSE))</f>
        <v/>
      </c>
      <c r="J665" s="464"/>
      <c r="K665" s="464"/>
      <c r="L665" s="391" t="str">
        <f>IF(入力①申請書項目!T465="","",入力①申請書項目!T465)</f>
        <v/>
      </c>
      <c r="M665" s="391"/>
      <c r="N665" s="391"/>
      <c r="O665" s="391"/>
      <c r="P665" s="391"/>
      <c r="Q665" s="391"/>
      <c r="R665" s="391"/>
      <c r="S665" s="391"/>
      <c r="T665" s="391"/>
      <c r="U665" s="391"/>
      <c r="V665" s="391"/>
      <c r="W665" s="393" t="str">
        <f>IF(入力①申請書項目!AD465="","",入力①申請書項目!AD465)&amp;IF(入力①申請書項目!AG465="","",入力①申請書項目!AG465)</f>
        <v/>
      </c>
      <c r="X665" s="393"/>
      <c r="Y665" s="393"/>
      <c r="Z665" s="393"/>
      <c r="AA665" s="393" t="str">
        <f>IF(入力①申請書項目!AJ465="","",入力①申請書項目!AJ465)</f>
        <v/>
      </c>
      <c r="AB665" s="393"/>
      <c r="AC665" s="393"/>
      <c r="AD665" s="394" t="str">
        <f>IF(入力①申請書項目!AN465="","",入力①申請書項目!AN465)</f>
        <v/>
      </c>
      <c r="AE665" s="394"/>
      <c r="AF665" s="394"/>
      <c r="AG665" s="443" t="str">
        <f>IF(入力①申請書項目!AQ465="","",入力①申請書項目!AQ465)</f>
        <v/>
      </c>
      <c r="AH665" s="443"/>
      <c r="AI665" s="394" t="str">
        <f>IF(入力①申請書項目!AS465=0,"",入力①申請書項目!AS465)</f>
        <v/>
      </c>
      <c r="AJ665" s="394"/>
      <c r="AK665" s="394"/>
      <c r="AL665" s="416" t="str">
        <f>IF(入力①申請書項目!AY465="","",入力①申請書項目!AY465)</f>
        <v/>
      </c>
      <c r="AM665" s="416"/>
      <c r="AN665" s="416"/>
      <c r="AO665" s="416"/>
      <c r="AP665" s="416"/>
      <c r="AQ665" s="342"/>
    </row>
    <row r="666" spans="1:43" x14ac:dyDescent="0.15">
      <c r="A666" s="268"/>
      <c r="B666" s="268"/>
      <c r="C666" s="351">
        <v>296</v>
      </c>
      <c r="D666" s="343" t="str">
        <f>IF(入力①申請書項目!E466="","",入力①申請書項目!E466)</f>
        <v/>
      </c>
      <c r="E666" s="393" t="str">
        <f>IF(入力①申請書項目!G466="","",IF(入力①申請書項目!M466="",""&amp;入力①申請書項目!G466&amp;"."&amp;入力①申請書項目!J466,""&amp;入力①申請書項目!G466&amp;"."&amp;入力①申請書項目!J466&amp;"."&amp;入力①申請書項目!M466))</f>
        <v/>
      </c>
      <c r="F666" s="393"/>
      <c r="G666" s="393"/>
      <c r="H666" s="393"/>
      <c r="I666" s="464" t="str">
        <f>IF(入力①申請書項目!P466="","",VLOOKUP(入力①申請書項目!P466,PL①!$A$28:$B$36,2,FALSE))</f>
        <v/>
      </c>
      <c r="J666" s="464"/>
      <c r="K666" s="464"/>
      <c r="L666" s="391" t="str">
        <f>IF(入力①申請書項目!T466="","",入力①申請書項目!T466)</f>
        <v/>
      </c>
      <c r="M666" s="391"/>
      <c r="N666" s="391"/>
      <c r="O666" s="391"/>
      <c r="P666" s="391"/>
      <c r="Q666" s="391"/>
      <c r="R666" s="391"/>
      <c r="S666" s="391"/>
      <c r="T666" s="391"/>
      <c r="U666" s="391"/>
      <c r="V666" s="391"/>
      <c r="W666" s="393" t="str">
        <f>IF(入力①申請書項目!AD466="","",入力①申請書項目!AD466)&amp;IF(入力①申請書項目!AG466="","",入力①申請書項目!AG466)</f>
        <v/>
      </c>
      <c r="X666" s="393"/>
      <c r="Y666" s="393"/>
      <c r="Z666" s="393"/>
      <c r="AA666" s="393" t="str">
        <f>IF(入力①申請書項目!AJ466="","",入力①申請書項目!AJ466)</f>
        <v/>
      </c>
      <c r="AB666" s="393"/>
      <c r="AC666" s="393"/>
      <c r="AD666" s="394" t="str">
        <f>IF(入力①申請書項目!AN466="","",入力①申請書項目!AN466)</f>
        <v/>
      </c>
      <c r="AE666" s="394"/>
      <c r="AF666" s="394"/>
      <c r="AG666" s="443" t="str">
        <f>IF(入力①申請書項目!AQ466="","",入力①申請書項目!AQ466)</f>
        <v/>
      </c>
      <c r="AH666" s="443"/>
      <c r="AI666" s="394" t="str">
        <f>IF(入力①申請書項目!AS466=0,"",入力①申請書項目!AS466)</f>
        <v/>
      </c>
      <c r="AJ666" s="394"/>
      <c r="AK666" s="394"/>
      <c r="AL666" s="416" t="str">
        <f>IF(入力①申請書項目!AY466="","",入力①申請書項目!AY466)</f>
        <v/>
      </c>
      <c r="AM666" s="416"/>
      <c r="AN666" s="416"/>
      <c r="AO666" s="416"/>
      <c r="AP666" s="416"/>
      <c r="AQ666" s="342"/>
    </row>
    <row r="667" spans="1:43" x14ac:dyDescent="0.15">
      <c r="A667" s="268"/>
      <c r="B667" s="268"/>
      <c r="C667" s="351">
        <v>297</v>
      </c>
      <c r="D667" s="343" t="str">
        <f>IF(入力①申請書項目!E467="","",入力①申請書項目!E467)</f>
        <v/>
      </c>
      <c r="E667" s="393" t="str">
        <f>IF(入力①申請書項目!G467="","",IF(入力①申請書項目!M467="",""&amp;入力①申請書項目!G467&amp;"."&amp;入力①申請書項目!J467,""&amp;入力①申請書項目!G467&amp;"."&amp;入力①申請書項目!J467&amp;"."&amp;入力①申請書項目!M467))</f>
        <v/>
      </c>
      <c r="F667" s="393"/>
      <c r="G667" s="393"/>
      <c r="H667" s="393"/>
      <c r="I667" s="464" t="str">
        <f>IF(入力①申請書項目!P467="","",VLOOKUP(入力①申請書項目!P467,PL①!$A$28:$B$36,2,FALSE))</f>
        <v/>
      </c>
      <c r="J667" s="464"/>
      <c r="K667" s="464"/>
      <c r="L667" s="391" t="str">
        <f>IF(入力①申請書項目!T467="","",入力①申請書項目!T467)</f>
        <v/>
      </c>
      <c r="M667" s="391"/>
      <c r="N667" s="391"/>
      <c r="O667" s="391"/>
      <c r="P667" s="391"/>
      <c r="Q667" s="391"/>
      <c r="R667" s="391"/>
      <c r="S667" s="391"/>
      <c r="T667" s="391"/>
      <c r="U667" s="391"/>
      <c r="V667" s="391"/>
      <c r="W667" s="393" t="str">
        <f>IF(入力①申請書項目!AD467="","",入力①申請書項目!AD467)&amp;IF(入力①申請書項目!AG467="","",入力①申請書項目!AG467)</f>
        <v/>
      </c>
      <c r="X667" s="393"/>
      <c r="Y667" s="393"/>
      <c r="Z667" s="393"/>
      <c r="AA667" s="393" t="str">
        <f>IF(入力①申請書項目!AJ467="","",入力①申請書項目!AJ467)</f>
        <v/>
      </c>
      <c r="AB667" s="393"/>
      <c r="AC667" s="393"/>
      <c r="AD667" s="394" t="str">
        <f>IF(入力①申請書項目!AN467="","",入力①申請書項目!AN467)</f>
        <v/>
      </c>
      <c r="AE667" s="394"/>
      <c r="AF667" s="394"/>
      <c r="AG667" s="443" t="str">
        <f>IF(入力①申請書項目!AQ467="","",入力①申請書項目!AQ467)</f>
        <v/>
      </c>
      <c r="AH667" s="443"/>
      <c r="AI667" s="394" t="str">
        <f>IF(入力①申請書項目!AS467=0,"",入力①申請書項目!AS467)</f>
        <v/>
      </c>
      <c r="AJ667" s="394"/>
      <c r="AK667" s="394"/>
      <c r="AL667" s="416" t="str">
        <f>IF(入力①申請書項目!AY467="","",入力①申請書項目!AY467)</f>
        <v/>
      </c>
      <c r="AM667" s="416"/>
      <c r="AN667" s="416"/>
      <c r="AO667" s="416"/>
      <c r="AP667" s="416"/>
      <c r="AQ667" s="342"/>
    </row>
    <row r="668" spans="1:43" x14ac:dyDescent="0.15">
      <c r="A668" s="268"/>
      <c r="B668" s="268"/>
      <c r="C668" s="351">
        <v>298</v>
      </c>
      <c r="D668" s="343" t="str">
        <f>IF(入力①申請書項目!E468="","",入力①申請書項目!E468)</f>
        <v/>
      </c>
      <c r="E668" s="393" t="str">
        <f>IF(入力①申請書項目!G468="","",IF(入力①申請書項目!M468="",""&amp;入力①申請書項目!G468&amp;"."&amp;入力①申請書項目!J468,""&amp;入力①申請書項目!G468&amp;"."&amp;入力①申請書項目!J468&amp;"."&amp;入力①申請書項目!M468))</f>
        <v/>
      </c>
      <c r="F668" s="393"/>
      <c r="G668" s="393"/>
      <c r="H668" s="393"/>
      <c r="I668" s="464" t="str">
        <f>IF(入力①申請書項目!P468="","",VLOOKUP(入力①申請書項目!P468,PL①!$A$28:$B$36,2,FALSE))</f>
        <v/>
      </c>
      <c r="J668" s="464"/>
      <c r="K668" s="464"/>
      <c r="L668" s="391" t="str">
        <f>IF(入力①申請書項目!T468="","",入力①申請書項目!T468)</f>
        <v/>
      </c>
      <c r="M668" s="391"/>
      <c r="N668" s="391"/>
      <c r="O668" s="391"/>
      <c r="P668" s="391"/>
      <c r="Q668" s="391"/>
      <c r="R668" s="391"/>
      <c r="S668" s="391"/>
      <c r="T668" s="391"/>
      <c r="U668" s="391"/>
      <c r="V668" s="391"/>
      <c r="W668" s="393" t="str">
        <f>IF(入力①申請書項目!AD468="","",入力①申請書項目!AD468)&amp;IF(入力①申請書項目!AG468="","",入力①申請書項目!AG468)</f>
        <v/>
      </c>
      <c r="X668" s="393"/>
      <c r="Y668" s="393"/>
      <c r="Z668" s="393"/>
      <c r="AA668" s="393" t="str">
        <f>IF(入力①申請書項目!AJ468="","",入力①申請書項目!AJ468)</f>
        <v/>
      </c>
      <c r="AB668" s="393"/>
      <c r="AC668" s="393"/>
      <c r="AD668" s="394" t="str">
        <f>IF(入力①申請書項目!AN468="","",入力①申請書項目!AN468)</f>
        <v/>
      </c>
      <c r="AE668" s="394"/>
      <c r="AF668" s="394"/>
      <c r="AG668" s="443" t="str">
        <f>IF(入力①申請書項目!AQ468="","",入力①申請書項目!AQ468)</f>
        <v/>
      </c>
      <c r="AH668" s="443"/>
      <c r="AI668" s="394" t="str">
        <f>IF(入力①申請書項目!AS468=0,"",入力①申請書項目!AS468)</f>
        <v/>
      </c>
      <c r="AJ668" s="394"/>
      <c r="AK668" s="394"/>
      <c r="AL668" s="416" t="str">
        <f>IF(入力①申請書項目!AY468="","",入力①申請書項目!AY468)</f>
        <v/>
      </c>
      <c r="AM668" s="416"/>
      <c r="AN668" s="416"/>
      <c r="AO668" s="416"/>
      <c r="AP668" s="416"/>
      <c r="AQ668" s="342"/>
    </row>
    <row r="669" spans="1:43" x14ac:dyDescent="0.15">
      <c r="A669" s="268"/>
      <c r="B669" s="268"/>
      <c r="C669" s="351">
        <v>299</v>
      </c>
      <c r="D669" s="343" t="str">
        <f>IF(入力①申請書項目!E469="","",入力①申請書項目!E469)</f>
        <v/>
      </c>
      <c r="E669" s="393" t="str">
        <f>IF(入力①申請書項目!G469="","",IF(入力①申請書項目!M469="",""&amp;入力①申請書項目!G469&amp;"."&amp;入力①申請書項目!J469,""&amp;入力①申請書項目!G469&amp;"."&amp;入力①申請書項目!J469&amp;"."&amp;入力①申請書項目!M469))</f>
        <v/>
      </c>
      <c r="F669" s="393"/>
      <c r="G669" s="393"/>
      <c r="H669" s="393"/>
      <c r="I669" s="464" t="str">
        <f>IF(入力①申請書項目!P469="","",VLOOKUP(入力①申請書項目!P469,PL①!$A$28:$B$36,2,FALSE))</f>
        <v/>
      </c>
      <c r="J669" s="464"/>
      <c r="K669" s="464"/>
      <c r="L669" s="391" t="str">
        <f>IF(入力①申請書項目!T469="","",入力①申請書項目!T469)</f>
        <v/>
      </c>
      <c r="M669" s="391"/>
      <c r="N669" s="391"/>
      <c r="O669" s="391"/>
      <c r="P669" s="391"/>
      <c r="Q669" s="391"/>
      <c r="R669" s="391"/>
      <c r="S669" s="391"/>
      <c r="T669" s="391"/>
      <c r="U669" s="391"/>
      <c r="V669" s="391"/>
      <c r="W669" s="393" t="str">
        <f>IF(入力①申請書項目!AD469="","",入力①申請書項目!AD469)&amp;IF(入力①申請書項目!AG469="","",入力①申請書項目!AG469)</f>
        <v/>
      </c>
      <c r="X669" s="393"/>
      <c r="Y669" s="393"/>
      <c r="Z669" s="393"/>
      <c r="AA669" s="393" t="str">
        <f>IF(入力①申請書項目!AJ469="","",入力①申請書項目!AJ469)</f>
        <v/>
      </c>
      <c r="AB669" s="393"/>
      <c r="AC669" s="393"/>
      <c r="AD669" s="394" t="str">
        <f>IF(入力①申請書項目!AN469="","",入力①申請書項目!AN469)</f>
        <v/>
      </c>
      <c r="AE669" s="394"/>
      <c r="AF669" s="394"/>
      <c r="AG669" s="443" t="str">
        <f>IF(入力①申請書項目!AQ469="","",入力①申請書項目!AQ469)</f>
        <v/>
      </c>
      <c r="AH669" s="443"/>
      <c r="AI669" s="394" t="str">
        <f>IF(入力①申請書項目!AS469=0,"",入力①申請書項目!AS469)</f>
        <v/>
      </c>
      <c r="AJ669" s="394"/>
      <c r="AK669" s="394"/>
      <c r="AL669" s="416" t="str">
        <f>IF(入力①申請書項目!AY469="","",入力①申請書項目!AY469)</f>
        <v/>
      </c>
      <c r="AM669" s="416"/>
      <c r="AN669" s="416"/>
      <c r="AO669" s="416"/>
      <c r="AP669" s="416"/>
      <c r="AQ669" s="342"/>
    </row>
    <row r="670" spans="1:43" x14ac:dyDescent="0.15">
      <c r="A670" s="268"/>
      <c r="B670" s="268"/>
      <c r="C670" s="351">
        <v>300</v>
      </c>
      <c r="D670" s="343" t="str">
        <f>IF(入力①申請書項目!E470="","",入力①申請書項目!E470)</f>
        <v/>
      </c>
      <c r="E670" s="393" t="str">
        <f>IF(入力①申請書項目!G470="","",IF(入力①申請書項目!M470="",""&amp;入力①申請書項目!G470&amp;"."&amp;入力①申請書項目!J470,""&amp;入力①申請書項目!G470&amp;"."&amp;入力①申請書項目!J470&amp;"."&amp;入力①申請書項目!M470))</f>
        <v/>
      </c>
      <c r="F670" s="393"/>
      <c r="G670" s="393"/>
      <c r="H670" s="393"/>
      <c r="I670" s="464" t="str">
        <f>IF(入力①申請書項目!P470="","",VLOOKUP(入力①申請書項目!P470,PL①!$A$28:$B$36,2,FALSE))</f>
        <v/>
      </c>
      <c r="J670" s="464"/>
      <c r="K670" s="464"/>
      <c r="L670" s="391" t="str">
        <f>IF(入力①申請書項目!T470="","",入力①申請書項目!T470)</f>
        <v/>
      </c>
      <c r="M670" s="391"/>
      <c r="N670" s="391"/>
      <c r="O670" s="391"/>
      <c r="P670" s="391"/>
      <c r="Q670" s="391"/>
      <c r="R670" s="391"/>
      <c r="S670" s="391"/>
      <c r="T670" s="391"/>
      <c r="U670" s="391"/>
      <c r="V670" s="391"/>
      <c r="W670" s="393" t="str">
        <f>IF(入力①申請書項目!AD470="","",入力①申請書項目!AD470)&amp;IF(入力①申請書項目!AG470="","",入力①申請書項目!AG470)</f>
        <v/>
      </c>
      <c r="X670" s="393"/>
      <c r="Y670" s="393"/>
      <c r="Z670" s="393"/>
      <c r="AA670" s="393" t="str">
        <f>IF(入力①申請書項目!AJ470="","",入力①申請書項目!AJ470)</f>
        <v/>
      </c>
      <c r="AB670" s="393"/>
      <c r="AC670" s="393"/>
      <c r="AD670" s="394" t="str">
        <f>IF(入力①申請書項目!AN470="","",入力①申請書項目!AN470)</f>
        <v/>
      </c>
      <c r="AE670" s="394"/>
      <c r="AF670" s="394"/>
      <c r="AG670" s="443" t="str">
        <f>IF(入力①申請書項目!AQ470="","",入力①申請書項目!AQ470)</f>
        <v/>
      </c>
      <c r="AH670" s="443"/>
      <c r="AI670" s="394" t="str">
        <f>IF(入力①申請書項目!AS470=0,"",入力①申請書項目!AS470)</f>
        <v/>
      </c>
      <c r="AJ670" s="394"/>
      <c r="AK670" s="394"/>
      <c r="AL670" s="416" t="str">
        <f>IF(入力①申請書項目!AY470="","",入力①申請書項目!AY470)</f>
        <v/>
      </c>
      <c r="AM670" s="416"/>
      <c r="AN670" s="416"/>
      <c r="AO670" s="416"/>
      <c r="AP670" s="416"/>
      <c r="AQ670" s="342"/>
    </row>
    <row r="671" spans="1:43" x14ac:dyDescent="0.15">
      <c r="A671" s="268"/>
      <c r="B671" s="268"/>
      <c r="C671" s="351">
        <v>301</v>
      </c>
      <c r="D671" s="343" t="str">
        <f>IF(入力①申請書項目!E471="","",入力①申請書項目!E471)</f>
        <v/>
      </c>
      <c r="E671" s="393" t="str">
        <f>IF(入力①申請書項目!G471="","",IF(入力①申請書項目!M471="",""&amp;入力①申請書項目!G471&amp;"."&amp;入力①申請書項目!J471,""&amp;入力①申請書項目!G471&amp;"."&amp;入力①申請書項目!J471&amp;"."&amp;入力①申請書項目!M471))</f>
        <v/>
      </c>
      <c r="F671" s="393"/>
      <c r="G671" s="393"/>
      <c r="H671" s="393"/>
      <c r="I671" s="464" t="str">
        <f>IF(入力①申請書項目!P471="","",VLOOKUP(入力①申請書項目!P471,PL①!$A$28:$B$36,2,FALSE))</f>
        <v/>
      </c>
      <c r="J671" s="464"/>
      <c r="K671" s="464"/>
      <c r="L671" s="391" t="str">
        <f>IF(入力①申請書項目!T471="","",入力①申請書項目!T471)</f>
        <v/>
      </c>
      <c r="M671" s="391"/>
      <c r="N671" s="391"/>
      <c r="O671" s="391"/>
      <c r="P671" s="391"/>
      <c r="Q671" s="391"/>
      <c r="R671" s="391"/>
      <c r="S671" s="391"/>
      <c r="T671" s="391"/>
      <c r="U671" s="391"/>
      <c r="V671" s="391"/>
      <c r="W671" s="393" t="str">
        <f>IF(入力①申請書項目!AD471="","",入力①申請書項目!AD471)&amp;IF(入力①申請書項目!AG471="","",入力①申請書項目!AG471)</f>
        <v/>
      </c>
      <c r="X671" s="393"/>
      <c r="Y671" s="393"/>
      <c r="Z671" s="393"/>
      <c r="AA671" s="393" t="str">
        <f>IF(入力①申請書項目!AJ471="","",入力①申請書項目!AJ471)</f>
        <v/>
      </c>
      <c r="AB671" s="393"/>
      <c r="AC671" s="393"/>
      <c r="AD671" s="394" t="str">
        <f>IF(入力①申請書項目!AN471="","",入力①申請書項目!AN471)</f>
        <v/>
      </c>
      <c r="AE671" s="394"/>
      <c r="AF671" s="394"/>
      <c r="AG671" s="443" t="str">
        <f>IF(入力①申請書項目!AQ471="","",入力①申請書項目!AQ471)</f>
        <v/>
      </c>
      <c r="AH671" s="443"/>
      <c r="AI671" s="394" t="str">
        <f>IF(入力①申請書項目!AS471=0,"",入力①申請書項目!AS471)</f>
        <v/>
      </c>
      <c r="AJ671" s="394"/>
      <c r="AK671" s="394"/>
      <c r="AL671" s="416" t="str">
        <f>IF(入力①申請書項目!AY471="","",入力①申請書項目!AY471)</f>
        <v/>
      </c>
      <c r="AM671" s="416"/>
      <c r="AN671" s="416"/>
      <c r="AO671" s="416"/>
      <c r="AP671" s="416"/>
      <c r="AQ671" s="342"/>
    </row>
    <row r="672" spans="1:43" x14ac:dyDescent="0.15">
      <c r="A672" s="268"/>
      <c r="B672" s="268"/>
      <c r="C672" s="351">
        <v>302</v>
      </c>
      <c r="D672" s="343" t="str">
        <f>IF(入力①申請書項目!E472="","",入力①申請書項目!E472)</f>
        <v/>
      </c>
      <c r="E672" s="393" t="str">
        <f>IF(入力①申請書項目!G472="","",IF(入力①申請書項目!M472="",""&amp;入力①申請書項目!G472&amp;"."&amp;入力①申請書項目!J472,""&amp;入力①申請書項目!G472&amp;"."&amp;入力①申請書項目!J472&amp;"."&amp;入力①申請書項目!M472))</f>
        <v/>
      </c>
      <c r="F672" s="393"/>
      <c r="G672" s="393"/>
      <c r="H672" s="393"/>
      <c r="I672" s="464" t="str">
        <f>IF(入力①申請書項目!P472="","",VLOOKUP(入力①申請書項目!P472,PL①!$A$28:$B$36,2,FALSE))</f>
        <v/>
      </c>
      <c r="J672" s="464"/>
      <c r="K672" s="464"/>
      <c r="L672" s="391" t="str">
        <f>IF(入力①申請書項目!T472="","",入力①申請書項目!T472)</f>
        <v/>
      </c>
      <c r="M672" s="391"/>
      <c r="N672" s="391"/>
      <c r="O672" s="391"/>
      <c r="P672" s="391"/>
      <c r="Q672" s="391"/>
      <c r="R672" s="391"/>
      <c r="S672" s="391"/>
      <c r="T672" s="391"/>
      <c r="U672" s="391"/>
      <c r="V672" s="391"/>
      <c r="W672" s="393" t="str">
        <f>IF(入力①申請書項目!AD472="","",入力①申請書項目!AD472)&amp;IF(入力①申請書項目!AG472="","",入力①申請書項目!AG472)</f>
        <v/>
      </c>
      <c r="X672" s="393"/>
      <c r="Y672" s="393"/>
      <c r="Z672" s="393"/>
      <c r="AA672" s="393" t="str">
        <f>IF(入力①申請書項目!AJ472="","",入力①申請書項目!AJ472)</f>
        <v/>
      </c>
      <c r="AB672" s="393"/>
      <c r="AC672" s="393"/>
      <c r="AD672" s="394" t="str">
        <f>IF(入力①申請書項目!AN472="","",入力①申請書項目!AN472)</f>
        <v/>
      </c>
      <c r="AE672" s="394"/>
      <c r="AF672" s="394"/>
      <c r="AG672" s="443" t="str">
        <f>IF(入力①申請書項目!AQ472="","",入力①申請書項目!AQ472)</f>
        <v/>
      </c>
      <c r="AH672" s="443"/>
      <c r="AI672" s="394" t="str">
        <f>IF(入力①申請書項目!AS472=0,"",入力①申請書項目!AS472)</f>
        <v/>
      </c>
      <c r="AJ672" s="394"/>
      <c r="AK672" s="394"/>
      <c r="AL672" s="416" t="str">
        <f>IF(入力①申請書項目!AY472="","",入力①申請書項目!AY472)</f>
        <v/>
      </c>
      <c r="AM672" s="416"/>
      <c r="AN672" s="416"/>
      <c r="AO672" s="416"/>
      <c r="AP672" s="416"/>
      <c r="AQ672" s="342"/>
    </row>
    <row r="673" spans="1:43" x14ac:dyDescent="0.15">
      <c r="A673" s="268"/>
      <c r="B673" s="268"/>
      <c r="C673" s="351">
        <v>303</v>
      </c>
      <c r="D673" s="343" t="str">
        <f>IF(入力①申請書項目!E473="","",入力①申請書項目!E473)</f>
        <v/>
      </c>
      <c r="E673" s="393" t="str">
        <f>IF(入力①申請書項目!G473="","",IF(入力①申請書項目!M473="",""&amp;入力①申請書項目!G473&amp;"."&amp;入力①申請書項目!J473,""&amp;入力①申請書項目!G473&amp;"."&amp;入力①申請書項目!J473&amp;"."&amp;入力①申請書項目!M473))</f>
        <v/>
      </c>
      <c r="F673" s="393"/>
      <c r="G673" s="393"/>
      <c r="H673" s="393"/>
      <c r="I673" s="464" t="str">
        <f>IF(入力①申請書項目!P473="","",VLOOKUP(入力①申請書項目!P473,PL①!$A$28:$B$36,2,FALSE))</f>
        <v/>
      </c>
      <c r="J673" s="464"/>
      <c r="K673" s="464"/>
      <c r="L673" s="391" t="str">
        <f>IF(入力①申請書項目!T473="","",入力①申請書項目!T473)</f>
        <v/>
      </c>
      <c r="M673" s="391"/>
      <c r="N673" s="391"/>
      <c r="O673" s="391"/>
      <c r="P673" s="391"/>
      <c r="Q673" s="391"/>
      <c r="R673" s="391"/>
      <c r="S673" s="391"/>
      <c r="T673" s="391"/>
      <c r="U673" s="391"/>
      <c r="V673" s="391"/>
      <c r="W673" s="393" t="str">
        <f>IF(入力①申請書項目!AD473="","",入力①申請書項目!AD473)&amp;IF(入力①申請書項目!AG473="","",入力①申請書項目!AG473)</f>
        <v/>
      </c>
      <c r="X673" s="393"/>
      <c r="Y673" s="393"/>
      <c r="Z673" s="393"/>
      <c r="AA673" s="393" t="str">
        <f>IF(入力①申請書項目!AJ473="","",入力①申請書項目!AJ473)</f>
        <v/>
      </c>
      <c r="AB673" s="393"/>
      <c r="AC673" s="393"/>
      <c r="AD673" s="394" t="str">
        <f>IF(入力①申請書項目!AN473="","",入力①申請書項目!AN473)</f>
        <v/>
      </c>
      <c r="AE673" s="394"/>
      <c r="AF673" s="394"/>
      <c r="AG673" s="443" t="str">
        <f>IF(入力①申請書項目!AQ473="","",入力①申請書項目!AQ473)</f>
        <v/>
      </c>
      <c r="AH673" s="443"/>
      <c r="AI673" s="394" t="str">
        <f>IF(入力①申請書項目!AS473=0,"",入力①申請書項目!AS473)</f>
        <v/>
      </c>
      <c r="AJ673" s="394"/>
      <c r="AK673" s="394"/>
      <c r="AL673" s="416" t="str">
        <f>IF(入力①申請書項目!AY473="","",入力①申請書項目!AY473)</f>
        <v/>
      </c>
      <c r="AM673" s="416"/>
      <c r="AN673" s="416"/>
      <c r="AO673" s="416"/>
      <c r="AP673" s="416"/>
      <c r="AQ673" s="342"/>
    </row>
    <row r="674" spans="1:43" x14ac:dyDescent="0.15">
      <c r="A674" s="268"/>
      <c r="B674" s="268"/>
      <c r="C674" s="351">
        <v>304</v>
      </c>
      <c r="D674" s="343" t="str">
        <f>IF(入力①申請書項目!E474="","",入力①申請書項目!E474)</f>
        <v/>
      </c>
      <c r="E674" s="393" t="str">
        <f>IF(入力①申請書項目!G474="","",IF(入力①申請書項目!M474="",""&amp;入力①申請書項目!G474&amp;"."&amp;入力①申請書項目!J474,""&amp;入力①申請書項目!G474&amp;"."&amp;入力①申請書項目!J474&amp;"."&amp;入力①申請書項目!M474))</f>
        <v/>
      </c>
      <c r="F674" s="393"/>
      <c r="G674" s="393"/>
      <c r="H674" s="393"/>
      <c r="I674" s="464" t="str">
        <f>IF(入力①申請書項目!P474="","",VLOOKUP(入力①申請書項目!P474,PL①!$A$28:$B$36,2,FALSE))</f>
        <v/>
      </c>
      <c r="J674" s="464"/>
      <c r="K674" s="464"/>
      <c r="L674" s="391" t="str">
        <f>IF(入力①申請書項目!T474="","",入力①申請書項目!T474)</f>
        <v/>
      </c>
      <c r="M674" s="391"/>
      <c r="N674" s="391"/>
      <c r="O674" s="391"/>
      <c r="P674" s="391"/>
      <c r="Q674" s="391"/>
      <c r="R674" s="391"/>
      <c r="S674" s="391"/>
      <c r="T674" s="391"/>
      <c r="U674" s="391"/>
      <c r="V674" s="391"/>
      <c r="W674" s="393" t="str">
        <f>IF(入力①申請書項目!AD474="","",入力①申請書項目!AD474)&amp;IF(入力①申請書項目!AG474="","",入力①申請書項目!AG474)</f>
        <v/>
      </c>
      <c r="X674" s="393"/>
      <c r="Y674" s="393"/>
      <c r="Z674" s="393"/>
      <c r="AA674" s="393" t="str">
        <f>IF(入力①申請書項目!AJ474="","",入力①申請書項目!AJ474)</f>
        <v/>
      </c>
      <c r="AB674" s="393"/>
      <c r="AC674" s="393"/>
      <c r="AD674" s="394" t="str">
        <f>IF(入力①申請書項目!AN474="","",入力①申請書項目!AN474)</f>
        <v/>
      </c>
      <c r="AE674" s="394"/>
      <c r="AF674" s="394"/>
      <c r="AG674" s="443" t="str">
        <f>IF(入力①申請書項目!AQ474="","",入力①申請書項目!AQ474)</f>
        <v/>
      </c>
      <c r="AH674" s="443"/>
      <c r="AI674" s="394" t="str">
        <f>IF(入力①申請書項目!AS474=0,"",入力①申請書項目!AS474)</f>
        <v/>
      </c>
      <c r="AJ674" s="394"/>
      <c r="AK674" s="394"/>
      <c r="AL674" s="416" t="str">
        <f>IF(入力①申請書項目!AY474="","",入力①申請書項目!AY474)</f>
        <v/>
      </c>
      <c r="AM674" s="416"/>
      <c r="AN674" s="416"/>
      <c r="AO674" s="416"/>
      <c r="AP674" s="416"/>
      <c r="AQ674" s="342"/>
    </row>
    <row r="675" spans="1:43" x14ac:dyDescent="0.15">
      <c r="A675" s="268"/>
      <c r="B675" s="268"/>
      <c r="C675" s="351">
        <v>305</v>
      </c>
      <c r="D675" s="343" t="str">
        <f>IF(入力①申請書項目!E475="","",入力①申請書項目!E475)</f>
        <v/>
      </c>
      <c r="E675" s="393" t="str">
        <f>IF(入力①申請書項目!G475="","",IF(入力①申請書項目!M475="",""&amp;入力①申請書項目!G475&amp;"."&amp;入力①申請書項目!J475,""&amp;入力①申請書項目!G475&amp;"."&amp;入力①申請書項目!J475&amp;"."&amp;入力①申請書項目!M475))</f>
        <v/>
      </c>
      <c r="F675" s="393"/>
      <c r="G675" s="393"/>
      <c r="H675" s="393"/>
      <c r="I675" s="464" t="str">
        <f>IF(入力①申請書項目!P475="","",VLOOKUP(入力①申請書項目!P475,PL①!$A$28:$B$36,2,FALSE))</f>
        <v/>
      </c>
      <c r="J675" s="464"/>
      <c r="K675" s="464"/>
      <c r="L675" s="391" t="str">
        <f>IF(入力①申請書項目!T475="","",入力①申請書項目!T475)</f>
        <v/>
      </c>
      <c r="M675" s="391"/>
      <c r="N675" s="391"/>
      <c r="O675" s="391"/>
      <c r="P675" s="391"/>
      <c r="Q675" s="391"/>
      <c r="R675" s="391"/>
      <c r="S675" s="391"/>
      <c r="T675" s="391"/>
      <c r="U675" s="391"/>
      <c r="V675" s="391"/>
      <c r="W675" s="393" t="str">
        <f>IF(入力①申請書項目!AD475="","",入力①申請書項目!AD475)&amp;IF(入力①申請書項目!AG475="","",入力①申請書項目!AG475)</f>
        <v/>
      </c>
      <c r="X675" s="393"/>
      <c r="Y675" s="393"/>
      <c r="Z675" s="393"/>
      <c r="AA675" s="393" t="str">
        <f>IF(入力①申請書項目!AJ475="","",入力①申請書項目!AJ475)</f>
        <v/>
      </c>
      <c r="AB675" s="393"/>
      <c r="AC675" s="393"/>
      <c r="AD675" s="394" t="str">
        <f>IF(入力①申請書項目!AN475="","",入力①申請書項目!AN475)</f>
        <v/>
      </c>
      <c r="AE675" s="394"/>
      <c r="AF675" s="394"/>
      <c r="AG675" s="443" t="str">
        <f>IF(入力①申請書項目!AQ475="","",入力①申請書項目!AQ475)</f>
        <v/>
      </c>
      <c r="AH675" s="443"/>
      <c r="AI675" s="394" t="str">
        <f>IF(入力①申請書項目!AS475=0,"",入力①申請書項目!AS475)</f>
        <v/>
      </c>
      <c r="AJ675" s="394"/>
      <c r="AK675" s="394"/>
      <c r="AL675" s="416" t="str">
        <f>IF(入力①申請書項目!AY475="","",入力①申請書項目!AY475)</f>
        <v/>
      </c>
      <c r="AM675" s="416"/>
      <c r="AN675" s="416"/>
      <c r="AO675" s="416"/>
      <c r="AP675" s="416"/>
      <c r="AQ675" s="342"/>
    </row>
    <row r="676" spans="1:43" x14ac:dyDescent="0.15">
      <c r="A676" s="268"/>
      <c r="B676" s="268"/>
      <c r="C676" s="351">
        <v>306</v>
      </c>
      <c r="D676" s="343" t="str">
        <f>IF(入力①申請書項目!E476="","",入力①申請書項目!E476)</f>
        <v/>
      </c>
      <c r="E676" s="393" t="str">
        <f>IF(入力①申請書項目!G476="","",IF(入力①申請書項目!M476="",""&amp;入力①申請書項目!G476&amp;"."&amp;入力①申請書項目!J476,""&amp;入力①申請書項目!G476&amp;"."&amp;入力①申請書項目!J476&amp;"."&amp;入力①申請書項目!M476))</f>
        <v/>
      </c>
      <c r="F676" s="393"/>
      <c r="G676" s="393"/>
      <c r="H676" s="393"/>
      <c r="I676" s="464" t="str">
        <f>IF(入力①申請書項目!P476="","",VLOOKUP(入力①申請書項目!P476,PL①!$A$28:$B$36,2,FALSE))</f>
        <v/>
      </c>
      <c r="J676" s="464"/>
      <c r="K676" s="464"/>
      <c r="L676" s="391" t="str">
        <f>IF(入力①申請書項目!T476="","",入力①申請書項目!T476)</f>
        <v/>
      </c>
      <c r="M676" s="391"/>
      <c r="N676" s="391"/>
      <c r="O676" s="391"/>
      <c r="P676" s="391"/>
      <c r="Q676" s="391"/>
      <c r="R676" s="391"/>
      <c r="S676" s="391"/>
      <c r="T676" s="391"/>
      <c r="U676" s="391"/>
      <c r="V676" s="391"/>
      <c r="W676" s="393" t="str">
        <f>IF(入力①申請書項目!AD476="","",入力①申請書項目!AD476)&amp;IF(入力①申請書項目!AG476="","",入力①申請書項目!AG476)</f>
        <v/>
      </c>
      <c r="X676" s="393"/>
      <c r="Y676" s="393"/>
      <c r="Z676" s="393"/>
      <c r="AA676" s="393" t="str">
        <f>IF(入力①申請書項目!AJ476="","",入力①申請書項目!AJ476)</f>
        <v/>
      </c>
      <c r="AB676" s="393"/>
      <c r="AC676" s="393"/>
      <c r="AD676" s="394" t="str">
        <f>IF(入力①申請書項目!AN476="","",入力①申請書項目!AN476)</f>
        <v/>
      </c>
      <c r="AE676" s="394"/>
      <c r="AF676" s="394"/>
      <c r="AG676" s="443" t="str">
        <f>IF(入力①申請書項目!AQ476="","",入力①申請書項目!AQ476)</f>
        <v/>
      </c>
      <c r="AH676" s="443"/>
      <c r="AI676" s="394" t="str">
        <f>IF(入力①申請書項目!AS476=0,"",入力①申請書項目!AS476)</f>
        <v/>
      </c>
      <c r="AJ676" s="394"/>
      <c r="AK676" s="394"/>
      <c r="AL676" s="416" t="str">
        <f>IF(入力①申請書項目!AY476="","",入力①申請書項目!AY476)</f>
        <v/>
      </c>
      <c r="AM676" s="416"/>
      <c r="AN676" s="416"/>
      <c r="AO676" s="416"/>
      <c r="AP676" s="416"/>
      <c r="AQ676" s="342"/>
    </row>
    <row r="677" spans="1:43" x14ac:dyDescent="0.15">
      <c r="A677" s="268"/>
      <c r="B677" s="268"/>
      <c r="C677" s="351">
        <v>307</v>
      </c>
      <c r="D677" s="343" t="str">
        <f>IF(入力①申請書項目!E477="","",入力①申請書項目!E477)</f>
        <v/>
      </c>
      <c r="E677" s="393" t="str">
        <f>IF(入力①申請書項目!G477="","",IF(入力①申請書項目!M477="",""&amp;入力①申請書項目!G477&amp;"."&amp;入力①申請書項目!J477,""&amp;入力①申請書項目!G477&amp;"."&amp;入力①申請書項目!J477&amp;"."&amp;入力①申請書項目!M477))</f>
        <v/>
      </c>
      <c r="F677" s="393"/>
      <c r="G677" s="393"/>
      <c r="H677" s="393"/>
      <c r="I677" s="464" t="str">
        <f>IF(入力①申請書項目!P477="","",VLOOKUP(入力①申請書項目!P477,PL①!$A$28:$B$36,2,FALSE))</f>
        <v/>
      </c>
      <c r="J677" s="464"/>
      <c r="K677" s="464"/>
      <c r="L677" s="391" t="str">
        <f>IF(入力①申請書項目!T477="","",入力①申請書項目!T477)</f>
        <v/>
      </c>
      <c r="M677" s="391"/>
      <c r="N677" s="391"/>
      <c r="O677" s="391"/>
      <c r="P677" s="391"/>
      <c r="Q677" s="391"/>
      <c r="R677" s="391"/>
      <c r="S677" s="391"/>
      <c r="T677" s="391"/>
      <c r="U677" s="391"/>
      <c r="V677" s="391"/>
      <c r="W677" s="393" t="str">
        <f>IF(入力①申請書項目!AD477="","",入力①申請書項目!AD477)&amp;IF(入力①申請書項目!AG477="","",入力①申請書項目!AG477)</f>
        <v/>
      </c>
      <c r="X677" s="393"/>
      <c r="Y677" s="393"/>
      <c r="Z677" s="393"/>
      <c r="AA677" s="393" t="str">
        <f>IF(入力①申請書項目!AJ477="","",入力①申請書項目!AJ477)</f>
        <v/>
      </c>
      <c r="AB677" s="393"/>
      <c r="AC677" s="393"/>
      <c r="AD677" s="394" t="str">
        <f>IF(入力①申請書項目!AN477="","",入力①申請書項目!AN477)</f>
        <v/>
      </c>
      <c r="AE677" s="394"/>
      <c r="AF677" s="394"/>
      <c r="AG677" s="443" t="str">
        <f>IF(入力①申請書項目!AQ477="","",入力①申請書項目!AQ477)</f>
        <v/>
      </c>
      <c r="AH677" s="443"/>
      <c r="AI677" s="394" t="str">
        <f>IF(入力①申請書項目!AS477=0,"",入力①申請書項目!AS477)</f>
        <v/>
      </c>
      <c r="AJ677" s="394"/>
      <c r="AK677" s="394"/>
      <c r="AL677" s="416" t="str">
        <f>IF(入力①申請書項目!AY477="","",入力①申請書項目!AY477)</f>
        <v/>
      </c>
      <c r="AM677" s="416"/>
      <c r="AN677" s="416"/>
      <c r="AO677" s="416"/>
      <c r="AP677" s="416"/>
      <c r="AQ677" s="342"/>
    </row>
    <row r="678" spans="1:43" x14ac:dyDescent="0.15">
      <c r="A678" s="268"/>
      <c r="B678" s="268"/>
      <c r="C678" s="351">
        <v>308</v>
      </c>
      <c r="D678" s="343" t="str">
        <f>IF(入力①申請書項目!E478="","",入力①申請書項目!E478)</f>
        <v/>
      </c>
      <c r="E678" s="393" t="str">
        <f>IF(入力①申請書項目!G478="","",IF(入力①申請書項目!M478="",""&amp;入力①申請書項目!G478&amp;"."&amp;入力①申請書項目!J478,""&amp;入力①申請書項目!G478&amp;"."&amp;入力①申請書項目!J478&amp;"."&amp;入力①申請書項目!M478))</f>
        <v/>
      </c>
      <c r="F678" s="393"/>
      <c r="G678" s="393"/>
      <c r="H678" s="393"/>
      <c r="I678" s="464" t="str">
        <f>IF(入力①申請書項目!P478="","",VLOOKUP(入力①申請書項目!P478,PL①!$A$28:$B$36,2,FALSE))</f>
        <v/>
      </c>
      <c r="J678" s="464"/>
      <c r="K678" s="464"/>
      <c r="L678" s="391" t="str">
        <f>IF(入力①申請書項目!T478="","",入力①申請書項目!T478)</f>
        <v/>
      </c>
      <c r="M678" s="391"/>
      <c r="N678" s="391"/>
      <c r="O678" s="391"/>
      <c r="P678" s="391"/>
      <c r="Q678" s="391"/>
      <c r="R678" s="391"/>
      <c r="S678" s="391"/>
      <c r="T678" s="391"/>
      <c r="U678" s="391"/>
      <c r="V678" s="391"/>
      <c r="W678" s="393" t="str">
        <f>IF(入力①申請書項目!AD478="","",入力①申請書項目!AD478)&amp;IF(入力①申請書項目!AG478="","",入力①申請書項目!AG478)</f>
        <v/>
      </c>
      <c r="X678" s="393"/>
      <c r="Y678" s="393"/>
      <c r="Z678" s="393"/>
      <c r="AA678" s="393" t="str">
        <f>IF(入力①申請書項目!AJ478="","",入力①申請書項目!AJ478)</f>
        <v/>
      </c>
      <c r="AB678" s="393"/>
      <c r="AC678" s="393"/>
      <c r="AD678" s="394" t="str">
        <f>IF(入力①申請書項目!AN478="","",入力①申請書項目!AN478)</f>
        <v/>
      </c>
      <c r="AE678" s="394"/>
      <c r="AF678" s="394"/>
      <c r="AG678" s="443" t="str">
        <f>IF(入力①申請書項目!AQ478="","",入力①申請書項目!AQ478)</f>
        <v/>
      </c>
      <c r="AH678" s="443"/>
      <c r="AI678" s="394" t="str">
        <f>IF(入力①申請書項目!AS478=0,"",入力①申請書項目!AS478)</f>
        <v/>
      </c>
      <c r="AJ678" s="394"/>
      <c r="AK678" s="394"/>
      <c r="AL678" s="416" t="str">
        <f>IF(入力①申請書項目!AY478="","",入力①申請書項目!AY478)</f>
        <v/>
      </c>
      <c r="AM678" s="416"/>
      <c r="AN678" s="416"/>
      <c r="AO678" s="416"/>
      <c r="AP678" s="416"/>
      <c r="AQ678" s="342"/>
    </row>
    <row r="679" spans="1:43" x14ac:dyDescent="0.15">
      <c r="A679" s="268"/>
      <c r="B679" s="268"/>
      <c r="C679" s="351">
        <v>309</v>
      </c>
      <c r="D679" s="343" t="str">
        <f>IF(入力①申請書項目!E479="","",入力①申請書項目!E479)</f>
        <v/>
      </c>
      <c r="E679" s="393" t="str">
        <f>IF(入力①申請書項目!G479="","",IF(入力①申請書項目!M479="",""&amp;入力①申請書項目!G479&amp;"."&amp;入力①申請書項目!J479,""&amp;入力①申請書項目!G479&amp;"."&amp;入力①申請書項目!J479&amp;"."&amp;入力①申請書項目!M479))</f>
        <v/>
      </c>
      <c r="F679" s="393"/>
      <c r="G679" s="393"/>
      <c r="H679" s="393"/>
      <c r="I679" s="464" t="str">
        <f>IF(入力①申請書項目!P479="","",VLOOKUP(入力①申請書項目!P479,PL①!$A$28:$B$36,2,FALSE))</f>
        <v/>
      </c>
      <c r="J679" s="464"/>
      <c r="K679" s="464"/>
      <c r="L679" s="391" t="str">
        <f>IF(入力①申請書項目!T479="","",入力①申請書項目!T479)</f>
        <v/>
      </c>
      <c r="M679" s="391"/>
      <c r="N679" s="391"/>
      <c r="O679" s="391"/>
      <c r="P679" s="391"/>
      <c r="Q679" s="391"/>
      <c r="R679" s="391"/>
      <c r="S679" s="391"/>
      <c r="T679" s="391"/>
      <c r="U679" s="391"/>
      <c r="V679" s="391"/>
      <c r="W679" s="393" t="str">
        <f>IF(入力①申請書項目!AD479="","",入力①申請書項目!AD479)&amp;IF(入力①申請書項目!AG479="","",入力①申請書項目!AG479)</f>
        <v/>
      </c>
      <c r="X679" s="393"/>
      <c r="Y679" s="393"/>
      <c r="Z679" s="393"/>
      <c r="AA679" s="393" t="str">
        <f>IF(入力①申請書項目!AJ479="","",入力①申請書項目!AJ479)</f>
        <v/>
      </c>
      <c r="AB679" s="393"/>
      <c r="AC679" s="393"/>
      <c r="AD679" s="394" t="str">
        <f>IF(入力①申請書項目!AN479="","",入力①申請書項目!AN479)</f>
        <v/>
      </c>
      <c r="AE679" s="394"/>
      <c r="AF679" s="394"/>
      <c r="AG679" s="443" t="str">
        <f>IF(入力①申請書項目!AQ479="","",入力①申請書項目!AQ479)</f>
        <v/>
      </c>
      <c r="AH679" s="443"/>
      <c r="AI679" s="394" t="str">
        <f>IF(入力①申請書項目!AS479=0,"",入力①申請書項目!AS479)</f>
        <v/>
      </c>
      <c r="AJ679" s="394"/>
      <c r="AK679" s="394"/>
      <c r="AL679" s="416" t="str">
        <f>IF(入力①申請書項目!AY479="","",入力①申請書項目!AY479)</f>
        <v/>
      </c>
      <c r="AM679" s="416"/>
      <c r="AN679" s="416"/>
      <c r="AO679" s="416"/>
      <c r="AP679" s="416"/>
      <c r="AQ679" s="342"/>
    </row>
    <row r="680" spans="1:43" x14ac:dyDescent="0.15">
      <c r="A680" s="268"/>
      <c r="B680" s="268"/>
      <c r="C680" s="351">
        <v>310</v>
      </c>
      <c r="D680" s="343" t="str">
        <f>IF(入力①申請書項目!E480="","",入力①申請書項目!E480)</f>
        <v/>
      </c>
      <c r="E680" s="393" t="str">
        <f>IF(入力①申請書項目!G480="","",IF(入力①申請書項目!M480="",""&amp;入力①申請書項目!G480&amp;"."&amp;入力①申請書項目!J480,""&amp;入力①申請書項目!G480&amp;"."&amp;入力①申請書項目!J480&amp;"."&amp;入力①申請書項目!M480))</f>
        <v/>
      </c>
      <c r="F680" s="393"/>
      <c r="G680" s="393"/>
      <c r="H680" s="393"/>
      <c r="I680" s="464" t="str">
        <f>IF(入力①申請書項目!P480="","",VLOOKUP(入力①申請書項目!P480,PL①!$A$28:$B$36,2,FALSE))</f>
        <v/>
      </c>
      <c r="J680" s="464"/>
      <c r="K680" s="464"/>
      <c r="L680" s="391" t="str">
        <f>IF(入力①申請書項目!T480="","",入力①申請書項目!T480)</f>
        <v/>
      </c>
      <c r="M680" s="391"/>
      <c r="N680" s="391"/>
      <c r="O680" s="391"/>
      <c r="P680" s="391"/>
      <c r="Q680" s="391"/>
      <c r="R680" s="391"/>
      <c r="S680" s="391"/>
      <c r="T680" s="391"/>
      <c r="U680" s="391"/>
      <c r="V680" s="391"/>
      <c r="W680" s="393" t="str">
        <f>IF(入力①申請書項目!AD480="","",入力①申請書項目!AD480)&amp;IF(入力①申請書項目!AG480="","",入力①申請書項目!AG480)</f>
        <v/>
      </c>
      <c r="X680" s="393"/>
      <c r="Y680" s="393"/>
      <c r="Z680" s="393"/>
      <c r="AA680" s="393" t="str">
        <f>IF(入力①申請書項目!AJ480="","",入力①申請書項目!AJ480)</f>
        <v/>
      </c>
      <c r="AB680" s="393"/>
      <c r="AC680" s="393"/>
      <c r="AD680" s="394" t="str">
        <f>IF(入力①申請書項目!AN480="","",入力①申請書項目!AN480)</f>
        <v/>
      </c>
      <c r="AE680" s="394"/>
      <c r="AF680" s="394"/>
      <c r="AG680" s="443" t="str">
        <f>IF(入力①申請書項目!AQ480="","",入力①申請書項目!AQ480)</f>
        <v/>
      </c>
      <c r="AH680" s="443"/>
      <c r="AI680" s="394" t="str">
        <f>IF(入力①申請書項目!AS480=0,"",入力①申請書項目!AS480)</f>
        <v/>
      </c>
      <c r="AJ680" s="394"/>
      <c r="AK680" s="394"/>
      <c r="AL680" s="416" t="str">
        <f>IF(入力①申請書項目!AY480="","",入力①申請書項目!AY480)</f>
        <v/>
      </c>
      <c r="AM680" s="416"/>
      <c r="AN680" s="416"/>
      <c r="AO680" s="416"/>
      <c r="AP680" s="416"/>
      <c r="AQ680" s="342"/>
    </row>
    <row r="681" spans="1:43" x14ac:dyDescent="0.15">
      <c r="A681" s="268"/>
      <c r="B681" s="268"/>
      <c r="C681" s="351">
        <v>311</v>
      </c>
      <c r="D681" s="343" t="str">
        <f>IF(入力①申請書項目!E481="","",入力①申請書項目!E481)</f>
        <v/>
      </c>
      <c r="E681" s="393" t="str">
        <f>IF(入力①申請書項目!G481="","",IF(入力①申請書項目!M481="",""&amp;入力①申請書項目!G481&amp;"."&amp;入力①申請書項目!J481,""&amp;入力①申請書項目!G481&amp;"."&amp;入力①申請書項目!J481&amp;"."&amp;入力①申請書項目!M481))</f>
        <v/>
      </c>
      <c r="F681" s="393"/>
      <c r="G681" s="393"/>
      <c r="H681" s="393"/>
      <c r="I681" s="464" t="str">
        <f>IF(入力①申請書項目!P481="","",VLOOKUP(入力①申請書項目!P481,PL①!$A$28:$B$36,2,FALSE))</f>
        <v/>
      </c>
      <c r="J681" s="464"/>
      <c r="K681" s="464"/>
      <c r="L681" s="391" t="str">
        <f>IF(入力①申請書項目!T481="","",入力①申請書項目!T481)</f>
        <v/>
      </c>
      <c r="M681" s="391"/>
      <c r="N681" s="391"/>
      <c r="O681" s="391"/>
      <c r="P681" s="391"/>
      <c r="Q681" s="391"/>
      <c r="R681" s="391"/>
      <c r="S681" s="391"/>
      <c r="T681" s="391"/>
      <c r="U681" s="391"/>
      <c r="V681" s="391"/>
      <c r="W681" s="393" t="str">
        <f>IF(入力①申請書項目!AD481="","",入力①申請書項目!AD481)&amp;IF(入力①申請書項目!AG481="","",入力①申請書項目!AG481)</f>
        <v/>
      </c>
      <c r="X681" s="393"/>
      <c r="Y681" s="393"/>
      <c r="Z681" s="393"/>
      <c r="AA681" s="393" t="str">
        <f>IF(入力①申請書項目!AJ481="","",入力①申請書項目!AJ481)</f>
        <v/>
      </c>
      <c r="AB681" s="393"/>
      <c r="AC681" s="393"/>
      <c r="AD681" s="394" t="str">
        <f>IF(入力①申請書項目!AN481="","",入力①申請書項目!AN481)</f>
        <v/>
      </c>
      <c r="AE681" s="394"/>
      <c r="AF681" s="394"/>
      <c r="AG681" s="443" t="str">
        <f>IF(入力①申請書項目!AQ481="","",入力①申請書項目!AQ481)</f>
        <v/>
      </c>
      <c r="AH681" s="443"/>
      <c r="AI681" s="394" t="str">
        <f>IF(入力①申請書項目!AS481=0,"",入力①申請書項目!AS481)</f>
        <v/>
      </c>
      <c r="AJ681" s="394"/>
      <c r="AK681" s="394"/>
      <c r="AL681" s="416" t="str">
        <f>IF(入力①申請書項目!AY481="","",入力①申請書項目!AY481)</f>
        <v/>
      </c>
      <c r="AM681" s="416"/>
      <c r="AN681" s="416"/>
      <c r="AO681" s="416"/>
      <c r="AP681" s="416"/>
      <c r="AQ681" s="342"/>
    </row>
    <row r="682" spans="1:43" x14ac:dyDescent="0.15">
      <c r="A682" s="268"/>
      <c r="B682" s="268"/>
      <c r="C682" s="351">
        <v>312</v>
      </c>
      <c r="D682" s="343" t="str">
        <f>IF(入力①申請書項目!E482="","",入力①申請書項目!E482)</f>
        <v/>
      </c>
      <c r="E682" s="393" t="str">
        <f>IF(入力①申請書項目!G482="","",IF(入力①申請書項目!M482="",""&amp;入力①申請書項目!G482&amp;"."&amp;入力①申請書項目!J482,""&amp;入力①申請書項目!G482&amp;"."&amp;入力①申請書項目!J482&amp;"."&amp;入力①申請書項目!M482))</f>
        <v/>
      </c>
      <c r="F682" s="393"/>
      <c r="G682" s="393"/>
      <c r="H682" s="393"/>
      <c r="I682" s="464" t="str">
        <f>IF(入力①申請書項目!P482="","",VLOOKUP(入力①申請書項目!P482,PL①!$A$28:$B$36,2,FALSE))</f>
        <v/>
      </c>
      <c r="J682" s="464"/>
      <c r="K682" s="464"/>
      <c r="L682" s="391" t="str">
        <f>IF(入力①申請書項目!T482="","",入力①申請書項目!T482)</f>
        <v/>
      </c>
      <c r="M682" s="391"/>
      <c r="N682" s="391"/>
      <c r="O682" s="391"/>
      <c r="P682" s="391"/>
      <c r="Q682" s="391"/>
      <c r="R682" s="391"/>
      <c r="S682" s="391"/>
      <c r="T682" s="391"/>
      <c r="U682" s="391"/>
      <c r="V682" s="391"/>
      <c r="W682" s="393" t="str">
        <f>IF(入力①申請書項目!AD482="","",入力①申請書項目!AD482)&amp;IF(入力①申請書項目!AG482="","",入力①申請書項目!AG482)</f>
        <v/>
      </c>
      <c r="X682" s="393"/>
      <c r="Y682" s="393"/>
      <c r="Z682" s="393"/>
      <c r="AA682" s="393" t="str">
        <f>IF(入力①申請書項目!AJ482="","",入力①申請書項目!AJ482)</f>
        <v/>
      </c>
      <c r="AB682" s="393"/>
      <c r="AC682" s="393"/>
      <c r="AD682" s="394" t="str">
        <f>IF(入力①申請書項目!AN482="","",入力①申請書項目!AN482)</f>
        <v/>
      </c>
      <c r="AE682" s="394"/>
      <c r="AF682" s="394"/>
      <c r="AG682" s="443" t="str">
        <f>IF(入力①申請書項目!AQ482="","",入力①申請書項目!AQ482)</f>
        <v/>
      </c>
      <c r="AH682" s="443"/>
      <c r="AI682" s="394" t="str">
        <f>IF(入力①申請書項目!AS482=0,"",入力①申請書項目!AS482)</f>
        <v/>
      </c>
      <c r="AJ682" s="394"/>
      <c r="AK682" s="394"/>
      <c r="AL682" s="416" t="str">
        <f>IF(入力①申請書項目!AY482="","",入力①申請書項目!AY482)</f>
        <v/>
      </c>
      <c r="AM682" s="416"/>
      <c r="AN682" s="416"/>
      <c r="AO682" s="416"/>
      <c r="AP682" s="416"/>
      <c r="AQ682" s="342"/>
    </row>
    <row r="683" spans="1:43" x14ac:dyDescent="0.15">
      <c r="A683" s="268"/>
      <c r="B683" s="268"/>
      <c r="C683" s="351">
        <v>313</v>
      </c>
      <c r="D683" s="343" t="str">
        <f>IF(入力①申請書項目!E483="","",入力①申請書項目!E483)</f>
        <v/>
      </c>
      <c r="E683" s="393" t="str">
        <f>IF(入力①申請書項目!G483="","",IF(入力①申請書項目!M483="",""&amp;入力①申請書項目!G483&amp;"."&amp;入力①申請書項目!J483,""&amp;入力①申請書項目!G483&amp;"."&amp;入力①申請書項目!J483&amp;"."&amp;入力①申請書項目!M483))</f>
        <v/>
      </c>
      <c r="F683" s="393"/>
      <c r="G683" s="393"/>
      <c r="H683" s="393"/>
      <c r="I683" s="464" t="str">
        <f>IF(入力①申請書項目!P483="","",VLOOKUP(入力①申請書項目!P483,PL①!$A$28:$B$36,2,FALSE))</f>
        <v/>
      </c>
      <c r="J683" s="464"/>
      <c r="K683" s="464"/>
      <c r="L683" s="391" t="str">
        <f>IF(入力①申請書項目!T483="","",入力①申請書項目!T483)</f>
        <v/>
      </c>
      <c r="M683" s="391"/>
      <c r="N683" s="391"/>
      <c r="O683" s="391"/>
      <c r="P683" s="391"/>
      <c r="Q683" s="391"/>
      <c r="R683" s="391"/>
      <c r="S683" s="391"/>
      <c r="T683" s="391"/>
      <c r="U683" s="391"/>
      <c r="V683" s="391"/>
      <c r="W683" s="393" t="str">
        <f>IF(入力①申請書項目!AD483="","",入力①申請書項目!AD483)&amp;IF(入力①申請書項目!AG483="","",入力①申請書項目!AG483)</f>
        <v/>
      </c>
      <c r="X683" s="393"/>
      <c r="Y683" s="393"/>
      <c r="Z683" s="393"/>
      <c r="AA683" s="393" t="str">
        <f>IF(入力①申請書項目!AJ483="","",入力①申請書項目!AJ483)</f>
        <v/>
      </c>
      <c r="AB683" s="393"/>
      <c r="AC683" s="393"/>
      <c r="AD683" s="394" t="str">
        <f>IF(入力①申請書項目!AN483="","",入力①申請書項目!AN483)</f>
        <v/>
      </c>
      <c r="AE683" s="394"/>
      <c r="AF683" s="394"/>
      <c r="AG683" s="443" t="str">
        <f>IF(入力①申請書項目!AQ483="","",入力①申請書項目!AQ483)</f>
        <v/>
      </c>
      <c r="AH683" s="443"/>
      <c r="AI683" s="394" t="str">
        <f>IF(入力①申請書項目!AS483=0,"",入力①申請書項目!AS483)</f>
        <v/>
      </c>
      <c r="AJ683" s="394"/>
      <c r="AK683" s="394"/>
      <c r="AL683" s="416" t="str">
        <f>IF(入力①申請書項目!AY483="","",入力①申請書項目!AY483)</f>
        <v/>
      </c>
      <c r="AM683" s="416"/>
      <c r="AN683" s="416"/>
      <c r="AO683" s="416"/>
      <c r="AP683" s="416"/>
      <c r="AQ683" s="342"/>
    </row>
    <row r="684" spans="1:43" x14ac:dyDescent="0.15">
      <c r="A684" s="268"/>
      <c r="B684" s="268"/>
      <c r="C684" s="351">
        <v>314</v>
      </c>
      <c r="D684" s="343" t="str">
        <f>IF(入力①申請書項目!E484="","",入力①申請書項目!E484)</f>
        <v/>
      </c>
      <c r="E684" s="393" t="str">
        <f>IF(入力①申請書項目!G484="","",IF(入力①申請書項目!M484="",""&amp;入力①申請書項目!G484&amp;"."&amp;入力①申請書項目!J484,""&amp;入力①申請書項目!G484&amp;"."&amp;入力①申請書項目!J484&amp;"."&amp;入力①申請書項目!M484))</f>
        <v/>
      </c>
      <c r="F684" s="393"/>
      <c r="G684" s="393"/>
      <c r="H684" s="393"/>
      <c r="I684" s="464" t="str">
        <f>IF(入力①申請書項目!P484="","",VLOOKUP(入力①申請書項目!P484,PL①!$A$28:$B$36,2,FALSE))</f>
        <v/>
      </c>
      <c r="J684" s="464"/>
      <c r="K684" s="464"/>
      <c r="L684" s="391" t="str">
        <f>IF(入力①申請書項目!T484="","",入力①申請書項目!T484)</f>
        <v/>
      </c>
      <c r="M684" s="391"/>
      <c r="N684" s="391"/>
      <c r="O684" s="391"/>
      <c r="P684" s="391"/>
      <c r="Q684" s="391"/>
      <c r="R684" s="391"/>
      <c r="S684" s="391"/>
      <c r="T684" s="391"/>
      <c r="U684" s="391"/>
      <c r="V684" s="391"/>
      <c r="W684" s="393" t="str">
        <f>IF(入力①申請書項目!AD484="","",入力①申請書項目!AD484)&amp;IF(入力①申請書項目!AG484="","",入力①申請書項目!AG484)</f>
        <v/>
      </c>
      <c r="X684" s="393"/>
      <c r="Y684" s="393"/>
      <c r="Z684" s="393"/>
      <c r="AA684" s="393" t="str">
        <f>IF(入力①申請書項目!AJ484="","",入力①申請書項目!AJ484)</f>
        <v/>
      </c>
      <c r="AB684" s="393"/>
      <c r="AC684" s="393"/>
      <c r="AD684" s="394" t="str">
        <f>IF(入力①申請書項目!AN484="","",入力①申請書項目!AN484)</f>
        <v/>
      </c>
      <c r="AE684" s="394"/>
      <c r="AF684" s="394"/>
      <c r="AG684" s="443" t="str">
        <f>IF(入力①申請書項目!AQ484="","",入力①申請書項目!AQ484)</f>
        <v/>
      </c>
      <c r="AH684" s="443"/>
      <c r="AI684" s="394" t="str">
        <f>IF(入力①申請書項目!AS484=0,"",入力①申請書項目!AS484)</f>
        <v/>
      </c>
      <c r="AJ684" s="394"/>
      <c r="AK684" s="394"/>
      <c r="AL684" s="416" t="str">
        <f>IF(入力①申請書項目!AY484="","",入力①申請書項目!AY484)</f>
        <v/>
      </c>
      <c r="AM684" s="416"/>
      <c r="AN684" s="416"/>
      <c r="AO684" s="416"/>
      <c r="AP684" s="416"/>
      <c r="AQ684" s="342"/>
    </row>
    <row r="685" spans="1:43" x14ac:dyDescent="0.15">
      <c r="A685" s="268"/>
      <c r="B685" s="268"/>
      <c r="C685" s="351">
        <v>315</v>
      </c>
      <c r="D685" s="343" t="str">
        <f>IF(入力①申請書項目!E485="","",入力①申請書項目!E485)</f>
        <v/>
      </c>
      <c r="E685" s="393" t="str">
        <f>IF(入力①申請書項目!G485="","",IF(入力①申請書項目!M485="",""&amp;入力①申請書項目!G485&amp;"."&amp;入力①申請書項目!J485,""&amp;入力①申請書項目!G485&amp;"."&amp;入力①申請書項目!J485&amp;"."&amp;入力①申請書項目!M485))</f>
        <v/>
      </c>
      <c r="F685" s="393"/>
      <c r="G685" s="393"/>
      <c r="H685" s="393"/>
      <c r="I685" s="464" t="str">
        <f>IF(入力①申請書項目!P485="","",VLOOKUP(入力①申請書項目!P485,PL①!$A$28:$B$36,2,FALSE))</f>
        <v/>
      </c>
      <c r="J685" s="464"/>
      <c r="K685" s="464"/>
      <c r="L685" s="391" t="str">
        <f>IF(入力①申請書項目!T485="","",入力①申請書項目!T485)</f>
        <v/>
      </c>
      <c r="M685" s="391"/>
      <c r="N685" s="391"/>
      <c r="O685" s="391"/>
      <c r="P685" s="391"/>
      <c r="Q685" s="391"/>
      <c r="R685" s="391"/>
      <c r="S685" s="391"/>
      <c r="T685" s="391"/>
      <c r="U685" s="391"/>
      <c r="V685" s="391"/>
      <c r="W685" s="393" t="str">
        <f>IF(入力①申請書項目!AD485="","",入力①申請書項目!AD485)&amp;IF(入力①申請書項目!AG485="","",入力①申請書項目!AG485)</f>
        <v/>
      </c>
      <c r="X685" s="393"/>
      <c r="Y685" s="393"/>
      <c r="Z685" s="393"/>
      <c r="AA685" s="393" t="str">
        <f>IF(入力①申請書項目!AJ485="","",入力①申請書項目!AJ485)</f>
        <v/>
      </c>
      <c r="AB685" s="393"/>
      <c r="AC685" s="393"/>
      <c r="AD685" s="394" t="str">
        <f>IF(入力①申請書項目!AN485="","",入力①申請書項目!AN485)</f>
        <v/>
      </c>
      <c r="AE685" s="394"/>
      <c r="AF685" s="394"/>
      <c r="AG685" s="443" t="str">
        <f>IF(入力①申請書項目!AQ485="","",入力①申請書項目!AQ485)</f>
        <v/>
      </c>
      <c r="AH685" s="443"/>
      <c r="AI685" s="394" t="str">
        <f>IF(入力①申請書項目!AS485=0,"",入力①申請書項目!AS485)</f>
        <v/>
      </c>
      <c r="AJ685" s="394"/>
      <c r="AK685" s="394"/>
      <c r="AL685" s="416" t="str">
        <f>IF(入力①申請書項目!AY485="","",入力①申請書項目!AY485)</f>
        <v/>
      </c>
      <c r="AM685" s="416"/>
      <c r="AN685" s="416"/>
      <c r="AO685" s="416"/>
      <c r="AP685" s="416"/>
      <c r="AQ685" s="342"/>
    </row>
    <row r="686" spans="1:43" x14ac:dyDescent="0.15">
      <c r="A686" s="268"/>
      <c r="B686" s="268"/>
      <c r="C686" s="351">
        <v>316</v>
      </c>
      <c r="D686" s="343" t="str">
        <f>IF(入力①申請書項目!E486="","",入力①申請書項目!E486)</f>
        <v/>
      </c>
      <c r="E686" s="393" t="str">
        <f>IF(入力①申請書項目!G486="","",IF(入力①申請書項目!M486="",""&amp;入力①申請書項目!G486&amp;"."&amp;入力①申請書項目!J486,""&amp;入力①申請書項目!G486&amp;"."&amp;入力①申請書項目!J486&amp;"."&amp;入力①申請書項目!M486))</f>
        <v/>
      </c>
      <c r="F686" s="393"/>
      <c r="G686" s="393"/>
      <c r="H686" s="393"/>
      <c r="I686" s="464" t="str">
        <f>IF(入力①申請書項目!P486="","",VLOOKUP(入力①申請書項目!P486,PL①!$A$28:$B$36,2,FALSE))</f>
        <v/>
      </c>
      <c r="J686" s="464"/>
      <c r="K686" s="464"/>
      <c r="L686" s="391" t="str">
        <f>IF(入力①申請書項目!T486="","",入力①申請書項目!T486)</f>
        <v/>
      </c>
      <c r="M686" s="391"/>
      <c r="N686" s="391"/>
      <c r="O686" s="391"/>
      <c r="P686" s="391"/>
      <c r="Q686" s="391"/>
      <c r="R686" s="391"/>
      <c r="S686" s="391"/>
      <c r="T686" s="391"/>
      <c r="U686" s="391"/>
      <c r="V686" s="391"/>
      <c r="W686" s="393" t="str">
        <f>IF(入力①申請書項目!AD486="","",入力①申請書項目!AD486)&amp;IF(入力①申請書項目!AG486="","",入力①申請書項目!AG486)</f>
        <v/>
      </c>
      <c r="X686" s="393"/>
      <c r="Y686" s="393"/>
      <c r="Z686" s="393"/>
      <c r="AA686" s="393" t="str">
        <f>IF(入力①申請書項目!AJ486="","",入力①申請書項目!AJ486)</f>
        <v/>
      </c>
      <c r="AB686" s="393"/>
      <c r="AC686" s="393"/>
      <c r="AD686" s="394" t="str">
        <f>IF(入力①申請書項目!AN486="","",入力①申請書項目!AN486)</f>
        <v/>
      </c>
      <c r="AE686" s="394"/>
      <c r="AF686" s="394"/>
      <c r="AG686" s="443" t="str">
        <f>IF(入力①申請書項目!AQ486="","",入力①申請書項目!AQ486)</f>
        <v/>
      </c>
      <c r="AH686" s="443"/>
      <c r="AI686" s="394" t="str">
        <f>IF(入力①申請書項目!AS486=0,"",入力①申請書項目!AS486)</f>
        <v/>
      </c>
      <c r="AJ686" s="394"/>
      <c r="AK686" s="394"/>
      <c r="AL686" s="416" t="str">
        <f>IF(入力①申請書項目!AY486="","",入力①申請書項目!AY486)</f>
        <v/>
      </c>
      <c r="AM686" s="416"/>
      <c r="AN686" s="416"/>
      <c r="AO686" s="416"/>
      <c r="AP686" s="416"/>
      <c r="AQ686" s="342"/>
    </row>
    <row r="687" spans="1:43" x14ac:dyDescent="0.15">
      <c r="A687" s="268"/>
      <c r="B687" s="268"/>
      <c r="C687" s="351">
        <v>317</v>
      </c>
      <c r="D687" s="343" t="str">
        <f>IF(入力①申請書項目!E487="","",入力①申請書項目!E487)</f>
        <v/>
      </c>
      <c r="E687" s="393" t="str">
        <f>IF(入力①申請書項目!G487="","",IF(入力①申請書項目!M487="",""&amp;入力①申請書項目!G487&amp;"."&amp;入力①申請書項目!J487,""&amp;入力①申請書項目!G487&amp;"."&amp;入力①申請書項目!J487&amp;"."&amp;入力①申請書項目!M487))</f>
        <v/>
      </c>
      <c r="F687" s="393"/>
      <c r="G687" s="393"/>
      <c r="H687" s="393"/>
      <c r="I687" s="464" t="str">
        <f>IF(入力①申請書項目!P487="","",VLOOKUP(入力①申請書項目!P487,PL①!$A$28:$B$36,2,FALSE))</f>
        <v/>
      </c>
      <c r="J687" s="464"/>
      <c r="K687" s="464"/>
      <c r="L687" s="391" t="str">
        <f>IF(入力①申請書項目!T487="","",入力①申請書項目!T487)</f>
        <v/>
      </c>
      <c r="M687" s="391"/>
      <c r="N687" s="391"/>
      <c r="O687" s="391"/>
      <c r="P687" s="391"/>
      <c r="Q687" s="391"/>
      <c r="R687" s="391"/>
      <c r="S687" s="391"/>
      <c r="T687" s="391"/>
      <c r="U687" s="391"/>
      <c r="V687" s="391"/>
      <c r="W687" s="393" t="str">
        <f>IF(入力①申請書項目!AD487="","",入力①申請書項目!AD487)&amp;IF(入力①申請書項目!AG487="","",入力①申請書項目!AG487)</f>
        <v/>
      </c>
      <c r="X687" s="393"/>
      <c r="Y687" s="393"/>
      <c r="Z687" s="393"/>
      <c r="AA687" s="393" t="str">
        <f>IF(入力①申請書項目!AJ487="","",入力①申請書項目!AJ487)</f>
        <v/>
      </c>
      <c r="AB687" s="393"/>
      <c r="AC687" s="393"/>
      <c r="AD687" s="394" t="str">
        <f>IF(入力①申請書項目!AN487="","",入力①申請書項目!AN487)</f>
        <v/>
      </c>
      <c r="AE687" s="394"/>
      <c r="AF687" s="394"/>
      <c r="AG687" s="443" t="str">
        <f>IF(入力①申請書項目!AQ487="","",入力①申請書項目!AQ487)</f>
        <v/>
      </c>
      <c r="AH687" s="443"/>
      <c r="AI687" s="394" t="str">
        <f>IF(入力①申請書項目!AS487=0,"",入力①申請書項目!AS487)</f>
        <v/>
      </c>
      <c r="AJ687" s="394"/>
      <c r="AK687" s="394"/>
      <c r="AL687" s="416" t="str">
        <f>IF(入力①申請書項目!AY487="","",入力①申請書項目!AY487)</f>
        <v/>
      </c>
      <c r="AM687" s="416"/>
      <c r="AN687" s="416"/>
      <c r="AO687" s="416"/>
      <c r="AP687" s="416"/>
      <c r="AQ687" s="342"/>
    </row>
    <row r="688" spans="1:43" x14ac:dyDescent="0.15">
      <c r="A688" s="268"/>
      <c r="B688" s="268"/>
      <c r="C688" s="351">
        <v>318</v>
      </c>
      <c r="D688" s="343" t="str">
        <f>IF(入力①申請書項目!E488="","",入力①申請書項目!E488)</f>
        <v/>
      </c>
      <c r="E688" s="393" t="str">
        <f>IF(入力①申請書項目!G488="","",IF(入力①申請書項目!M488="",""&amp;入力①申請書項目!G488&amp;"."&amp;入力①申請書項目!J488,""&amp;入力①申請書項目!G488&amp;"."&amp;入力①申請書項目!J488&amp;"."&amp;入力①申請書項目!M488))</f>
        <v/>
      </c>
      <c r="F688" s="393"/>
      <c r="G688" s="393"/>
      <c r="H688" s="393"/>
      <c r="I688" s="464" t="str">
        <f>IF(入力①申請書項目!P488="","",VLOOKUP(入力①申請書項目!P488,PL①!$A$28:$B$36,2,FALSE))</f>
        <v/>
      </c>
      <c r="J688" s="464"/>
      <c r="K688" s="464"/>
      <c r="L688" s="391" t="str">
        <f>IF(入力①申請書項目!T488="","",入力①申請書項目!T488)</f>
        <v/>
      </c>
      <c r="M688" s="391"/>
      <c r="N688" s="391"/>
      <c r="O688" s="391"/>
      <c r="P688" s="391"/>
      <c r="Q688" s="391"/>
      <c r="R688" s="391"/>
      <c r="S688" s="391"/>
      <c r="T688" s="391"/>
      <c r="U688" s="391"/>
      <c r="V688" s="391"/>
      <c r="W688" s="393" t="str">
        <f>IF(入力①申請書項目!AD488="","",入力①申請書項目!AD488)&amp;IF(入力①申請書項目!AG488="","",入力①申請書項目!AG488)</f>
        <v/>
      </c>
      <c r="X688" s="393"/>
      <c r="Y688" s="393"/>
      <c r="Z688" s="393"/>
      <c r="AA688" s="393" t="str">
        <f>IF(入力①申請書項目!AJ488="","",入力①申請書項目!AJ488)</f>
        <v/>
      </c>
      <c r="AB688" s="393"/>
      <c r="AC688" s="393"/>
      <c r="AD688" s="394" t="str">
        <f>IF(入力①申請書項目!AN488="","",入力①申請書項目!AN488)</f>
        <v/>
      </c>
      <c r="AE688" s="394"/>
      <c r="AF688" s="394"/>
      <c r="AG688" s="443" t="str">
        <f>IF(入力①申請書項目!AQ488="","",入力①申請書項目!AQ488)</f>
        <v/>
      </c>
      <c r="AH688" s="443"/>
      <c r="AI688" s="394" t="str">
        <f>IF(入力①申請書項目!AS488=0,"",入力①申請書項目!AS488)</f>
        <v/>
      </c>
      <c r="AJ688" s="394"/>
      <c r="AK688" s="394"/>
      <c r="AL688" s="416" t="str">
        <f>IF(入力①申請書項目!AY488="","",入力①申請書項目!AY488)</f>
        <v/>
      </c>
      <c r="AM688" s="416"/>
      <c r="AN688" s="416"/>
      <c r="AO688" s="416"/>
      <c r="AP688" s="416"/>
      <c r="AQ688" s="342"/>
    </row>
    <row r="689" spans="1:46" x14ac:dyDescent="0.15">
      <c r="A689" s="268"/>
      <c r="B689" s="268"/>
      <c r="C689" s="351">
        <v>319</v>
      </c>
      <c r="D689" s="343" t="str">
        <f>IF(入力①申請書項目!E489="","",入力①申請書項目!E489)</f>
        <v/>
      </c>
      <c r="E689" s="393" t="str">
        <f>IF(入力①申請書項目!G489="","",IF(入力①申請書項目!M489="",""&amp;入力①申請書項目!G489&amp;"."&amp;入力①申請書項目!J489,""&amp;入力①申請書項目!G489&amp;"."&amp;入力①申請書項目!J489&amp;"."&amp;入力①申請書項目!M489))</f>
        <v/>
      </c>
      <c r="F689" s="393"/>
      <c r="G689" s="393"/>
      <c r="H689" s="393"/>
      <c r="I689" s="464" t="str">
        <f>IF(入力①申請書項目!P489="","",VLOOKUP(入力①申請書項目!P489,PL①!$A$28:$B$36,2,FALSE))</f>
        <v/>
      </c>
      <c r="J689" s="464"/>
      <c r="K689" s="464"/>
      <c r="L689" s="391" t="str">
        <f>IF(入力①申請書項目!T489="","",入力①申請書項目!T489)</f>
        <v/>
      </c>
      <c r="M689" s="391"/>
      <c r="N689" s="391"/>
      <c r="O689" s="391"/>
      <c r="P689" s="391"/>
      <c r="Q689" s="391"/>
      <c r="R689" s="391"/>
      <c r="S689" s="391"/>
      <c r="T689" s="391"/>
      <c r="U689" s="391"/>
      <c r="V689" s="391"/>
      <c r="W689" s="393" t="str">
        <f>IF(入力①申請書項目!AD489="","",入力①申請書項目!AD489)&amp;IF(入力①申請書項目!AG489="","",入力①申請書項目!AG489)</f>
        <v/>
      </c>
      <c r="X689" s="393"/>
      <c r="Y689" s="393"/>
      <c r="Z689" s="393"/>
      <c r="AA689" s="393" t="str">
        <f>IF(入力①申請書項目!AJ489="","",入力①申請書項目!AJ489)</f>
        <v/>
      </c>
      <c r="AB689" s="393"/>
      <c r="AC689" s="393"/>
      <c r="AD689" s="394" t="str">
        <f>IF(入力①申請書項目!AN489="","",入力①申請書項目!AN489)</f>
        <v/>
      </c>
      <c r="AE689" s="394"/>
      <c r="AF689" s="394"/>
      <c r="AG689" s="443" t="str">
        <f>IF(入力①申請書項目!AQ489="","",入力①申請書項目!AQ489)</f>
        <v/>
      </c>
      <c r="AH689" s="443"/>
      <c r="AI689" s="394" t="str">
        <f>IF(入力①申請書項目!AS489=0,"",入力①申請書項目!AS489)</f>
        <v/>
      </c>
      <c r="AJ689" s="394"/>
      <c r="AK689" s="394"/>
      <c r="AL689" s="416" t="str">
        <f>IF(入力①申請書項目!AY489="","",入力①申請書項目!AY489)</f>
        <v/>
      </c>
      <c r="AM689" s="416"/>
      <c r="AN689" s="416"/>
      <c r="AO689" s="416"/>
      <c r="AP689" s="416"/>
      <c r="AQ689" s="342"/>
    </row>
    <row r="690" spans="1:46" x14ac:dyDescent="0.15">
      <c r="A690" s="268"/>
      <c r="B690" s="268"/>
      <c r="C690" s="351">
        <v>320</v>
      </c>
      <c r="D690" s="343" t="str">
        <f>IF(入力①申請書項目!E490="","",入力①申請書項目!E490)</f>
        <v/>
      </c>
      <c r="E690" s="393" t="str">
        <f>IF(入力①申請書項目!G490="","",IF(入力①申請書項目!M490="",""&amp;入力①申請書項目!G490&amp;"."&amp;入力①申請書項目!J490,""&amp;入力①申請書項目!G490&amp;"."&amp;入力①申請書項目!J490&amp;"."&amp;入力①申請書項目!M490))</f>
        <v/>
      </c>
      <c r="F690" s="393"/>
      <c r="G690" s="393"/>
      <c r="H690" s="393"/>
      <c r="I690" s="464" t="str">
        <f>IF(入力①申請書項目!P490="","",VLOOKUP(入力①申請書項目!P490,PL①!$A$28:$B$36,2,FALSE))</f>
        <v/>
      </c>
      <c r="J690" s="464"/>
      <c r="K690" s="464"/>
      <c r="L690" s="391" t="str">
        <f>IF(入力①申請書項目!T490="","",入力①申請書項目!T490)</f>
        <v/>
      </c>
      <c r="M690" s="391"/>
      <c r="N690" s="391"/>
      <c r="O690" s="391"/>
      <c r="P690" s="391"/>
      <c r="Q690" s="391"/>
      <c r="R690" s="391"/>
      <c r="S690" s="391"/>
      <c r="T690" s="391"/>
      <c r="U690" s="391"/>
      <c r="V690" s="391"/>
      <c r="W690" s="393" t="str">
        <f>IF(入力①申請書項目!AD490="","",入力①申請書項目!AD490)&amp;IF(入力①申請書項目!AG490="","",入力①申請書項目!AG490)</f>
        <v/>
      </c>
      <c r="X690" s="393"/>
      <c r="Y690" s="393"/>
      <c r="Z690" s="393"/>
      <c r="AA690" s="393" t="str">
        <f>IF(入力①申請書項目!AJ490="","",入力①申請書項目!AJ490)</f>
        <v/>
      </c>
      <c r="AB690" s="393"/>
      <c r="AC690" s="393"/>
      <c r="AD690" s="394" t="str">
        <f>IF(入力①申請書項目!AN490="","",入力①申請書項目!AN490)</f>
        <v/>
      </c>
      <c r="AE690" s="394"/>
      <c r="AF690" s="394"/>
      <c r="AG690" s="443" t="str">
        <f>IF(入力①申請書項目!AQ490="","",入力①申請書項目!AQ490)</f>
        <v/>
      </c>
      <c r="AH690" s="443"/>
      <c r="AI690" s="394" t="str">
        <f>IF(入力①申請書項目!AS490=0,"",入力①申請書項目!AS490)</f>
        <v/>
      </c>
      <c r="AJ690" s="394"/>
      <c r="AK690" s="394"/>
      <c r="AL690" s="416" t="str">
        <f>IF(入力①申請書項目!AY490="","",入力①申請書項目!AY490)</f>
        <v/>
      </c>
      <c r="AM690" s="416"/>
      <c r="AN690" s="416"/>
      <c r="AO690" s="416"/>
      <c r="AP690" s="416"/>
      <c r="AQ690" s="342"/>
    </row>
    <row r="691" spans="1:46" x14ac:dyDescent="0.15">
      <c r="A691" s="268"/>
      <c r="B691" s="268"/>
      <c r="C691" s="351">
        <v>321</v>
      </c>
      <c r="D691" s="343" t="str">
        <f>IF(入力①申請書項目!E491="","",入力①申請書項目!E491)</f>
        <v/>
      </c>
      <c r="E691" s="393" t="str">
        <f>IF(入力①申請書項目!G491="","",IF(入力①申請書項目!M491="",""&amp;入力①申請書項目!G491&amp;"."&amp;入力①申請書項目!J491,""&amp;入力①申請書項目!G491&amp;"."&amp;入力①申請書項目!J491&amp;"."&amp;入力①申請書項目!M491))</f>
        <v/>
      </c>
      <c r="F691" s="393"/>
      <c r="G691" s="393"/>
      <c r="H691" s="393"/>
      <c r="I691" s="464" t="str">
        <f>IF(入力①申請書項目!P491="","",VLOOKUP(入力①申請書項目!P491,PL①!$A$28:$B$36,2,FALSE))</f>
        <v/>
      </c>
      <c r="J691" s="464"/>
      <c r="K691" s="464"/>
      <c r="L691" s="391" t="str">
        <f>IF(入力①申請書項目!T491="","",入力①申請書項目!T491)</f>
        <v/>
      </c>
      <c r="M691" s="391"/>
      <c r="N691" s="391"/>
      <c r="O691" s="391"/>
      <c r="P691" s="391"/>
      <c r="Q691" s="391"/>
      <c r="R691" s="391"/>
      <c r="S691" s="391"/>
      <c r="T691" s="391"/>
      <c r="U691" s="391"/>
      <c r="V691" s="391"/>
      <c r="W691" s="393" t="str">
        <f>IF(入力①申請書項目!AD491="","",入力①申請書項目!AD491)&amp;IF(入力①申請書項目!AG491="","",入力①申請書項目!AG491)</f>
        <v/>
      </c>
      <c r="X691" s="393"/>
      <c r="Y691" s="393"/>
      <c r="Z691" s="393"/>
      <c r="AA691" s="393" t="str">
        <f>IF(入力①申請書項目!AJ491="","",入力①申請書項目!AJ491)</f>
        <v/>
      </c>
      <c r="AB691" s="393"/>
      <c r="AC691" s="393"/>
      <c r="AD691" s="394" t="str">
        <f>IF(入力①申請書項目!AN491="","",入力①申請書項目!AN491)</f>
        <v/>
      </c>
      <c r="AE691" s="394"/>
      <c r="AF691" s="394"/>
      <c r="AG691" s="443" t="str">
        <f>IF(入力①申請書項目!AQ491="","",入力①申請書項目!AQ491)</f>
        <v/>
      </c>
      <c r="AH691" s="443"/>
      <c r="AI691" s="394" t="str">
        <f>IF(入力①申請書項目!AS491=0,"",入力①申請書項目!AS491)</f>
        <v/>
      </c>
      <c r="AJ691" s="394"/>
      <c r="AK691" s="394"/>
      <c r="AL691" s="416" t="str">
        <f>IF(入力①申請書項目!AY491="","",入力①申請書項目!AY491)</f>
        <v/>
      </c>
      <c r="AM691" s="416"/>
      <c r="AN691" s="416"/>
      <c r="AO691" s="416"/>
      <c r="AP691" s="416"/>
      <c r="AQ691" s="342"/>
    </row>
    <row r="692" spans="1:46" x14ac:dyDescent="0.15">
      <c r="A692" s="268"/>
      <c r="B692" s="268"/>
      <c r="C692" s="351">
        <v>322</v>
      </c>
      <c r="D692" s="343" t="str">
        <f>IF(入力①申請書項目!E492="","",入力①申請書項目!E492)</f>
        <v/>
      </c>
      <c r="E692" s="393" t="str">
        <f>IF(入力①申請書項目!G492="","",IF(入力①申請書項目!M492="",""&amp;入力①申請書項目!G492&amp;"."&amp;入力①申請書項目!J492,""&amp;入力①申請書項目!G492&amp;"."&amp;入力①申請書項目!J492&amp;"."&amp;入力①申請書項目!M492))</f>
        <v/>
      </c>
      <c r="F692" s="393"/>
      <c r="G692" s="393"/>
      <c r="H692" s="393"/>
      <c r="I692" s="464" t="str">
        <f>IF(入力①申請書項目!P492="","",VLOOKUP(入力①申請書項目!P492,PL①!$A$28:$B$36,2,FALSE))</f>
        <v/>
      </c>
      <c r="J692" s="464"/>
      <c r="K692" s="464"/>
      <c r="L692" s="391" t="str">
        <f>IF(入力①申請書項目!T492="","",入力①申請書項目!T492)</f>
        <v/>
      </c>
      <c r="M692" s="391"/>
      <c r="N692" s="391"/>
      <c r="O692" s="391"/>
      <c r="P692" s="391"/>
      <c r="Q692" s="391"/>
      <c r="R692" s="391"/>
      <c r="S692" s="391"/>
      <c r="T692" s="391"/>
      <c r="U692" s="391"/>
      <c r="V692" s="391"/>
      <c r="W692" s="393" t="str">
        <f>IF(入力①申請書項目!AD492="","",入力①申請書項目!AD492)&amp;IF(入力①申請書項目!AG492="","",入力①申請書項目!AG492)</f>
        <v/>
      </c>
      <c r="X692" s="393"/>
      <c r="Y692" s="393"/>
      <c r="Z692" s="393"/>
      <c r="AA692" s="393" t="str">
        <f>IF(入力①申請書項目!AJ492="","",入力①申請書項目!AJ492)</f>
        <v/>
      </c>
      <c r="AB692" s="393"/>
      <c r="AC692" s="393"/>
      <c r="AD692" s="394" t="str">
        <f>IF(入力①申請書項目!AN492="","",入力①申請書項目!AN492)</f>
        <v/>
      </c>
      <c r="AE692" s="394"/>
      <c r="AF692" s="394"/>
      <c r="AG692" s="443" t="str">
        <f>IF(入力①申請書項目!AQ492="","",入力①申請書項目!AQ492)</f>
        <v/>
      </c>
      <c r="AH692" s="443"/>
      <c r="AI692" s="394" t="str">
        <f>IF(入力①申請書項目!AS492=0,"",入力①申請書項目!AS492)</f>
        <v/>
      </c>
      <c r="AJ692" s="394"/>
      <c r="AK692" s="394"/>
      <c r="AL692" s="416" t="str">
        <f>IF(入力①申請書項目!AY492="","",入力①申請書項目!AY492)</f>
        <v/>
      </c>
      <c r="AM692" s="416"/>
      <c r="AN692" s="416"/>
      <c r="AO692" s="416"/>
      <c r="AP692" s="416"/>
      <c r="AQ692" s="342"/>
    </row>
    <row r="693" spans="1:46" x14ac:dyDescent="0.15">
      <c r="A693" s="268"/>
      <c r="B693" s="268"/>
      <c r="C693" s="351">
        <v>323</v>
      </c>
      <c r="D693" s="343" t="str">
        <f>IF(入力①申請書項目!E493="","",入力①申請書項目!E493)</f>
        <v/>
      </c>
      <c r="E693" s="393" t="str">
        <f>IF(入力①申請書項目!G493="","",IF(入力①申請書項目!M493="",""&amp;入力①申請書項目!G493&amp;"."&amp;入力①申請書項目!J493,""&amp;入力①申請書項目!G493&amp;"."&amp;入力①申請書項目!J493&amp;"."&amp;入力①申請書項目!M493))</f>
        <v/>
      </c>
      <c r="F693" s="393"/>
      <c r="G693" s="393"/>
      <c r="H693" s="393"/>
      <c r="I693" s="464" t="str">
        <f>IF(入力①申請書項目!P493="","",VLOOKUP(入力①申請書項目!P493,PL①!$A$28:$B$36,2,FALSE))</f>
        <v/>
      </c>
      <c r="J693" s="464"/>
      <c r="K693" s="464"/>
      <c r="L693" s="391" t="str">
        <f>IF(入力①申請書項目!T493="","",入力①申請書項目!T493)</f>
        <v/>
      </c>
      <c r="M693" s="391"/>
      <c r="N693" s="391"/>
      <c r="O693" s="391"/>
      <c r="P693" s="391"/>
      <c r="Q693" s="391"/>
      <c r="R693" s="391"/>
      <c r="S693" s="391"/>
      <c r="T693" s="391"/>
      <c r="U693" s="391"/>
      <c r="V693" s="391"/>
      <c r="W693" s="393" t="str">
        <f>IF(入力①申請書項目!AD493="","",入力①申請書項目!AD493)&amp;IF(入力①申請書項目!AG493="","",入力①申請書項目!AG493)</f>
        <v/>
      </c>
      <c r="X693" s="393"/>
      <c r="Y693" s="393"/>
      <c r="Z693" s="393"/>
      <c r="AA693" s="393" t="str">
        <f>IF(入力①申請書項目!AJ493="","",入力①申請書項目!AJ493)</f>
        <v/>
      </c>
      <c r="AB693" s="393"/>
      <c r="AC693" s="393"/>
      <c r="AD693" s="394" t="str">
        <f>IF(入力①申請書項目!AN493="","",入力①申請書項目!AN493)</f>
        <v/>
      </c>
      <c r="AE693" s="394"/>
      <c r="AF693" s="394"/>
      <c r="AG693" s="443" t="str">
        <f>IF(入力①申請書項目!AQ493="","",入力①申請書項目!AQ493)</f>
        <v/>
      </c>
      <c r="AH693" s="443"/>
      <c r="AI693" s="394" t="str">
        <f>IF(入力①申請書項目!AS493=0,"",入力①申請書項目!AS493)</f>
        <v/>
      </c>
      <c r="AJ693" s="394"/>
      <c r="AK693" s="394"/>
      <c r="AL693" s="416" t="str">
        <f>IF(入力①申請書項目!AY493="","",入力①申請書項目!AY493)</f>
        <v/>
      </c>
      <c r="AM693" s="416"/>
      <c r="AN693" s="416"/>
      <c r="AO693" s="416"/>
      <c r="AP693" s="416"/>
      <c r="AQ693" s="342"/>
    </row>
    <row r="694" spans="1:46" x14ac:dyDescent="0.15">
      <c r="A694" s="268"/>
      <c r="B694" s="268"/>
      <c r="C694" s="351">
        <v>324</v>
      </c>
      <c r="D694" s="343" t="str">
        <f>IF(入力①申請書項目!E494="","",入力①申請書項目!E494)</f>
        <v/>
      </c>
      <c r="E694" s="393" t="str">
        <f>IF(入力①申請書項目!G494="","",IF(入力①申請書項目!M494="",""&amp;入力①申請書項目!G494&amp;"."&amp;入力①申請書項目!J494,""&amp;入力①申請書項目!G494&amp;"."&amp;入力①申請書項目!J494&amp;"."&amp;入力①申請書項目!M494))</f>
        <v/>
      </c>
      <c r="F694" s="393"/>
      <c r="G694" s="393"/>
      <c r="H694" s="393"/>
      <c r="I694" s="464" t="str">
        <f>IF(入力①申請書項目!P494="","",VLOOKUP(入力①申請書項目!P494,PL①!$A$28:$B$36,2,FALSE))</f>
        <v/>
      </c>
      <c r="J694" s="464"/>
      <c r="K694" s="464"/>
      <c r="L694" s="391" t="str">
        <f>IF(入力①申請書項目!T494="","",入力①申請書項目!T494)</f>
        <v/>
      </c>
      <c r="M694" s="391"/>
      <c r="N694" s="391"/>
      <c r="O694" s="391"/>
      <c r="P694" s="391"/>
      <c r="Q694" s="391"/>
      <c r="R694" s="391"/>
      <c r="S694" s="391"/>
      <c r="T694" s="391"/>
      <c r="U694" s="391"/>
      <c r="V694" s="391"/>
      <c r="W694" s="393" t="str">
        <f>IF(入力①申請書項目!AD494="","",入力①申請書項目!AD494)&amp;IF(入力①申請書項目!AG494="","",入力①申請書項目!AG494)</f>
        <v/>
      </c>
      <c r="X694" s="393"/>
      <c r="Y694" s="393"/>
      <c r="Z694" s="393"/>
      <c r="AA694" s="393" t="str">
        <f>IF(入力①申請書項目!AJ494="","",入力①申請書項目!AJ494)</f>
        <v/>
      </c>
      <c r="AB694" s="393"/>
      <c r="AC694" s="393"/>
      <c r="AD694" s="394" t="str">
        <f>IF(入力①申請書項目!AN494="","",入力①申請書項目!AN494)</f>
        <v/>
      </c>
      <c r="AE694" s="394"/>
      <c r="AF694" s="394"/>
      <c r="AG694" s="443" t="str">
        <f>IF(入力①申請書項目!AQ494="","",入力①申請書項目!AQ494)</f>
        <v/>
      </c>
      <c r="AH694" s="443"/>
      <c r="AI694" s="394" t="str">
        <f>IF(入力①申請書項目!AS494=0,"",入力①申請書項目!AS494)</f>
        <v/>
      </c>
      <c r="AJ694" s="394"/>
      <c r="AK694" s="394"/>
      <c r="AL694" s="416" t="str">
        <f>IF(入力①申請書項目!AY494="","",入力①申請書項目!AY494)</f>
        <v/>
      </c>
      <c r="AM694" s="416"/>
      <c r="AN694" s="416"/>
      <c r="AO694" s="416"/>
      <c r="AP694" s="416"/>
      <c r="AQ694" s="342"/>
    </row>
    <row r="695" spans="1:46" x14ac:dyDescent="0.15">
      <c r="A695" s="268"/>
      <c r="B695" s="268"/>
      <c r="C695" s="351">
        <v>325</v>
      </c>
      <c r="D695" s="343" t="str">
        <f>IF(入力①申請書項目!E495="","",入力①申請書項目!E495)</f>
        <v/>
      </c>
      <c r="E695" s="393" t="str">
        <f>IF(入力①申請書項目!G495="","",IF(入力①申請書項目!M495="",""&amp;入力①申請書項目!G495&amp;"."&amp;入力①申請書項目!J495,""&amp;入力①申請書項目!G495&amp;"."&amp;入力①申請書項目!J495&amp;"."&amp;入力①申請書項目!M495))</f>
        <v/>
      </c>
      <c r="F695" s="393"/>
      <c r="G695" s="393"/>
      <c r="H695" s="393"/>
      <c r="I695" s="464" t="str">
        <f>IF(入力①申請書項目!P495="","",VLOOKUP(入力①申請書項目!P495,PL①!$A$28:$B$36,2,FALSE))</f>
        <v/>
      </c>
      <c r="J695" s="464"/>
      <c r="K695" s="464"/>
      <c r="L695" s="391" t="str">
        <f>IF(入力①申請書項目!T495="","",入力①申請書項目!T495)</f>
        <v/>
      </c>
      <c r="M695" s="391"/>
      <c r="N695" s="391"/>
      <c r="O695" s="391"/>
      <c r="P695" s="391"/>
      <c r="Q695" s="391"/>
      <c r="R695" s="391"/>
      <c r="S695" s="391"/>
      <c r="T695" s="391"/>
      <c r="U695" s="391"/>
      <c r="V695" s="391"/>
      <c r="W695" s="393" t="str">
        <f>IF(入力①申請書項目!AD495="","",入力①申請書項目!AD495)&amp;IF(入力①申請書項目!AG495="","",入力①申請書項目!AG495)</f>
        <v/>
      </c>
      <c r="X695" s="393"/>
      <c r="Y695" s="393"/>
      <c r="Z695" s="393"/>
      <c r="AA695" s="393" t="str">
        <f>IF(入力①申請書項目!AJ495="","",入力①申請書項目!AJ495)</f>
        <v/>
      </c>
      <c r="AB695" s="393"/>
      <c r="AC695" s="393"/>
      <c r="AD695" s="394" t="str">
        <f>IF(入力①申請書項目!AN495="","",入力①申請書項目!AN495)</f>
        <v/>
      </c>
      <c r="AE695" s="394"/>
      <c r="AF695" s="394"/>
      <c r="AG695" s="443" t="str">
        <f>IF(入力①申請書項目!AQ495="","",入力①申請書項目!AQ495)</f>
        <v/>
      </c>
      <c r="AH695" s="443"/>
      <c r="AI695" s="394" t="str">
        <f>IF(入力①申請書項目!AS495=0,"",入力①申請書項目!AS495)</f>
        <v/>
      </c>
      <c r="AJ695" s="394"/>
      <c r="AK695" s="394"/>
      <c r="AL695" s="416" t="str">
        <f>IF(入力①申請書項目!AY495="","",入力①申請書項目!AY495)</f>
        <v/>
      </c>
      <c r="AM695" s="416"/>
      <c r="AN695" s="416"/>
      <c r="AO695" s="416"/>
      <c r="AP695" s="416"/>
      <c r="AQ695" s="342"/>
      <c r="AT695" s="70">
        <f>IF(L695="",0,1)</f>
        <v>0</v>
      </c>
    </row>
    <row r="696" spans="1:46" x14ac:dyDescent="0.15">
      <c r="A696" s="268"/>
      <c r="B696" s="268"/>
      <c r="C696" s="351">
        <v>326</v>
      </c>
      <c r="D696" s="343" t="str">
        <f>IF(入力①申請書項目!E496="","",入力①申請書項目!E496)</f>
        <v/>
      </c>
      <c r="E696" s="393" t="str">
        <f>IF(入力①申請書項目!G496="","",IF(入力①申請書項目!M496="",""&amp;入力①申請書項目!G496&amp;"."&amp;入力①申請書項目!J496,""&amp;入力①申請書項目!G496&amp;"."&amp;入力①申請書項目!J496&amp;"."&amp;入力①申請書項目!M496))</f>
        <v/>
      </c>
      <c r="F696" s="393"/>
      <c r="G696" s="393"/>
      <c r="H696" s="393"/>
      <c r="I696" s="464" t="str">
        <f>IF(入力①申請書項目!P496="","",VLOOKUP(入力①申請書項目!P496,PL①!$A$28:$B$36,2,FALSE))</f>
        <v/>
      </c>
      <c r="J696" s="464"/>
      <c r="K696" s="464"/>
      <c r="L696" s="391" t="str">
        <f>IF(入力①申請書項目!T496="","",入力①申請書項目!T496)</f>
        <v/>
      </c>
      <c r="M696" s="391"/>
      <c r="N696" s="391"/>
      <c r="O696" s="391"/>
      <c r="P696" s="391"/>
      <c r="Q696" s="391"/>
      <c r="R696" s="391"/>
      <c r="S696" s="391"/>
      <c r="T696" s="391"/>
      <c r="U696" s="391"/>
      <c r="V696" s="391"/>
      <c r="W696" s="393" t="str">
        <f>IF(入力①申請書項目!AD496="","",入力①申請書項目!AD496)&amp;IF(入力①申請書項目!AG496="","",入力①申請書項目!AG496)</f>
        <v/>
      </c>
      <c r="X696" s="393"/>
      <c r="Y696" s="393"/>
      <c r="Z696" s="393"/>
      <c r="AA696" s="393" t="str">
        <f>IF(入力①申請書項目!AJ496="","",入力①申請書項目!AJ496)</f>
        <v/>
      </c>
      <c r="AB696" s="393"/>
      <c r="AC696" s="393"/>
      <c r="AD696" s="394" t="str">
        <f>IF(入力①申請書項目!AN496="","",入力①申請書項目!AN496)</f>
        <v/>
      </c>
      <c r="AE696" s="394"/>
      <c r="AF696" s="394"/>
      <c r="AG696" s="443" t="str">
        <f>IF(入力①申請書項目!AQ496="","",入力①申請書項目!AQ496)</f>
        <v/>
      </c>
      <c r="AH696" s="443"/>
      <c r="AI696" s="394" t="str">
        <f>IF(入力①申請書項目!AS496=0,"",入力①申請書項目!AS496)</f>
        <v/>
      </c>
      <c r="AJ696" s="394"/>
      <c r="AK696" s="394"/>
      <c r="AL696" s="416" t="str">
        <f>IF(入力①申請書項目!AY496="","",入力①申請書項目!AY496)</f>
        <v/>
      </c>
      <c r="AM696" s="416"/>
      <c r="AN696" s="416"/>
      <c r="AO696" s="416"/>
      <c r="AP696" s="416"/>
      <c r="AQ696" s="342"/>
    </row>
    <row r="697" spans="1:46" x14ac:dyDescent="0.15">
      <c r="A697" s="268"/>
      <c r="B697" s="268"/>
      <c r="C697" s="351">
        <v>327</v>
      </c>
      <c r="D697" s="343" t="str">
        <f>IF(入力①申請書項目!E497="","",入力①申請書項目!E497)</f>
        <v/>
      </c>
      <c r="E697" s="393" t="str">
        <f>IF(入力①申請書項目!G497="","",IF(入力①申請書項目!M497="",""&amp;入力①申請書項目!G497&amp;"."&amp;入力①申請書項目!J497,""&amp;入力①申請書項目!G497&amp;"."&amp;入力①申請書項目!J497&amp;"."&amp;入力①申請書項目!M497))</f>
        <v/>
      </c>
      <c r="F697" s="393"/>
      <c r="G697" s="393"/>
      <c r="H697" s="393"/>
      <c r="I697" s="464" t="str">
        <f>IF(入力①申請書項目!P497="","",VLOOKUP(入力①申請書項目!P497,PL①!$A$28:$B$36,2,FALSE))</f>
        <v/>
      </c>
      <c r="J697" s="464"/>
      <c r="K697" s="464"/>
      <c r="L697" s="391" t="str">
        <f>IF(入力①申請書項目!T497="","",入力①申請書項目!T497)</f>
        <v/>
      </c>
      <c r="M697" s="391"/>
      <c r="N697" s="391"/>
      <c r="O697" s="391"/>
      <c r="P697" s="391"/>
      <c r="Q697" s="391"/>
      <c r="R697" s="391"/>
      <c r="S697" s="391"/>
      <c r="T697" s="391"/>
      <c r="U697" s="391"/>
      <c r="V697" s="391"/>
      <c r="W697" s="393" t="str">
        <f>IF(入力①申請書項目!AD497="","",入力①申請書項目!AD497)&amp;IF(入力①申請書項目!AG497="","",入力①申請書項目!AG497)</f>
        <v/>
      </c>
      <c r="X697" s="393"/>
      <c r="Y697" s="393"/>
      <c r="Z697" s="393"/>
      <c r="AA697" s="393" t="str">
        <f>IF(入力①申請書項目!AJ497="","",入力①申請書項目!AJ497)</f>
        <v/>
      </c>
      <c r="AB697" s="393"/>
      <c r="AC697" s="393"/>
      <c r="AD697" s="394" t="str">
        <f>IF(入力①申請書項目!AN497="","",入力①申請書項目!AN497)</f>
        <v/>
      </c>
      <c r="AE697" s="394"/>
      <c r="AF697" s="394"/>
      <c r="AG697" s="443" t="str">
        <f>IF(入力①申請書項目!AQ497="","",入力①申請書項目!AQ497)</f>
        <v/>
      </c>
      <c r="AH697" s="443"/>
      <c r="AI697" s="394" t="str">
        <f>IF(入力①申請書項目!AS497=0,"",入力①申請書項目!AS497)</f>
        <v/>
      </c>
      <c r="AJ697" s="394"/>
      <c r="AK697" s="394"/>
      <c r="AL697" s="416" t="str">
        <f>IF(入力①申請書項目!AY497="","",入力①申請書項目!AY497)</f>
        <v/>
      </c>
      <c r="AM697" s="416"/>
      <c r="AN697" s="416"/>
      <c r="AO697" s="416"/>
      <c r="AP697" s="416"/>
      <c r="AQ697" s="342"/>
    </row>
    <row r="698" spans="1:46" x14ac:dyDescent="0.15">
      <c r="A698" s="268"/>
      <c r="B698" s="268"/>
      <c r="C698" s="351">
        <v>328</v>
      </c>
      <c r="D698" s="343" t="str">
        <f>IF(入力①申請書項目!E498="","",入力①申請書項目!E498)</f>
        <v/>
      </c>
      <c r="E698" s="393" t="str">
        <f>IF(入力①申請書項目!G498="","",IF(入力①申請書項目!M498="",""&amp;入力①申請書項目!G498&amp;"."&amp;入力①申請書項目!J498,""&amp;入力①申請書項目!G498&amp;"."&amp;入力①申請書項目!J498&amp;"."&amp;入力①申請書項目!M498))</f>
        <v/>
      </c>
      <c r="F698" s="393"/>
      <c r="G698" s="393"/>
      <c r="H698" s="393"/>
      <c r="I698" s="464" t="str">
        <f>IF(入力①申請書項目!P498="","",VLOOKUP(入力①申請書項目!P498,PL①!$A$28:$B$36,2,FALSE))</f>
        <v/>
      </c>
      <c r="J698" s="464"/>
      <c r="K698" s="464"/>
      <c r="L698" s="391" t="str">
        <f>IF(入力①申請書項目!T498="","",入力①申請書項目!T498)</f>
        <v/>
      </c>
      <c r="M698" s="391"/>
      <c r="N698" s="391"/>
      <c r="O698" s="391"/>
      <c r="P698" s="391"/>
      <c r="Q698" s="391"/>
      <c r="R698" s="391"/>
      <c r="S698" s="391"/>
      <c r="T698" s="391"/>
      <c r="U698" s="391"/>
      <c r="V698" s="391"/>
      <c r="W698" s="393" t="str">
        <f>IF(入力①申請書項目!AD498="","",入力①申請書項目!AD498)&amp;IF(入力①申請書項目!AG498="","",入力①申請書項目!AG498)</f>
        <v/>
      </c>
      <c r="X698" s="393"/>
      <c r="Y698" s="393"/>
      <c r="Z698" s="393"/>
      <c r="AA698" s="393" t="str">
        <f>IF(入力①申請書項目!AJ498="","",入力①申請書項目!AJ498)</f>
        <v/>
      </c>
      <c r="AB698" s="393"/>
      <c r="AC698" s="393"/>
      <c r="AD698" s="394" t="str">
        <f>IF(入力①申請書項目!AN498="","",入力①申請書項目!AN498)</f>
        <v/>
      </c>
      <c r="AE698" s="394"/>
      <c r="AF698" s="394"/>
      <c r="AG698" s="443" t="str">
        <f>IF(入力①申請書項目!AQ498="","",入力①申請書項目!AQ498)</f>
        <v/>
      </c>
      <c r="AH698" s="443"/>
      <c r="AI698" s="394" t="str">
        <f>IF(入力①申請書項目!AS498=0,"",入力①申請書項目!AS498)</f>
        <v/>
      </c>
      <c r="AJ698" s="394"/>
      <c r="AK698" s="394"/>
      <c r="AL698" s="416" t="str">
        <f>IF(入力①申請書項目!AY498="","",入力①申請書項目!AY498)</f>
        <v/>
      </c>
      <c r="AM698" s="416"/>
      <c r="AN698" s="416"/>
      <c r="AO698" s="416"/>
      <c r="AP698" s="416"/>
      <c r="AQ698" s="342"/>
    </row>
    <row r="699" spans="1:46" x14ac:dyDescent="0.15">
      <c r="A699" s="268"/>
      <c r="B699" s="268"/>
      <c r="C699" s="351">
        <v>329</v>
      </c>
      <c r="D699" s="343" t="str">
        <f>IF(入力①申請書項目!E499="","",入力①申請書項目!E499)</f>
        <v/>
      </c>
      <c r="E699" s="393" t="str">
        <f>IF(入力①申請書項目!G499="","",IF(入力①申請書項目!M499="",""&amp;入力①申請書項目!G499&amp;"."&amp;入力①申請書項目!J499,""&amp;入力①申請書項目!G499&amp;"."&amp;入力①申請書項目!J499&amp;"."&amp;入力①申請書項目!M499))</f>
        <v/>
      </c>
      <c r="F699" s="393"/>
      <c r="G699" s="393"/>
      <c r="H699" s="393"/>
      <c r="I699" s="464" t="str">
        <f>IF(入力①申請書項目!P499="","",VLOOKUP(入力①申請書項目!P499,PL①!$A$28:$B$36,2,FALSE))</f>
        <v/>
      </c>
      <c r="J699" s="464"/>
      <c r="K699" s="464"/>
      <c r="L699" s="391" t="str">
        <f>IF(入力①申請書項目!T499="","",入力①申請書項目!T499)</f>
        <v/>
      </c>
      <c r="M699" s="391"/>
      <c r="N699" s="391"/>
      <c r="O699" s="391"/>
      <c r="P699" s="391"/>
      <c r="Q699" s="391"/>
      <c r="R699" s="391"/>
      <c r="S699" s="391"/>
      <c r="T699" s="391"/>
      <c r="U699" s="391"/>
      <c r="V699" s="391"/>
      <c r="W699" s="393" t="str">
        <f>IF(入力①申請書項目!AD499="","",入力①申請書項目!AD499)&amp;IF(入力①申請書項目!AG499="","",入力①申請書項目!AG499)</f>
        <v/>
      </c>
      <c r="X699" s="393"/>
      <c r="Y699" s="393"/>
      <c r="Z699" s="393"/>
      <c r="AA699" s="393" t="str">
        <f>IF(入力①申請書項目!AJ499="","",入力①申請書項目!AJ499)</f>
        <v/>
      </c>
      <c r="AB699" s="393"/>
      <c r="AC699" s="393"/>
      <c r="AD699" s="394" t="str">
        <f>IF(入力①申請書項目!AN499="","",入力①申請書項目!AN499)</f>
        <v/>
      </c>
      <c r="AE699" s="394"/>
      <c r="AF699" s="394"/>
      <c r="AG699" s="443" t="str">
        <f>IF(入力①申請書項目!AQ499="","",入力①申請書項目!AQ499)</f>
        <v/>
      </c>
      <c r="AH699" s="443"/>
      <c r="AI699" s="394" t="str">
        <f>IF(入力①申請書項目!AS499=0,"",入力①申請書項目!AS499)</f>
        <v/>
      </c>
      <c r="AJ699" s="394"/>
      <c r="AK699" s="394"/>
      <c r="AL699" s="416" t="str">
        <f>IF(入力①申請書項目!AY499="","",入力①申請書項目!AY499)</f>
        <v/>
      </c>
      <c r="AM699" s="416"/>
      <c r="AN699" s="416"/>
      <c r="AO699" s="416"/>
      <c r="AP699" s="416"/>
      <c r="AQ699" s="342"/>
    </row>
    <row r="700" spans="1:46" x14ac:dyDescent="0.15">
      <c r="A700" s="268"/>
      <c r="B700" s="268"/>
      <c r="C700" s="351">
        <v>330</v>
      </c>
      <c r="D700" s="343" t="str">
        <f>IF(入力①申請書項目!E500="","",入力①申請書項目!E500)</f>
        <v/>
      </c>
      <c r="E700" s="393" t="str">
        <f>IF(入力①申請書項目!G500="","",IF(入力①申請書項目!M500="",""&amp;入力①申請書項目!G500&amp;"."&amp;入力①申請書項目!J500,""&amp;入力①申請書項目!G500&amp;"."&amp;入力①申請書項目!J500&amp;"."&amp;入力①申請書項目!M500))</f>
        <v/>
      </c>
      <c r="F700" s="393"/>
      <c r="G700" s="393"/>
      <c r="H700" s="393"/>
      <c r="I700" s="464" t="str">
        <f>IF(入力①申請書項目!P500="","",VLOOKUP(入力①申請書項目!P500,PL①!$A$28:$B$36,2,FALSE))</f>
        <v/>
      </c>
      <c r="J700" s="464"/>
      <c r="K700" s="464"/>
      <c r="L700" s="391" t="str">
        <f>IF(入力①申請書項目!T500="","",入力①申請書項目!T500)</f>
        <v/>
      </c>
      <c r="M700" s="391"/>
      <c r="N700" s="391"/>
      <c r="O700" s="391"/>
      <c r="P700" s="391"/>
      <c r="Q700" s="391"/>
      <c r="R700" s="391"/>
      <c r="S700" s="391"/>
      <c r="T700" s="391"/>
      <c r="U700" s="391"/>
      <c r="V700" s="391"/>
      <c r="W700" s="393" t="str">
        <f>IF(入力①申請書項目!AD500="","",入力①申請書項目!AD500)&amp;IF(入力①申請書項目!AG500="","",入力①申請書項目!AG500)</f>
        <v/>
      </c>
      <c r="X700" s="393"/>
      <c r="Y700" s="393"/>
      <c r="Z700" s="393"/>
      <c r="AA700" s="393" t="str">
        <f>IF(入力①申請書項目!AJ500="","",入力①申請書項目!AJ500)</f>
        <v/>
      </c>
      <c r="AB700" s="393"/>
      <c r="AC700" s="393"/>
      <c r="AD700" s="394" t="str">
        <f>IF(入力①申請書項目!AN500="","",入力①申請書項目!AN500)</f>
        <v/>
      </c>
      <c r="AE700" s="394"/>
      <c r="AF700" s="394"/>
      <c r="AG700" s="443" t="str">
        <f>IF(入力①申請書項目!AQ500="","",入力①申請書項目!AQ500)</f>
        <v/>
      </c>
      <c r="AH700" s="443"/>
      <c r="AI700" s="394" t="str">
        <f>IF(入力①申請書項目!AS500=0,"",入力①申請書項目!AS500)</f>
        <v/>
      </c>
      <c r="AJ700" s="394"/>
      <c r="AK700" s="394"/>
      <c r="AL700" s="416" t="str">
        <f>IF(入力①申請書項目!AY500="","",入力①申請書項目!AY500)</f>
        <v/>
      </c>
      <c r="AM700" s="416"/>
      <c r="AN700" s="416"/>
      <c r="AO700" s="416"/>
      <c r="AP700" s="416"/>
      <c r="AQ700" s="342"/>
    </row>
    <row r="701" spans="1:46" x14ac:dyDescent="0.15">
      <c r="A701" s="268"/>
      <c r="B701" s="268"/>
      <c r="C701" s="351">
        <v>331</v>
      </c>
      <c r="D701" s="343" t="str">
        <f>IF(入力①申請書項目!E501="","",入力①申請書項目!E501)</f>
        <v/>
      </c>
      <c r="E701" s="393" t="str">
        <f>IF(入力①申請書項目!G501="","",IF(入力①申請書項目!M501="",""&amp;入力①申請書項目!G501&amp;"."&amp;入力①申請書項目!J501,""&amp;入力①申請書項目!G501&amp;"."&amp;入力①申請書項目!J501&amp;"."&amp;入力①申請書項目!M501))</f>
        <v/>
      </c>
      <c r="F701" s="393"/>
      <c r="G701" s="393"/>
      <c r="H701" s="393"/>
      <c r="I701" s="464" t="str">
        <f>IF(入力①申請書項目!P501="","",VLOOKUP(入力①申請書項目!P501,PL①!$A$28:$B$36,2,FALSE))</f>
        <v/>
      </c>
      <c r="J701" s="464"/>
      <c r="K701" s="464"/>
      <c r="L701" s="391" t="str">
        <f>IF(入力①申請書項目!T501="","",入力①申請書項目!T501)</f>
        <v/>
      </c>
      <c r="M701" s="391"/>
      <c r="N701" s="391"/>
      <c r="O701" s="391"/>
      <c r="P701" s="391"/>
      <c r="Q701" s="391"/>
      <c r="R701" s="391"/>
      <c r="S701" s="391"/>
      <c r="T701" s="391"/>
      <c r="U701" s="391"/>
      <c r="V701" s="391"/>
      <c r="W701" s="393" t="str">
        <f>IF(入力①申請書項目!AD501="","",入力①申請書項目!AD501)&amp;IF(入力①申請書項目!AG501="","",入力①申請書項目!AG501)</f>
        <v/>
      </c>
      <c r="X701" s="393"/>
      <c r="Y701" s="393"/>
      <c r="Z701" s="393"/>
      <c r="AA701" s="393" t="str">
        <f>IF(入力①申請書項目!AJ501="","",入力①申請書項目!AJ501)</f>
        <v/>
      </c>
      <c r="AB701" s="393"/>
      <c r="AC701" s="393"/>
      <c r="AD701" s="394" t="str">
        <f>IF(入力①申請書項目!AN501="","",入力①申請書項目!AN501)</f>
        <v/>
      </c>
      <c r="AE701" s="394"/>
      <c r="AF701" s="394"/>
      <c r="AG701" s="443" t="str">
        <f>IF(入力①申請書項目!AQ501="","",入力①申請書項目!AQ501)</f>
        <v/>
      </c>
      <c r="AH701" s="443"/>
      <c r="AI701" s="394" t="str">
        <f>IF(入力①申請書項目!AS501=0,"",入力①申請書項目!AS501)</f>
        <v/>
      </c>
      <c r="AJ701" s="394"/>
      <c r="AK701" s="394"/>
      <c r="AL701" s="416" t="str">
        <f>IF(入力①申請書項目!AY501="","",入力①申請書項目!AY501)</f>
        <v/>
      </c>
      <c r="AM701" s="416"/>
      <c r="AN701" s="416"/>
      <c r="AO701" s="416"/>
      <c r="AP701" s="416"/>
      <c r="AQ701" s="342"/>
    </row>
    <row r="702" spans="1:46" x14ac:dyDescent="0.15">
      <c r="A702" s="268"/>
      <c r="B702" s="268"/>
      <c r="C702" s="351">
        <v>332</v>
      </c>
      <c r="D702" s="343" t="str">
        <f>IF(入力①申請書項目!E502="","",入力①申請書項目!E502)</f>
        <v/>
      </c>
      <c r="E702" s="393" t="str">
        <f>IF(入力①申請書項目!G502="","",IF(入力①申請書項目!M502="",""&amp;入力①申請書項目!G502&amp;"."&amp;入力①申請書項目!J502,""&amp;入力①申請書項目!G502&amp;"."&amp;入力①申請書項目!J502&amp;"."&amp;入力①申請書項目!M502))</f>
        <v/>
      </c>
      <c r="F702" s="393"/>
      <c r="G702" s="393"/>
      <c r="H702" s="393"/>
      <c r="I702" s="464" t="str">
        <f>IF(入力①申請書項目!P502="","",VLOOKUP(入力①申請書項目!P502,PL①!$A$28:$B$36,2,FALSE))</f>
        <v/>
      </c>
      <c r="J702" s="464"/>
      <c r="K702" s="464"/>
      <c r="L702" s="391" t="str">
        <f>IF(入力①申請書項目!T502="","",入力①申請書項目!T502)</f>
        <v/>
      </c>
      <c r="M702" s="391"/>
      <c r="N702" s="391"/>
      <c r="O702" s="391"/>
      <c r="P702" s="391"/>
      <c r="Q702" s="391"/>
      <c r="R702" s="391"/>
      <c r="S702" s="391"/>
      <c r="T702" s="391"/>
      <c r="U702" s="391"/>
      <c r="V702" s="391"/>
      <c r="W702" s="393" t="str">
        <f>IF(入力①申請書項目!AD502="","",入力①申請書項目!AD502)&amp;IF(入力①申請書項目!AG502="","",入力①申請書項目!AG502)</f>
        <v/>
      </c>
      <c r="X702" s="393"/>
      <c r="Y702" s="393"/>
      <c r="Z702" s="393"/>
      <c r="AA702" s="393" t="str">
        <f>IF(入力①申請書項目!AJ502="","",入力①申請書項目!AJ502)</f>
        <v/>
      </c>
      <c r="AB702" s="393"/>
      <c r="AC702" s="393"/>
      <c r="AD702" s="394" t="str">
        <f>IF(入力①申請書項目!AN502="","",入力①申請書項目!AN502)</f>
        <v/>
      </c>
      <c r="AE702" s="394"/>
      <c r="AF702" s="394"/>
      <c r="AG702" s="443" t="str">
        <f>IF(入力①申請書項目!AQ502="","",入力①申請書項目!AQ502)</f>
        <v/>
      </c>
      <c r="AH702" s="443"/>
      <c r="AI702" s="394" t="str">
        <f>IF(入力①申請書項目!AS502=0,"",入力①申請書項目!AS502)</f>
        <v/>
      </c>
      <c r="AJ702" s="394"/>
      <c r="AK702" s="394"/>
      <c r="AL702" s="416" t="str">
        <f>IF(入力①申請書項目!AY502="","",入力①申請書項目!AY502)</f>
        <v/>
      </c>
      <c r="AM702" s="416"/>
      <c r="AN702" s="416"/>
      <c r="AO702" s="416"/>
      <c r="AP702" s="416"/>
      <c r="AQ702" s="342"/>
    </row>
    <row r="703" spans="1:46" x14ac:dyDescent="0.15">
      <c r="A703" s="268"/>
      <c r="B703" s="268"/>
      <c r="C703" s="351">
        <v>333</v>
      </c>
      <c r="D703" s="343" t="str">
        <f>IF(入力①申請書項目!E503="","",入力①申請書項目!E503)</f>
        <v/>
      </c>
      <c r="E703" s="393" t="str">
        <f>IF(入力①申請書項目!G503="","",IF(入力①申請書項目!M503="",""&amp;入力①申請書項目!G503&amp;"."&amp;入力①申請書項目!J503,""&amp;入力①申請書項目!G503&amp;"."&amp;入力①申請書項目!J503&amp;"."&amp;入力①申請書項目!M503))</f>
        <v/>
      </c>
      <c r="F703" s="393"/>
      <c r="G703" s="393"/>
      <c r="H703" s="393"/>
      <c r="I703" s="464" t="str">
        <f>IF(入力①申請書項目!P503="","",VLOOKUP(入力①申請書項目!P503,PL①!$A$28:$B$36,2,FALSE))</f>
        <v/>
      </c>
      <c r="J703" s="464"/>
      <c r="K703" s="464"/>
      <c r="L703" s="391" t="str">
        <f>IF(入力①申請書項目!T503="","",入力①申請書項目!T503)</f>
        <v/>
      </c>
      <c r="M703" s="391"/>
      <c r="N703" s="391"/>
      <c r="O703" s="391"/>
      <c r="P703" s="391"/>
      <c r="Q703" s="391"/>
      <c r="R703" s="391"/>
      <c r="S703" s="391"/>
      <c r="T703" s="391"/>
      <c r="U703" s="391"/>
      <c r="V703" s="391"/>
      <c r="W703" s="393" t="str">
        <f>IF(入力①申請書項目!AD503="","",入力①申請書項目!AD503)&amp;IF(入力①申請書項目!AG503="","",入力①申請書項目!AG503)</f>
        <v/>
      </c>
      <c r="X703" s="393"/>
      <c r="Y703" s="393"/>
      <c r="Z703" s="393"/>
      <c r="AA703" s="393" t="str">
        <f>IF(入力①申請書項目!AJ503="","",入力①申請書項目!AJ503)</f>
        <v/>
      </c>
      <c r="AB703" s="393"/>
      <c r="AC703" s="393"/>
      <c r="AD703" s="394" t="str">
        <f>IF(入力①申請書項目!AN503="","",入力①申請書項目!AN503)</f>
        <v/>
      </c>
      <c r="AE703" s="394"/>
      <c r="AF703" s="394"/>
      <c r="AG703" s="443" t="str">
        <f>IF(入力①申請書項目!AQ503="","",入力①申請書項目!AQ503)</f>
        <v/>
      </c>
      <c r="AH703" s="443"/>
      <c r="AI703" s="394" t="str">
        <f>IF(入力①申請書項目!AS503=0,"",入力①申請書項目!AS503)</f>
        <v/>
      </c>
      <c r="AJ703" s="394"/>
      <c r="AK703" s="394"/>
      <c r="AL703" s="416" t="str">
        <f>IF(入力①申請書項目!AY503="","",入力①申請書項目!AY503)</f>
        <v/>
      </c>
      <c r="AM703" s="416"/>
      <c r="AN703" s="416"/>
      <c r="AO703" s="416"/>
      <c r="AP703" s="416"/>
      <c r="AQ703" s="342"/>
    </row>
    <row r="704" spans="1:46" x14ac:dyDescent="0.15">
      <c r="A704" s="268"/>
      <c r="B704" s="268"/>
      <c r="C704" s="351">
        <v>334</v>
      </c>
      <c r="D704" s="343" t="str">
        <f>IF(入力①申請書項目!E504="","",入力①申請書項目!E504)</f>
        <v/>
      </c>
      <c r="E704" s="393" t="str">
        <f>IF(入力①申請書項目!G504="","",IF(入力①申請書項目!M504="",""&amp;入力①申請書項目!G504&amp;"."&amp;入力①申請書項目!J504,""&amp;入力①申請書項目!G504&amp;"."&amp;入力①申請書項目!J504&amp;"."&amp;入力①申請書項目!M504))</f>
        <v/>
      </c>
      <c r="F704" s="393"/>
      <c r="G704" s="393"/>
      <c r="H704" s="393"/>
      <c r="I704" s="464" t="str">
        <f>IF(入力①申請書項目!P504="","",VLOOKUP(入力①申請書項目!P504,PL①!$A$28:$B$36,2,FALSE))</f>
        <v/>
      </c>
      <c r="J704" s="464"/>
      <c r="K704" s="464"/>
      <c r="L704" s="391" t="str">
        <f>IF(入力①申請書項目!T504="","",入力①申請書項目!T504)</f>
        <v/>
      </c>
      <c r="M704" s="391"/>
      <c r="N704" s="391"/>
      <c r="O704" s="391"/>
      <c r="P704" s="391"/>
      <c r="Q704" s="391"/>
      <c r="R704" s="391"/>
      <c r="S704" s="391"/>
      <c r="T704" s="391"/>
      <c r="U704" s="391"/>
      <c r="V704" s="391"/>
      <c r="W704" s="393" t="str">
        <f>IF(入力①申請書項目!AD504="","",入力①申請書項目!AD504)&amp;IF(入力①申請書項目!AG504="","",入力①申請書項目!AG504)</f>
        <v/>
      </c>
      <c r="X704" s="393"/>
      <c r="Y704" s="393"/>
      <c r="Z704" s="393"/>
      <c r="AA704" s="393" t="str">
        <f>IF(入力①申請書項目!AJ504="","",入力①申請書項目!AJ504)</f>
        <v/>
      </c>
      <c r="AB704" s="393"/>
      <c r="AC704" s="393"/>
      <c r="AD704" s="394" t="str">
        <f>IF(入力①申請書項目!AN504="","",入力①申請書項目!AN504)</f>
        <v/>
      </c>
      <c r="AE704" s="394"/>
      <c r="AF704" s="394"/>
      <c r="AG704" s="443" t="str">
        <f>IF(入力①申請書項目!AQ504="","",入力①申請書項目!AQ504)</f>
        <v/>
      </c>
      <c r="AH704" s="443"/>
      <c r="AI704" s="394" t="str">
        <f>IF(入力①申請書項目!AS504=0,"",入力①申請書項目!AS504)</f>
        <v/>
      </c>
      <c r="AJ704" s="394"/>
      <c r="AK704" s="394"/>
      <c r="AL704" s="416" t="str">
        <f>IF(入力①申請書項目!AY504="","",入力①申請書項目!AY504)</f>
        <v/>
      </c>
      <c r="AM704" s="416"/>
      <c r="AN704" s="416"/>
      <c r="AO704" s="416"/>
      <c r="AP704" s="416"/>
      <c r="AQ704" s="342"/>
    </row>
    <row r="705" spans="1:43" x14ac:dyDescent="0.15">
      <c r="A705" s="268"/>
      <c r="B705" s="268"/>
      <c r="C705" s="351">
        <v>335</v>
      </c>
      <c r="D705" s="343" t="str">
        <f>IF(入力①申請書項目!E505="","",入力①申請書項目!E505)</f>
        <v/>
      </c>
      <c r="E705" s="393" t="str">
        <f>IF(入力①申請書項目!G505="","",IF(入力①申請書項目!M505="",""&amp;入力①申請書項目!G505&amp;"."&amp;入力①申請書項目!J505,""&amp;入力①申請書項目!G505&amp;"."&amp;入力①申請書項目!J505&amp;"."&amp;入力①申請書項目!M505))</f>
        <v/>
      </c>
      <c r="F705" s="393"/>
      <c r="G705" s="393"/>
      <c r="H705" s="393"/>
      <c r="I705" s="464" t="str">
        <f>IF(入力①申請書項目!P505="","",VLOOKUP(入力①申請書項目!P505,PL①!$A$28:$B$36,2,FALSE))</f>
        <v/>
      </c>
      <c r="J705" s="464"/>
      <c r="K705" s="464"/>
      <c r="L705" s="391" t="str">
        <f>IF(入力①申請書項目!T505="","",入力①申請書項目!T505)</f>
        <v/>
      </c>
      <c r="M705" s="391"/>
      <c r="N705" s="391"/>
      <c r="O705" s="391"/>
      <c r="P705" s="391"/>
      <c r="Q705" s="391"/>
      <c r="R705" s="391"/>
      <c r="S705" s="391"/>
      <c r="T705" s="391"/>
      <c r="U705" s="391"/>
      <c r="V705" s="391"/>
      <c r="W705" s="393" t="str">
        <f>IF(入力①申請書項目!AD505="","",入力①申請書項目!AD505)&amp;IF(入力①申請書項目!AG505="","",入力①申請書項目!AG505)</f>
        <v/>
      </c>
      <c r="X705" s="393"/>
      <c r="Y705" s="393"/>
      <c r="Z705" s="393"/>
      <c r="AA705" s="393" t="str">
        <f>IF(入力①申請書項目!AJ505="","",入力①申請書項目!AJ505)</f>
        <v/>
      </c>
      <c r="AB705" s="393"/>
      <c r="AC705" s="393"/>
      <c r="AD705" s="394" t="str">
        <f>IF(入力①申請書項目!AN505="","",入力①申請書項目!AN505)</f>
        <v/>
      </c>
      <c r="AE705" s="394"/>
      <c r="AF705" s="394"/>
      <c r="AG705" s="443" t="str">
        <f>IF(入力①申請書項目!AQ505="","",入力①申請書項目!AQ505)</f>
        <v/>
      </c>
      <c r="AH705" s="443"/>
      <c r="AI705" s="394" t="str">
        <f>IF(入力①申請書項目!AS505=0,"",入力①申請書項目!AS505)</f>
        <v/>
      </c>
      <c r="AJ705" s="394"/>
      <c r="AK705" s="394"/>
      <c r="AL705" s="416" t="str">
        <f>IF(入力①申請書項目!AY505="","",入力①申請書項目!AY505)</f>
        <v/>
      </c>
      <c r="AM705" s="416"/>
      <c r="AN705" s="416"/>
      <c r="AO705" s="416"/>
      <c r="AP705" s="416"/>
      <c r="AQ705" s="342"/>
    </row>
    <row r="706" spans="1:43" x14ac:dyDescent="0.15">
      <c r="A706" s="268"/>
      <c r="B706" s="268"/>
      <c r="C706" s="351">
        <v>336</v>
      </c>
      <c r="D706" s="343" t="str">
        <f>IF(入力①申請書項目!E506="","",入力①申請書項目!E506)</f>
        <v/>
      </c>
      <c r="E706" s="393" t="str">
        <f>IF(入力①申請書項目!G506="","",IF(入力①申請書項目!M506="",""&amp;入力①申請書項目!G506&amp;"."&amp;入力①申請書項目!J506,""&amp;入力①申請書項目!G506&amp;"."&amp;入力①申請書項目!J506&amp;"."&amp;入力①申請書項目!M506))</f>
        <v/>
      </c>
      <c r="F706" s="393"/>
      <c r="G706" s="393"/>
      <c r="H706" s="393"/>
      <c r="I706" s="464" t="str">
        <f>IF(入力①申請書項目!P506="","",VLOOKUP(入力①申請書項目!P506,PL①!$A$28:$B$36,2,FALSE))</f>
        <v/>
      </c>
      <c r="J706" s="464"/>
      <c r="K706" s="464"/>
      <c r="L706" s="391" t="str">
        <f>IF(入力①申請書項目!T506="","",入力①申請書項目!T506)</f>
        <v/>
      </c>
      <c r="M706" s="391"/>
      <c r="N706" s="391"/>
      <c r="O706" s="391"/>
      <c r="P706" s="391"/>
      <c r="Q706" s="391"/>
      <c r="R706" s="391"/>
      <c r="S706" s="391"/>
      <c r="T706" s="391"/>
      <c r="U706" s="391"/>
      <c r="V706" s="391"/>
      <c r="W706" s="393" t="str">
        <f>IF(入力①申請書項目!AD506="","",入力①申請書項目!AD506)&amp;IF(入力①申請書項目!AG506="","",入力①申請書項目!AG506)</f>
        <v/>
      </c>
      <c r="X706" s="393"/>
      <c r="Y706" s="393"/>
      <c r="Z706" s="393"/>
      <c r="AA706" s="393" t="str">
        <f>IF(入力①申請書項目!AJ506="","",入力①申請書項目!AJ506)</f>
        <v/>
      </c>
      <c r="AB706" s="393"/>
      <c r="AC706" s="393"/>
      <c r="AD706" s="394" t="str">
        <f>IF(入力①申請書項目!AN506="","",入力①申請書項目!AN506)</f>
        <v/>
      </c>
      <c r="AE706" s="394"/>
      <c r="AF706" s="394"/>
      <c r="AG706" s="443" t="str">
        <f>IF(入力①申請書項目!AQ506="","",入力①申請書項目!AQ506)</f>
        <v/>
      </c>
      <c r="AH706" s="443"/>
      <c r="AI706" s="394" t="str">
        <f>IF(入力①申請書項目!AS506=0,"",入力①申請書項目!AS506)</f>
        <v/>
      </c>
      <c r="AJ706" s="394"/>
      <c r="AK706" s="394"/>
      <c r="AL706" s="416" t="str">
        <f>IF(入力①申請書項目!AY506="","",入力①申請書項目!AY506)</f>
        <v/>
      </c>
      <c r="AM706" s="416"/>
      <c r="AN706" s="416"/>
      <c r="AO706" s="416"/>
      <c r="AP706" s="416"/>
      <c r="AQ706" s="342"/>
    </row>
    <row r="707" spans="1:43" x14ac:dyDescent="0.15">
      <c r="A707" s="268"/>
      <c r="B707" s="268"/>
      <c r="C707" s="351">
        <v>337</v>
      </c>
      <c r="D707" s="343" t="str">
        <f>IF(入力①申請書項目!E507="","",入力①申請書項目!E507)</f>
        <v/>
      </c>
      <c r="E707" s="393" t="str">
        <f>IF(入力①申請書項目!G507="","",IF(入力①申請書項目!M507="",""&amp;入力①申請書項目!G507&amp;"."&amp;入力①申請書項目!J507,""&amp;入力①申請書項目!G507&amp;"."&amp;入力①申請書項目!J507&amp;"."&amp;入力①申請書項目!M507))</f>
        <v/>
      </c>
      <c r="F707" s="393"/>
      <c r="G707" s="393"/>
      <c r="H707" s="393"/>
      <c r="I707" s="464" t="str">
        <f>IF(入力①申請書項目!P507="","",VLOOKUP(入力①申請書項目!P507,PL①!$A$28:$B$36,2,FALSE))</f>
        <v/>
      </c>
      <c r="J707" s="464"/>
      <c r="K707" s="464"/>
      <c r="L707" s="391" t="str">
        <f>IF(入力①申請書項目!T507="","",入力①申請書項目!T507)</f>
        <v/>
      </c>
      <c r="M707" s="391"/>
      <c r="N707" s="391"/>
      <c r="O707" s="391"/>
      <c r="P707" s="391"/>
      <c r="Q707" s="391"/>
      <c r="R707" s="391"/>
      <c r="S707" s="391"/>
      <c r="T707" s="391"/>
      <c r="U707" s="391"/>
      <c r="V707" s="391"/>
      <c r="W707" s="393" t="str">
        <f>IF(入力①申請書項目!AD507="","",入力①申請書項目!AD507)&amp;IF(入力①申請書項目!AG507="","",入力①申請書項目!AG507)</f>
        <v/>
      </c>
      <c r="X707" s="393"/>
      <c r="Y707" s="393"/>
      <c r="Z707" s="393"/>
      <c r="AA707" s="393" t="str">
        <f>IF(入力①申請書項目!AJ507="","",入力①申請書項目!AJ507)</f>
        <v/>
      </c>
      <c r="AB707" s="393"/>
      <c r="AC707" s="393"/>
      <c r="AD707" s="394" t="str">
        <f>IF(入力①申請書項目!AN507="","",入力①申請書項目!AN507)</f>
        <v/>
      </c>
      <c r="AE707" s="394"/>
      <c r="AF707" s="394"/>
      <c r="AG707" s="443" t="str">
        <f>IF(入力①申請書項目!AQ507="","",入力①申請書項目!AQ507)</f>
        <v/>
      </c>
      <c r="AH707" s="443"/>
      <c r="AI707" s="394" t="str">
        <f>IF(入力①申請書項目!AS507=0,"",入力①申請書項目!AS507)</f>
        <v/>
      </c>
      <c r="AJ707" s="394"/>
      <c r="AK707" s="394"/>
      <c r="AL707" s="416" t="str">
        <f>IF(入力①申請書項目!AY507="","",入力①申請書項目!AY507)</f>
        <v/>
      </c>
      <c r="AM707" s="416"/>
      <c r="AN707" s="416"/>
      <c r="AO707" s="416"/>
      <c r="AP707" s="416"/>
      <c r="AQ707" s="342"/>
    </row>
    <row r="708" spans="1:43" x14ac:dyDescent="0.15">
      <c r="A708" s="268"/>
      <c r="B708" s="268"/>
      <c r="C708" s="351">
        <v>338</v>
      </c>
      <c r="D708" s="343" t="str">
        <f>IF(入力①申請書項目!E508="","",入力①申請書項目!E508)</f>
        <v/>
      </c>
      <c r="E708" s="393" t="str">
        <f>IF(入力①申請書項目!G508="","",IF(入力①申請書項目!M508="",""&amp;入力①申請書項目!G508&amp;"."&amp;入力①申請書項目!J508,""&amp;入力①申請書項目!G508&amp;"."&amp;入力①申請書項目!J508&amp;"."&amp;入力①申請書項目!M508))</f>
        <v/>
      </c>
      <c r="F708" s="393"/>
      <c r="G708" s="393"/>
      <c r="H708" s="393"/>
      <c r="I708" s="464" t="str">
        <f>IF(入力①申請書項目!P508="","",VLOOKUP(入力①申請書項目!P508,PL①!$A$28:$B$36,2,FALSE))</f>
        <v/>
      </c>
      <c r="J708" s="464"/>
      <c r="K708" s="464"/>
      <c r="L708" s="391" t="str">
        <f>IF(入力①申請書項目!T508="","",入力①申請書項目!T508)</f>
        <v/>
      </c>
      <c r="M708" s="391"/>
      <c r="N708" s="391"/>
      <c r="O708" s="391"/>
      <c r="P708" s="391"/>
      <c r="Q708" s="391"/>
      <c r="R708" s="391"/>
      <c r="S708" s="391"/>
      <c r="T708" s="391"/>
      <c r="U708" s="391"/>
      <c r="V708" s="391"/>
      <c r="W708" s="393" t="str">
        <f>IF(入力①申請書項目!AD508="","",入力①申請書項目!AD508)&amp;IF(入力①申請書項目!AG508="","",入力①申請書項目!AG508)</f>
        <v/>
      </c>
      <c r="X708" s="393"/>
      <c r="Y708" s="393"/>
      <c r="Z708" s="393"/>
      <c r="AA708" s="393" t="str">
        <f>IF(入力①申請書項目!AJ508="","",入力①申請書項目!AJ508)</f>
        <v/>
      </c>
      <c r="AB708" s="393"/>
      <c r="AC708" s="393"/>
      <c r="AD708" s="394" t="str">
        <f>IF(入力①申請書項目!AN508="","",入力①申請書項目!AN508)</f>
        <v/>
      </c>
      <c r="AE708" s="394"/>
      <c r="AF708" s="394"/>
      <c r="AG708" s="443" t="str">
        <f>IF(入力①申請書項目!AQ508="","",入力①申請書項目!AQ508)</f>
        <v/>
      </c>
      <c r="AH708" s="443"/>
      <c r="AI708" s="394" t="str">
        <f>IF(入力①申請書項目!AS508=0,"",入力①申請書項目!AS508)</f>
        <v/>
      </c>
      <c r="AJ708" s="394"/>
      <c r="AK708" s="394"/>
      <c r="AL708" s="416" t="str">
        <f>IF(入力①申請書項目!AY508="","",入力①申請書項目!AY508)</f>
        <v/>
      </c>
      <c r="AM708" s="416"/>
      <c r="AN708" s="416"/>
      <c r="AO708" s="416"/>
      <c r="AP708" s="416"/>
      <c r="AQ708" s="342"/>
    </row>
    <row r="709" spans="1:43" x14ac:dyDescent="0.15">
      <c r="A709" s="268"/>
      <c r="B709" s="268"/>
      <c r="C709" s="351">
        <v>339</v>
      </c>
      <c r="D709" s="343" t="str">
        <f>IF(入力①申請書項目!E509="","",入力①申請書項目!E509)</f>
        <v/>
      </c>
      <c r="E709" s="393" t="str">
        <f>IF(入力①申請書項目!G509="","",IF(入力①申請書項目!M509="",""&amp;入力①申請書項目!G509&amp;"."&amp;入力①申請書項目!J509,""&amp;入力①申請書項目!G509&amp;"."&amp;入力①申請書項目!J509&amp;"."&amp;入力①申請書項目!M509))</f>
        <v/>
      </c>
      <c r="F709" s="393"/>
      <c r="G709" s="393"/>
      <c r="H709" s="393"/>
      <c r="I709" s="464" t="str">
        <f>IF(入力①申請書項目!P509="","",VLOOKUP(入力①申請書項目!P509,PL①!$A$28:$B$36,2,FALSE))</f>
        <v/>
      </c>
      <c r="J709" s="464"/>
      <c r="K709" s="464"/>
      <c r="L709" s="391" t="str">
        <f>IF(入力①申請書項目!T509="","",入力①申請書項目!T509)</f>
        <v/>
      </c>
      <c r="M709" s="391"/>
      <c r="N709" s="391"/>
      <c r="O709" s="391"/>
      <c r="P709" s="391"/>
      <c r="Q709" s="391"/>
      <c r="R709" s="391"/>
      <c r="S709" s="391"/>
      <c r="T709" s="391"/>
      <c r="U709" s="391"/>
      <c r="V709" s="391"/>
      <c r="W709" s="393" t="str">
        <f>IF(入力①申請書項目!AD509="","",入力①申請書項目!AD509)&amp;IF(入力①申請書項目!AG509="","",入力①申請書項目!AG509)</f>
        <v/>
      </c>
      <c r="X709" s="393"/>
      <c r="Y709" s="393"/>
      <c r="Z709" s="393"/>
      <c r="AA709" s="393" t="str">
        <f>IF(入力①申請書項目!AJ509="","",入力①申請書項目!AJ509)</f>
        <v/>
      </c>
      <c r="AB709" s="393"/>
      <c r="AC709" s="393"/>
      <c r="AD709" s="394" t="str">
        <f>IF(入力①申請書項目!AN509="","",入力①申請書項目!AN509)</f>
        <v/>
      </c>
      <c r="AE709" s="394"/>
      <c r="AF709" s="394"/>
      <c r="AG709" s="443" t="str">
        <f>IF(入力①申請書項目!AQ509="","",入力①申請書項目!AQ509)</f>
        <v/>
      </c>
      <c r="AH709" s="443"/>
      <c r="AI709" s="394" t="str">
        <f>IF(入力①申請書項目!AS509=0,"",入力①申請書項目!AS509)</f>
        <v/>
      </c>
      <c r="AJ709" s="394"/>
      <c r="AK709" s="394"/>
      <c r="AL709" s="416" t="str">
        <f>IF(入力①申請書項目!AY509="","",入力①申請書項目!AY509)</f>
        <v/>
      </c>
      <c r="AM709" s="416"/>
      <c r="AN709" s="416"/>
      <c r="AO709" s="416"/>
      <c r="AP709" s="416"/>
      <c r="AQ709" s="342"/>
    </row>
    <row r="710" spans="1:43" x14ac:dyDescent="0.15">
      <c r="A710" s="268"/>
      <c r="B710" s="268"/>
      <c r="C710" s="351">
        <v>340</v>
      </c>
      <c r="D710" s="343" t="str">
        <f>IF(入力①申請書項目!E510="","",入力①申請書項目!E510)</f>
        <v/>
      </c>
      <c r="E710" s="393" t="str">
        <f>IF(入力①申請書項目!G510="","",IF(入力①申請書項目!M510="",""&amp;入力①申請書項目!G510&amp;"."&amp;入力①申請書項目!J510,""&amp;入力①申請書項目!G510&amp;"."&amp;入力①申請書項目!J510&amp;"."&amp;入力①申請書項目!M510))</f>
        <v/>
      </c>
      <c r="F710" s="393"/>
      <c r="G710" s="393"/>
      <c r="H710" s="393"/>
      <c r="I710" s="464" t="str">
        <f>IF(入力①申請書項目!P510="","",VLOOKUP(入力①申請書項目!P510,PL①!$A$28:$B$36,2,FALSE))</f>
        <v/>
      </c>
      <c r="J710" s="464"/>
      <c r="K710" s="464"/>
      <c r="L710" s="391" t="str">
        <f>IF(入力①申請書項目!T510="","",入力①申請書項目!T510)</f>
        <v/>
      </c>
      <c r="M710" s="391"/>
      <c r="N710" s="391"/>
      <c r="O710" s="391"/>
      <c r="P710" s="391"/>
      <c r="Q710" s="391"/>
      <c r="R710" s="391"/>
      <c r="S710" s="391"/>
      <c r="T710" s="391"/>
      <c r="U710" s="391"/>
      <c r="V710" s="391"/>
      <c r="W710" s="393" t="str">
        <f>IF(入力①申請書項目!AD510="","",入力①申請書項目!AD510)&amp;IF(入力①申請書項目!AG510="","",入力①申請書項目!AG510)</f>
        <v/>
      </c>
      <c r="X710" s="393"/>
      <c r="Y710" s="393"/>
      <c r="Z710" s="393"/>
      <c r="AA710" s="393" t="str">
        <f>IF(入力①申請書項目!AJ510="","",入力①申請書項目!AJ510)</f>
        <v/>
      </c>
      <c r="AB710" s="393"/>
      <c r="AC710" s="393"/>
      <c r="AD710" s="394" t="str">
        <f>IF(入力①申請書項目!AN510="","",入力①申請書項目!AN510)</f>
        <v/>
      </c>
      <c r="AE710" s="394"/>
      <c r="AF710" s="394"/>
      <c r="AG710" s="443" t="str">
        <f>IF(入力①申請書項目!AQ510="","",入力①申請書項目!AQ510)</f>
        <v/>
      </c>
      <c r="AH710" s="443"/>
      <c r="AI710" s="394" t="str">
        <f>IF(入力①申請書項目!AS510=0,"",入力①申請書項目!AS510)</f>
        <v/>
      </c>
      <c r="AJ710" s="394"/>
      <c r="AK710" s="394"/>
      <c r="AL710" s="416" t="str">
        <f>IF(入力①申請書項目!AY510="","",入力①申請書項目!AY510)</f>
        <v/>
      </c>
      <c r="AM710" s="416"/>
      <c r="AN710" s="416"/>
      <c r="AO710" s="416"/>
      <c r="AP710" s="416"/>
      <c r="AQ710" s="342"/>
    </row>
    <row r="711" spans="1:43" x14ac:dyDescent="0.15">
      <c r="A711" s="268"/>
      <c r="B711" s="268"/>
      <c r="C711" s="351">
        <v>341</v>
      </c>
      <c r="D711" s="343" t="str">
        <f>IF(入力①申請書項目!E511="","",入力①申請書項目!E511)</f>
        <v/>
      </c>
      <c r="E711" s="393" t="str">
        <f>IF(入力①申請書項目!G511="","",IF(入力①申請書項目!M511="",""&amp;入力①申請書項目!G511&amp;"."&amp;入力①申請書項目!J511,""&amp;入力①申請書項目!G511&amp;"."&amp;入力①申請書項目!J511&amp;"."&amp;入力①申請書項目!M511))</f>
        <v/>
      </c>
      <c r="F711" s="393"/>
      <c r="G711" s="393"/>
      <c r="H711" s="393"/>
      <c r="I711" s="464" t="str">
        <f>IF(入力①申請書項目!P511="","",VLOOKUP(入力①申請書項目!P511,PL①!$A$28:$B$36,2,FALSE))</f>
        <v/>
      </c>
      <c r="J711" s="464"/>
      <c r="K711" s="464"/>
      <c r="L711" s="391" t="str">
        <f>IF(入力①申請書項目!T511="","",入力①申請書項目!T511)</f>
        <v/>
      </c>
      <c r="M711" s="391"/>
      <c r="N711" s="391"/>
      <c r="O711" s="391"/>
      <c r="P711" s="391"/>
      <c r="Q711" s="391"/>
      <c r="R711" s="391"/>
      <c r="S711" s="391"/>
      <c r="T711" s="391"/>
      <c r="U711" s="391"/>
      <c r="V711" s="391"/>
      <c r="W711" s="393" t="str">
        <f>IF(入力①申請書項目!AD511="","",入力①申請書項目!AD511)&amp;IF(入力①申請書項目!AG511="","",入力①申請書項目!AG511)</f>
        <v/>
      </c>
      <c r="X711" s="393"/>
      <c r="Y711" s="393"/>
      <c r="Z711" s="393"/>
      <c r="AA711" s="393" t="str">
        <f>IF(入力①申請書項目!AJ511="","",入力①申請書項目!AJ511)</f>
        <v/>
      </c>
      <c r="AB711" s="393"/>
      <c r="AC711" s="393"/>
      <c r="AD711" s="394" t="str">
        <f>IF(入力①申請書項目!AN511="","",入力①申請書項目!AN511)</f>
        <v/>
      </c>
      <c r="AE711" s="394"/>
      <c r="AF711" s="394"/>
      <c r="AG711" s="443" t="str">
        <f>IF(入力①申請書項目!AQ511="","",入力①申請書項目!AQ511)</f>
        <v/>
      </c>
      <c r="AH711" s="443"/>
      <c r="AI711" s="394" t="str">
        <f>IF(入力①申請書項目!AS511=0,"",入力①申請書項目!AS511)</f>
        <v/>
      </c>
      <c r="AJ711" s="394"/>
      <c r="AK711" s="394"/>
      <c r="AL711" s="416" t="str">
        <f>IF(入力①申請書項目!AY511="","",入力①申請書項目!AY511)</f>
        <v/>
      </c>
      <c r="AM711" s="416"/>
      <c r="AN711" s="416"/>
      <c r="AO711" s="416"/>
      <c r="AP711" s="416"/>
      <c r="AQ711" s="342"/>
    </row>
    <row r="712" spans="1:43" x14ac:dyDescent="0.15">
      <c r="A712" s="268"/>
      <c r="B712" s="268"/>
      <c r="C712" s="351">
        <v>342</v>
      </c>
      <c r="D712" s="343" t="str">
        <f>IF(入力①申請書項目!E512="","",入力①申請書項目!E512)</f>
        <v/>
      </c>
      <c r="E712" s="393" t="str">
        <f>IF(入力①申請書項目!G512="","",IF(入力①申請書項目!M512="",""&amp;入力①申請書項目!G512&amp;"."&amp;入力①申請書項目!J512,""&amp;入力①申請書項目!G512&amp;"."&amp;入力①申請書項目!J512&amp;"."&amp;入力①申請書項目!M512))</f>
        <v/>
      </c>
      <c r="F712" s="393"/>
      <c r="G712" s="393"/>
      <c r="H712" s="393"/>
      <c r="I712" s="464" t="str">
        <f>IF(入力①申請書項目!P512="","",VLOOKUP(入力①申請書項目!P512,PL①!$A$28:$B$36,2,FALSE))</f>
        <v/>
      </c>
      <c r="J712" s="464"/>
      <c r="K712" s="464"/>
      <c r="L712" s="391" t="str">
        <f>IF(入力①申請書項目!T512="","",入力①申請書項目!T512)</f>
        <v/>
      </c>
      <c r="M712" s="391"/>
      <c r="N712" s="391"/>
      <c r="O712" s="391"/>
      <c r="P712" s="391"/>
      <c r="Q712" s="391"/>
      <c r="R712" s="391"/>
      <c r="S712" s="391"/>
      <c r="T712" s="391"/>
      <c r="U712" s="391"/>
      <c r="V712" s="391"/>
      <c r="W712" s="393" t="str">
        <f>IF(入力①申請書項目!AD512="","",入力①申請書項目!AD512)&amp;IF(入力①申請書項目!AG512="","",入力①申請書項目!AG512)</f>
        <v/>
      </c>
      <c r="X712" s="393"/>
      <c r="Y712" s="393"/>
      <c r="Z712" s="393"/>
      <c r="AA712" s="393" t="str">
        <f>IF(入力①申請書項目!AJ512="","",入力①申請書項目!AJ512)</f>
        <v/>
      </c>
      <c r="AB712" s="393"/>
      <c r="AC712" s="393"/>
      <c r="AD712" s="394" t="str">
        <f>IF(入力①申請書項目!AN512="","",入力①申請書項目!AN512)</f>
        <v/>
      </c>
      <c r="AE712" s="394"/>
      <c r="AF712" s="394"/>
      <c r="AG712" s="443" t="str">
        <f>IF(入力①申請書項目!AQ512="","",入力①申請書項目!AQ512)</f>
        <v/>
      </c>
      <c r="AH712" s="443"/>
      <c r="AI712" s="394" t="str">
        <f>IF(入力①申請書項目!AS512=0,"",入力①申請書項目!AS512)</f>
        <v/>
      </c>
      <c r="AJ712" s="394"/>
      <c r="AK712" s="394"/>
      <c r="AL712" s="416" t="str">
        <f>IF(入力①申請書項目!AY512="","",入力①申請書項目!AY512)</f>
        <v/>
      </c>
      <c r="AM712" s="416"/>
      <c r="AN712" s="416"/>
      <c r="AO712" s="416"/>
      <c r="AP712" s="416"/>
      <c r="AQ712" s="342"/>
    </row>
    <row r="713" spans="1:43" x14ac:dyDescent="0.15">
      <c r="A713" s="268"/>
      <c r="B713" s="268"/>
      <c r="C713" s="351">
        <v>343</v>
      </c>
      <c r="D713" s="343" t="str">
        <f>IF(入力①申請書項目!E513="","",入力①申請書項目!E513)</f>
        <v/>
      </c>
      <c r="E713" s="393" t="str">
        <f>IF(入力①申請書項目!G513="","",IF(入力①申請書項目!M513="",""&amp;入力①申請書項目!G513&amp;"."&amp;入力①申請書項目!J513,""&amp;入力①申請書項目!G513&amp;"."&amp;入力①申請書項目!J513&amp;"."&amp;入力①申請書項目!M513))</f>
        <v/>
      </c>
      <c r="F713" s="393"/>
      <c r="G713" s="393"/>
      <c r="H713" s="393"/>
      <c r="I713" s="464" t="str">
        <f>IF(入力①申請書項目!P513="","",VLOOKUP(入力①申請書項目!P513,PL①!$A$28:$B$36,2,FALSE))</f>
        <v/>
      </c>
      <c r="J713" s="464"/>
      <c r="K713" s="464"/>
      <c r="L713" s="391" t="str">
        <f>IF(入力①申請書項目!T513="","",入力①申請書項目!T513)</f>
        <v/>
      </c>
      <c r="M713" s="391"/>
      <c r="N713" s="391"/>
      <c r="O713" s="391"/>
      <c r="P713" s="391"/>
      <c r="Q713" s="391"/>
      <c r="R713" s="391"/>
      <c r="S713" s="391"/>
      <c r="T713" s="391"/>
      <c r="U713" s="391"/>
      <c r="V713" s="391"/>
      <c r="W713" s="393" t="str">
        <f>IF(入力①申請書項目!AD513="","",入力①申請書項目!AD513)&amp;IF(入力①申請書項目!AG513="","",入力①申請書項目!AG513)</f>
        <v/>
      </c>
      <c r="X713" s="393"/>
      <c r="Y713" s="393"/>
      <c r="Z713" s="393"/>
      <c r="AA713" s="393" t="str">
        <f>IF(入力①申請書項目!AJ513="","",入力①申請書項目!AJ513)</f>
        <v/>
      </c>
      <c r="AB713" s="393"/>
      <c r="AC713" s="393"/>
      <c r="AD713" s="394" t="str">
        <f>IF(入力①申請書項目!AN513="","",入力①申請書項目!AN513)</f>
        <v/>
      </c>
      <c r="AE713" s="394"/>
      <c r="AF713" s="394"/>
      <c r="AG713" s="443" t="str">
        <f>IF(入力①申請書項目!AQ513="","",入力①申請書項目!AQ513)</f>
        <v/>
      </c>
      <c r="AH713" s="443"/>
      <c r="AI713" s="394" t="str">
        <f>IF(入力①申請書項目!AS513=0,"",入力①申請書項目!AS513)</f>
        <v/>
      </c>
      <c r="AJ713" s="394"/>
      <c r="AK713" s="394"/>
      <c r="AL713" s="416" t="str">
        <f>IF(入力①申請書項目!AY513="","",入力①申請書項目!AY513)</f>
        <v/>
      </c>
      <c r="AM713" s="416"/>
      <c r="AN713" s="416"/>
      <c r="AO713" s="416"/>
      <c r="AP713" s="416"/>
      <c r="AQ713" s="342"/>
    </row>
    <row r="714" spans="1:43" x14ac:dyDescent="0.15">
      <c r="A714" s="268"/>
      <c r="B714" s="268"/>
      <c r="C714" s="351">
        <v>344</v>
      </c>
      <c r="D714" s="343" t="str">
        <f>IF(入力①申請書項目!E514="","",入力①申請書項目!E514)</f>
        <v/>
      </c>
      <c r="E714" s="393" t="str">
        <f>IF(入力①申請書項目!G514="","",IF(入力①申請書項目!M514="",""&amp;入力①申請書項目!G514&amp;"."&amp;入力①申請書項目!J514,""&amp;入力①申請書項目!G514&amp;"."&amp;入力①申請書項目!J514&amp;"."&amp;入力①申請書項目!M514))</f>
        <v/>
      </c>
      <c r="F714" s="393"/>
      <c r="G714" s="393"/>
      <c r="H714" s="393"/>
      <c r="I714" s="464" t="str">
        <f>IF(入力①申請書項目!P514="","",VLOOKUP(入力①申請書項目!P514,PL①!$A$28:$B$36,2,FALSE))</f>
        <v/>
      </c>
      <c r="J714" s="464"/>
      <c r="K714" s="464"/>
      <c r="L714" s="391" t="str">
        <f>IF(入力①申請書項目!T514="","",入力①申請書項目!T514)</f>
        <v/>
      </c>
      <c r="M714" s="391"/>
      <c r="N714" s="391"/>
      <c r="O714" s="391"/>
      <c r="P714" s="391"/>
      <c r="Q714" s="391"/>
      <c r="R714" s="391"/>
      <c r="S714" s="391"/>
      <c r="T714" s="391"/>
      <c r="U714" s="391"/>
      <c r="V714" s="391"/>
      <c r="W714" s="393" t="str">
        <f>IF(入力①申請書項目!AD514="","",入力①申請書項目!AD514)&amp;IF(入力①申請書項目!AG514="","",入力①申請書項目!AG514)</f>
        <v/>
      </c>
      <c r="X714" s="393"/>
      <c r="Y714" s="393"/>
      <c r="Z714" s="393"/>
      <c r="AA714" s="393" t="str">
        <f>IF(入力①申請書項目!AJ514="","",入力①申請書項目!AJ514)</f>
        <v/>
      </c>
      <c r="AB714" s="393"/>
      <c r="AC714" s="393"/>
      <c r="AD714" s="394" t="str">
        <f>IF(入力①申請書項目!AN514="","",入力①申請書項目!AN514)</f>
        <v/>
      </c>
      <c r="AE714" s="394"/>
      <c r="AF714" s="394"/>
      <c r="AG714" s="443" t="str">
        <f>IF(入力①申請書項目!AQ514="","",入力①申請書項目!AQ514)</f>
        <v/>
      </c>
      <c r="AH714" s="443"/>
      <c r="AI714" s="394" t="str">
        <f>IF(入力①申請書項目!AS514=0,"",入力①申請書項目!AS514)</f>
        <v/>
      </c>
      <c r="AJ714" s="394"/>
      <c r="AK714" s="394"/>
      <c r="AL714" s="416" t="str">
        <f>IF(入力①申請書項目!AY514="","",入力①申請書項目!AY514)</f>
        <v/>
      </c>
      <c r="AM714" s="416"/>
      <c r="AN714" s="416"/>
      <c r="AO714" s="416"/>
      <c r="AP714" s="416"/>
      <c r="AQ714" s="342"/>
    </row>
    <row r="715" spans="1:43" x14ac:dyDescent="0.15">
      <c r="A715" s="268"/>
      <c r="B715" s="268"/>
      <c r="C715" s="351">
        <v>345</v>
      </c>
      <c r="D715" s="343" t="str">
        <f>IF(入力①申請書項目!E515="","",入力①申請書項目!E515)</f>
        <v/>
      </c>
      <c r="E715" s="393" t="str">
        <f>IF(入力①申請書項目!G515="","",IF(入力①申請書項目!M515="",""&amp;入力①申請書項目!G515&amp;"."&amp;入力①申請書項目!J515,""&amp;入力①申請書項目!G515&amp;"."&amp;入力①申請書項目!J515&amp;"."&amp;入力①申請書項目!M515))</f>
        <v/>
      </c>
      <c r="F715" s="393"/>
      <c r="G715" s="393"/>
      <c r="H715" s="393"/>
      <c r="I715" s="464" t="str">
        <f>IF(入力①申請書項目!P515="","",VLOOKUP(入力①申請書項目!P515,PL①!$A$28:$B$36,2,FALSE))</f>
        <v/>
      </c>
      <c r="J715" s="464"/>
      <c r="K715" s="464"/>
      <c r="L715" s="391" t="str">
        <f>IF(入力①申請書項目!T515="","",入力①申請書項目!T515)</f>
        <v/>
      </c>
      <c r="M715" s="391"/>
      <c r="N715" s="391"/>
      <c r="O715" s="391"/>
      <c r="P715" s="391"/>
      <c r="Q715" s="391"/>
      <c r="R715" s="391"/>
      <c r="S715" s="391"/>
      <c r="T715" s="391"/>
      <c r="U715" s="391"/>
      <c r="V715" s="391"/>
      <c r="W715" s="393" t="str">
        <f>IF(入力①申請書項目!AD515="","",入力①申請書項目!AD515)&amp;IF(入力①申請書項目!AG515="","",入力①申請書項目!AG515)</f>
        <v/>
      </c>
      <c r="X715" s="393"/>
      <c r="Y715" s="393"/>
      <c r="Z715" s="393"/>
      <c r="AA715" s="393" t="str">
        <f>IF(入力①申請書項目!AJ515="","",入力①申請書項目!AJ515)</f>
        <v/>
      </c>
      <c r="AB715" s="393"/>
      <c r="AC715" s="393"/>
      <c r="AD715" s="394" t="str">
        <f>IF(入力①申請書項目!AN515="","",入力①申請書項目!AN515)</f>
        <v/>
      </c>
      <c r="AE715" s="394"/>
      <c r="AF715" s="394"/>
      <c r="AG715" s="443" t="str">
        <f>IF(入力①申請書項目!AQ515="","",入力①申請書項目!AQ515)</f>
        <v/>
      </c>
      <c r="AH715" s="443"/>
      <c r="AI715" s="394" t="str">
        <f>IF(入力①申請書項目!AS515=0,"",入力①申請書項目!AS515)</f>
        <v/>
      </c>
      <c r="AJ715" s="394"/>
      <c r="AK715" s="394"/>
      <c r="AL715" s="416" t="str">
        <f>IF(入力①申請書項目!AY515="","",入力①申請書項目!AY515)</f>
        <v/>
      </c>
      <c r="AM715" s="416"/>
      <c r="AN715" s="416"/>
      <c r="AO715" s="416"/>
      <c r="AP715" s="416"/>
      <c r="AQ715" s="342"/>
    </row>
    <row r="716" spans="1:43" x14ac:dyDescent="0.15">
      <c r="A716" s="268"/>
      <c r="B716" s="268"/>
      <c r="C716" s="351">
        <v>346</v>
      </c>
      <c r="D716" s="343" t="str">
        <f>IF(入力①申請書項目!E516="","",入力①申請書項目!E516)</f>
        <v/>
      </c>
      <c r="E716" s="393" t="str">
        <f>IF(入力①申請書項目!G516="","",IF(入力①申請書項目!M516="",""&amp;入力①申請書項目!G516&amp;"."&amp;入力①申請書項目!J516,""&amp;入力①申請書項目!G516&amp;"."&amp;入力①申請書項目!J516&amp;"."&amp;入力①申請書項目!M516))</f>
        <v/>
      </c>
      <c r="F716" s="393"/>
      <c r="G716" s="393"/>
      <c r="H716" s="393"/>
      <c r="I716" s="464" t="str">
        <f>IF(入力①申請書項目!P516="","",VLOOKUP(入力①申請書項目!P516,PL①!$A$28:$B$36,2,FALSE))</f>
        <v/>
      </c>
      <c r="J716" s="464"/>
      <c r="K716" s="464"/>
      <c r="L716" s="391" t="str">
        <f>IF(入力①申請書項目!T516="","",入力①申請書項目!T516)</f>
        <v/>
      </c>
      <c r="M716" s="391"/>
      <c r="N716" s="391"/>
      <c r="O716" s="391"/>
      <c r="P716" s="391"/>
      <c r="Q716" s="391"/>
      <c r="R716" s="391"/>
      <c r="S716" s="391"/>
      <c r="T716" s="391"/>
      <c r="U716" s="391"/>
      <c r="V716" s="391"/>
      <c r="W716" s="393" t="str">
        <f>IF(入力①申請書項目!AD516="","",入力①申請書項目!AD516)&amp;IF(入力①申請書項目!AG516="","",入力①申請書項目!AG516)</f>
        <v/>
      </c>
      <c r="X716" s="393"/>
      <c r="Y716" s="393"/>
      <c r="Z716" s="393"/>
      <c r="AA716" s="393" t="str">
        <f>IF(入力①申請書項目!AJ516="","",入力①申請書項目!AJ516)</f>
        <v/>
      </c>
      <c r="AB716" s="393"/>
      <c r="AC716" s="393"/>
      <c r="AD716" s="394" t="str">
        <f>IF(入力①申請書項目!AN516="","",入力①申請書項目!AN516)</f>
        <v/>
      </c>
      <c r="AE716" s="394"/>
      <c r="AF716" s="394"/>
      <c r="AG716" s="443" t="str">
        <f>IF(入力①申請書項目!AQ516="","",入力①申請書項目!AQ516)</f>
        <v/>
      </c>
      <c r="AH716" s="443"/>
      <c r="AI716" s="394" t="str">
        <f>IF(入力①申請書項目!AS516=0,"",入力①申請書項目!AS516)</f>
        <v/>
      </c>
      <c r="AJ716" s="394"/>
      <c r="AK716" s="394"/>
      <c r="AL716" s="416" t="str">
        <f>IF(入力①申請書項目!AY516="","",入力①申請書項目!AY516)</f>
        <v/>
      </c>
      <c r="AM716" s="416"/>
      <c r="AN716" s="416"/>
      <c r="AO716" s="416"/>
      <c r="AP716" s="416"/>
      <c r="AQ716" s="342"/>
    </row>
    <row r="717" spans="1:43" x14ac:dyDescent="0.15">
      <c r="A717" s="268"/>
      <c r="B717" s="268"/>
      <c r="C717" s="351">
        <v>347</v>
      </c>
      <c r="D717" s="343" t="str">
        <f>IF(入力①申請書項目!E517="","",入力①申請書項目!E517)</f>
        <v/>
      </c>
      <c r="E717" s="393" t="str">
        <f>IF(入力①申請書項目!G517="","",IF(入力①申請書項目!M517="",""&amp;入力①申請書項目!G517&amp;"."&amp;入力①申請書項目!J517,""&amp;入力①申請書項目!G517&amp;"."&amp;入力①申請書項目!J517&amp;"."&amp;入力①申請書項目!M517))</f>
        <v/>
      </c>
      <c r="F717" s="393"/>
      <c r="G717" s="393"/>
      <c r="H717" s="393"/>
      <c r="I717" s="464" t="str">
        <f>IF(入力①申請書項目!P517="","",VLOOKUP(入力①申請書項目!P517,PL①!$A$28:$B$36,2,FALSE))</f>
        <v/>
      </c>
      <c r="J717" s="464"/>
      <c r="K717" s="464"/>
      <c r="L717" s="391" t="str">
        <f>IF(入力①申請書項目!T517="","",入力①申請書項目!T517)</f>
        <v/>
      </c>
      <c r="M717" s="391"/>
      <c r="N717" s="391"/>
      <c r="O717" s="391"/>
      <c r="P717" s="391"/>
      <c r="Q717" s="391"/>
      <c r="R717" s="391"/>
      <c r="S717" s="391"/>
      <c r="T717" s="391"/>
      <c r="U717" s="391"/>
      <c r="V717" s="391"/>
      <c r="W717" s="393" t="str">
        <f>IF(入力①申請書項目!AD517="","",入力①申請書項目!AD517)&amp;IF(入力①申請書項目!AG517="","",入力①申請書項目!AG517)</f>
        <v/>
      </c>
      <c r="X717" s="393"/>
      <c r="Y717" s="393"/>
      <c r="Z717" s="393"/>
      <c r="AA717" s="393" t="str">
        <f>IF(入力①申請書項目!AJ517="","",入力①申請書項目!AJ517)</f>
        <v/>
      </c>
      <c r="AB717" s="393"/>
      <c r="AC717" s="393"/>
      <c r="AD717" s="394" t="str">
        <f>IF(入力①申請書項目!AN517="","",入力①申請書項目!AN517)</f>
        <v/>
      </c>
      <c r="AE717" s="394"/>
      <c r="AF717" s="394"/>
      <c r="AG717" s="443" t="str">
        <f>IF(入力①申請書項目!AQ517="","",入力①申請書項目!AQ517)</f>
        <v/>
      </c>
      <c r="AH717" s="443"/>
      <c r="AI717" s="394" t="str">
        <f>IF(入力①申請書項目!AS517=0,"",入力①申請書項目!AS517)</f>
        <v/>
      </c>
      <c r="AJ717" s="394"/>
      <c r="AK717" s="394"/>
      <c r="AL717" s="416" t="str">
        <f>IF(入力①申請書項目!AY517="","",入力①申請書項目!AY517)</f>
        <v/>
      </c>
      <c r="AM717" s="416"/>
      <c r="AN717" s="416"/>
      <c r="AO717" s="416"/>
      <c r="AP717" s="416"/>
      <c r="AQ717" s="342"/>
    </row>
    <row r="718" spans="1:43" x14ac:dyDescent="0.15">
      <c r="A718" s="268"/>
      <c r="B718" s="268"/>
      <c r="C718" s="351">
        <v>348</v>
      </c>
      <c r="D718" s="343" t="str">
        <f>IF(入力①申請書項目!E518="","",入力①申請書項目!E518)</f>
        <v/>
      </c>
      <c r="E718" s="393" t="str">
        <f>IF(入力①申請書項目!G518="","",IF(入力①申請書項目!M518="",""&amp;入力①申請書項目!G518&amp;"."&amp;入力①申請書項目!J518,""&amp;入力①申請書項目!G518&amp;"."&amp;入力①申請書項目!J518&amp;"."&amp;入力①申請書項目!M518))</f>
        <v/>
      </c>
      <c r="F718" s="393"/>
      <c r="G718" s="393"/>
      <c r="H718" s="393"/>
      <c r="I718" s="464" t="str">
        <f>IF(入力①申請書項目!P518="","",VLOOKUP(入力①申請書項目!P518,PL①!$A$28:$B$36,2,FALSE))</f>
        <v/>
      </c>
      <c r="J718" s="464"/>
      <c r="K718" s="464"/>
      <c r="L718" s="391" t="str">
        <f>IF(入力①申請書項目!T518="","",入力①申請書項目!T518)</f>
        <v/>
      </c>
      <c r="M718" s="391"/>
      <c r="N718" s="391"/>
      <c r="O718" s="391"/>
      <c r="P718" s="391"/>
      <c r="Q718" s="391"/>
      <c r="R718" s="391"/>
      <c r="S718" s="391"/>
      <c r="T718" s="391"/>
      <c r="U718" s="391"/>
      <c r="V718" s="391"/>
      <c r="W718" s="393" t="str">
        <f>IF(入力①申請書項目!AD518="","",入力①申請書項目!AD518)&amp;IF(入力①申請書項目!AG518="","",入力①申請書項目!AG518)</f>
        <v/>
      </c>
      <c r="X718" s="393"/>
      <c r="Y718" s="393"/>
      <c r="Z718" s="393"/>
      <c r="AA718" s="393" t="str">
        <f>IF(入力①申請書項目!AJ518="","",入力①申請書項目!AJ518)</f>
        <v/>
      </c>
      <c r="AB718" s="393"/>
      <c r="AC718" s="393"/>
      <c r="AD718" s="394" t="str">
        <f>IF(入力①申請書項目!AN518="","",入力①申請書項目!AN518)</f>
        <v/>
      </c>
      <c r="AE718" s="394"/>
      <c r="AF718" s="394"/>
      <c r="AG718" s="443" t="str">
        <f>IF(入力①申請書項目!AQ518="","",入力①申請書項目!AQ518)</f>
        <v/>
      </c>
      <c r="AH718" s="443"/>
      <c r="AI718" s="394" t="str">
        <f>IF(入力①申請書項目!AS518=0,"",入力①申請書項目!AS518)</f>
        <v/>
      </c>
      <c r="AJ718" s="394"/>
      <c r="AK718" s="394"/>
      <c r="AL718" s="416" t="str">
        <f>IF(入力①申請書項目!AY518="","",入力①申請書項目!AY518)</f>
        <v/>
      </c>
      <c r="AM718" s="416"/>
      <c r="AN718" s="416"/>
      <c r="AO718" s="416"/>
      <c r="AP718" s="416"/>
      <c r="AQ718" s="342"/>
    </row>
    <row r="719" spans="1:43" x14ac:dyDescent="0.15">
      <c r="A719" s="268"/>
      <c r="B719" s="268"/>
      <c r="C719" s="351">
        <v>349</v>
      </c>
      <c r="D719" s="343" t="str">
        <f>IF(入力①申請書項目!E519="","",入力①申請書項目!E519)</f>
        <v/>
      </c>
      <c r="E719" s="393" t="str">
        <f>IF(入力①申請書項目!G519="","",IF(入力①申請書項目!M519="",""&amp;入力①申請書項目!G519&amp;"."&amp;入力①申請書項目!J519,""&amp;入力①申請書項目!G519&amp;"."&amp;入力①申請書項目!J519&amp;"."&amp;入力①申請書項目!M519))</f>
        <v/>
      </c>
      <c r="F719" s="393"/>
      <c r="G719" s="393"/>
      <c r="H719" s="393"/>
      <c r="I719" s="464" t="str">
        <f>IF(入力①申請書項目!P519="","",VLOOKUP(入力①申請書項目!P519,PL①!$A$28:$B$36,2,FALSE))</f>
        <v/>
      </c>
      <c r="J719" s="464"/>
      <c r="K719" s="464"/>
      <c r="L719" s="391" t="str">
        <f>IF(入力①申請書項目!T519="","",入力①申請書項目!T519)</f>
        <v/>
      </c>
      <c r="M719" s="391"/>
      <c r="N719" s="391"/>
      <c r="O719" s="391"/>
      <c r="P719" s="391"/>
      <c r="Q719" s="391"/>
      <c r="R719" s="391"/>
      <c r="S719" s="391"/>
      <c r="T719" s="391"/>
      <c r="U719" s="391"/>
      <c r="V719" s="391"/>
      <c r="W719" s="393" t="str">
        <f>IF(入力①申請書項目!AD519="","",入力①申請書項目!AD519)&amp;IF(入力①申請書項目!AG519="","",入力①申請書項目!AG519)</f>
        <v/>
      </c>
      <c r="X719" s="393"/>
      <c r="Y719" s="393"/>
      <c r="Z719" s="393"/>
      <c r="AA719" s="393" t="str">
        <f>IF(入力①申請書項目!AJ519="","",入力①申請書項目!AJ519)</f>
        <v/>
      </c>
      <c r="AB719" s="393"/>
      <c r="AC719" s="393"/>
      <c r="AD719" s="394" t="str">
        <f>IF(入力①申請書項目!AN519="","",入力①申請書項目!AN519)</f>
        <v/>
      </c>
      <c r="AE719" s="394"/>
      <c r="AF719" s="394"/>
      <c r="AG719" s="443" t="str">
        <f>IF(入力①申請書項目!AQ519="","",入力①申請書項目!AQ519)</f>
        <v/>
      </c>
      <c r="AH719" s="443"/>
      <c r="AI719" s="394" t="str">
        <f>IF(入力①申請書項目!AS519=0,"",入力①申請書項目!AS519)</f>
        <v/>
      </c>
      <c r="AJ719" s="394"/>
      <c r="AK719" s="394"/>
      <c r="AL719" s="416" t="str">
        <f>IF(入力①申請書項目!AY519="","",入力①申請書項目!AY519)</f>
        <v/>
      </c>
      <c r="AM719" s="416"/>
      <c r="AN719" s="416"/>
      <c r="AO719" s="416"/>
      <c r="AP719" s="416"/>
      <c r="AQ719" s="342"/>
    </row>
    <row r="720" spans="1:43" x14ac:dyDescent="0.15">
      <c r="A720" s="268"/>
      <c r="B720" s="268"/>
      <c r="C720" s="351">
        <v>350</v>
      </c>
      <c r="D720" s="343" t="str">
        <f>IF(入力①申請書項目!E520="","",入力①申請書項目!E520)</f>
        <v/>
      </c>
      <c r="E720" s="393" t="str">
        <f>IF(入力①申請書項目!G520="","",IF(入力①申請書項目!M520="",""&amp;入力①申請書項目!G520&amp;"."&amp;入力①申請書項目!J520,""&amp;入力①申請書項目!G520&amp;"."&amp;入力①申請書項目!J520&amp;"."&amp;入力①申請書項目!M520))</f>
        <v/>
      </c>
      <c r="F720" s="393"/>
      <c r="G720" s="393"/>
      <c r="H720" s="393"/>
      <c r="I720" s="464" t="str">
        <f>IF(入力①申請書項目!P520="","",VLOOKUP(入力①申請書項目!P520,PL①!$A$28:$B$36,2,FALSE))</f>
        <v/>
      </c>
      <c r="J720" s="464"/>
      <c r="K720" s="464"/>
      <c r="L720" s="391" t="str">
        <f>IF(入力①申請書項目!T520="","",入力①申請書項目!T520)</f>
        <v/>
      </c>
      <c r="M720" s="391"/>
      <c r="N720" s="391"/>
      <c r="O720" s="391"/>
      <c r="P720" s="391"/>
      <c r="Q720" s="391"/>
      <c r="R720" s="391"/>
      <c r="S720" s="391"/>
      <c r="T720" s="391"/>
      <c r="U720" s="391"/>
      <c r="V720" s="391"/>
      <c r="W720" s="393" t="str">
        <f>IF(入力①申請書項目!AD520="","",入力①申請書項目!AD520)&amp;IF(入力①申請書項目!AG520="","",入力①申請書項目!AG520)</f>
        <v/>
      </c>
      <c r="X720" s="393"/>
      <c r="Y720" s="393"/>
      <c r="Z720" s="393"/>
      <c r="AA720" s="393" t="str">
        <f>IF(入力①申請書項目!AJ520="","",入力①申請書項目!AJ520)</f>
        <v/>
      </c>
      <c r="AB720" s="393"/>
      <c r="AC720" s="393"/>
      <c r="AD720" s="394" t="str">
        <f>IF(入力①申請書項目!AN520="","",入力①申請書項目!AN520)</f>
        <v/>
      </c>
      <c r="AE720" s="394"/>
      <c r="AF720" s="394"/>
      <c r="AG720" s="443" t="str">
        <f>IF(入力①申請書項目!AQ520="","",入力①申請書項目!AQ520)</f>
        <v/>
      </c>
      <c r="AH720" s="443"/>
      <c r="AI720" s="394" t="str">
        <f>IF(入力①申請書項目!AS520=0,"",入力①申請書項目!AS520)</f>
        <v/>
      </c>
      <c r="AJ720" s="394"/>
      <c r="AK720" s="394"/>
      <c r="AL720" s="416" t="str">
        <f>IF(入力①申請書項目!AY520="","",入力①申請書項目!AY520)</f>
        <v/>
      </c>
      <c r="AM720" s="416"/>
      <c r="AN720" s="416"/>
      <c r="AO720" s="416"/>
      <c r="AP720" s="416"/>
      <c r="AQ720" s="342"/>
    </row>
    <row r="721" spans="1:43" x14ac:dyDescent="0.15">
      <c r="A721" s="268"/>
      <c r="B721" s="268"/>
      <c r="C721" s="351">
        <v>351</v>
      </c>
      <c r="D721" s="343" t="str">
        <f>IF(入力①申請書項目!E521="","",入力①申請書項目!E521)</f>
        <v/>
      </c>
      <c r="E721" s="393" t="str">
        <f>IF(入力①申請書項目!G521="","",IF(入力①申請書項目!M521="",""&amp;入力①申請書項目!G521&amp;"."&amp;入力①申請書項目!J521,""&amp;入力①申請書項目!G521&amp;"."&amp;入力①申請書項目!J521&amp;"."&amp;入力①申請書項目!M521))</f>
        <v/>
      </c>
      <c r="F721" s="393"/>
      <c r="G721" s="393"/>
      <c r="H721" s="393"/>
      <c r="I721" s="464" t="str">
        <f>IF(入力①申請書項目!P521="","",VLOOKUP(入力①申請書項目!P521,PL①!$A$28:$B$36,2,FALSE))</f>
        <v/>
      </c>
      <c r="J721" s="464"/>
      <c r="K721" s="464"/>
      <c r="L721" s="391" t="str">
        <f>IF(入力①申請書項目!T521="","",入力①申請書項目!T521)</f>
        <v/>
      </c>
      <c r="M721" s="391"/>
      <c r="N721" s="391"/>
      <c r="O721" s="391"/>
      <c r="P721" s="391"/>
      <c r="Q721" s="391"/>
      <c r="R721" s="391"/>
      <c r="S721" s="391"/>
      <c r="T721" s="391"/>
      <c r="U721" s="391"/>
      <c r="V721" s="391"/>
      <c r="W721" s="393" t="str">
        <f>IF(入力①申請書項目!AD521="","",入力①申請書項目!AD521)&amp;IF(入力①申請書項目!AG521="","",入力①申請書項目!AG521)</f>
        <v/>
      </c>
      <c r="X721" s="393"/>
      <c r="Y721" s="393"/>
      <c r="Z721" s="393"/>
      <c r="AA721" s="393" t="str">
        <f>IF(入力①申請書項目!AJ521="","",入力①申請書項目!AJ521)</f>
        <v/>
      </c>
      <c r="AB721" s="393"/>
      <c r="AC721" s="393"/>
      <c r="AD721" s="394" t="str">
        <f>IF(入力①申請書項目!AN521="","",入力①申請書項目!AN521)</f>
        <v/>
      </c>
      <c r="AE721" s="394"/>
      <c r="AF721" s="394"/>
      <c r="AG721" s="443" t="str">
        <f>IF(入力①申請書項目!AQ521="","",入力①申請書項目!AQ521)</f>
        <v/>
      </c>
      <c r="AH721" s="443"/>
      <c r="AI721" s="394" t="str">
        <f>IF(入力①申請書項目!AS521=0,"",入力①申請書項目!AS521)</f>
        <v/>
      </c>
      <c r="AJ721" s="394"/>
      <c r="AK721" s="394"/>
      <c r="AL721" s="416" t="str">
        <f>IF(入力①申請書項目!AY521="","",入力①申請書項目!AY521)</f>
        <v/>
      </c>
      <c r="AM721" s="416"/>
      <c r="AN721" s="416"/>
      <c r="AO721" s="416"/>
      <c r="AP721" s="416"/>
      <c r="AQ721" s="342"/>
    </row>
    <row r="722" spans="1:43" x14ac:dyDescent="0.15">
      <c r="A722" s="268"/>
      <c r="B722" s="268"/>
      <c r="C722" s="351">
        <v>352</v>
      </c>
      <c r="D722" s="343" t="str">
        <f>IF(入力①申請書項目!E522="","",入力①申請書項目!E522)</f>
        <v/>
      </c>
      <c r="E722" s="393" t="str">
        <f>IF(入力①申請書項目!G522="","",IF(入力①申請書項目!M522="",""&amp;入力①申請書項目!G522&amp;"."&amp;入力①申請書項目!J522,""&amp;入力①申請書項目!G522&amp;"."&amp;入力①申請書項目!J522&amp;"."&amp;入力①申請書項目!M522))</f>
        <v/>
      </c>
      <c r="F722" s="393"/>
      <c r="G722" s="393"/>
      <c r="H722" s="393"/>
      <c r="I722" s="464" t="str">
        <f>IF(入力①申請書項目!P522="","",VLOOKUP(入力①申請書項目!P522,PL①!$A$28:$B$36,2,FALSE))</f>
        <v/>
      </c>
      <c r="J722" s="464"/>
      <c r="K722" s="464"/>
      <c r="L722" s="391" t="str">
        <f>IF(入力①申請書項目!T522="","",入力①申請書項目!T522)</f>
        <v/>
      </c>
      <c r="M722" s="391"/>
      <c r="N722" s="391"/>
      <c r="O722" s="391"/>
      <c r="P722" s="391"/>
      <c r="Q722" s="391"/>
      <c r="R722" s="391"/>
      <c r="S722" s="391"/>
      <c r="T722" s="391"/>
      <c r="U722" s="391"/>
      <c r="V722" s="391"/>
      <c r="W722" s="393" t="str">
        <f>IF(入力①申請書項目!AD522="","",入力①申請書項目!AD522)&amp;IF(入力①申請書項目!AG522="","",入力①申請書項目!AG522)</f>
        <v/>
      </c>
      <c r="X722" s="393"/>
      <c r="Y722" s="393"/>
      <c r="Z722" s="393"/>
      <c r="AA722" s="393" t="str">
        <f>IF(入力①申請書項目!AJ522="","",入力①申請書項目!AJ522)</f>
        <v/>
      </c>
      <c r="AB722" s="393"/>
      <c r="AC722" s="393"/>
      <c r="AD722" s="394" t="str">
        <f>IF(入力①申請書項目!AN522="","",入力①申請書項目!AN522)</f>
        <v/>
      </c>
      <c r="AE722" s="394"/>
      <c r="AF722" s="394"/>
      <c r="AG722" s="443" t="str">
        <f>IF(入力①申請書項目!AQ522="","",入力①申請書項目!AQ522)</f>
        <v/>
      </c>
      <c r="AH722" s="443"/>
      <c r="AI722" s="394" t="str">
        <f>IF(入力①申請書項目!AS522=0,"",入力①申請書項目!AS522)</f>
        <v/>
      </c>
      <c r="AJ722" s="394"/>
      <c r="AK722" s="394"/>
      <c r="AL722" s="416" t="str">
        <f>IF(入力①申請書項目!AY522="","",入力①申請書項目!AY522)</f>
        <v/>
      </c>
      <c r="AM722" s="416"/>
      <c r="AN722" s="416"/>
      <c r="AO722" s="416"/>
      <c r="AP722" s="416"/>
      <c r="AQ722" s="342"/>
    </row>
    <row r="723" spans="1:43" x14ac:dyDescent="0.15">
      <c r="A723" s="268"/>
      <c r="B723" s="268"/>
      <c r="C723" s="351">
        <v>353</v>
      </c>
      <c r="D723" s="343" t="str">
        <f>IF(入力①申請書項目!E523="","",入力①申請書項目!E523)</f>
        <v/>
      </c>
      <c r="E723" s="393" t="str">
        <f>IF(入力①申請書項目!G523="","",IF(入力①申請書項目!M523="",""&amp;入力①申請書項目!G523&amp;"."&amp;入力①申請書項目!J523,""&amp;入力①申請書項目!G523&amp;"."&amp;入力①申請書項目!J523&amp;"."&amp;入力①申請書項目!M523))</f>
        <v/>
      </c>
      <c r="F723" s="393"/>
      <c r="G723" s="393"/>
      <c r="H723" s="393"/>
      <c r="I723" s="464" t="str">
        <f>IF(入力①申請書項目!P523="","",VLOOKUP(入力①申請書項目!P523,PL①!$A$28:$B$36,2,FALSE))</f>
        <v/>
      </c>
      <c r="J723" s="464"/>
      <c r="K723" s="464"/>
      <c r="L723" s="391" t="str">
        <f>IF(入力①申請書項目!T523="","",入力①申請書項目!T523)</f>
        <v/>
      </c>
      <c r="M723" s="391"/>
      <c r="N723" s="391"/>
      <c r="O723" s="391"/>
      <c r="P723" s="391"/>
      <c r="Q723" s="391"/>
      <c r="R723" s="391"/>
      <c r="S723" s="391"/>
      <c r="T723" s="391"/>
      <c r="U723" s="391"/>
      <c r="V723" s="391"/>
      <c r="W723" s="393" t="str">
        <f>IF(入力①申請書項目!AD523="","",入力①申請書項目!AD523)&amp;IF(入力①申請書項目!AG523="","",入力①申請書項目!AG523)</f>
        <v/>
      </c>
      <c r="X723" s="393"/>
      <c r="Y723" s="393"/>
      <c r="Z723" s="393"/>
      <c r="AA723" s="393" t="str">
        <f>IF(入力①申請書項目!AJ523="","",入力①申請書項目!AJ523)</f>
        <v/>
      </c>
      <c r="AB723" s="393"/>
      <c r="AC723" s="393"/>
      <c r="AD723" s="394" t="str">
        <f>IF(入力①申請書項目!AN523="","",入力①申請書項目!AN523)</f>
        <v/>
      </c>
      <c r="AE723" s="394"/>
      <c r="AF723" s="394"/>
      <c r="AG723" s="443" t="str">
        <f>IF(入力①申請書項目!AQ523="","",入力①申請書項目!AQ523)</f>
        <v/>
      </c>
      <c r="AH723" s="443"/>
      <c r="AI723" s="394" t="str">
        <f>IF(入力①申請書項目!AS523=0,"",入力①申請書項目!AS523)</f>
        <v/>
      </c>
      <c r="AJ723" s="394"/>
      <c r="AK723" s="394"/>
      <c r="AL723" s="416" t="str">
        <f>IF(入力①申請書項目!AY523="","",入力①申請書項目!AY523)</f>
        <v/>
      </c>
      <c r="AM723" s="416"/>
      <c r="AN723" s="416"/>
      <c r="AO723" s="416"/>
      <c r="AP723" s="416"/>
      <c r="AQ723" s="342"/>
    </row>
    <row r="724" spans="1:43" x14ac:dyDescent="0.15">
      <c r="A724" s="268"/>
      <c r="B724" s="268"/>
      <c r="C724" s="351">
        <v>354</v>
      </c>
      <c r="D724" s="343" t="str">
        <f>IF(入力①申請書項目!E524="","",入力①申請書項目!E524)</f>
        <v/>
      </c>
      <c r="E724" s="393" t="str">
        <f>IF(入力①申請書項目!G524="","",IF(入力①申請書項目!M524="",""&amp;入力①申請書項目!G524&amp;"."&amp;入力①申請書項目!J524,""&amp;入力①申請書項目!G524&amp;"."&amp;入力①申請書項目!J524&amp;"."&amp;入力①申請書項目!M524))</f>
        <v/>
      </c>
      <c r="F724" s="393"/>
      <c r="G724" s="393"/>
      <c r="H724" s="393"/>
      <c r="I724" s="464" t="str">
        <f>IF(入力①申請書項目!P524="","",VLOOKUP(入力①申請書項目!P524,PL①!$A$28:$B$36,2,FALSE))</f>
        <v/>
      </c>
      <c r="J724" s="464"/>
      <c r="K724" s="464"/>
      <c r="L724" s="391" t="str">
        <f>IF(入力①申請書項目!T524="","",入力①申請書項目!T524)</f>
        <v/>
      </c>
      <c r="M724" s="391"/>
      <c r="N724" s="391"/>
      <c r="O724" s="391"/>
      <c r="P724" s="391"/>
      <c r="Q724" s="391"/>
      <c r="R724" s="391"/>
      <c r="S724" s="391"/>
      <c r="T724" s="391"/>
      <c r="U724" s="391"/>
      <c r="V724" s="391"/>
      <c r="W724" s="393" t="str">
        <f>IF(入力①申請書項目!AD524="","",入力①申請書項目!AD524)&amp;IF(入力①申請書項目!AG524="","",入力①申請書項目!AG524)</f>
        <v/>
      </c>
      <c r="X724" s="393"/>
      <c r="Y724" s="393"/>
      <c r="Z724" s="393"/>
      <c r="AA724" s="393" t="str">
        <f>IF(入力①申請書項目!AJ524="","",入力①申請書項目!AJ524)</f>
        <v/>
      </c>
      <c r="AB724" s="393"/>
      <c r="AC724" s="393"/>
      <c r="AD724" s="394" t="str">
        <f>IF(入力①申請書項目!AN524="","",入力①申請書項目!AN524)</f>
        <v/>
      </c>
      <c r="AE724" s="394"/>
      <c r="AF724" s="394"/>
      <c r="AG724" s="443" t="str">
        <f>IF(入力①申請書項目!AQ524="","",入力①申請書項目!AQ524)</f>
        <v/>
      </c>
      <c r="AH724" s="443"/>
      <c r="AI724" s="394" t="str">
        <f>IF(入力①申請書項目!AS524=0,"",入力①申請書項目!AS524)</f>
        <v/>
      </c>
      <c r="AJ724" s="394"/>
      <c r="AK724" s="394"/>
      <c r="AL724" s="416" t="str">
        <f>IF(入力①申請書項目!AY524="","",入力①申請書項目!AY524)</f>
        <v/>
      </c>
      <c r="AM724" s="416"/>
      <c r="AN724" s="416"/>
      <c r="AO724" s="416"/>
      <c r="AP724" s="416"/>
      <c r="AQ724" s="342"/>
    </row>
    <row r="725" spans="1:43" x14ac:dyDescent="0.15">
      <c r="A725" s="268"/>
      <c r="B725" s="268"/>
      <c r="C725" s="351">
        <v>355</v>
      </c>
      <c r="D725" s="343" t="str">
        <f>IF(入力①申請書項目!E525="","",入力①申請書項目!E525)</f>
        <v/>
      </c>
      <c r="E725" s="393" t="str">
        <f>IF(入力①申請書項目!G525="","",IF(入力①申請書項目!M525="",""&amp;入力①申請書項目!G525&amp;"."&amp;入力①申請書項目!J525,""&amp;入力①申請書項目!G525&amp;"."&amp;入力①申請書項目!J525&amp;"."&amp;入力①申請書項目!M525))</f>
        <v/>
      </c>
      <c r="F725" s="393"/>
      <c r="G725" s="393"/>
      <c r="H725" s="393"/>
      <c r="I725" s="464" t="str">
        <f>IF(入力①申請書項目!P525="","",VLOOKUP(入力①申請書項目!P525,PL①!$A$28:$B$36,2,FALSE))</f>
        <v/>
      </c>
      <c r="J725" s="464"/>
      <c r="K725" s="464"/>
      <c r="L725" s="391" t="str">
        <f>IF(入力①申請書項目!T525="","",入力①申請書項目!T525)</f>
        <v/>
      </c>
      <c r="M725" s="391"/>
      <c r="N725" s="391"/>
      <c r="O725" s="391"/>
      <c r="P725" s="391"/>
      <c r="Q725" s="391"/>
      <c r="R725" s="391"/>
      <c r="S725" s="391"/>
      <c r="T725" s="391"/>
      <c r="U725" s="391"/>
      <c r="V725" s="391"/>
      <c r="W725" s="393" t="str">
        <f>IF(入力①申請書項目!AD525="","",入力①申請書項目!AD525)&amp;IF(入力①申請書項目!AG525="","",入力①申請書項目!AG525)</f>
        <v/>
      </c>
      <c r="X725" s="393"/>
      <c r="Y725" s="393"/>
      <c r="Z725" s="393"/>
      <c r="AA725" s="393" t="str">
        <f>IF(入力①申請書項目!AJ525="","",入力①申請書項目!AJ525)</f>
        <v/>
      </c>
      <c r="AB725" s="393"/>
      <c r="AC725" s="393"/>
      <c r="AD725" s="394" t="str">
        <f>IF(入力①申請書項目!AN525="","",入力①申請書項目!AN525)</f>
        <v/>
      </c>
      <c r="AE725" s="394"/>
      <c r="AF725" s="394"/>
      <c r="AG725" s="443" t="str">
        <f>IF(入力①申請書項目!AQ525="","",入力①申請書項目!AQ525)</f>
        <v/>
      </c>
      <c r="AH725" s="443"/>
      <c r="AI725" s="394" t="str">
        <f>IF(入力①申請書項目!AS525=0,"",入力①申請書項目!AS525)</f>
        <v/>
      </c>
      <c r="AJ725" s="394"/>
      <c r="AK725" s="394"/>
      <c r="AL725" s="416" t="str">
        <f>IF(入力①申請書項目!AY525="","",入力①申請書項目!AY525)</f>
        <v/>
      </c>
      <c r="AM725" s="416"/>
      <c r="AN725" s="416"/>
      <c r="AO725" s="416"/>
      <c r="AP725" s="416"/>
      <c r="AQ725" s="342"/>
    </row>
    <row r="726" spans="1:43" x14ac:dyDescent="0.15">
      <c r="A726" s="268"/>
      <c r="B726" s="268"/>
      <c r="C726" s="351">
        <v>356</v>
      </c>
      <c r="D726" s="343" t="str">
        <f>IF(入力①申請書項目!E526="","",入力①申請書項目!E526)</f>
        <v/>
      </c>
      <c r="E726" s="393" t="str">
        <f>IF(入力①申請書項目!G526="","",IF(入力①申請書項目!M526="",""&amp;入力①申請書項目!G526&amp;"."&amp;入力①申請書項目!J526,""&amp;入力①申請書項目!G526&amp;"."&amp;入力①申請書項目!J526&amp;"."&amp;入力①申請書項目!M526))</f>
        <v/>
      </c>
      <c r="F726" s="393"/>
      <c r="G726" s="393"/>
      <c r="H726" s="393"/>
      <c r="I726" s="464" t="str">
        <f>IF(入力①申請書項目!P526="","",VLOOKUP(入力①申請書項目!P526,PL①!$A$28:$B$36,2,FALSE))</f>
        <v/>
      </c>
      <c r="J726" s="464"/>
      <c r="K726" s="464"/>
      <c r="L726" s="391" t="str">
        <f>IF(入力①申請書項目!T526="","",入力①申請書項目!T526)</f>
        <v/>
      </c>
      <c r="M726" s="391"/>
      <c r="N726" s="391"/>
      <c r="O726" s="391"/>
      <c r="P726" s="391"/>
      <c r="Q726" s="391"/>
      <c r="R726" s="391"/>
      <c r="S726" s="391"/>
      <c r="T726" s="391"/>
      <c r="U726" s="391"/>
      <c r="V726" s="391"/>
      <c r="W726" s="393" t="str">
        <f>IF(入力①申請書項目!AD526="","",入力①申請書項目!AD526)&amp;IF(入力①申請書項目!AG526="","",入力①申請書項目!AG526)</f>
        <v/>
      </c>
      <c r="X726" s="393"/>
      <c r="Y726" s="393"/>
      <c r="Z726" s="393"/>
      <c r="AA726" s="393" t="str">
        <f>IF(入力①申請書項目!AJ526="","",入力①申請書項目!AJ526)</f>
        <v/>
      </c>
      <c r="AB726" s="393"/>
      <c r="AC726" s="393"/>
      <c r="AD726" s="394" t="str">
        <f>IF(入力①申請書項目!AN526="","",入力①申請書項目!AN526)</f>
        <v/>
      </c>
      <c r="AE726" s="394"/>
      <c r="AF726" s="394"/>
      <c r="AG726" s="443" t="str">
        <f>IF(入力①申請書項目!AQ526="","",入力①申請書項目!AQ526)</f>
        <v/>
      </c>
      <c r="AH726" s="443"/>
      <c r="AI726" s="394" t="str">
        <f>IF(入力①申請書項目!AS526=0,"",入力①申請書項目!AS526)</f>
        <v/>
      </c>
      <c r="AJ726" s="394"/>
      <c r="AK726" s="394"/>
      <c r="AL726" s="416" t="str">
        <f>IF(入力①申請書項目!AY526="","",入力①申請書項目!AY526)</f>
        <v/>
      </c>
      <c r="AM726" s="416"/>
      <c r="AN726" s="416"/>
      <c r="AO726" s="416"/>
      <c r="AP726" s="416"/>
      <c r="AQ726" s="342"/>
    </row>
    <row r="727" spans="1:43" x14ac:dyDescent="0.15">
      <c r="A727" s="268"/>
      <c r="B727" s="268"/>
      <c r="C727" s="351">
        <v>357</v>
      </c>
      <c r="D727" s="343" t="str">
        <f>IF(入力①申請書項目!E527="","",入力①申請書項目!E527)</f>
        <v/>
      </c>
      <c r="E727" s="393" t="str">
        <f>IF(入力①申請書項目!G527="","",IF(入力①申請書項目!M527="",""&amp;入力①申請書項目!G527&amp;"."&amp;入力①申請書項目!J527,""&amp;入力①申請書項目!G527&amp;"."&amp;入力①申請書項目!J527&amp;"."&amp;入力①申請書項目!M527))</f>
        <v/>
      </c>
      <c r="F727" s="393"/>
      <c r="G727" s="393"/>
      <c r="H727" s="393"/>
      <c r="I727" s="464" t="str">
        <f>IF(入力①申請書項目!P527="","",VLOOKUP(入力①申請書項目!P527,PL①!$A$28:$B$36,2,FALSE))</f>
        <v/>
      </c>
      <c r="J727" s="464"/>
      <c r="K727" s="464"/>
      <c r="L727" s="391" t="str">
        <f>IF(入力①申請書項目!T527="","",入力①申請書項目!T527)</f>
        <v/>
      </c>
      <c r="M727" s="391"/>
      <c r="N727" s="391"/>
      <c r="O727" s="391"/>
      <c r="P727" s="391"/>
      <c r="Q727" s="391"/>
      <c r="R727" s="391"/>
      <c r="S727" s="391"/>
      <c r="T727" s="391"/>
      <c r="U727" s="391"/>
      <c r="V727" s="391"/>
      <c r="W727" s="393" t="str">
        <f>IF(入力①申請書項目!AD527="","",入力①申請書項目!AD527)&amp;IF(入力①申請書項目!AG527="","",入力①申請書項目!AG527)</f>
        <v/>
      </c>
      <c r="X727" s="393"/>
      <c r="Y727" s="393"/>
      <c r="Z727" s="393"/>
      <c r="AA727" s="393" t="str">
        <f>IF(入力①申請書項目!AJ527="","",入力①申請書項目!AJ527)</f>
        <v/>
      </c>
      <c r="AB727" s="393"/>
      <c r="AC727" s="393"/>
      <c r="AD727" s="394" t="str">
        <f>IF(入力①申請書項目!AN527="","",入力①申請書項目!AN527)</f>
        <v/>
      </c>
      <c r="AE727" s="394"/>
      <c r="AF727" s="394"/>
      <c r="AG727" s="443" t="str">
        <f>IF(入力①申請書項目!AQ527="","",入力①申請書項目!AQ527)</f>
        <v/>
      </c>
      <c r="AH727" s="443"/>
      <c r="AI727" s="394" t="str">
        <f>IF(入力①申請書項目!AS527=0,"",入力①申請書項目!AS527)</f>
        <v/>
      </c>
      <c r="AJ727" s="394"/>
      <c r="AK727" s="394"/>
      <c r="AL727" s="416" t="str">
        <f>IF(入力①申請書項目!AY527="","",入力①申請書項目!AY527)</f>
        <v/>
      </c>
      <c r="AM727" s="416"/>
      <c r="AN727" s="416"/>
      <c r="AO727" s="416"/>
      <c r="AP727" s="416"/>
      <c r="AQ727" s="342"/>
    </row>
    <row r="728" spans="1:43" x14ac:dyDescent="0.15">
      <c r="A728" s="268"/>
      <c r="B728" s="268"/>
      <c r="C728" s="351">
        <v>358</v>
      </c>
      <c r="D728" s="343" t="str">
        <f>IF(入力①申請書項目!E528="","",入力①申請書項目!E528)</f>
        <v/>
      </c>
      <c r="E728" s="393" t="str">
        <f>IF(入力①申請書項目!G528="","",IF(入力①申請書項目!M528="",""&amp;入力①申請書項目!G528&amp;"."&amp;入力①申請書項目!J528,""&amp;入力①申請書項目!G528&amp;"."&amp;入力①申請書項目!J528&amp;"."&amp;入力①申請書項目!M528))</f>
        <v/>
      </c>
      <c r="F728" s="393"/>
      <c r="G728" s="393"/>
      <c r="H728" s="393"/>
      <c r="I728" s="464" t="str">
        <f>IF(入力①申請書項目!P528="","",VLOOKUP(入力①申請書項目!P528,PL①!$A$28:$B$36,2,FALSE))</f>
        <v/>
      </c>
      <c r="J728" s="464"/>
      <c r="K728" s="464"/>
      <c r="L728" s="391" t="str">
        <f>IF(入力①申請書項目!T528="","",入力①申請書項目!T528)</f>
        <v/>
      </c>
      <c r="M728" s="391"/>
      <c r="N728" s="391"/>
      <c r="O728" s="391"/>
      <c r="P728" s="391"/>
      <c r="Q728" s="391"/>
      <c r="R728" s="391"/>
      <c r="S728" s="391"/>
      <c r="T728" s="391"/>
      <c r="U728" s="391"/>
      <c r="V728" s="391"/>
      <c r="W728" s="393" t="str">
        <f>IF(入力①申請書項目!AD528="","",入力①申請書項目!AD528)&amp;IF(入力①申請書項目!AG528="","",入力①申請書項目!AG528)</f>
        <v/>
      </c>
      <c r="X728" s="393"/>
      <c r="Y728" s="393"/>
      <c r="Z728" s="393"/>
      <c r="AA728" s="393" t="str">
        <f>IF(入力①申請書項目!AJ528="","",入力①申請書項目!AJ528)</f>
        <v/>
      </c>
      <c r="AB728" s="393"/>
      <c r="AC728" s="393"/>
      <c r="AD728" s="394" t="str">
        <f>IF(入力①申請書項目!AN528="","",入力①申請書項目!AN528)</f>
        <v/>
      </c>
      <c r="AE728" s="394"/>
      <c r="AF728" s="394"/>
      <c r="AG728" s="443" t="str">
        <f>IF(入力①申請書項目!AQ528="","",入力①申請書項目!AQ528)</f>
        <v/>
      </c>
      <c r="AH728" s="443"/>
      <c r="AI728" s="394" t="str">
        <f>IF(入力①申請書項目!AS528=0,"",入力①申請書項目!AS528)</f>
        <v/>
      </c>
      <c r="AJ728" s="394"/>
      <c r="AK728" s="394"/>
      <c r="AL728" s="416" t="str">
        <f>IF(入力①申請書項目!AY528="","",入力①申請書項目!AY528)</f>
        <v/>
      </c>
      <c r="AM728" s="416"/>
      <c r="AN728" s="416"/>
      <c r="AO728" s="416"/>
      <c r="AP728" s="416"/>
      <c r="AQ728" s="342"/>
    </row>
    <row r="729" spans="1:43" x14ac:dyDescent="0.15">
      <c r="A729" s="268"/>
      <c r="B729" s="268"/>
      <c r="C729" s="351">
        <v>359</v>
      </c>
      <c r="D729" s="343" t="str">
        <f>IF(入力①申請書項目!E529="","",入力①申請書項目!E529)</f>
        <v/>
      </c>
      <c r="E729" s="393" t="str">
        <f>IF(入力①申請書項目!G529="","",IF(入力①申請書項目!M529="",""&amp;入力①申請書項目!G529&amp;"."&amp;入力①申請書項目!J529,""&amp;入力①申請書項目!G529&amp;"."&amp;入力①申請書項目!J529&amp;"."&amp;入力①申請書項目!M529))</f>
        <v/>
      </c>
      <c r="F729" s="393"/>
      <c r="G729" s="393"/>
      <c r="H729" s="393"/>
      <c r="I729" s="464" t="str">
        <f>IF(入力①申請書項目!P529="","",VLOOKUP(入力①申請書項目!P529,PL①!$A$28:$B$36,2,FALSE))</f>
        <v/>
      </c>
      <c r="J729" s="464"/>
      <c r="K729" s="464"/>
      <c r="L729" s="391" t="str">
        <f>IF(入力①申請書項目!T529="","",入力①申請書項目!T529)</f>
        <v/>
      </c>
      <c r="M729" s="391"/>
      <c r="N729" s="391"/>
      <c r="O729" s="391"/>
      <c r="P729" s="391"/>
      <c r="Q729" s="391"/>
      <c r="R729" s="391"/>
      <c r="S729" s="391"/>
      <c r="T729" s="391"/>
      <c r="U729" s="391"/>
      <c r="V729" s="391"/>
      <c r="W729" s="393" t="str">
        <f>IF(入力①申請書項目!AD529="","",入力①申請書項目!AD529)&amp;IF(入力①申請書項目!AG529="","",入力①申請書項目!AG529)</f>
        <v/>
      </c>
      <c r="X729" s="393"/>
      <c r="Y729" s="393"/>
      <c r="Z729" s="393"/>
      <c r="AA729" s="393" t="str">
        <f>IF(入力①申請書項目!AJ529="","",入力①申請書項目!AJ529)</f>
        <v/>
      </c>
      <c r="AB729" s="393"/>
      <c r="AC729" s="393"/>
      <c r="AD729" s="394" t="str">
        <f>IF(入力①申請書項目!AN529="","",入力①申請書項目!AN529)</f>
        <v/>
      </c>
      <c r="AE729" s="394"/>
      <c r="AF729" s="394"/>
      <c r="AG729" s="443" t="str">
        <f>IF(入力①申請書項目!AQ529="","",入力①申請書項目!AQ529)</f>
        <v/>
      </c>
      <c r="AH729" s="443"/>
      <c r="AI729" s="394" t="str">
        <f>IF(入力①申請書項目!AS529=0,"",入力①申請書項目!AS529)</f>
        <v/>
      </c>
      <c r="AJ729" s="394"/>
      <c r="AK729" s="394"/>
      <c r="AL729" s="416" t="str">
        <f>IF(入力①申請書項目!AY529="","",入力①申請書項目!AY529)</f>
        <v/>
      </c>
      <c r="AM729" s="416"/>
      <c r="AN729" s="416"/>
      <c r="AO729" s="416"/>
      <c r="AP729" s="416"/>
      <c r="AQ729" s="342"/>
    </row>
    <row r="730" spans="1:43" x14ac:dyDescent="0.15">
      <c r="A730" s="268"/>
      <c r="B730" s="268"/>
      <c r="C730" s="351">
        <v>360</v>
      </c>
      <c r="D730" s="343" t="str">
        <f>IF(入力①申請書項目!E530="","",入力①申請書項目!E530)</f>
        <v/>
      </c>
      <c r="E730" s="393" t="str">
        <f>IF(入力①申請書項目!G530="","",IF(入力①申請書項目!M530="",""&amp;入力①申請書項目!G530&amp;"."&amp;入力①申請書項目!J530,""&amp;入力①申請書項目!G530&amp;"."&amp;入力①申請書項目!J530&amp;"."&amp;入力①申請書項目!M530))</f>
        <v/>
      </c>
      <c r="F730" s="393"/>
      <c r="G730" s="393"/>
      <c r="H730" s="393"/>
      <c r="I730" s="464" t="str">
        <f>IF(入力①申請書項目!P530="","",VLOOKUP(入力①申請書項目!P530,PL①!$A$28:$B$36,2,FALSE))</f>
        <v/>
      </c>
      <c r="J730" s="464"/>
      <c r="K730" s="464"/>
      <c r="L730" s="391" t="str">
        <f>IF(入力①申請書項目!T530="","",入力①申請書項目!T530)</f>
        <v/>
      </c>
      <c r="M730" s="391"/>
      <c r="N730" s="391"/>
      <c r="O730" s="391"/>
      <c r="P730" s="391"/>
      <c r="Q730" s="391"/>
      <c r="R730" s="391"/>
      <c r="S730" s="391"/>
      <c r="T730" s="391"/>
      <c r="U730" s="391"/>
      <c r="V730" s="391"/>
      <c r="W730" s="393" t="str">
        <f>IF(入力①申請書項目!AD530="","",入力①申請書項目!AD530)&amp;IF(入力①申請書項目!AG530="","",入力①申請書項目!AG530)</f>
        <v/>
      </c>
      <c r="X730" s="393"/>
      <c r="Y730" s="393"/>
      <c r="Z730" s="393"/>
      <c r="AA730" s="393" t="str">
        <f>IF(入力①申請書項目!AJ530="","",入力①申請書項目!AJ530)</f>
        <v/>
      </c>
      <c r="AB730" s="393"/>
      <c r="AC730" s="393"/>
      <c r="AD730" s="394" t="str">
        <f>IF(入力①申請書項目!AN530="","",入力①申請書項目!AN530)</f>
        <v/>
      </c>
      <c r="AE730" s="394"/>
      <c r="AF730" s="394"/>
      <c r="AG730" s="443" t="str">
        <f>IF(入力①申請書項目!AQ530="","",入力①申請書項目!AQ530)</f>
        <v/>
      </c>
      <c r="AH730" s="443"/>
      <c r="AI730" s="394" t="str">
        <f>IF(入力①申請書項目!AS530=0,"",入力①申請書項目!AS530)</f>
        <v/>
      </c>
      <c r="AJ730" s="394"/>
      <c r="AK730" s="394"/>
      <c r="AL730" s="416" t="str">
        <f>IF(入力①申請書項目!AY530="","",入力①申請書項目!AY530)</f>
        <v/>
      </c>
      <c r="AM730" s="416"/>
      <c r="AN730" s="416"/>
      <c r="AO730" s="416"/>
      <c r="AP730" s="416"/>
      <c r="AQ730" s="342"/>
    </row>
    <row r="731" spans="1:43" x14ac:dyDescent="0.15">
      <c r="A731" s="268"/>
      <c r="B731" s="268"/>
      <c r="C731" s="351">
        <v>361</v>
      </c>
      <c r="D731" s="343" t="str">
        <f>IF(入力①申請書項目!E531="","",入力①申請書項目!E531)</f>
        <v/>
      </c>
      <c r="E731" s="393" t="str">
        <f>IF(入力①申請書項目!G531="","",IF(入力①申請書項目!M531="",""&amp;入力①申請書項目!G531&amp;"."&amp;入力①申請書項目!J531,""&amp;入力①申請書項目!G531&amp;"."&amp;入力①申請書項目!J531&amp;"."&amp;入力①申請書項目!M531))</f>
        <v/>
      </c>
      <c r="F731" s="393"/>
      <c r="G731" s="393"/>
      <c r="H731" s="393"/>
      <c r="I731" s="464" t="str">
        <f>IF(入力①申請書項目!P531="","",VLOOKUP(入力①申請書項目!P531,PL①!$A$28:$B$36,2,FALSE))</f>
        <v/>
      </c>
      <c r="J731" s="464"/>
      <c r="K731" s="464"/>
      <c r="L731" s="391" t="str">
        <f>IF(入力①申請書項目!T531="","",入力①申請書項目!T531)</f>
        <v/>
      </c>
      <c r="M731" s="391"/>
      <c r="N731" s="391"/>
      <c r="O731" s="391"/>
      <c r="P731" s="391"/>
      <c r="Q731" s="391"/>
      <c r="R731" s="391"/>
      <c r="S731" s="391"/>
      <c r="T731" s="391"/>
      <c r="U731" s="391"/>
      <c r="V731" s="391"/>
      <c r="W731" s="393" t="str">
        <f>IF(入力①申請書項目!AD531="","",入力①申請書項目!AD531)&amp;IF(入力①申請書項目!AG531="","",入力①申請書項目!AG531)</f>
        <v/>
      </c>
      <c r="X731" s="393"/>
      <c r="Y731" s="393"/>
      <c r="Z731" s="393"/>
      <c r="AA731" s="393" t="str">
        <f>IF(入力①申請書項目!AJ531="","",入力①申請書項目!AJ531)</f>
        <v/>
      </c>
      <c r="AB731" s="393"/>
      <c r="AC731" s="393"/>
      <c r="AD731" s="394" t="str">
        <f>IF(入力①申請書項目!AN531="","",入力①申請書項目!AN531)</f>
        <v/>
      </c>
      <c r="AE731" s="394"/>
      <c r="AF731" s="394"/>
      <c r="AG731" s="443" t="str">
        <f>IF(入力①申請書項目!AQ531="","",入力①申請書項目!AQ531)</f>
        <v/>
      </c>
      <c r="AH731" s="443"/>
      <c r="AI731" s="394" t="str">
        <f>IF(入力①申請書項目!AS531=0,"",入力①申請書項目!AS531)</f>
        <v/>
      </c>
      <c r="AJ731" s="394"/>
      <c r="AK731" s="394"/>
      <c r="AL731" s="416" t="str">
        <f>IF(入力①申請書項目!AY531="","",入力①申請書項目!AY531)</f>
        <v/>
      </c>
      <c r="AM731" s="416"/>
      <c r="AN731" s="416"/>
      <c r="AO731" s="416"/>
      <c r="AP731" s="416"/>
      <c r="AQ731" s="342"/>
    </row>
    <row r="732" spans="1:43" x14ac:dyDescent="0.15">
      <c r="A732" s="268"/>
      <c r="B732" s="268"/>
      <c r="C732" s="351">
        <v>362</v>
      </c>
      <c r="D732" s="343" t="str">
        <f>IF(入力①申請書項目!E532="","",入力①申請書項目!E532)</f>
        <v/>
      </c>
      <c r="E732" s="393" t="str">
        <f>IF(入力①申請書項目!G532="","",IF(入力①申請書項目!M532="",""&amp;入力①申請書項目!G532&amp;"."&amp;入力①申請書項目!J532,""&amp;入力①申請書項目!G532&amp;"."&amp;入力①申請書項目!J532&amp;"."&amp;入力①申請書項目!M532))</f>
        <v/>
      </c>
      <c r="F732" s="393"/>
      <c r="G732" s="393"/>
      <c r="H732" s="393"/>
      <c r="I732" s="464" t="str">
        <f>IF(入力①申請書項目!P532="","",VLOOKUP(入力①申請書項目!P532,PL①!$A$28:$B$36,2,FALSE))</f>
        <v/>
      </c>
      <c r="J732" s="464"/>
      <c r="K732" s="464"/>
      <c r="L732" s="391" t="str">
        <f>IF(入力①申請書項目!T532="","",入力①申請書項目!T532)</f>
        <v/>
      </c>
      <c r="M732" s="391"/>
      <c r="N732" s="391"/>
      <c r="O732" s="391"/>
      <c r="P732" s="391"/>
      <c r="Q732" s="391"/>
      <c r="R732" s="391"/>
      <c r="S732" s="391"/>
      <c r="T732" s="391"/>
      <c r="U732" s="391"/>
      <c r="V732" s="391"/>
      <c r="W732" s="393" t="str">
        <f>IF(入力①申請書項目!AD532="","",入力①申請書項目!AD532)&amp;IF(入力①申請書項目!AG532="","",入力①申請書項目!AG532)</f>
        <v/>
      </c>
      <c r="X732" s="393"/>
      <c r="Y732" s="393"/>
      <c r="Z732" s="393"/>
      <c r="AA732" s="393" t="str">
        <f>IF(入力①申請書項目!AJ532="","",入力①申請書項目!AJ532)</f>
        <v/>
      </c>
      <c r="AB732" s="393"/>
      <c r="AC732" s="393"/>
      <c r="AD732" s="394" t="str">
        <f>IF(入力①申請書項目!AN532="","",入力①申請書項目!AN532)</f>
        <v/>
      </c>
      <c r="AE732" s="394"/>
      <c r="AF732" s="394"/>
      <c r="AG732" s="443" t="str">
        <f>IF(入力①申請書項目!AQ532="","",入力①申請書項目!AQ532)</f>
        <v/>
      </c>
      <c r="AH732" s="443"/>
      <c r="AI732" s="394" t="str">
        <f>IF(入力①申請書項目!AS532=0,"",入力①申請書項目!AS532)</f>
        <v/>
      </c>
      <c r="AJ732" s="394"/>
      <c r="AK732" s="394"/>
      <c r="AL732" s="416" t="str">
        <f>IF(入力①申請書項目!AY532="","",入力①申請書項目!AY532)</f>
        <v/>
      </c>
      <c r="AM732" s="416"/>
      <c r="AN732" s="416"/>
      <c r="AO732" s="416"/>
      <c r="AP732" s="416"/>
      <c r="AQ732" s="342"/>
    </row>
    <row r="733" spans="1:43" x14ac:dyDescent="0.15">
      <c r="A733" s="268"/>
      <c r="B733" s="268"/>
      <c r="C733" s="351">
        <v>363</v>
      </c>
      <c r="D733" s="343" t="str">
        <f>IF(入力①申請書項目!E533="","",入力①申請書項目!E533)</f>
        <v/>
      </c>
      <c r="E733" s="393" t="str">
        <f>IF(入力①申請書項目!G533="","",IF(入力①申請書項目!M533="",""&amp;入力①申請書項目!G533&amp;"."&amp;入力①申請書項目!J533,""&amp;入力①申請書項目!G533&amp;"."&amp;入力①申請書項目!J533&amp;"."&amp;入力①申請書項目!M533))</f>
        <v/>
      </c>
      <c r="F733" s="393"/>
      <c r="G733" s="393"/>
      <c r="H733" s="393"/>
      <c r="I733" s="464" t="str">
        <f>IF(入力①申請書項目!P533="","",VLOOKUP(入力①申請書項目!P533,PL①!$A$28:$B$36,2,FALSE))</f>
        <v/>
      </c>
      <c r="J733" s="464"/>
      <c r="K733" s="464"/>
      <c r="L733" s="391" t="str">
        <f>IF(入力①申請書項目!T533="","",入力①申請書項目!T533)</f>
        <v/>
      </c>
      <c r="M733" s="391"/>
      <c r="N733" s="391"/>
      <c r="O733" s="391"/>
      <c r="P733" s="391"/>
      <c r="Q733" s="391"/>
      <c r="R733" s="391"/>
      <c r="S733" s="391"/>
      <c r="T733" s="391"/>
      <c r="U733" s="391"/>
      <c r="V733" s="391"/>
      <c r="W733" s="393" t="str">
        <f>IF(入力①申請書項目!AD533="","",入力①申請書項目!AD533)&amp;IF(入力①申請書項目!AG533="","",入力①申請書項目!AG533)</f>
        <v/>
      </c>
      <c r="X733" s="393"/>
      <c r="Y733" s="393"/>
      <c r="Z733" s="393"/>
      <c r="AA733" s="393" t="str">
        <f>IF(入力①申請書項目!AJ533="","",入力①申請書項目!AJ533)</f>
        <v/>
      </c>
      <c r="AB733" s="393"/>
      <c r="AC733" s="393"/>
      <c r="AD733" s="394" t="str">
        <f>IF(入力①申請書項目!AN533="","",入力①申請書項目!AN533)</f>
        <v/>
      </c>
      <c r="AE733" s="394"/>
      <c r="AF733" s="394"/>
      <c r="AG733" s="443" t="str">
        <f>IF(入力①申請書項目!AQ533="","",入力①申請書項目!AQ533)</f>
        <v/>
      </c>
      <c r="AH733" s="443"/>
      <c r="AI733" s="394" t="str">
        <f>IF(入力①申請書項目!AS533=0,"",入力①申請書項目!AS533)</f>
        <v/>
      </c>
      <c r="AJ733" s="394"/>
      <c r="AK733" s="394"/>
      <c r="AL733" s="416" t="str">
        <f>IF(入力①申請書項目!AY533="","",入力①申請書項目!AY533)</f>
        <v/>
      </c>
      <c r="AM733" s="416"/>
      <c r="AN733" s="416"/>
      <c r="AO733" s="416"/>
      <c r="AP733" s="416"/>
      <c r="AQ733" s="342"/>
    </row>
    <row r="734" spans="1:43" x14ac:dyDescent="0.15">
      <c r="A734" s="268"/>
      <c r="B734" s="268"/>
      <c r="C734" s="351">
        <v>364</v>
      </c>
      <c r="D734" s="343" t="str">
        <f>IF(入力①申請書項目!E534="","",入力①申請書項目!E534)</f>
        <v/>
      </c>
      <c r="E734" s="393" t="str">
        <f>IF(入力①申請書項目!G534="","",IF(入力①申請書項目!M534="",""&amp;入力①申請書項目!G534&amp;"."&amp;入力①申請書項目!J534,""&amp;入力①申請書項目!G534&amp;"."&amp;入力①申請書項目!J534&amp;"."&amp;入力①申請書項目!M534))</f>
        <v/>
      </c>
      <c r="F734" s="393"/>
      <c r="G734" s="393"/>
      <c r="H734" s="393"/>
      <c r="I734" s="464" t="str">
        <f>IF(入力①申請書項目!P534="","",VLOOKUP(入力①申請書項目!P534,PL①!$A$28:$B$36,2,FALSE))</f>
        <v/>
      </c>
      <c r="J734" s="464"/>
      <c r="K734" s="464"/>
      <c r="L734" s="391" t="str">
        <f>IF(入力①申請書項目!T534="","",入力①申請書項目!T534)</f>
        <v/>
      </c>
      <c r="M734" s="391"/>
      <c r="N734" s="391"/>
      <c r="O734" s="391"/>
      <c r="P734" s="391"/>
      <c r="Q734" s="391"/>
      <c r="R734" s="391"/>
      <c r="S734" s="391"/>
      <c r="T734" s="391"/>
      <c r="U734" s="391"/>
      <c r="V734" s="391"/>
      <c r="W734" s="393" t="str">
        <f>IF(入力①申請書項目!AD534="","",入力①申請書項目!AD534)&amp;IF(入力①申請書項目!AG534="","",入力①申請書項目!AG534)</f>
        <v/>
      </c>
      <c r="X734" s="393"/>
      <c r="Y734" s="393"/>
      <c r="Z734" s="393"/>
      <c r="AA734" s="393" t="str">
        <f>IF(入力①申請書項目!AJ534="","",入力①申請書項目!AJ534)</f>
        <v/>
      </c>
      <c r="AB734" s="393"/>
      <c r="AC734" s="393"/>
      <c r="AD734" s="394" t="str">
        <f>IF(入力①申請書項目!AN534="","",入力①申請書項目!AN534)</f>
        <v/>
      </c>
      <c r="AE734" s="394"/>
      <c r="AF734" s="394"/>
      <c r="AG734" s="443" t="str">
        <f>IF(入力①申請書項目!AQ534="","",入力①申請書項目!AQ534)</f>
        <v/>
      </c>
      <c r="AH734" s="443"/>
      <c r="AI734" s="394" t="str">
        <f>IF(入力①申請書項目!AS534=0,"",入力①申請書項目!AS534)</f>
        <v/>
      </c>
      <c r="AJ734" s="394"/>
      <c r="AK734" s="394"/>
      <c r="AL734" s="416" t="str">
        <f>IF(入力①申請書項目!AY534="","",入力①申請書項目!AY534)</f>
        <v/>
      </c>
      <c r="AM734" s="416"/>
      <c r="AN734" s="416"/>
      <c r="AO734" s="416"/>
      <c r="AP734" s="416"/>
      <c r="AQ734" s="342"/>
    </row>
    <row r="735" spans="1:43" x14ac:dyDescent="0.15">
      <c r="A735" s="268"/>
      <c r="B735" s="268"/>
      <c r="C735" s="351">
        <v>365</v>
      </c>
      <c r="D735" s="343" t="str">
        <f>IF(入力①申請書項目!E535="","",入力①申請書項目!E535)</f>
        <v/>
      </c>
      <c r="E735" s="393" t="str">
        <f>IF(入力①申請書項目!G535="","",IF(入力①申請書項目!M535="",""&amp;入力①申請書項目!G535&amp;"."&amp;入力①申請書項目!J535,""&amp;入力①申請書項目!G535&amp;"."&amp;入力①申請書項目!J535&amp;"."&amp;入力①申請書項目!M535))</f>
        <v/>
      </c>
      <c r="F735" s="393"/>
      <c r="G735" s="393"/>
      <c r="H735" s="393"/>
      <c r="I735" s="464" t="str">
        <f>IF(入力①申請書項目!P535="","",VLOOKUP(入力①申請書項目!P535,PL①!$A$28:$B$36,2,FALSE))</f>
        <v/>
      </c>
      <c r="J735" s="464"/>
      <c r="K735" s="464"/>
      <c r="L735" s="391" t="str">
        <f>IF(入力①申請書項目!T535="","",入力①申請書項目!T535)</f>
        <v/>
      </c>
      <c r="M735" s="391"/>
      <c r="N735" s="391"/>
      <c r="O735" s="391"/>
      <c r="P735" s="391"/>
      <c r="Q735" s="391"/>
      <c r="R735" s="391"/>
      <c r="S735" s="391"/>
      <c r="T735" s="391"/>
      <c r="U735" s="391"/>
      <c r="V735" s="391"/>
      <c r="W735" s="393" t="str">
        <f>IF(入力①申請書項目!AD535="","",入力①申請書項目!AD535)&amp;IF(入力①申請書項目!AG535="","",入力①申請書項目!AG535)</f>
        <v/>
      </c>
      <c r="X735" s="393"/>
      <c r="Y735" s="393"/>
      <c r="Z735" s="393"/>
      <c r="AA735" s="393" t="str">
        <f>IF(入力①申請書項目!AJ535="","",入力①申請書項目!AJ535)</f>
        <v/>
      </c>
      <c r="AB735" s="393"/>
      <c r="AC735" s="393"/>
      <c r="AD735" s="394" t="str">
        <f>IF(入力①申請書項目!AN535="","",入力①申請書項目!AN535)</f>
        <v/>
      </c>
      <c r="AE735" s="394"/>
      <c r="AF735" s="394"/>
      <c r="AG735" s="443" t="str">
        <f>IF(入力①申請書項目!AQ535="","",入力①申請書項目!AQ535)</f>
        <v/>
      </c>
      <c r="AH735" s="443"/>
      <c r="AI735" s="394" t="str">
        <f>IF(入力①申請書項目!AS535=0,"",入力①申請書項目!AS535)</f>
        <v/>
      </c>
      <c r="AJ735" s="394"/>
      <c r="AK735" s="394"/>
      <c r="AL735" s="416" t="str">
        <f>IF(入力①申請書項目!AY535="","",入力①申請書項目!AY535)</f>
        <v/>
      </c>
      <c r="AM735" s="416"/>
      <c r="AN735" s="416"/>
      <c r="AO735" s="416"/>
      <c r="AP735" s="416"/>
      <c r="AQ735" s="342"/>
    </row>
    <row r="736" spans="1:43" x14ac:dyDescent="0.15">
      <c r="A736" s="268"/>
      <c r="B736" s="268"/>
      <c r="C736" s="351">
        <v>366</v>
      </c>
      <c r="D736" s="343" t="str">
        <f>IF(入力①申請書項目!E536="","",入力①申請書項目!E536)</f>
        <v/>
      </c>
      <c r="E736" s="393" t="str">
        <f>IF(入力①申請書項目!G536="","",IF(入力①申請書項目!M536="",""&amp;入力①申請書項目!G536&amp;"."&amp;入力①申請書項目!J536,""&amp;入力①申請書項目!G536&amp;"."&amp;入力①申請書項目!J536&amp;"."&amp;入力①申請書項目!M536))</f>
        <v/>
      </c>
      <c r="F736" s="393"/>
      <c r="G736" s="393"/>
      <c r="H736" s="393"/>
      <c r="I736" s="464" t="str">
        <f>IF(入力①申請書項目!P536="","",VLOOKUP(入力①申請書項目!P536,PL①!$A$28:$B$36,2,FALSE))</f>
        <v/>
      </c>
      <c r="J736" s="464"/>
      <c r="K736" s="464"/>
      <c r="L736" s="391" t="str">
        <f>IF(入力①申請書項目!T536="","",入力①申請書項目!T536)</f>
        <v/>
      </c>
      <c r="M736" s="391"/>
      <c r="N736" s="391"/>
      <c r="O736" s="391"/>
      <c r="P736" s="391"/>
      <c r="Q736" s="391"/>
      <c r="R736" s="391"/>
      <c r="S736" s="391"/>
      <c r="T736" s="391"/>
      <c r="U736" s="391"/>
      <c r="V736" s="391"/>
      <c r="W736" s="393" t="str">
        <f>IF(入力①申請書項目!AD536="","",入力①申請書項目!AD536)&amp;IF(入力①申請書項目!AG536="","",入力①申請書項目!AG536)</f>
        <v/>
      </c>
      <c r="X736" s="393"/>
      <c r="Y736" s="393"/>
      <c r="Z736" s="393"/>
      <c r="AA736" s="393" t="str">
        <f>IF(入力①申請書項目!AJ536="","",入力①申請書項目!AJ536)</f>
        <v/>
      </c>
      <c r="AB736" s="393"/>
      <c r="AC736" s="393"/>
      <c r="AD736" s="394" t="str">
        <f>IF(入力①申請書項目!AN536="","",入力①申請書項目!AN536)</f>
        <v/>
      </c>
      <c r="AE736" s="394"/>
      <c r="AF736" s="394"/>
      <c r="AG736" s="443" t="str">
        <f>IF(入力①申請書項目!AQ536="","",入力①申請書項目!AQ536)</f>
        <v/>
      </c>
      <c r="AH736" s="443"/>
      <c r="AI736" s="394" t="str">
        <f>IF(入力①申請書項目!AS536=0,"",入力①申請書項目!AS536)</f>
        <v/>
      </c>
      <c r="AJ736" s="394"/>
      <c r="AK736" s="394"/>
      <c r="AL736" s="416" t="str">
        <f>IF(入力①申請書項目!AY536="","",入力①申請書項目!AY536)</f>
        <v/>
      </c>
      <c r="AM736" s="416"/>
      <c r="AN736" s="416"/>
      <c r="AO736" s="416"/>
      <c r="AP736" s="416"/>
      <c r="AQ736" s="342"/>
    </row>
    <row r="737" spans="1:46" x14ac:dyDescent="0.15">
      <c r="A737" s="268"/>
      <c r="B737" s="268"/>
      <c r="C737" s="351">
        <v>367</v>
      </c>
      <c r="D737" s="343" t="str">
        <f>IF(入力①申請書項目!E537="","",入力①申請書項目!E537)</f>
        <v/>
      </c>
      <c r="E737" s="393" t="str">
        <f>IF(入力①申請書項目!G537="","",IF(入力①申請書項目!M537="",""&amp;入力①申請書項目!G537&amp;"."&amp;入力①申請書項目!J537,""&amp;入力①申請書項目!G537&amp;"."&amp;入力①申請書項目!J537&amp;"."&amp;入力①申請書項目!M537))</f>
        <v/>
      </c>
      <c r="F737" s="393"/>
      <c r="G737" s="393"/>
      <c r="H737" s="393"/>
      <c r="I737" s="464" t="str">
        <f>IF(入力①申請書項目!P537="","",VLOOKUP(入力①申請書項目!P537,PL①!$A$28:$B$36,2,FALSE))</f>
        <v/>
      </c>
      <c r="J737" s="464"/>
      <c r="K737" s="464"/>
      <c r="L737" s="391" t="str">
        <f>IF(入力①申請書項目!T537="","",入力①申請書項目!T537)</f>
        <v/>
      </c>
      <c r="M737" s="391"/>
      <c r="N737" s="391"/>
      <c r="O737" s="391"/>
      <c r="P737" s="391"/>
      <c r="Q737" s="391"/>
      <c r="R737" s="391"/>
      <c r="S737" s="391"/>
      <c r="T737" s="391"/>
      <c r="U737" s="391"/>
      <c r="V737" s="391"/>
      <c r="W737" s="393" t="str">
        <f>IF(入力①申請書項目!AD537="","",入力①申請書項目!AD537)&amp;IF(入力①申請書項目!AG537="","",入力①申請書項目!AG537)</f>
        <v/>
      </c>
      <c r="X737" s="393"/>
      <c r="Y737" s="393"/>
      <c r="Z737" s="393"/>
      <c r="AA737" s="393" t="str">
        <f>IF(入力①申請書項目!AJ537="","",入力①申請書項目!AJ537)</f>
        <v/>
      </c>
      <c r="AB737" s="393"/>
      <c r="AC737" s="393"/>
      <c r="AD737" s="394" t="str">
        <f>IF(入力①申請書項目!AN537="","",入力①申請書項目!AN537)</f>
        <v/>
      </c>
      <c r="AE737" s="394"/>
      <c r="AF737" s="394"/>
      <c r="AG737" s="443" t="str">
        <f>IF(入力①申請書項目!AQ537="","",入力①申請書項目!AQ537)</f>
        <v/>
      </c>
      <c r="AH737" s="443"/>
      <c r="AI737" s="394" t="str">
        <f>IF(入力①申請書項目!AS537=0,"",入力①申請書項目!AS537)</f>
        <v/>
      </c>
      <c r="AJ737" s="394"/>
      <c r="AK737" s="394"/>
      <c r="AL737" s="416" t="str">
        <f>IF(入力①申請書項目!AY537="","",入力①申請書項目!AY537)</f>
        <v/>
      </c>
      <c r="AM737" s="416"/>
      <c r="AN737" s="416"/>
      <c r="AO737" s="416"/>
      <c r="AP737" s="416"/>
      <c r="AQ737" s="342"/>
    </row>
    <row r="738" spans="1:46" x14ac:dyDescent="0.15">
      <c r="A738" s="268"/>
      <c r="B738" s="268"/>
      <c r="C738" s="351">
        <v>368</v>
      </c>
      <c r="D738" s="343" t="str">
        <f>IF(入力①申請書項目!E538="","",入力①申請書項目!E538)</f>
        <v/>
      </c>
      <c r="E738" s="393" t="str">
        <f>IF(入力①申請書項目!G538="","",IF(入力①申請書項目!M538="",""&amp;入力①申請書項目!G538&amp;"."&amp;入力①申請書項目!J538,""&amp;入力①申請書項目!G538&amp;"."&amp;入力①申請書項目!J538&amp;"."&amp;入力①申請書項目!M538))</f>
        <v/>
      </c>
      <c r="F738" s="393"/>
      <c r="G738" s="393"/>
      <c r="H738" s="393"/>
      <c r="I738" s="464" t="str">
        <f>IF(入力①申請書項目!P538="","",VLOOKUP(入力①申請書項目!P538,PL①!$A$28:$B$36,2,FALSE))</f>
        <v/>
      </c>
      <c r="J738" s="464"/>
      <c r="K738" s="464"/>
      <c r="L738" s="391" t="str">
        <f>IF(入力①申請書項目!T538="","",入力①申請書項目!T538)</f>
        <v/>
      </c>
      <c r="M738" s="391"/>
      <c r="N738" s="391"/>
      <c r="O738" s="391"/>
      <c r="P738" s="391"/>
      <c r="Q738" s="391"/>
      <c r="R738" s="391"/>
      <c r="S738" s="391"/>
      <c r="T738" s="391"/>
      <c r="U738" s="391"/>
      <c r="V738" s="391"/>
      <c r="W738" s="393" t="str">
        <f>IF(入力①申請書項目!AD538="","",入力①申請書項目!AD538)&amp;IF(入力①申請書項目!AG538="","",入力①申請書項目!AG538)</f>
        <v/>
      </c>
      <c r="X738" s="393"/>
      <c r="Y738" s="393"/>
      <c r="Z738" s="393"/>
      <c r="AA738" s="393" t="str">
        <f>IF(入力①申請書項目!AJ538="","",入力①申請書項目!AJ538)</f>
        <v/>
      </c>
      <c r="AB738" s="393"/>
      <c r="AC738" s="393"/>
      <c r="AD738" s="394" t="str">
        <f>IF(入力①申請書項目!AN538="","",入力①申請書項目!AN538)</f>
        <v/>
      </c>
      <c r="AE738" s="394"/>
      <c r="AF738" s="394"/>
      <c r="AG738" s="443" t="str">
        <f>IF(入力①申請書項目!AQ538="","",入力①申請書項目!AQ538)</f>
        <v/>
      </c>
      <c r="AH738" s="443"/>
      <c r="AI738" s="394" t="str">
        <f>IF(入力①申請書項目!AS538=0,"",入力①申請書項目!AS538)</f>
        <v/>
      </c>
      <c r="AJ738" s="394"/>
      <c r="AK738" s="394"/>
      <c r="AL738" s="416" t="str">
        <f>IF(入力①申請書項目!AY538="","",入力①申請書項目!AY538)</f>
        <v/>
      </c>
      <c r="AM738" s="416"/>
      <c r="AN738" s="416"/>
      <c r="AO738" s="416"/>
      <c r="AP738" s="416"/>
      <c r="AQ738" s="342"/>
    </row>
    <row r="739" spans="1:46" x14ac:dyDescent="0.15">
      <c r="A739" s="268"/>
      <c r="B739" s="268"/>
      <c r="C739" s="351">
        <v>369</v>
      </c>
      <c r="D739" s="343" t="str">
        <f>IF(入力①申請書項目!E539="","",入力①申請書項目!E539)</f>
        <v/>
      </c>
      <c r="E739" s="393" t="str">
        <f>IF(入力①申請書項目!G539="","",IF(入力①申請書項目!M539="",""&amp;入力①申請書項目!G539&amp;"."&amp;入力①申請書項目!J539,""&amp;入力①申請書項目!G539&amp;"."&amp;入力①申請書項目!J539&amp;"."&amp;入力①申請書項目!M539))</f>
        <v/>
      </c>
      <c r="F739" s="393"/>
      <c r="G739" s="393"/>
      <c r="H739" s="393"/>
      <c r="I739" s="464" t="str">
        <f>IF(入力①申請書項目!P539="","",VLOOKUP(入力①申請書項目!P539,PL①!$A$28:$B$36,2,FALSE))</f>
        <v/>
      </c>
      <c r="J739" s="464"/>
      <c r="K739" s="464"/>
      <c r="L739" s="391" t="str">
        <f>IF(入力①申請書項目!T539="","",入力①申請書項目!T539)</f>
        <v/>
      </c>
      <c r="M739" s="391"/>
      <c r="N739" s="391"/>
      <c r="O739" s="391"/>
      <c r="P739" s="391"/>
      <c r="Q739" s="391"/>
      <c r="R739" s="391"/>
      <c r="S739" s="391"/>
      <c r="T739" s="391"/>
      <c r="U739" s="391"/>
      <c r="V739" s="391"/>
      <c r="W739" s="393" t="str">
        <f>IF(入力①申請書項目!AD539="","",入力①申請書項目!AD539)&amp;IF(入力①申請書項目!AG539="","",入力①申請書項目!AG539)</f>
        <v/>
      </c>
      <c r="X739" s="393"/>
      <c r="Y739" s="393"/>
      <c r="Z739" s="393"/>
      <c r="AA739" s="393" t="str">
        <f>IF(入力①申請書項目!AJ539="","",入力①申請書項目!AJ539)</f>
        <v/>
      </c>
      <c r="AB739" s="393"/>
      <c r="AC739" s="393"/>
      <c r="AD739" s="394" t="str">
        <f>IF(入力①申請書項目!AN539="","",入力①申請書項目!AN539)</f>
        <v/>
      </c>
      <c r="AE739" s="394"/>
      <c r="AF739" s="394"/>
      <c r="AG739" s="443" t="str">
        <f>IF(入力①申請書項目!AQ539="","",入力①申請書項目!AQ539)</f>
        <v/>
      </c>
      <c r="AH739" s="443"/>
      <c r="AI739" s="394" t="str">
        <f>IF(入力①申請書項目!AS539=0,"",入力①申請書項目!AS539)</f>
        <v/>
      </c>
      <c r="AJ739" s="394"/>
      <c r="AK739" s="394"/>
      <c r="AL739" s="416" t="str">
        <f>IF(入力①申請書項目!AY539="","",入力①申請書項目!AY539)</f>
        <v/>
      </c>
      <c r="AM739" s="416"/>
      <c r="AN739" s="416"/>
      <c r="AO739" s="416"/>
      <c r="AP739" s="416"/>
      <c r="AQ739" s="342"/>
    </row>
    <row r="740" spans="1:46" x14ac:dyDescent="0.15">
      <c r="A740" s="268"/>
      <c r="B740" s="268"/>
      <c r="C740" s="351">
        <v>370</v>
      </c>
      <c r="D740" s="343" t="str">
        <f>IF(入力①申請書項目!E540="","",入力①申請書項目!E540)</f>
        <v/>
      </c>
      <c r="E740" s="393" t="str">
        <f>IF(入力①申請書項目!G540="","",IF(入力①申請書項目!M540="",""&amp;入力①申請書項目!G540&amp;"."&amp;入力①申請書項目!J540,""&amp;入力①申請書項目!G540&amp;"."&amp;入力①申請書項目!J540&amp;"."&amp;入力①申請書項目!M540))</f>
        <v/>
      </c>
      <c r="F740" s="393"/>
      <c r="G740" s="393"/>
      <c r="H740" s="393"/>
      <c r="I740" s="464" t="str">
        <f>IF(入力①申請書項目!P540="","",VLOOKUP(入力①申請書項目!P540,PL①!$A$28:$B$36,2,FALSE))</f>
        <v/>
      </c>
      <c r="J740" s="464"/>
      <c r="K740" s="464"/>
      <c r="L740" s="391" t="str">
        <f>IF(入力①申請書項目!T540="","",入力①申請書項目!T540)</f>
        <v/>
      </c>
      <c r="M740" s="391"/>
      <c r="N740" s="391"/>
      <c r="O740" s="391"/>
      <c r="P740" s="391"/>
      <c r="Q740" s="391"/>
      <c r="R740" s="391"/>
      <c r="S740" s="391"/>
      <c r="T740" s="391"/>
      <c r="U740" s="391"/>
      <c r="V740" s="391"/>
      <c r="W740" s="393" t="str">
        <f>IF(入力①申請書項目!AD540="","",入力①申請書項目!AD540)&amp;IF(入力①申請書項目!AG540="","",入力①申請書項目!AG540)</f>
        <v/>
      </c>
      <c r="X740" s="393"/>
      <c r="Y740" s="393"/>
      <c r="Z740" s="393"/>
      <c r="AA740" s="393" t="str">
        <f>IF(入力①申請書項目!AJ540="","",入力①申請書項目!AJ540)</f>
        <v/>
      </c>
      <c r="AB740" s="393"/>
      <c r="AC740" s="393"/>
      <c r="AD740" s="394" t="str">
        <f>IF(入力①申請書項目!AN540="","",入力①申請書項目!AN540)</f>
        <v/>
      </c>
      <c r="AE740" s="394"/>
      <c r="AF740" s="394"/>
      <c r="AG740" s="443" t="str">
        <f>IF(入力①申請書項目!AQ540="","",入力①申請書項目!AQ540)</f>
        <v/>
      </c>
      <c r="AH740" s="443"/>
      <c r="AI740" s="394" t="str">
        <f>IF(入力①申請書項目!AS540=0,"",入力①申請書項目!AS540)</f>
        <v/>
      </c>
      <c r="AJ740" s="394"/>
      <c r="AK740" s="394"/>
      <c r="AL740" s="416" t="str">
        <f>IF(入力①申請書項目!AY540="","",入力①申請書項目!AY540)</f>
        <v/>
      </c>
      <c r="AM740" s="416"/>
      <c r="AN740" s="416"/>
      <c r="AO740" s="416"/>
      <c r="AP740" s="416"/>
      <c r="AQ740" s="342"/>
      <c r="AT740" s="70">
        <f>IF(L740="",0,1)</f>
        <v>0</v>
      </c>
    </row>
    <row r="741" spans="1:46" x14ac:dyDescent="0.15">
      <c r="A741" s="268"/>
      <c r="B741" s="268"/>
      <c r="C741" s="351">
        <v>371</v>
      </c>
      <c r="D741" s="343" t="str">
        <f>IF(入力①申請書項目!E541="","",入力①申請書項目!E541)</f>
        <v/>
      </c>
      <c r="E741" s="393" t="str">
        <f>IF(入力①申請書項目!G541="","",IF(入力①申請書項目!M541="",""&amp;入力①申請書項目!G541&amp;"."&amp;入力①申請書項目!J541,""&amp;入力①申請書項目!G541&amp;"."&amp;入力①申請書項目!J541&amp;"."&amp;入力①申請書項目!M541))</f>
        <v/>
      </c>
      <c r="F741" s="393"/>
      <c r="G741" s="393"/>
      <c r="H741" s="393"/>
      <c r="I741" s="464" t="str">
        <f>IF(入力①申請書項目!P541="","",VLOOKUP(入力①申請書項目!P541,PL①!$A$28:$B$36,2,FALSE))</f>
        <v/>
      </c>
      <c r="J741" s="464"/>
      <c r="K741" s="464"/>
      <c r="L741" s="391" t="str">
        <f>IF(入力①申請書項目!T541="","",入力①申請書項目!T541)</f>
        <v/>
      </c>
      <c r="M741" s="391"/>
      <c r="N741" s="391"/>
      <c r="O741" s="391"/>
      <c r="P741" s="391"/>
      <c r="Q741" s="391"/>
      <c r="R741" s="391"/>
      <c r="S741" s="391"/>
      <c r="T741" s="391"/>
      <c r="U741" s="391"/>
      <c r="V741" s="391"/>
      <c r="W741" s="393" t="str">
        <f>IF(入力①申請書項目!AD541="","",入力①申請書項目!AD541)&amp;IF(入力①申請書項目!AG541="","",入力①申請書項目!AG541)</f>
        <v/>
      </c>
      <c r="X741" s="393"/>
      <c r="Y741" s="393"/>
      <c r="Z741" s="393"/>
      <c r="AA741" s="393" t="str">
        <f>IF(入力①申請書項目!AJ541="","",入力①申請書項目!AJ541)</f>
        <v/>
      </c>
      <c r="AB741" s="393"/>
      <c r="AC741" s="393"/>
      <c r="AD741" s="394" t="str">
        <f>IF(入力①申請書項目!AN541="","",入力①申請書項目!AN541)</f>
        <v/>
      </c>
      <c r="AE741" s="394"/>
      <c r="AF741" s="394"/>
      <c r="AG741" s="443" t="str">
        <f>IF(入力①申請書項目!AQ541="","",入力①申請書項目!AQ541)</f>
        <v/>
      </c>
      <c r="AH741" s="443"/>
      <c r="AI741" s="394" t="str">
        <f>IF(入力①申請書項目!AS541=0,"",入力①申請書項目!AS541)</f>
        <v/>
      </c>
      <c r="AJ741" s="394"/>
      <c r="AK741" s="394"/>
      <c r="AL741" s="416" t="str">
        <f>IF(入力①申請書項目!AY541="","",入力①申請書項目!AY541)</f>
        <v/>
      </c>
      <c r="AM741" s="416"/>
      <c r="AN741" s="416"/>
      <c r="AO741" s="416"/>
      <c r="AP741" s="416"/>
      <c r="AQ741" s="342"/>
    </row>
    <row r="742" spans="1:46" x14ac:dyDescent="0.15">
      <c r="A742" s="268"/>
      <c r="B742" s="268"/>
      <c r="C742" s="351">
        <v>372</v>
      </c>
      <c r="D742" s="343" t="str">
        <f>IF(入力①申請書項目!E542="","",入力①申請書項目!E542)</f>
        <v/>
      </c>
      <c r="E742" s="393" t="str">
        <f>IF(入力①申請書項目!G542="","",IF(入力①申請書項目!M542="",""&amp;入力①申請書項目!G542&amp;"."&amp;入力①申請書項目!J542,""&amp;入力①申請書項目!G542&amp;"."&amp;入力①申請書項目!J542&amp;"."&amp;入力①申請書項目!M542))</f>
        <v/>
      </c>
      <c r="F742" s="393"/>
      <c r="G742" s="393"/>
      <c r="H742" s="393"/>
      <c r="I742" s="464" t="str">
        <f>IF(入力①申請書項目!P542="","",VLOOKUP(入力①申請書項目!P542,PL①!$A$28:$B$36,2,FALSE))</f>
        <v/>
      </c>
      <c r="J742" s="464"/>
      <c r="K742" s="464"/>
      <c r="L742" s="391" t="str">
        <f>IF(入力①申請書項目!T542="","",入力①申請書項目!T542)</f>
        <v/>
      </c>
      <c r="M742" s="391"/>
      <c r="N742" s="391"/>
      <c r="O742" s="391"/>
      <c r="P742" s="391"/>
      <c r="Q742" s="391"/>
      <c r="R742" s="391"/>
      <c r="S742" s="391"/>
      <c r="T742" s="391"/>
      <c r="U742" s="391"/>
      <c r="V742" s="391"/>
      <c r="W742" s="393" t="str">
        <f>IF(入力①申請書項目!AD542="","",入力①申請書項目!AD542)&amp;IF(入力①申請書項目!AG542="","",入力①申請書項目!AG542)</f>
        <v/>
      </c>
      <c r="X742" s="393"/>
      <c r="Y742" s="393"/>
      <c r="Z742" s="393"/>
      <c r="AA742" s="393" t="str">
        <f>IF(入力①申請書項目!AJ542="","",入力①申請書項目!AJ542)</f>
        <v/>
      </c>
      <c r="AB742" s="393"/>
      <c r="AC742" s="393"/>
      <c r="AD742" s="394" t="str">
        <f>IF(入力①申請書項目!AN542="","",入力①申請書項目!AN542)</f>
        <v/>
      </c>
      <c r="AE742" s="394"/>
      <c r="AF742" s="394"/>
      <c r="AG742" s="443" t="str">
        <f>IF(入力①申請書項目!AQ542="","",入力①申請書項目!AQ542)</f>
        <v/>
      </c>
      <c r="AH742" s="443"/>
      <c r="AI742" s="394" t="str">
        <f>IF(入力①申請書項目!AS542=0,"",入力①申請書項目!AS542)</f>
        <v/>
      </c>
      <c r="AJ742" s="394"/>
      <c r="AK742" s="394"/>
      <c r="AL742" s="416" t="str">
        <f>IF(入力①申請書項目!AY542="","",入力①申請書項目!AY542)</f>
        <v/>
      </c>
      <c r="AM742" s="416"/>
      <c r="AN742" s="416"/>
      <c r="AO742" s="416"/>
      <c r="AP742" s="416"/>
      <c r="AQ742" s="342"/>
    </row>
    <row r="743" spans="1:46" x14ac:dyDescent="0.15">
      <c r="A743" s="268"/>
      <c r="B743" s="268"/>
      <c r="C743" s="351">
        <v>373</v>
      </c>
      <c r="D743" s="343" t="str">
        <f>IF(入力①申請書項目!E543="","",入力①申請書項目!E543)</f>
        <v/>
      </c>
      <c r="E743" s="393" t="str">
        <f>IF(入力①申請書項目!G543="","",IF(入力①申請書項目!M543="",""&amp;入力①申請書項目!G543&amp;"."&amp;入力①申請書項目!J543,""&amp;入力①申請書項目!G543&amp;"."&amp;入力①申請書項目!J543&amp;"."&amp;入力①申請書項目!M543))</f>
        <v/>
      </c>
      <c r="F743" s="393"/>
      <c r="G743" s="393"/>
      <c r="H743" s="393"/>
      <c r="I743" s="464" t="str">
        <f>IF(入力①申請書項目!P543="","",VLOOKUP(入力①申請書項目!P543,PL①!$A$28:$B$36,2,FALSE))</f>
        <v/>
      </c>
      <c r="J743" s="464"/>
      <c r="K743" s="464"/>
      <c r="L743" s="391" t="str">
        <f>IF(入力①申請書項目!T543="","",入力①申請書項目!T543)</f>
        <v/>
      </c>
      <c r="M743" s="391"/>
      <c r="N743" s="391"/>
      <c r="O743" s="391"/>
      <c r="P743" s="391"/>
      <c r="Q743" s="391"/>
      <c r="R743" s="391"/>
      <c r="S743" s="391"/>
      <c r="T743" s="391"/>
      <c r="U743" s="391"/>
      <c r="V743" s="391"/>
      <c r="W743" s="393" t="str">
        <f>IF(入力①申請書項目!AD543="","",入力①申請書項目!AD543)&amp;IF(入力①申請書項目!AG543="","",入力①申請書項目!AG543)</f>
        <v/>
      </c>
      <c r="X743" s="393"/>
      <c r="Y743" s="393"/>
      <c r="Z743" s="393"/>
      <c r="AA743" s="393" t="str">
        <f>IF(入力①申請書項目!AJ543="","",入力①申請書項目!AJ543)</f>
        <v/>
      </c>
      <c r="AB743" s="393"/>
      <c r="AC743" s="393"/>
      <c r="AD743" s="394" t="str">
        <f>IF(入力①申請書項目!AN543="","",入力①申請書項目!AN543)</f>
        <v/>
      </c>
      <c r="AE743" s="394"/>
      <c r="AF743" s="394"/>
      <c r="AG743" s="443" t="str">
        <f>IF(入力①申請書項目!AQ543="","",入力①申請書項目!AQ543)</f>
        <v/>
      </c>
      <c r="AH743" s="443"/>
      <c r="AI743" s="394" t="str">
        <f>IF(入力①申請書項目!AS543=0,"",入力①申請書項目!AS543)</f>
        <v/>
      </c>
      <c r="AJ743" s="394"/>
      <c r="AK743" s="394"/>
      <c r="AL743" s="416" t="str">
        <f>IF(入力①申請書項目!AY543="","",入力①申請書項目!AY543)</f>
        <v/>
      </c>
      <c r="AM743" s="416"/>
      <c r="AN743" s="416"/>
      <c r="AO743" s="416"/>
      <c r="AP743" s="416"/>
      <c r="AQ743" s="342"/>
    </row>
    <row r="744" spans="1:46" x14ac:dyDescent="0.15">
      <c r="A744" s="268"/>
      <c r="B744" s="268"/>
      <c r="C744" s="351">
        <v>374</v>
      </c>
      <c r="D744" s="343" t="str">
        <f>IF(入力①申請書項目!E544="","",入力①申請書項目!E544)</f>
        <v/>
      </c>
      <c r="E744" s="393" t="str">
        <f>IF(入力①申請書項目!G544="","",IF(入力①申請書項目!M544="",""&amp;入力①申請書項目!G544&amp;"."&amp;入力①申請書項目!J544,""&amp;入力①申請書項目!G544&amp;"."&amp;入力①申請書項目!J544&amp;"."&amp;入力①申請書項目!M544))</f>
        <v/>
      </c>
      <c r="F744" s="393"/>
      <c r="G744" s="393"/>
      <c r="H744" s="393"/>
      <c r="I744" s="464" t="str">
        <f>IF(入力①申請書項目!P544="","",VLOOKUP(入力①申請書項目!P544,PL①!$A$28:$B$36,2,FALSE))</f>
        <v/>
      </c>
      <c r="J744" s="464"/>
      <c r="K744" s="464"/>
      <c r="L744" s="391" t="str">
        <f>IF(入力①申請書項目!T544="","",入力①申請書項目!T544)</f>
        <v/>
      </c>
      <c r="M744" s="391"/>
      <c r="N744" s="391"/>
      <c r="O744" s="391"/>
      <c r="P744" s="391"/>
      <c r="Q744" s="391"/>
      <c r="R744" s="391"/>
      <c r="S744" s="391"/>
      <c r="T744" s="391"/>
      <c r="U744" s="391"/>
      <c r="V744" s="391"/>
      <c r="W744" s="393" t="str">
        <f>IF(入力①申請書項目!AD544="","",入力①申請書項目!AD544)&amp;IF(入力①申請書項目!AG544="","",入力①申請書項目!AG544)</f>
        <v/>
      </c>
      <c r="X744" s="393"/>
      <c r="Y744" s="393"/>
      <c r="Z744" s="393"/>
      <c r="AA744" s="393" t="str">
        <f>IF(入力①申請書項目!AJ544="","",入力①申請書項目!AJ544)</f>
        <v/>
      </c>
      <c r="AB744" s="393"/>
      <c r="AC744" s="393"/>
      <c r="AD744" s="394" t="str">
        <f>IF(入力①申請書項目!AN544="","",入力①申請書項目!AN544)</f>
        <v/>
      </c>
      <c r="AE744" s="394"/>
      <c r="AF744" s="394"/>
      <c r="AG744" s="443" t="str">
        <f>IF(入力①申請書項目!AQ544="","",入力①申請書項目!AQ544)</f>
        <v/>
      </c>
      <c r="AH744" s="443"/>
      <c r="AI744" s="394" t="str">
        <f>IF(入力①申請書項目!AS544=0,"",入力①申請書項目!AS544)</f>
        <v/>
      </c>
      <c r="AJ744" s="394"/>
      <c r="AK744" s="394"/>
      <c r="AL744" s="416" t="str">
        <f>IF(入力①申請書項目!AY544="","",入力①申請書項目!AY544)</f>
        <v/>
      </c>
      <c r="AM744" s="416"/>
      <c r="AN744" s="416"/>
      <c r="AO744" s="416"/>
      <c r="AP744" s="416"/>
      <c r="AQ744" s="342"/>
    </row>
    <row r="745" spans="1:46" x14ac:dyDescent="0.15">
      <c r="A745" s="268"/>
      <c r="B745" s="268"/>
      <c r="C745" s="351">
        <v>375</v>
      </c>
      <c r="D745" s="343" t="str">
        <f>IF(入力①申請書項目!E545="","",入力①申請書項目!E545)</f>
        <v/>
      </c>
      <c r="E745" s="393" t="str">
        <f>IF(入力①申請書項目!G545="","",IF(入力①申請書項目!M545="",""&amp;入力①申請書項目!G545&amp;"."&amp;入力①申請書項目!J545,""&amp;入力①申請書項目!G545&amp;"."&amp;入力①申請書項目!J545&amp;"."&amp;入力①申請書項目!M545))</f>
        <v/>
      </c>
      <c r="F745" s="393"/>
      <c r="G745" s="393"/>
      <c r="H745" s="393"/>
      <c r="I745" s="464" t="str">
        <f>IF(入力①申請書項目!P545="","",VLOOKUP(入力①申請書項目!P545,PL①!$A$28:$B$36,2,FALSE))</f>
        <v/>
      </c>
      <c r="J745" s="464"/>
      <c r="K745" s="464"/>
      <c r="L745" s="391" t="str">
        <f>IF(入力①申請書項目!T545="","",入力①申請書項目!T545)</f>
        <v/>
      </c>
      <c r="M745" s="391"/>
      <c r="N745" s="391"/>
      <c r="O745" s="391"/>
      <c r="P745" s="391"/>
      <c r="Q745" s="391"/>
      <c r="R745" s="391"/>
      <c r="S745" s="391"/>
      <c r="T745" s="391"/>
      <c r="U745" s="391"/>
      <c r="V745" s="391"/>
      <c r="W745" s="393" t="str">
        <f>IF(入力①申請書項目!AD545="","",入力①申請書項目!AD545)&amp;IF(入力①申請書項目!AG545="","",入力①申請書項目!AG545)</f>
        <v/>
      </c>
      <c r="X745" s="393"/>
      <c r="Y745" s="393"/>
      <c r="Z745" s="393"/>
      <c r="AA745" s="393" t="str">
        <f>IF(入力①申請書項目!AJ545="","",入力①申請書項目!AJ545)</f>
        <v/>
      </c>
      <c r="AB745" s="393"/>
      <c r="AC745" s="393"/>
      <c r="AD745" s="394" t="str">
        <f>IF(入力①申請書項目!AN545="","",入力①申請書項目!AN545)</f>
        <v/>
      </c>
      <c r="AE745" s="394"/>
      <c r="AF745" s="394"/>
      <c r="AG745" s="443" t="str">
        <f>IF(入力①申請書項目!AQ545="","",入力①申請書項目!AQ545)</f>
        <v/>
      </c>
      <c r="AH745" s="443"/>
      <c r="AI745" s="394" t="str">
        <f>IF(入力①申請書項目!AS545=0,"",入力①申請書項目!AS545)</f>
        <v/>
      </c>
      <c r="AJ745" s="394"/>
      <c r="AK745" s="394"/>
      <c r="AL745" s="416" t="str">
        <f>IF(入力①申請書項目!AY545="","",入力①申請書項目!AY545)</f>
        <v/>
      </c>
      <c r="AM745" s="416"/>
      <c r="AN745" s="416"/>
      <c r="AO745" s="416"/>
      <c r="AP745" s="416"/>
      <c r="AQ745" s="342"/>
    </row>
    <row r="746" spans="1:46" x14ac:dyDescent="0.15">
      <c r="A746" s="268"/>
      <c r="B746" s="268"/>
      <c r="C746" s="351">
        <v>376</v>
      </c>
      <c r="D746" s="343" t="str">
        <f>IF(入力①申請書項目!E546="","",入力①申請書項目!E546)</f>
        <v/>
      </c>
      <c r="E746" s="393" t="str">
        <f>IF(入力①申請書項目!G546="","",IF(入力①申請書項目!M546="",""&amp;入力①申請書項目!G546&amp;"."&amp;入力①申請書項目!J546,""&amp;入力①申請書項目!G546&amp;"."&amp;入力①申請書項目!J546&amp;"."&amp;入力①申請書項目!M546))</f>
        <v/>
      </c>
      <c r="F746" s="393"/>
      <c r="G746" s="393"/>
      <c r="H746" s="393"/>
      <c r="I746" s="464" t="str">
        <f>IF(入力①申請書項目!P546="","",VLOOKUP(入力①申請書項目!P546,PL①!$A$28:$B$36,2,FALSE))</f>
        <v/>
      </c>
      <c r="J746" s="464"/>
      <c r="K746" s="464"/>
      <c r="L746" s="391" t="str">
        <f>IF(入力①申請書項目!T546="","",入力①申請書項目!T546)</f>
        <v/>
      </c>
      <c r="M746" s="391"/>
      <c r="N746" s="391"/>
      <c r="O746" s="391"/>
      <c r="P746" s="391"/>
      <c r="Q746" s="391"/>
      <c r="R746" s="391"/>
      <c r="S746" s="391"/>
      <c r="T746" s="391"/>
      <c r="U746" s="391"/>
      <c r="V746" s="391"/>
      <c r="W746" s="393" t="str">
        <f>IF(入力①申請書項目!AD546="","",入力①申請書項目!AD546)&amp;IF(入力①申請書項目!AG546="","",入力①申請書項目!AG546)</f>
        <v/>
      </c>
      <c r="X746" s="393"/>
      <c r="Y746" s="393"/>
      <c r="Z746" s="393"/>
      <c r="AA746" s="393" t="str">
        <f>IF(入力①申請書項目!AJ546="","",入力①申請書項目!AJ546)</f>
        <v/>
      </c>
      <c r="AB746" s="393"/>
      <c r="AC746" s="393"/>
      <c r="AD746" s="394" t="str">
        <f>IF(入力①申請書項目!AN546="","",入力①申請書項目!AN546)</f>
        <v/>
      </c>
      <c r="AE746" s="394"/>
      <c r="AF746" s="394"/>
      <c r="AG746" s="443" t="str">
        <f>IF(入力①申請書項目!AQ546="","",入力①申請書項目!AQ546)</f>
        <v/>
      </c>
      <c r="AH746" s="443"/>
      <c r="AI746" s="394" t="str">
        <f>IF(入力①申請書項目!AS546=0,"",入力①申請書項目!AS546)</f>
        <v/>
      </c>
      <c r="AJ746" s="394"/>
      <c r="AK746" s="394"/>
      <c r="AL746" s="416" t="str">
        <f>IF(入力①申請書項目!AY546="","",入力①申請書項目!AY546)</f>
        <v/>
      </c>
      <c r="AM746" s="416"/>
      <c r="AN746" s="416"/>
      <c r="AO746" s="416"/>
      <c r="AP746" s="416"/>
      <c r="AQ746" s="342"/>
    </row>
    <row r="747" spans="1:46" x14ac:dyDescent="0.15">
      <c r="A747" s="268"/>
      <c r="B747" s="268"/>
      <c r="C747" s="351">
        <v>377</v>
      </c>
      <c r="D747" s="343" t="str">
        <f>IF(入力①申請書項目!E547="","",入力①申請書項目!E547)</f>
        <v/>
      </c>
      <c r="E747" s="393" t="str">
        <f>IF(入力①申請書項目!G547="","",IF(入力①申請書項目!M547="",""&amp;入力①申請書項目!G547&amp;"."&amp;入力①申請書項目!J547,""&amp;入力①申請書項目!G547&amp;"."&amp;入力①申請書項目!J547&amp;"."&amp;入力①申請書項目!M547))</f>
        <v/>
      </c>
      <c r="F747" s="393"/>
      <c r="G747" s="393"/>
      <c r="H747" s="393"/>
      <c r="I747" s="464" t="str">
        <f>IF(入力①申請書項目!P547="","",VLOOKUP(入力①申請書項目!P547,PL①!$A$28:$B$36,2,FALSE))</f>
        <v/>
      </c>
      <c r="J747" s="464"/>
      <c r="K747" s="464"/>
      <c r="L747" s="391" t="str">
        <f>IF(入力①申請書項目!T547="","",入力①申請書項目!T547)</f>
        <v/>
      </c>
      <c r="M747" s="391"/>
      <c r="N747" s="391"/>
      <c r="O747" s="391"/>
      <c r="P747" s="391"/>
      <c r="Q747" s="391"/>
      <c r="R747" s="391"/>
      <c r="S747" s="391"/>
      <c r="T747" s="391"/>
      <c r="U747" s="391"/>
      <c r="V747" s="391"/>
      <c r="W747" s="393" t="str">
        <f>IF(入力①申請書項目!AD547="","",入力①申請書項目!AD547)&amp;IF(入力①申請書項目!AG547="","",入力①申請書項目!AG547)</f>
        <v/>
      </c>
      <c r="X747" s="393"/>
      <c r="Y747" s="393"/>
      <c r="Z747" s="393"/>
      <c r="AA747" s="393" t="str">
        <f>IF(入力①申請書項目!AJ547="","",入力①申請書項目!AJ547)</f>
        <v/>
      </c>
      <c r="AB747" s="393"/>
      <c r="AC747" s="393"/>
      <c r="AD747" s="394" t="str">
        <f>IF(入力①申請書項目!AN547="","",入力①申請書項目!AN547)</f>
        <v/>
      </c>
      <c r="AE747" s="394"/>
      <c r="AF747" s="394"/>
      <c r="AG747" s="443" t="str">
        <f>IF(入力①申請書項目!AQ547="","",入力①申請書項目!AQ547)</f>
        <v/>
      </c>
      <c r="AH747" s="443"/>
      <c r="AI747" s="394" t="str">
        <f>IF(入力①申請書項目!AS547=0,"",入力①申請書項目!AS547)</f>
        <v/>
      </c>
      <c r="AJ747" s="394"/>
      <c r="AK747" s="394"/>
      <c r="AL747" s="416" t="str">
        <f>IF(入力①申請書項目!AY547="","",入力①申請書項目!AY547)</f>
        <v/>
      </c>
      <c r="AM747" s="416"/>
      <c r="AN747" s="416"/>
      <c r="AO747" s="416"/>
      <c r="AP747" s="416"/>
      <c r="AQ747" s="342"/>
    </row>
    <row r="748" spans="1:46" x14ac:dyDescent="0.15">
      <c r="A748" s="268"/>
      <c r="B748" s="268"/>
      <c r="C748" s="351">
        <v>378</v>
      </c>
      <c r="D748" s="343" t="str">
        <f>IF(入力①申請書項目!E548="","",入力①申請書項目!E548)</f>
        <v/>
      </c>
      <c r="E748" s="393" t="str">
        <f>IF(入力①申請書項目!G548="","",IF(入力①申請書項目!M548="",""&amp;入力①申請書項目!G548&amp;"."&amp;入力①申請書項目!J548,""&amp;入力①申請書項目!G548&amp;"."&amp;入力①申請書項目!J548&amp;"."&amp;入力①申請書項目!M548))</f>
        <v/>
      </c>
      <c r="F748" s="393"/>
      <c r="G748" s="393"/>
      <c r="H748" s="393"/>
      <c r="I748" s="464" t="str">
        <f>IF(入力①申請書項目!P548="","",VLOOKUP(入力①申請書項目!P548,PL①!$A$28:$B$36,2,FALSE))</f>
        <v/>
      </c>
      <c r="J748" s="464"/>
      <c r="K748" s="464"/>
      <c r="L748" s="391" t="str">
        <f>IF(入力①申請書項目!T548="","",入力①申請書項目!T548)</f>
        <v/>
      </c>
      <c r="M748" s="391"/>
      <c r="N748" s="391"/>
      <c r="O748" s="391"/>
      <c r="P748" s="391"/>
      <c r="Q748" s="391"/>
      <c r="R748" s="391"/>
      <c r="S748" s="391"/>
      <c r="T748" s="391"/>
      <c r="U748" s="391"/>
      <c r="V748" s="391"/>
      <c r="W748" s="393" t="str">
        <f>IF(入力①申請書項目!AD548="","",入力①申請書項目!AD548)&amp;IF(入力①申請書項目!AG548="","",入力①申請書項目!AG548)</f>
        <v/>
      </c>
      <c r="X748" s="393"/>
      <c r="Y748" s="393"/>
      <c r="Z748" s="393"/>
      <c r="AA748" s="393" t="str">
        <f>IF(入力①申請書項目!AJ548="","",入力①申請書項目!AJ548)</f>
        <v/>
      </c>
      <c r="AB748" s="393"/>
      <c r="AC748" s="393"/>
      <c r="AD748" s="394" t="str">
        <f>IF(入力①申請書項目!AN548="","",入力①申請書項目!AN548)</f>
        <v/>
      </c>
      <c r="AE748" s="394"/>
      <c r="AF748" s="394"/>
      <c r="AG748" s="443" t="str">
        <f>IF(入力①申請書項目!AQ548="","",入力①申請書項目!AQ548)</f>
        <v/>
      </c>
      <c r="AH748" s="443"/>
      <c r="AI748" s="394" t="str">
        <f>IF(入力①申請書項目!AS548=0,"",入力①申請書項目!AS548)</f>
        <v/>
      </c>
      <c r="AJ748" s="394"/>
      <c r="AK748" s="394"/>
      <c r="AL748" s="416" t="str">
        <f>IF(入力①申請書項目!AY548="","",入力①申請書項目!AY548)</f>
        <v/>
      </c>
      <c r="AM748" s="416"/>
      <c r="AN748" s="416"/>
      <c r="AO748" s="416"/>
      <c r="AP748" s="416"/>
      <c r="AQ748" s="342"/>
    </row>
    <row r="749" spans="1:46" x14ac:dyDescent="0.15">
      <c r="A749" s="268"/>
      <c r="B749" s="268"/>
      <c r="C749" s="351">
        <v>379</v>
      </c>
      <c r="D749" s="343" t="str">
        <f>IF(入力①申請書項目!E549="","",入力①申請書項目!E549)</f>
        <v/>
      </c>
      <c r="E749" s="393" t="str">
        <f>IF(入力①申請書項目!G549="","",IF(入力①申請書項目!M549="",""&amp;入力①申請書項目!G549&amp;"."&amp;入力①申請書項目!J549,""&amp;入力①申請書項目!G549&amp;"."&amp;入力①申請書項目!J549&amp;"."&amp;入力①申請書項目!M549))</f>
        <v/>
      </c>
      <c r="F749" s="393"/>
      <c r="G749" s="393"/>
      <c r="H749" s="393"/>
      <c r="I749" s="464" t="str">
        <f>IF(入力①申請書項目!P549="","",VLOOKUP(入力①申請書項目!P549,PL①!$A$28:$B$36,2,FALSE))</f>
        <v/>
      </c>
      <c r="J749" s="464"/>
      <c r="K749" s="464"/>
      <c r="L749" s="391" t="str">
        <f>IF(入力①申請書項目!T549="","",入力①申請書項目!T549)</f>
        <v/>
      </c>
      <c r="M749" s="391"/>
      <c r="N749" s="391"/>
      <c r="O749" s="391"/>
      <c r="P749" s="391"/>
      <c r="Q749" s="391"/>
      <c r="R749" s="391"/>
      <c r="S749" s="391"/>
      <c r="T749" s="391"/>
      <c r="U749" s="391"/>
      <c r="V749" s="391"/>
      <c r="W749" s="393" t="str">
        <f>IF(入力①申請書項目!AD549="","",入力①申請書項目!AD549)&amp;IF(入力①申請書項目!AG549="","",入力①申請書項目!AG549)</f>
        <v/>
      </c>
      <c r="X749" s="393"/>
      <c r="Y749" s="393"/>
      <c r="Z749" s="393"/>
      <c r="AA749" s="393" t="str">
        <f>IF(入力①申請書項目!AJ549="","",入力①申請書項目!AJ549)</f>
        <v/>
      </c>
      <c r="AB749" s="393"/>
      <c r="AC749" s="393"/>
      <c r="AD749" s="394" t="str">
        <f>IF(入力①申請書項目!AN549="","",入力①申請書項目!AN549)</f>
        <v/>
      </c>
      <c r="AE749" s="394"/>
      <c r="AF749" s="394"/>
      <c r="AG749" s="443" t="str">
        <f>IF(入力①申請書項目!AQ549="","",入力①申請書項目!AQ549)</f>
        <v/>
      </c>
      <c r="AH749" s="443"/>
      <c r="AI749" s="394" t="str">
        <f>IF(入力①申請書項目!AS549=0,"",入力①申請書項目!AS549)</f>
        <v/>
      </c>
      <c r="AJ749" s="394"/>
      <c r="AK749" s="394"/>
      <c r="AL749" s="416" t="str">
        <f>IF(入力①申請書項目!AY549="","",入力①申請書項目!AY549)</f>
        <v/>
      </c>
      <c r="AM749" s="416"/>
      <c r="AN749" s="416"/>
      <c r="AO749" s="416"/>
      <c r="AP749" s="416"/>
      <c r="AQ749" s="342"/>
    </row>
    <row r="750" spans="1:46" x14ac:dyDescent="0.15">
      <c r="A750" s="268"/>
      <c r="B750" s="268"/>
      <c r="C750" s="351">
        <v>380</v>
      </c>
      <c r="D750" s="343" t="str">
        <f>IF(入力①申請書項目!E550="","",入力①申請書項目!E550)</f>
        <v/>
      </c>
      <c r="E750" s="393" t="str">
        <f>IF(入力①申請書項目!G550="","",IF(入力①申請書項目!M550="",""&amp;入力①申請書項目!G550&amp;"."&amp;入力①申請書項目!J550,""&amp;入力①申請書項目!G550&amp;"."&amp;入力①申請書項目!J550&amp;"."&amp;入力①申請書項目!M550))</f>
        <v/>
      </c>
      <c r="F750" s="393"/>
      <c r="G750" s="393"/>
      <c r="H750" s="393"/>
      <c r="I750" s="464" t="str">
        <f>IF(入力①申請書項目!P550="","",VLOOKUP(入力①申請書項目!P550,PL①!$A$28:$B$36,2,FALSE))</f>
        <v/>
      </c>
      <c r="J750" s="464"/>
      <c r="K750" s="464"/>
      <c r="L750" s="391" t="str">
        <f>IF(入力①申請書項目!T550="","",入力①申請書項目!T550)</f>
        <v/>
      </c>
      <c r="M750" s="391"/>
      <c r="N750" s="391"/>
      <c r="O750" s="391"/>
      <c r="P750" s="391"/>
      <c r="Q750" s="391"/>
      <c r="R750" s="391"/>
      <c r="S750" s="391"/>
      <c r="T750" s="391"/>
      <c r="U750" s="391"/>
      <c r="V750" s="391"/>
      <c r="W750" s="393" t="str">
        <f>IF(入力①申請書項目!AD550="","",入力①申請書項目!AD550)&amp;IF(入力①申請書項目!AG550="","",入力①申請書項目!AG550)</f>
        <v/>
      </c>
      <c r="X750" s="393"/>
      <c r="Y750" s="393"/>
      <c r="Z750" s="393"/>
      <c r="AA750" s="393" t="str">
        <f>IF(入力①申請書項目!AJ550="","",入力①申請書項目!AJ550)</f>
        <v/>
      </c>
      <c r="AB750" s="393"/>
      <c r="AC750" s="393"/>
      <c r="AD750" s="394" t="str">
        <f>IF(入力①申請書項目!AN550="","",入力①申請書項目!AN550)</f>
        <v/>
      </c>
      <c r="AE750" s="394"/>
      <c r="AF750" s="394"/>
      <c r="AG750" s="443" t="str">
        <f>IF(入力①申請書項目!AQ550="","",入力①申請書項目!AQ550)</f>
        <v/>
      </c>
      <c r="AH750" s="443"/>
      <c r="AI750" s="394" t="str">
        <f>IF(入力①申請書項目!AS550=0,"",入力①申請書項目!AS550)</f>
        <v/>
      </c>
      <c r="AJ750" s="394"/>
      <c r="AK750" s="394"/>
      <c r="AL750" s="416" t="str">
        <f>IF(入力①申請書項目!AY550="","",入力①申請書項目!AY550)</f>
        <v/>
      </c>
      <c r="AM750" s="416"/>
      <c r="AN750" s="416"/>
      <c r="AO750" s="416"/>
      <c r="AP750" s="416"/>
      <c r="AQ750" s="342"/>
    </row>
    <row r="751" spans="1:46" x14ac:dyDescent="0.15">
      <c r="A751" s="268"/>
      <c r="B751" s="268"/>
      <c r="C751" s="351">
        <v>381</v>
      </c>
      <c r="D751" s="343" t="str">
        <f>IF(入力①申請書項目!E551="","",入力①申請書項目!E551)</f>
        <v/>
      </c>
      <c r="E751" s="393" t="str">
        <f>IF(入力①申請書項目!G551="","",IF(入力①申請書項目!M551="",""&amp;入力①申請書項目!G551&amp;"."&amp;入力①申請書項目!J551,""&amp;入力①申請書項目!G551&amp;"."&amp;入力①申請書項目!J551&amp;"."&amp;入力①申請書項目!M551))</f>
        <v/>
      </c>
      <c r="F751" s="393"/>
      <c r="G751" s="393"/>
      <c r="H751" s="393"/>
      <c r="I751" s="464" t="str">
        <f>IF(入力①申請書項目!P551="","",VLOOKUP(入力①申請書項目!P551,PL①!$A$28:$B$36,2,FALSE))</f>
        <v/>
      </c>
      <c r="J751" s="464"/>
      <c r="K751" s="464"/>
      <c r="L751" s="391" t="str">
        <f>IF(入力①申請書項目!T551="","",入力①申請書項目!T551)</f>
        <v/>
      </c>
      <c r="M751" s="391"/>
      <c r="N751" s="391"/>
      <c r="O751" s="391"/>
      <c r="P751" s="391"/>
      <c r="Q751" s="391"/>
      <c r="R751" s="391"/>
      <c r="S751" s="391"/>
      <c r="T751" s="391"/>
      <c r="U751" s="391"/>
      <c r="V751" s="391"/>
      <c r="W751" s="393" t="str">
        <f>IF(入力①申請書項目!AD551="","",入力①申請書項目!AD551)&amp;IF(入力①申請書項目!AG551="","",入力①申請書項目!AG551)</f>
        <v/>
      </c>
      <c r="X751" s="393"/>
      <c r="Y751" s="393"/>
      <c r="Z751" s="393"/>
      <c r="AA751" s="393" t="str">
        <f>IF(入力①申請書項目!AJ551="","",入力①申請書項目!AJ551)</f>
        <v/>
      </c>
      <c r="AB751" s="393"/>
      <c r="AC751" s="393"/>
      <c r="AD751" s="394" t="str">
        <f>IF(入力①申請書項目!AN551="","",入力①申請書項目!AN551)</f>
        <v/>
      </c>
      <c r="AE751" s="394"/>
      <c r="AF751" s="394"/>
      <c r="AG751" s="443" t="str">
        <f>IF(入力①申請書項目!AQ551="","",入力①申請書項目!AQ551)</f>
        <v/>
      </c>
      <c r="AH751" s="443"/>
      <c r="AI751" s="394" t="str">
        <f>IF(入力①申請書項目!AS551=0,"",入力①申請書項目!AS551)</f>
        <v/>
      </c>
      <c r="AJ751" s="394"/>
      <c r="AK751" s="394"/>
      <c r="AL751" s="416" t="str">
        <f>IF(入力①申請書項目!AY551="","",入力①申請書項目!AY551)</f>
        <v/>
      </c>
      <c r="AM751" s="416"/>
      <c r="AN751" s="416"/>
      <c r="AO751" s="416"/>
      <c r="AP751" s="416"/>
      <c r="AQ751" s="342"/>
    </row>
    <row r="752" spans="1:46" x14ac:dyDescent="0.15">
      <c r="A752" s="268"/>
      <c r="B752" s="268"/>
      <c r="C752" s="351">
        <v>382</v>
      </c>
      <c r="D752" s="343" t="str">
        <f>IF(入力①申請書項目!E552="","",入力①申請書項目!E552)</f>
        <v/>
      </c>
      <c r="E752" s="393" t="str">
        <f>IF(入力①申請書項目!G552="","",IF(入力①申請書項目!M552="",""&amp;入力①申請書項目!G552&amp;"."&amp;入力①申請書項目!J552,""&amp;入力①申請書項目!G552&amp;"."&amp;入力①申請書項目!J552&amp;"."&amp;入力①申請書項目!M552))</f>
        <v/>
      </c>
      <c r="F752" s="393"/>
      <c r="G752" s="393"/>
      <c r="H752" s="393"/>
      <c r="I752" s="464" t="str">
        <f>IF(入力①申請書項目!P552="","",VLOOKUP(入力①申請書項目!P552,PL①!$A$28:$B$36,2,FALSE))</f>
        <v/>
      </c>
      <c r="J752" s="464"/>
      <c r="K752" s="464"/>
      <c r="L752" s="391" t="str">
        <f>IF(入力①申請書項目!T552="","",入力①申請書項目!T552)</f>
        <v/>
      </c>
      <c r="M752" s="391"/>
      <c r="N752" s="391"/>
      <c r="O752" s="391"/>
      <c r="P752" s="391"/>
      <c r="Q752" s="391"/>
      <c r="R752" s="391"/>
      <c r="S752" s="391"/>
      <c r="T752" s="391"/>
      <c r="U752" s="391"/>
      <c r="V752" s="391"/>
      <c r="W752" s="393" t="str">
        <f>IF(入力①申請書項目!AD552="","",入力①申請書項目!AD552)&amp;IF(入力①申請書項目!AG552="","",入力①申請書項目!AG552)</f>
        <v/>
      </c>
      <c r="X752" s="393"/>
      <c r="Y752" s="393"/>
      <c r="Z752" s="393"/>
      <c r="AA752" s="393" t="str">
        <f>IF(入力①申請書項目!AJ552="","",入力①申請書項目!AJ552)</f>
        <v/>
      </c>
      <c r="AB752" s="393"/>
      <c r="AC752" s="393"/>
      <c r="AD752" s="394" t="str">
        <f>IF(入力①申請書項目!AN552="","",入力①申請書項目!AN552)</f>
        <v/>
      </c>
      <c r="AE752" s="394"/>
      <c r="AF752" s="394"/>
      <c r="AG752" s="443" t="str">
        <f>IF(入力①申請書項目!AQ552="","",入力①申請書項目!AQ552)</f>
        <v/>
      </c>
      <c r="AH752" s="443"/>
      <c r="AI752" s="394" t="str">
        <f>IF(入力①申請書項目!AS552=0,"",入力①申請書項目!AS552)</f>
        <v/>
      </c>
      <c r="AJ752" s="394"/>
      <c r="AK752" s="394"/>
      <c r="AL752" s="416" t="str">
        <f>IF(入力①申請書項目!AY552="","",入力①申請書項目!AY552)</f>
        <v/>
      </c>
      <c r="AM752" s="416"/>
      <c r="AN752" s="416"/>
      <c r="AO752" s="416"/>
      <c r="AP752" s="416"/>
      <c r="AQ752" s="342"/>
    </row>
    <row r="753" spans="1:43" x14ac:dyDescent="0.15">
      <c r="A753" s="268"/>
      <c r="B753" s="268"/>
      <c r="C753" s="351">
        <v>383</v>
      </c>
      <c r="D753" s="343" t="str">
        <f>IF(入力①申請書項目!E553="","",入力①申請書項目!E553)</f>
        <v/>
      </c>
      <c r="E753" s="393" t="str">
        <f>IF(入力①申請書項目!G553="","",IF(入力①申請書項目!M553="",""&amp;入力①申請書項目!G553&amp;"."&amp;入力①申請書項目!J553,""&amp;入力①申請書項目!G553&amp;"."&amp;入力①申請書項目!J553&amp;"."&amp;入力①申請書項目!M553))</f>
        <v/>
      </c>
      <c r="F753" s="393"/>
      <c r="G753" s="393"/>
      <c r="H753" s="393"/>
      <c r="I753" s="464" t="str">
        <f>IF(入力①申請書項目!P553="","",VLOOKUP(入力①申請書項目!P553,PL①!$A$28:$B$36,2,FALSE))</f>
        <v/>
      </c>
      <c r="J753" s="464"/>
      <c r="K753" s="464"/>
      <c r="L753" s="391" t="str">
        <f>IF(入力①申請書項目!T553="","",入力①申請書項目!T553)</f>
        <v/>
      </c>
      <c r="M753" s="391"/>
      <c r="N753" s="391"/>
      <c r="O753" s="391"/>
      <c r="P753" s="391"/>
      <c r="Q753" s="391"/>
      <c r="R753" s="391"/>
      <c r="S753" s="391"/>
      <c r="T753" s="391"/>
      <c r="U753" s="391"/>
      <c r="V753" s="391"/>
      <c r="W753" s="393" t="str">
        <f>IF(入力①申請書項目!AD553="","",入力①申請書項目!AD553)&amp;IF(入力①申請書項目!AG553="","",入力①申請書項目!AG553)</f>
        <v/>
      </c>
      <c r="X753" s="393"/>
      <c r="Y753" s="393"/>
      <c r="Z753" s="393"/>
      <c r="AA753" s="393" t="str">
        <f>IF(入力①申請書項目!AJ553="","",入力①申請書項目!AJ553)</f>
        <v/>
      </c>
      <c r="AB753" s="393"/>
      <c r="AC753" s="393"/>
      <c r="AD753" s="394" t="str">
        <f>IF(入力①申請書項目!AN553="","",入力①申請書項目!AN553)</f>
        <v/>
      </c>
      <c r="AE753" s="394"/>
      <c r="AF753" s="394"/>
      <c r="AG753" s="443" t="str">
        <f>IF(入力①申請書項目!AQ553="","",入力①申請書項目!AQ553)</f>
        <v/>
      </c>
      <c r="AH753" s="443"/>
      <c r="AI753" s="394" t="str">
        <f>IF(入力①申請書項目!AS553=0,"",入力①申請書項目!AS553)</f>
        <v/>
      </c>
      <c r="AJ753" s="394"/>
      <c r="AK753" s="394"/>
      <c r="AL753" s="416" t="str">
        <f>IF(入力①申請書項目!AY553="","",入力①申請書項目!AY553)</f>
        <v/>
      </c>
      <c r="AM753" s="416"/>
      <c r="AN753" s="416"/>
      <c r="AO753" s="416"/>
      <c r="AP753" s="416"/>
      <c r="AQ753" s="342"/>
    </row>
    <row r="754" spans="1:43" x14ac:dyDescent="0.15">
      <c r="A754" s="268"/>
      <c r="B754" s="268"/>
      <c r="C754" s="351">
        <v>384</v>
      </c>
      <c r="D754" s="343" t="str">
        <f>IF(入力①申請書項目!E554="","",入力①申請書項目!E554)</f>
        <v/>
      </c>
      <c r="E754" s="393" t="str">
        <f>IF(入力①申請書項目!G554="","",IF(入力①申請書項目!M554="",""&amp;入力①申請書項目!G554&amp;"."&amp;入力①申請書項目!J554,""&amp;入力①申請書項目!G554&amp;"."&amp;入力①申請書項目!J554&amp;"."&amp;入力①申請書項目!M554))</f>
        <v/>
      </c>
      <c r="F754" s="393"/>
      <c r="G754" s="393"/>
      <c r="H754" s="393"/>
      <c r="I754" s="464" t="str">
        <f>IF(入力①申請書項目!P554="","",VLOOKUP(入力①申請書項目!P554,PL①!$A$28:$B$36,2,FALSE))</f>
        <v/>
      </c>
      <c r="J754" s="464"/>
      <c r="K754" s="464"/>
      <c r="L754" s="391" t="str">
        <f>IF(入力①申請書項目!T554="","",入力①申請書項目!T554)</f>
        <v/>
      </c>
      <c r="M754" s="391"/>
      <c r="N754" s="391"/>
      <c r="O754" s="391"/>
      <c r="P754" s="391"/>
      <c r="Q754" s="391"/>
      <c r="R754" s="391"/>
      <c r="S754" s="391"/>
      <c r="T754" s="391"/>
      <c r="U754" s="391"/>
      <c r="V754" s="391"/>
      <c r="W754" s="393" t="str">
        <f>IF(入力①申請書項目!AD554="","",入力①申請書項目!AD554)&amp;IF(入力①申請書項目!AG554="","",入力①申請書項目!AG554)</f>
        <v/>
      </c>
      <c r="X754" s="393"/>
      <c r="Y754" s="393"/>
      <c r="Z754" s="393"/>
      <c r="AA754" s="393" t="str">
        <f>IF(入力①申請書項目!AJ554="","",入力①申請書項目!AJ554)</f>
        <v/>
      </c>
      <c r="AB754" s="393"/>
      <c r="AC754" s="393"/>
      <c r="AD754" s="394" t="str">
        <f>IF(入力①申請書項目!AN554="","",入力①申請書項目!AN554)</f>
        <v/>
      </c>
      <c r="AE754" s="394"/>
      <c r="AF754" s="394"/>
      <c r="AG754" s="443" t="str">
        <f>IF(入力①申請書項目!AQ554="","",入力①申請書項目!AQ554)</f>
        <v/>
      </c>
      <c r="AH754" s="443"/>
      <c r="AI754" s="394" t="str">
        <f>IF(入力①申請書項目!AS554=0,"",入力①申請書項目!AS554)</f>
        <v/>
      </c>
      <c r="AJ754" s="394"/>
      <c r="AK754" s="394"/>
      <c r="AL754" s="416" t="str">
        <f>IF(入力①申請書項目!AY554="","",入力①申請書項目!AY554)</f>
        <v/>
      </c>
      <c r="AM754" s="416"/>
      <c r="AN754" s="416"/>
      <c r="AO754" s="416"/>
      <c r="AP754" s="416"/>
      <c r="AQ754" s="342"/>
    </row>
    <row r="755" spans="1:43" x14ac:dyDescent="0.15">
      <c r="A755" s="268"/>
      <c r="B755" s="268"/>
      <c r="C755" s="351">
        <v>385</v>
      </c>
      <c r="D755" s="343" t="str">
        <f>IF(入力①申請書項目!E555="","",入力①申請書項目!E555)</f>
        <v/>
      </c>
      <c r="E755" s="393" t="str">
        <f>IF(入力①申請書項目!G555="","",IF(入力①申請書項目!M555="",""&amp;入力①申請書項目!G555&amp;"."&amp;入力①申請書項目!J555,""&amp;入力①申請書項目!G555&amp;"."&amp;入力①申請書項目!J555&amp;"."&amp;入力①申請書項目!M555))</f>
        <v/>
      </c>
      <c r="F755" s="393"/>
      <c r="G755" s="393"/>
      <c r="H755" s="393"/>
      <c r="I755" s="464" t="str">
        <f>IF(入力①申請書項目!P555="","",VLOOKUP(入力①申請書項目!P555,PL①!$A$28:$B$36,2,FALSE))</f>
        <v/>
      </c>
      <c r="J755" s="464"/>
      <c r="K755" s="464"/>
      <c r="L755" s="391" t="str">
        <f>IF(入力①申請書項目!T555="","",入力①申請書項目!T555)</f>
        <v/>
      </c>
      <c r="M755" s="391"/>
      <c r="N755" s="391"/>
      <c r="O755" s="391"/>
      <c r="P755" s="391"/>
      <c r="Q755" s="391"/>
      <c r="R755" s="391"/>
      <c r="S755" s="391"/>
      <c r="T755" s="391"/>
      <c r="U755" s="391"/>
      <c r="V755" s="391"/>
      <c r="W755" s="393" t="str">
        <f>IF(入力①申請書項目!AD555="","",入力①申請書項目!AD555)&amp;IF(入力①申請書項目!AG555="","",入力①申請書項目!AG555)</f>
        <v/>
      </c>
      <c r="X755" s="393"/>
      <c r="Y755" s="393"/>
      <c r="Z755" s="393"/>
      <c r="AA755" s="393" t="str">
        <f>IF(入力①申請書項目!AJ555="","",入力①申請書項目!AJ555)</f>
        <v/>
      </c>
      <c r="AB755" s="393"/>
      <c r="AC755" s="393"/>
      <c r="AD755" s="394" t="str">
        <f>IF(入力①申請書項目!AN555="","",入力①申請書項目!AN555)</f>
        <v/>
      </c>
      <c r="AE755" s="394"/>
      <c r="AF755" s="394"/>
      <c r="AG755" s="443" t="str">
        <f>IF(入力①申請書項目!AQ555="","",入力①申請書項目!AQ555)</f>
        <v/>
      </c>
      <c r="AH755" s="443"/>
      <c r="AI755" s="394" t="str">
        <f>IF(入力①申請書項目!AS555=0,"",入力①申請書項目!AS555)</f>
        <v/>
      </c>
      <c r="AJ755" s="394"/>
      <c r="AK755" s="394"/>
      <c r="AL755" s="416" t="str">
        <f>IF(入力①申請書項目!AY555="","",入力①申請書項目!AY555)</f>
        <v/>
      </c>
      <c r="AM755" s="416"/>
      <c r="AN755" s="416"/>
      <c r="AO755" s="416"/>
      <c r="AP755" s="416"/>
      <c r="AQ755" s="342"/>
    </row>
    <row r="756" spans="1:43" x14ac:dyDescent="0.15">
      <c r="A756" s="268"/>
      <c r="B756" s="268"/>
      <c r="C756" s="351">
        <v>386</v>
      </c>
      <c r="D756" s="343" t="str">
        <f>IF(入力①申請書項目!E556="","",入力①申請書項目!E556)</f>
        <v/>
      </c>
      <c r="E756" s="393" t="str">
        <f>IF(入力①申請書項目!G556="","",IF(入力①申請書項目!M556="",""&amp;入力①申請書項目!G556&amp;"."&amp;入力①申請書項目!J556,""&amp;入力①申請書項目!G556&amp;"."&amp;入力①申請書項目!J556&amp;"."&amp;入力①申請書項目!M556))</f>
        <v/>
      </c>
      <c r="F756" s="393"/>
      <c r="G756" s="393"/>
      <c r="H756" s="393"/>
      <c r="I756" s="464" t="str">
        <f>IF(入力①申請書項目!P556="","",VLOOKUP(入力①申請書項目!P556,PL①!$A$28:$B$36,2,FALSE))</f>
        <v/>
      </c>
      <c r="J756" s="464"/>
      <c r="K756" s="464"/>
      <c r="L756" s="391" t="str">
        <f>IF(入力①申請書項目!T556="","",入力①申請書項目!T556)</f>
        <v/>
      </c>
      <c r="M756" s="391"/>
      <c r="N756" s="391"/>
      <c r="O756" s="391"/>
      <c r="P756" s="391"/>
      <c r="Q756" s="391"/>
      <c r="R756" s="391"/>
      <c r="S756" s="391"/>
      <c r="T756" s="391"/>
      <c r="U756" s="391"/>
      <c r="V756" s="391"/>
      <c r="W756" s="393" t="str">
        <f>IF(入力①申請書項目!AD556="","",入力①申請書項目!AD556)&amp;IF(入力①申請書項目!AG556="","",入力①申請書項目!AG556)</f>
        <v/>
      </c>
      <c r="X756" s="393"/>
      <c r="Y756" s="393"/>
      <c r="Z756" s="393"/>
      <c r="AA756" s="393" t="str">
        <f>IF(入力①申請書項目!AJ556="","",入力①申請書項目!AJ556)</f>
        <v/>
      </c>
      <c r="AB756" s="393"/>
      <c r="AC756" s="393"/>
      <c r="AD756" s="394" t="str">
        <f>IF(入力①申請書項目!AN556="","",入力①申請書項目!AN556)</f>
        <v/>
      </c>
      <c r="AE756" s="394"/>
      <c r="AF756" s="394"/>
      <c r="AG756" s="443" t="str">
        <f>IF(入力①申請書項目!AQ556="","",入力①申請書項目!AQ556)</f>
        <v/>
      </c>
      <c r="AH756" s="443"/>
      <c r="AI756" s="394" t="str">
        <f>IF(入力①申請書項目!AS556=0,"",入力①申請書項目!AS556)</f>
        <v/>
      </c>
      <c r="AJ756" s="394"/>
      <c r="AK756" s="394"/>
      <c r="AL756" s="416" t="str">
        <f>IF(入力①申請書項目!AY556="","",入力①申請書項目!AY556)</f>
        <v/>
      </c>
      <c r="AM756" s="416"/>
      <c r="AN756" s="416"/>
      <c r="AO756" s="416"/>
      <c r="AP756" s="416"/>
      <c r="AQ756" s="342"/>
    </row>
    <row r="757" spans="1:43" x14ac:dyDescent="0.15">
      <c r="A757" s="268"/>
      <c r="B757" s="268"/>
      <c r="C757" s="351">
        <v>387</v>
      </c>
      <c r="D757" s="343" t="str">
        <f>IF(入力①申請書項目!E557="","",入力①申請書項目!E557)</f>
        <v/>
      </c>
      <c r="E757" s="393" t="str">
        <f>IF(入力①申請書項目!G557="","",IF(入力①申請書項目!M557="",""&amp;入力①申請書項目!G557&amp;"."&amp;入力①申請書項目!J557,""&amp;入力①申請書項目!G557&amp;"."&amp;入力①申請書項目!J557&amp;"."&amp;入力①申請書項目!M557))</f>
        <v/>
      </c>
      <c r="F757" s="393"/>
      <c r="G757" s="393"/>
      <c r="H757" s="393"/>
      <c r="I757" s="464" t="str">
        <f>IF(入力①申請書項目!P557="","",VLOOKUP(入力①申請書項目!P557,PL①!$A$28:$B$36,2,FALSE))</f>
        <v/>
      </c>
      <c r="J757" s="464"/>
      <c r="K757" s="464"/>
      <c r="L757" s="391" t="str">
        <f>IF(入力①申請書項目!T557="","",入力①申請書項目!T557)</f>
        <v/>
      </c>
      <c r="M757" s="391"/>
      <c r="N757" s="391"/>
      <c r="O757" s="391"/>
      <c r="P757" s="391"/>
      <c r="Q757" s="391"/>
      <c r="R757" s="391"/>
      <c r="S757" s="391"/>
      <c r="T757" s="391"/>
      <c r="U757" s="391"/>
      <c r="V757" s="391"/>
      <c r="W757" s="393" t="str">
        <f>IF(入力①申請書項目!AD557="","",入力①申請書項目!AD557)&amp;IF(入力①申請書項目!AG557="","",入力①申請書項目!AG557)</f>
        <v/>
      </c>
      <c r="X757" s="393"/>
      <c r="Y757" s="393"/>
      <c r="Z757" s="393"/>
      <c r="AA757" s="393" t="str">
        <f>IF(入力①申請書項目!AJ557="","",入力①申請書項目!AJ557)</f>
        <v/>
      </c>
      <c r="AB757" s="393"/>
      <c r="AC757" s="393"/>
      <c r="AD757" s="394" t="str">
        <f>IF(入力①申請書項目!AN557="","",入力①申請書項目!AN557)</f>
        <v/>
      </c>
      <c r="AE757" s="394"/>
      <c r="AF757" s="394"/>
      <c r="AG757" s="443" t="str">
        <f>IF(入力①申請書項目!AQ557="","",入力①申請書項目!AQ557)</f>
        <v/>
      </c>
      <c r="AH757" s="443"/>
      <c r="AI757" s="394" t="str">
        <f>IF(入力①申請書項目!AS557=0,"",入力①申請書項目!AS557)</f>
        <v/>
      </c>
      <c r="AJ757" s="394"/>
      <c r="AK757" s="394"/>
      <c r="AL757" s="416" t="str">
        <f>IF(入力①申請書項目!AY557="","",入力①申請書項目!AY557)</f>
        <v/>
      </c>
      <c r="AM757" s="416"/>
      <c r="AN757" s="416"/>
      <c r="AO757" s="416"/>
      <c r="AP757" s="416"/>
      <c r="AQ757" s="342"/>
    </row>
    <row r="758" spans="1:43" x14ac:dyDescent="0.15">
      <c r="A758" s="268"/>
      <c r="B758" s="268"/>
      <c r="C758" s="351">
        <v>388</v>
      </c>
      <c r="D758" s="343" t="str">
        <f>IF(入力①申請書項目!E558="","",入力①申請書項目!E558)</f>
        <v/>
      </c>
      <c r="E758" s="393" t="str">
        <f>IF(入力①申請書項目!G558="","",IF(入力①申請書項目!M558="",""&amp;入力①申請書項目!G558&amp;"."&amp;入力①申請書項目!J558,""&amp;入力①申請書項目!G558&amp;"."&amp;入力①申請書項目!J558&amp;"."&amp;入力①申請書項目!M558))</f>
        <v/>
      </c>
      <c r="F758" s="393"/>
      <c r="G758" s="393"/>
      <c r="H758" s="393"/>
      <c r="I758" s="464" t="str">
        <f>IF(入力①申請書項目!P558="","",VLOOKUP(入力①申請書項目!P558,PL①!$A$28:$B$36,2,FALSE))</f>
        <v/>
      </c>
      <c r="J758" s="464"/>
      <c r="K758" s="464"/>
      <c r="L758" s="391" t="str">
        <f>IF(入力①申請書項目!T558="","",入力①申請書項目!T558)</f>
        <v/>
      </c>
      <c r="M758" s="391"/>
      <c r="N758" s="391"/>
      <c r="O758" s="391"/>
      <c r="P758" s="391"/>
      <c r="Q758" s="391"/>
      <c r="R758" s="391"/>
      <c r="S758" s="391"/>
      <c r="T758" s="391"/>
      <c r="U758" s="391"/>
      <c r="V758" s="391"/>
      <c r="W758" s="393" t="str">
        <f>IF(入力①申請書項目!AD558="","",入力①申請書項目!AD558)&amp;IF(入力①申請書項目!AG558="","",入力①申請書項目!AG558)</f>
        <v/>
      </c>
      <c r="X758" s="393"/>
      <c r="Y758" s="393"/>
      <c r="Z758" s="393"/>
      <c r="AA758" s="393" t="str">
        <f>IF(入力①申請書項目!AJ558="","",入力①申請書項目!AJ558)</f>
        <v/>
      </c>
      <c r="AB758" s="393"/>
      <c r="AC758" s="393"/>
      <c r="AD758" s="394" t="str">
        <f>IF(入力①申請書項目!AN558="","",入力①申請書項目!AN558)</f>
        <v/>
      </c>
      <c r="AE758" s="394"/>
      <c r="AF758" s="394"/>
      <c r="AG758" s="443" t="str">
        <f>IF(入力①申請書項目!AQ558="","",入力①申請書項目!AQ558)</f>
        <v/>
      </c>
      <c r="AH758" s="443"/>
      <c r="AI758" s="394" t="str">
        <f>IF(入力①申請書項目!AS558=0,"",入力①申請書項目!AS558)</f>
        <v/>
      </c>
      <c r="AJ758" s="394"/>
      <c r="AK758" s="394"/>
      <c r="AL758" s="416" t="str">
        <f>IF(入力①申請書項目!AY558="","",入力①申請書項目!AY558)</f>
        <v/>
      </c>
      <c r="AM758" s="416"/>
      <c r="AN758" s="416"/>
      <c r="AO758" s="416"/>
      <c r="AP758" s="416"/>
      <c r="AQ758" s="342"/>
    </row>
    <row r="759" spans="1:43" x14ac:dyDescent="0.15">
      <c r="A759" s="268"/>
      <c r="B759" s="268"/>
      <c r="C759" s="351">
        <v>389</v>
      </c>
      <c r="D759" s="343" t="str">
        <f>IF(入力①申請書項目!E559="","",入力①申請書項目!E559)</f>
        <v/>
      </c>
      <c r="E759" s="393" t="str">
        <f>IF(入力①申請書項目!G559="","",IF(入力①申請書項目!M559="",""&amp;入力①申請書項目!G559&amp;"."&amp;入力①申請書項目!J559,""&amp;入力①申請書項目!G559&amp;"."&amp;入力①申請書項目!J559&amp;"."&amp;入力①申請書項目!M559))</f>
        <v/>
      </c>
      <c r="F759" s="393"/>
      <c r="G759" s="393"/>
      <c r="H759" s="393"/>
      <c r="I759" s="464" t="str">
        <f>IF(入力①申請書項目!P559="","",VLOOKUP(入力①申請書項目!P559,PL①!$A$28:$B$36,2,FALSE))</f>
        <v/>
      </c>
      <c r="J759" s="464"/>
      <c r="K759" s="464"/>
      <c r="L759" s="391" t="str">
        <f>IF(入力①申請書項目!T559="","",入力①申請書項目!T559)</f>
        <v/>
      </c>
      <c r="M759" s="391"/>
      <c r="N759" s="391"/>
      <c r="O759" s="391"/>
      <c r="P759" s="391"/>
      <c r="Q759" s="391"/>
      <c r="R759" s="391"/>
      <c r="S759" s="391"/>
      <c r="T759" s="391"/>
      <c r="U759" s="391"/>
      <c r="V759" s="391"/>
      <c r="W759" s="393" t="str">
        <f>IF(入力①申請書項目!AD559="","",入力①申請書項目!AD559)&amp;IF(入力①申請書項目!AG559="","",入力①申請書項目!AG559)</f>
        <v/>
      </c>
      <c r="X759" s="393"/>
      <c r="Y759" s="393"/>
      <c r="Z759" s="393"/>
      <c r="AA759" s="393" t="str">
        <f>IF(入力①申請書項目!AJ559="","",入力①申請書項目!AJ559)</f>
        <v/>
      </c>
      <c r="AB759" s="393"/>
      <c r="AC759" s="393"/>
      <c r="AD759" s="394" t="str">
        <f>IF(入力①申請書項目!AN559="","",入力①申請書項目!AN559)</f>
        <v/>
      </c>
      <c r="AE759" s="394"/>
      <c r="AF759" s="394"/>
      <c r="AG759" s="443" t="str">
        <f>IF(入力①申請書項目!AQ559="","",入力①申請書項目!AQ559)</f>
        <v/>
      </c>
      <c r="AH759" s="443"/>
      <c r="AI759" s="394" t="str">
        <f>IF(入力①申請書項目!AS559=0,"",入力①申請書項目!AS559)</f>
        <v/>
      </c>
      <c r="AJ759" s="394"/>
      <c r="AK759" s="394"/>
      <c r="AL759" s="416" t="str">
        <f>IF(入力①申請書項目!AY559="","",入力①申請書項目!AY559)</f>
        <v/>
      </c>
      <c r="AM759" s="416"/>
      <c r="AN759" s="416"/>
      <c r="AO759" s="416"/>
      <c r="AP759" s="416"/>
      <c r="AQ759" s="342"/>
    </row>
    <row r="760" spans="1:43" x14ac:dyDescent="0.15">
      <c r="A760" s="268"/>
      <c r="B760" s="268"/>
      <c r="C760" s="351">
        <v>390</v>
      </c>
      <c r="D760" s="343" t="str">
        <f>IF(入力①申請書項目!E560="","",入力①申請書項目!E560)</f>
        <v/>
      </c>
      <c r="E760" s="393" t="str">
        <f>IF(入力①申請書項目!G560="","",IF(入力①申請書項目!M560="",""&amp;入力①申請書項目!G560&amp;"."&amp;入力①申請書項目!J560,""&amp;入力①申請書項目!G560&amp;"."&amp;入力①申請書項目!J560&amp;"."&amp;入力①申請書項目!M560))</f>
        <v/>
      </c>
      <c r="F760" s="393"/>
      <c r="G760" s="393"/>
      <c r="H760" s="393"/>
      <c r="I760" s="464" t="str">
        <f>IF(入力①申請書項目!P560="","",VLOOKUP(入力①申請書項目!P560,PL①!$A$28:$B$36,2,FALSE))</f>
        <v/>
      </c>
      <c r="J760" s="464"/>
      <c r="K760" s="464"/>
      <c r="L760" s="391" t="str">
        <f>IF(入力①申請書項目!T560="","",入力①申請書項目!T560)</f>
        <v/>
      </c>
      <c r="M760" s="391"/>
      <c r="N760" s="391"/>
      <c r="O760" s="391"/>
      <c r="P760" s="391"/>
      <c r="Q760" s="391"/>
      <c r="R760" s="391"/>
      <c r="S760" s="391"/>
      <c r="T760" s="391"/>
      <c r="U760" s="391"/>
      <c r="V760" s="391"/>
      <c r="W760" s="393" t="str">
        <f>IF(入力①申請書項目!AD560="","",入力①申請書項目!AD560)&amp;IF(入力①申請書項目!AG560="","",入力①申請書項目!AG560)</f>
        <v/>
      </c>
      <c r="X760" s="393"/>
      <c r="Y760" s="393"/>
      <c r="Z760" s="393"/>
      <c r="AA760" s="393" t="str">
        <f>IF(入力①申請書項目!AJ560="","",入力①申請書項目!AJ560)</f>
        <v/>
      </c>
      <c r="AB760" s="393"/>
      <c r="AC760" s="393"/>
      <c r="AD760" s="394" t="str">
        <f>IF(入力①申請書項目!AN560="","",入力①申請書項目!AN560)</f>
        <v/>
      </c>
      <c r="AE760" s="394"/>
      <c r="AF760" s="394"/>
      <c r="AG760" s="443" t="str">
        <f>IF(入力①申請書項目!AQ560="","",入力①申請書項目!AQ560)</f>
        <v/>
      </c>
      <c r="AH760" s="443"/>
      <c r="AI760" s="394" t="str">
        <f>IF(入力①申請書項目!AS560=0,"",入力①申請書項目!AS560)</f>
        <v/>
      </c>
      <c r="AJ760" s="394"/>
      <c r="AK760" s="394"/>
      <c r="AL760" s="416" t="str">
        <f>IF(入力①申請書項目!AY560="","",入力①申請書項目!AY560)</f>
        <v/>
      </c>
      <c r="AM760" s="416"/>
      <c r="AN760" s="416"/>
      <c r="AO760" s="416"/>
      <c r="AP760" s="416"/>
      <c r="AQ760" s="342"/>
    </row>
    <row r="761" spans="1:43" x14ac:dyDescent="0.15">
      <c r="A761" s="268"/>
      <c r="B761" s="268"/>
      <c r="C761" s="351">
        <v>391</v>
      </c>
      <c r="D761" s="343" t="str">
        <f>IF(入力①申請書項目!E561="","",入力①申請書項目!E561)</f>
        <v/>
      </c>
      <c r="E761" s="393" t="str">
        <f>IF(入力①申請書項目!G561="","",IF(入力①申請書項目!M561="",""&amp;入力①申請書項目!G561&amp;"."&amp;入力①申請書項目!J561,""&amp;入力①申請書項目!G561&amp;"."&amp;入力①申請書項目!J561&amp;"."&amp;入力①申請書項目!M561))</f>
        <v/>
      </c>
      <c r="F761" s="393"/>
      <c r="G761" s="393"/>
      <c r="H761" s="393"/>
      <c r="I761" s="464" t="str">
        <f>IF(入力①申請書項目!P561="","",VLOOKUP(入力①申請書項目!P561,PL①!$A$28:$B$36,2,FALSE))</f>
        <v/>
      </c>
      <c r="J761" s="464"/>
      <c r="K761" s="464"/>
      <c r="L761" s="391" t="str">
        <f>IF(入力①申請書項目!T561="","",入力①申請書項目!T561)</f>
        <v/>
      </c>
      <c r="M761" s="391"/>
      <c r="N761" s="391"/>
      <c r="O761" s="391"/>
      <c r="P761" s="391"/>
      <c r="Q761" s="391"/>
      <c r="R761" s="391"/>
      <c r="S761" s="391"/>
      <c r="T761" s="391"/>
      <c r="U761" s="391"/>
      <c r="V761" s="391"/>
      <c r="W761" s="393" t="str">
        <f>IF(入力①申請書項目!AD561="","",入力①申請書項目!AD561)&amp;IF(入力①申請書項目!AG561="","",入力①申請書項目!AG561)</f>
        <v/>
      </c>
      <c r="X761" s="393"/>
      <c r="Y761" s="393"/>
      <c r="Z761" s="393"/>
      <c r="AA761" s="393" t="str">
        <f>IF(入力①申請書項目!AJ561="","",入力①申請書項目!AJ561)</f>
        <v/>
      </c>
      <c r="AB761" s="393"/>
      <c r="AC761" s="393"/>
      <c r="AD761" s="394" t="str">
        <f>IF(入力①申請書項目!AN561="","",入力①申請書項目!AN561)</f>
        <v/>
      </c>
      <c r="AE761" s="394"/>
      <c r="AF761" s="394"/>
      <c r="AG761" s="443" t="str">
        <f>IF(入力①申請書項目!AQ561="","",入力①申請書項目!AQ561)</f>
        <v/>
      </c>
      <c r="AH761" s="443"/>
      <c r="AI761" s="394" t="str">
        <f>IF(入力①申請書項目!AS561=0,"",入力①申請書項目!AS561)</f>
        <v/>
      </c>
      <c r="AJ761" s="394"/>
      <c r="AK761" s="394"/>
      <c r="AL761" s="416" t="str">
        <f>IF(入力①申請書項目!AY561="","",入力①申請書項目!AY561)</f>
        <v/>
      </c>
      <c r="AM761" s="416"/>
      <c r="AN761" s="416"/>
      <c r="AO761" s="416"/>
      <c r="AP761" s="416"/>
      <c r="AQ761" s="342"/>
    </row>
    <row r="762" spans="1:43" x14ac:dyDescent="0.15">
      <c r="A762" s="268"/>
      <c r="B762" s="268"/>
      <c r="C762" s="351">
        <v>392</v>
      </c>
      <c r="D762" s="343" t="str">
        <f>IF(入力①申請書項目!E562="","",入力①申請書項目!E562)</f>
        <v/>
      </c>
      <c r="E762" s="393" t="str">
        <f>IF(入力①申請書項目!G562="","",IF(入力①申請書項目!M562="",""&amp;入力①申請書項目!G562&amp;"."&amp;入力①申請書項目!J562,""&amp;入力①申請書項目!G562&amp;"."&amp;入力①申請書項目!J562&amp;"."&amp;入力①申請書項目!M562))</f>
        <v/>
      </c>
      <c r="F762" s="393"/>
      <c r="G762" s="393"/>
      <c r="H762" s="393"/>
      <c r="I762" s="464" t="str">
        <f>IF(入力①申請書項目!P562="","",VLOOKUP(入力①申請書項目!P562,PL①!$A$28:$B$36,2,FALSE))</f>
        <v/>
      </c>
      <c r="J762" s="464"/>
      <c r="K762" s="464"/>
      <c r="L762" s="391" t="str">
        <f>IF(入力①申請書項目!T562="","",入力①申請書項目!T562)</f>
        <v/>
      </c>
      <c r="M762" s="391"/>
      <c r="N762" s="391"/>
      <c r="O762" s="391"/>
      <c r="P762" s="391"/>
      <c r="Q762" s="391"/>
      <c r="R762" s="391"/>
      <c r="S762" s="391"/>
      <c r="T762" s="391"/>
      <c r="U762" s="391"/>
      <c r="V762" s="391"/>
      <c r="W762" s="393" t="str">
        <f>IF(入力①申請書項目!AD562="","",入力①申請書項目!AD562)&amp;IF(入力①申請書項目!AG562="","",入力①申請書項目!AG562)</f>
        <v/>
      </c>
      <c r="X762" s="393"/>
      <c r="Y762" s="393"/>
      <c r="Z762" s="393"/>
      <c r="AA762" s="393" t="str">
        <f>IF(入力①申請書項目!AJ562="","",入力①申請書項目!AJ562)</f>
        <v/>
      </c>
      <c r="AB762" s="393"/>
      <c r="AC762" s="393"/>
      <c r="AD762" s="394" t="str">
        <f>IF(入力①申請書項目!AN562="","",入力①申請書項目!AN562)</f>
        <v/>
      </c>
      <c r="AE762" s="394"/>
      <c r="AF762" s="394"/>
      <c r="AG762" s="443" t="str">
        <f>IF(入力①申請書項目!AQ562="","",入力①申請書項目!AQ562)</f>
        <v/>
      </c>
      <c r="AH762" s="443"/>
      <c r="AI762" s="394" t="str">
        <f>IF(入力①申請書項目!AS562=0,"",入力①申請書項目!AS562)</f>
        <v/>
      </c>
      <c r="AJ762" s="394"/>
      <c r="AK762" s="394"/>
      <c r="AL762" s="416" t="str">
        <f>IF(入力①申請書項目!AY562="","",入力①申請書項目!AY562)</f>
        <v/>
      </c>
      <c r="AM762" s="416"/>
      <c r="AN762" s="416"/>
      <c r="AO762" s="416"/>
      <c r="AP762" s="416"/>
      <c r="AQ762" s="342"/>
    </row>
    <row r="763" spans="1:43" x14ac:dyDescent="0.15">
      <c r="A763" s="268"/>
      <c r="B763" s="268"/>
      <c r="C763" s="351">
        <v>393</v>
      </c>
      <c r="D763" s="343" t="str">
        <f>IF(入力①申請書項目!E563="","",入力①申請書項目!E563)</f>
        <v/>
      </c>
      <c r="E763" s="393" t="str">
        <f>IF(入力①申請書項目!G563="","",IF(入力①申請書項目!M563="",""&amp;入力①申請書項目!G563&amp;"."&amp;入力①申請書項目!J563,""&amp;入力①申請書項目!G563&amp;"."&amp;入力①申請書項目!J563&amp;"."&amp;入力①申請書項目!M563))</f>
        <v/>
      </c>
      <c r="F763" s="393"/>
      <c r="G763" s="393"/>
      <c r="H763" s="393"/>
      <c r="I763" s="464" t="str">
        <f>IF(入力①申請書項目!P563="","",VLOOKUP(入力①申請書項目!P563,PL①!$A$28:$B$36,2,FALSE))</f>
        <v/>
      </c>
      <c r="J763" s="464"/>
      <c r="K763" s="464"/>
      <c r="L763" s="391" t="str">
        <f>IF(入力①申請書項目!T563="","",入力①申請書項目!T563)</f>
        <v/>
      </c>
      <c r="M763" s="391"/>
      <c r="N763" s="391"/>
      <c r="O763" s="391"/>
      <c r="P763" s="391"/>
      <c r="Q763" s="391"/>
      <c r="R763" s="391"/>
      <c r="S763" s="391"/>
      <c r="T763" s="391"/>
      <c r="U763" s="391"/>
      <c r="V763" s="391"/>
      <c r="W763" s="393" t="str">
        <f>IF(入力①申請書項目!AD563="","",入力①申請書項目!AD563)&amp;IF(入力①申請書項目!AG563="","",入力①申請書項目!AG563)</f>
        <v/>
      </c>
      <c r="X763" s="393"/>
      <c r="Y763" s="393"/>
      <c r="Z763" s="393"/>
      <c r="AA763" s="393" t="str">
        <f>IF(入力①申請書項目!AJ563="","",入力①申請書項目!AJ563)</f>
        <v/>
      </c>
      <c r="AB763" s="393"/>
      <c r="AC763" s="393"/>
      <c r="AD763" s="394" t="str">
        <f>IF(入力①申請書項目!AN563="","",入力①申請書項目!AN563)</f>
        <v/>
      </c>
      <c r="AE763" s="394"/>
      <c r="AF763" s="394"/>
      <c r="AG763" s="443" t="str">
        <f>IF(入力①申請書項目!AQ563="","",入力①申請書項目!AQ563)</f>
        <v/>
      </c>
      <c r="AH763" s="443"/>
      <c r="AI763" s="394" t="str">
        <f>IF(入力①申請書項目!AS563=0,"",入力①申請書項目!AS563)</f>
        <v/>
      </c>
      <c r="AJ763" s="394"/>
      <c r="AK763" s="394"/>
      <c r="AL763" s="416" t="str">
        <f>IF(入力①申請書項目!AY563="","",入力①申請書項目!AY563)</f>
        <v/>
      </c>
      <c r="AM763" s="416"/>
      <c r="AN763" s="416"/>
      <c r="AO763" s="416"/>
      <c r="AP763" s="416"/>
      <c r="AQ763" s="342"/>
    </row>
    <row r="764" spans="1:43" x14ac:dyDescent="0.15">
      <c r="A764" s="268"/>
      <c r="B764" s="268"/>
      <c r="C764" s="351">
        <v>394</v>
      </c>
      <c r="D764" s="343" t="str">
        <f>IF(入力①申請書項目!E564="","",入力①申請書項目!E564)</f>
        <v/>
      </c>
      <c r="E764" s="393" t="str">
        <f>IF(入力①申請書項目!G564="","",IF(入力①申請書項目!M564="",""&amp;入力①申請書項目!G564&amp;"."&amp;入力①申請書項目!J564,""&amp;入力①申請書項目!G564&amp;"."&amp;入力①申請書項目!J564&amp;"."&amp;入力①申請書項目!M564))</f>
        <v/>
      </c>
      <c r="F764" s="393"/>
      <c r="G764" s="393"/>
      <c r="H764" s="393"/>
      <c r="I764" s="464" t="str">
        <f>IF(入力①申請書項目!P564="","",VLOOKUP(入力①申請書項目!P564,PL①!$A$28:$B$36,2,FALSE))</f>
        <v/>
      </c>
      <c r="J764" s="464"/>
      <c r="K764" s="464"/>
      <c r="L764" s="391" t="str">
        <f>IF(入力①申請書項目!T564="","",入力①申請書項目!T564)</f>
        <v/>
      </c>
      <c r="M764" s="391"/>
      <c r="N764" s="391"/>
      <c r="O764" s="391"/>
      <c r="P764" s="391"/>
      <c r="Q764" s="391"/>
      <c r="R764" s="391"/>
      <c r="S764" s="391"/>
      <c r="T764" s="391"/>
      <c r="U764" s="391"/>
      <c r="V764" s="391"/>
      <c r="W764" s="393" t="str">
        <f>IF(入力①申請書項目!AD564="","",入力①申請書項目!AD564)&amp;IF(入力①申請書項目!AG564="","",入力①申請書項目!AG564)</f>
        <v/>
      </c>
      <c r="X764" s="393"/>
      <c r="Y764" s="393"/>
      <c r="Z764" s="393"/>
      <c r="AA764" s="393" t="str">
        <f>IF(入力①申請書項目!AJ564="","",入力①申請書項目!AJ564)</f>
        <v/>
      </c>
      <c r="AB764" s="393"/>
      <c r="AC764" s="393"/>
      <c r="AD764" s="394" t="str">
        <f>IF(入力①申請書項目!AN564="","",入力①申請書項目!AN564)</f>
        <v/>
      </c>
      <c r="AE764" s="394"/>
      <c r="AF764" s="394"/>
      <c r="AG764" s="443" t="str">
        <f>IF(入力①申請書項目!AQ564="","",入力①申請書項目!AQ564)</f>
        <v/>
      </c>
      <c r="AH764" s="443"/>
      <c r="AI764" s="394" t="str">
        <f>IF(入力①申請書項目!AS564=0,"",入力①申請書項目!AS564)</f>
        <v/>
      </c>
      <c r="AJ764" s="394"/>
      <c r="AK764" s="394"/>
      <c r="AL764" s="416" t="str">
        <f>IF(入力①申請書項目!AY564="","",入力①申請書項目!AY564)</f>
        <v/>
      </c>
      <c r="AM764" s="416"/>
      <c r="AN764" s="416"/>
      <c r="AO764" s="416"/>
      <c r="AP764" s="416"/>
      <c r="AQ764" s="342"/>
    </row>
    <row r="765" spans="1:43" x14ac:dyDescent="0.15">
      <c r="A765" s="268"/>
      <c r="B765" s="268"/>
      <c r="C765" s="351">
        <v>395</v>
      </c>
      <c r="D765" s="343" t="str">
        <f>IF(入力①申請書項目!E565="","",入力①申請書項目!E565)</f>
        <v/>
      </c>
      <c r="E765" s="393" t="str">
        <f>IF(入力①申請書項目!G565="","",IF(入力①申請書項目!M565="",""&amp;入力①申請書項目!G565&amp;"."&amp;入力①申請書項目!J565,""&amp;入力①申請書項目!G565&amp;"."&amp;入力①申請書項目!J565&amp;"."&amp;入力①申請書項目!M565))</f>
        <v/>
      </c>
      <c r="F765" s="393"/>
      <c r="G765" s="393"/>
      <c r="H765" s="393"/>
      <c r="I765" s="464" t="str">
        <f>IF(入力①申請書項目!P565="","",VLOOKUP(入力①申請書項目!P565,PL①!$A$28:$B$36,2,FALSE))</f>
        <v/>
      </c>
      <c r="J765" s="464"/>
      <c r="K765" s="464"/>
      <c r="L765" s="391" t="str">
        <f>IF(入力①申請書項目!T565="","",入力①申請書項目!T565)</f>
        <v/>
      </c>
      <c r="M765" s="391"/>
      <c r="N765" s="391"/>
      <c r="O765" s="391"/>
      <c r="P765" s="391"/>
      <c r="Q765" s="391"/>
      <c r="R765" s="391"/>
      <c r="S765" s="391"/>
      <c r="T765" s="391"/>
      <c r="U765" s="391"/>
      <c r="V765" s="391"/>
      <c r="W765" s="393" t="str">
        <f>IF(入力①申請書項目!AD565="","",入力①申請書項目!AD565)&amp;IF(入力①申請書項目!AG565="","",入力①申請書項目!AG565)</f>
        <v/>
      </c>
      <c r="X765" s="393"/>
      <c r="Y765" s="393"/>
      <c r="Z765" s="393"/>
      <c r="AA765" s="393" t="str">
        <f>IF(入力①申請書項目!AJ565="","",入力①申請書項目!AJ565)</f>
        <v/>
      </c>
      <c r="AB765" s="393"/>
      <c r="AC765" s="393"/>
      <c r="AD765" s="394" t="str">
        <f>IF(入力①申請書項目!AN565="","",入力①申請書項目!AN565)</f>
        <v/>
      </c>
      <c r="AE765" s="394"/>
      <c r="AF765" s="394"/>
      <c r="AG765" s="443" t="str">
        <f>IF(入力①申請書項目!AQ565="","",入力①申請書項目!AQ565)</f>
        <v/>
      </c>
      <c r="AH765" s="443"/>
      <c r="AI765" s="394" t="str">
        <f>IF(入力①申請書項目!AS565=0,"",入力①申請書項目!AS565)</f>
        <v/>
      </c>
      <c r="AJ765" s="394"/>
      <c r="AK765" s="394"/>
      <c r="AL765" s="416" t="str">
        <f>IF(入力①申請書項目!AY565="","",入力①申請書項目!AY565)</f>
        <v/>
      </c>
      <c r="AM765" s="416"/>
      <c r="AN765" s="416"/>
      <c r="AO765" s="416"/>
      <c r="AP765" s="416"/>
      <c r="AQ765" s="342"/>
    </row>
    <row r="766" spans="1:43" x14ac:dyDescent="0.15">
      <c r="A766" s="268"/>
      <c r="B766" s="268"/>
      <c r="C766" s="351">
        <v>396</v>
      </c>
      <c r="D766" s="343" t="str">
        <f>IF(入力①申請書項目!E566="","",入力①申請書項目!E566)</f>
        <v/>
      </c>
      <c r="E766" s="393" t="str">
        <f>IF(入力①申請書項目!G566="","",IF(入力①申請書項目!M566="",""&amp;入力①申請書項目!G566&amp;"."&amp;入力①申請書項目!J566,""&amp;入力①申請書項目!G566&amp;"."&amp;入力①申請書項目!J566&amp;"."&amp;入力①申請書項目!M566))</f>
        <v/>
      </c>
      <c r="F766" s="393"/>
      <c r="G766" s="393"/>
      <c r="H766" s="393"/>
      <c r="I766" s="464" t="str">
        <f>IF(入力①申請書項目!P566="","",VLOOKUP(入力①申請書項目!P566,PL①!$A$28:$B$36,2,FALSE))</f>
        <v/>
      </c>
      <c r="J766" s="464"/>
      <c r="K766" s="464"/>
      <c r="L766" s="391" t="str">
        <f>IF(入力①申請書項目!T566="","",入力①申請書項目!T566)</f>
        <v/>
      </c>
      <c r="M766" s="391"/>
      <c r="N766" s="391"/>
      <c r="O766" s="391"/>
      <c r="P766" s="391"/>
      <c r="Q766" s="391"/>
      <c r="R766" s="391"/>
      <c r="S766" s="391"/>
      <c r="T766" s="391"/>
      <c r="U766" s="391"/>
      <c r="V766" s="391"/>
      <c r="W766" s="393" t="str">
        <f>IF(入力①申請書項目!AD566="","",入力①申請書項目!AD566)&amp;IF(入力①申請書項目!AG566="","",入力①申請書項目!AG566)</f>
        <v/>
      </c>
      <c r="X766" s="393"/>
      <c r="Y766" s="393"/>
      <c r="Z766" s="393"/>
      <c r="AA766" s="393" t="str">
        <f>IF(入力①申請書項目!AJ566="","",入力①申請書項目!AJ566)</f>
        <v/>
      </c>
      <c r="AB766" s="393"/>
      <c r="AC766" s="393"/>
      <c r="AD766" s="394" t="str">
        <f>IF(入力①申請書項目!AN566="","",入力①申請書項目!AN566)</f>
        <v/>
      </c>
      <c r="AE766" s="394"/>
      <c r="AF766" s="394"/>
      <c r="AG766" s="443" t="str">
        <f>IF(入力①申請書項目!AQ566="","",入力①申請書項目!AQ566)</f>
        <v/>
      </c>
      <c r="AH766" s="443"/>
      <c r="AI766" s="394" t="str">
        <f>IF(入力①申請書項目!AS566=0,"",入力①申請書項目!AS566)</f>
        <v/>
      </c>
      <c r="AJ766" s="394"/>
      <c r="AK766" s="394"/>
      <c r="AL766" s="416" t="str">
        <f>IF(入力①申請書項目!AY566="","",入力①申請書項目!AY566)</f>
        <v/>
      </c>
      <c r="AM766" s="416"/>
      <c r="AN766" s="416"/>
      <c r="AO766" s="416"/>
      <c r="AP766" s="416"/>
      <c r="AQ766" s="342"/>
    </row>
    <row r="767" spans="1:43" x14ac:dyDescent="0.15">
      <c r="A767" s="268"/>
      <c r="B767" s="268"/>
      <c r="C767" s="351">
        <v>397</v>
      </c>
      <c r="D767" s="343" t="str">
        <f>IF(入力①申請書項目!E567="","",入力①申請書項目!E567)</f>
        <v/>
      </c>
      <c r="E767" s="393" t="str">
        <f>IF(入力①申請書項目!G567="","",IF(入力①申請書項目!M567="",""&amp;入力①申請書項目!G567&amp;"."&amp;入力①申請書項目!J567,""&amp;入力①申請書項目!G567&amp;"."&amp;入力①申請書項目!J567&amp;"."&amp;入力①申請書項目!M567))</f>
        <v/>
      </c>
      <c r="F767" s="393"/>
      <c r="G767" s="393"/>
      <c r="H767" s="393"/>
      <c r="I767" s="464" t="str">
        <f>IF(入力①申請書項目!P567="","",VLOOKUP(入力①申請書項目!P567,PL①!$A$28:$B$36,2,FALSE))</f>
        <v/>
      </c>
      <c r="J767" s="464"/>
      <c r="K767" s="464"/>
      <c r="L767" s="391" t="str">
        <f>IF(入力①申請書項目!T567="","",入力①申請書項目!T567)</f>
        <v/>
      </c>
      <c r="M767" s="391"/>
      <c r="N767" s="391"/>
      <c r="O767" s="391"/>
      <c r="P767" s="391"/>
      <c r="Q767" s="391"/>
      <c r="R767" s="391"/>
      <c r="S767" s="391"/>
      <c r="T767" s="391"/>
      <c r="U767" s="391"/>
      <c r="V767" s="391"/>
      <c r="W767" s="393" t="str">
        <f>IF(入力①申請書項目!AD567="","",入力①申請書項目!AD567)&amp;IF(入力①申請書項目!AG567="","",入力①申請書項目!AG567)</f>
        <v/>
      </c>
      <c r="X767" s="393"/>
      <c r="Y767" s="393"/>
      <c r="Z767" s="393"/>
      <c r="AA767" s="393" t="str">
        <f>IF(入力①申請書項目!AJ567="","",入力①申請書項目!AJ567)</f>
        <v/>
      </c>
      <c r="AB767" s="393"/>
      <c r="AC767" s="393"/>
      <c r="AD767" s="394" t="str">
        <f>IF(入力①申請書項目!AN567="","",入力①申請書項目!AN567)</f>
        <v/>
      </c>
      <c r="AE767" s="394"/>
      <c r="AF767" s="394"/>
      <c r="AG767" s="443" t="str">
        <f>IF(入力①申請書項目!AQ567="","",入力①申請書項目!AQ567)</f>
        <v/>
      </c>
      <c r="AH767" s="443"/>
      <c r="AI767" s="394" t="str">
        <f>IF(入力①申請書項目!AS567=0,"",入力①申請書項目!AS567)</f>
        <v/>
      </c>
      <c r="AJ767" s="394"/>
      <c r="AK767" s="394"/>
      <c r="AL767" s="416" t="str">
        <f>IF(入力①申請書項目!AY567="","",入力①申請書項目!AY567)</f>
        <v/>
      </c>
      <c r="AM767" s="416"/>
      <c r="AN767" s="416"/>
      <c r="AO767" s="416"/>
      <c r="AP767" s="416"/>
      <c r="AQ767" s="342"/>
    </row>
    <row r="768" spans="1:43" x14ac:dyDescent="0.15">
      <c r="A768" s="268"/>
      <c r="B768" s="268"/>
      <c r="C768" s="351">
        <v>398</v>
      </c>
      <c r="D768" s="343" t="str">
        <f>IF(入力①申請書項目!E568="","",入力①申請書項目!E568)</f>
        <v/>
      </c>
      <c r="E768" s="393" t="str">
        <f>IF(入力①申請書項目!G568="","",IF(入力①申請書項目!M568="",""&amp;入力①申請書項目!G568&amp;"."&amp;入力①申請書項目!J568,""&amp;入力①申請書項目!G568&amp;"."&amp;入力①申請書項目!J568&amp;"."&amp;入力①申請書項目!M568))</f>
        <v/>
      </c>
      <c r="F768" s="393"/>
      <c r="G768" s="393"/>
      <c r="H768" s="393"/>
      <c r="I768" s="464" t="str">
        <f>IF(入力①申請書項目!P568="","",VLOOKUP(入力①申請書項目!P568,PL①!$A$28:$B$36,2,FALSE))</f>
        <v/>
      </c>
      <c r="J768" s="464"/>
      <c r="K768" s="464"/>
      <c r="L768" s="391" t="str">
        <f>IF(入力①申請書項目!T568="","",入力①申請書項目!T568)</f>
        <v/>
      </c>
      <c r="M768" s="391"/>
      <c r="N768" s="391"/>
      <c r="O768" s="391"/>
      <c r="P768" s="391"/>
      <c r="Q768" s="391"/>
      <c r="R768" s="391"/>
      <c r="S768" s="391"/>
      <c r="T768" s="391"/>
      <c r="U768" s="391"/>
      <c r="V768" s="391"/>
      <c r="W768" s="393" t="str">
        <f>IF(入力①申請書項目!AD568="","",入力①申請書項目!AD568)&amp;IF(入力①申請書項目!AG568="","",入力①申請書項目!AG568)</f>
        <v/>
      </c>
      <c r="X768" s="393"/>
      <c r="Y768" s="393"/>
      <c r="Z768" s="393"/>
      <c r="AA768" s="393" t="str">
        <f>IF(入力①申請書項目!AJ568="","",入力①申請書項目!AJ568)</f>
        <v/>
      </c>
      <c r="AB768" s="393"/>
      <c r="AC768" s="393"/>
      <c r="AD768" s="394" t="str">
        <f>IF(入力①申請書項目!AN568="","",入力①申請書項目!AN568)</f>
        <v/>
      </c>
      <c r="AE768" s="394"/>
      <c r="AF768" s="394"/>
      <c r="AG768" s="443" t="str">
        <f>IF(入力①申請書項目!AQ568="","",入力①申請書項目!AQ568)</f>
        <v/>
      </c>
      <c r="AH768" s="443"/>
      <c r="AI768" s="394" t="str">
        <f>IF(入力①申請書項目!AS568=0,"",入力①申請書項目!AS568)</f>
        <v/>
      </c>
      <c r="AJ768" s="394"/>
      <c r="AK768" s="394"/>
      <c r="AL768" s="416" t="str">
        <f>IF(入力①申請書項目!AY568="","",入力①申請書項目!AY568)</f>
        <v/>
      </c>
      <c r="AM768" s="416"/>
      <c r="AN768" s="416"/>
      <c r="AO768" s="416"/>
      <c r="AP768" s="416"/>
      <c r="AQ768" s="342"/>
    </row>
    <row r="769" spans="1:43" x14ac:dyDescent="0.15">
      <c r="A769" s="268"/>
      <c r="B769" s="268"/>
      <c r="C769" s="351">
        <v>399</v>
      </c>
      <c r="D769" s="343" t="str">
        <f>IF(入力①申請書項目!E569="","",入力①申請書項目!E569)</f>
        <v/>
      </c>
      <c r="E769" s="393" t="str">
        <f>IF(入力①申請書項目!G569="","",IF(入力①申請書項目!M569="",""&amp;入力①申請書項目!G569&amp;"."&amp;入力①申請書項目!J569,""&amp;入力①申請書項目!G569&amp;"."&amp;入力①申請書項目!J569&amp;"."&amp;入力①申請書項目!M569))</f>
        <v/>
      </c>
      <c r="F769" s="393"/>
      <c r="G769" s="393"/>
      <c r="H769" s="393"/>
      <c r="I769" s="464" t="str">
        <f>IF(入力①申請書項目!P569="","",VLOOKUP(入力①申請書項目!P569,PL①!$A$28:$B$36,2,FALSE))</f>
        <v/>
      </c>
      <c r="J769" s="464"/>
      <c r="K769" s="464"/>
      <c r="L769" s="391" t="str">
        <f>IF(入力①申請書項目!T569="","",入力①申請書項目!T569)</f>
        <v/>
      </c>
      <c r="M769" s="391"/>
      <c r="N769" s="391"/>
      <c r="O769" s="391"/>
      <c r="P769" s="391"/>
      <c r="Q769" s="391"/>
      <c r="R769" s="391"/>
      <c r="S769" s="391"/>
      <c r="T769" s="391"/>
      <c r="U769" s="391"/>
      <c r="V769" s="391"/>
      <c r="W769" s="393" t="str">
        <f>IF(入力①申請書項目!AD569="","",入力①申請書項目!AD569)&amp;IF(入力①申請書項目!AG569="","",入力①申請書項目!AG569)</f>
        <v/>
      </c>
      <c r="X769" s="393"/>
      <c r="Y769" s="393"/>
      <c r="Z769" s="393"/>
      <c r="AA769" s="393" t="str">
        <f>IF(入力①申請書項目!AJ569="","",入力①申請書項目!AJ569)</f>
        <v/>
      </c>
      <c r="AB769" s="393"/>
      <c r="AC769" s="393"/>
      <c r="AD769" s="394" t="str">
        <f>IF(入力①申請書項目!AN569="","",入力①申請書項目!AN569)</f>
        <v/>
      </c>
      <c r="AE769" s="394"/>
      <c r="AF769" s="394"/>
      <c r="AG769" s="443" t="str">
        <f>IF(入力①申請書項目!AQ569="","",入力①申請書項目!AQ569)</f>
        <v/>
      </c>
      <c r="AH769" s="443"/>
      <c r="AI769" s="394" t="str">
        <f>IF(入力①申請書項目!AS569=0,"",入力①申請書項目!AS569)</f>
        <v/>
      </c>
      <c r="AJ769" s="394"/>
      <c r="AK769" s="394"/>
      <c r="AL769" s="416" t="str">
        <f>IF(入力①申請書項目!AY569="","",入力①申請書項目!AY569)</f>
        <v/>
      </c>
      <c r="AM769" s="416"/>
      <c r="AN769" s="416"/>
      <c r="AO769" s="416"/>
      <c r="AP769" s="416"/>
      <c r="AQ769" s="342"/>
    </row>
    <row r="770" spans="1:43" x14ac:dyDescent="0.15">
      <c r="A770" s="268"/>
      <c r="B770" s="268"/>
      <c r="C770" s="351">
        <v>400</v>
      </c>
      <c r="D770" s="343" t="str">
        <f>IF(入力①申請書項目!E570="","",入力①申請書項目!E570)</f>
        <v/>
      </c>
      <c r="E770" s="393" t="str">
        <f>IF(入力①申請書項目!G570="","",IF(入力①申請書項目!M570="",""&amp;入力①申請書項目!G570&amp;"."&amp;入力①申請書項目!J570,""&amp;入力①申請書項目!G570&amp;"."&amp;入力①申請書項目!J570&amp;"."&amp;入力①申請書項目!M570))</f>
        <v/>
      </c>
      <c r="F770" s="393"/>
      <c r="G770" s="393"/>
      <c r="H770" s="393"/>
      <c r="I770" s="464" t="str">
        <f>IF(入力①申請書項目!P570="","",VLOOKUP(入力①申請書項目!P570,PL①!$A$28:$B$36,2,FALSE))</f>
        <v/>
      </c>
      <c r="J770" s="464"/>
      <c r="K770" s="464"/>
      <c r="L770" s="391" t="str">
        <f>IF(入力①申請書項目!T570="","",入力①申請書項目!T570)</f>
        <v/>
      </c>
      <c r="M770" s="391"/>
      <c r="N770" s="391"/>
      <c r="O770" s="391"/>
      <c r="P770" s="391"/>
      <c r="Q770" s="391"/>
      <c r="R770" s="391"/>
      <c r="S770" s="391"/>
      <c r="T770" s="391"/>
      <c r="U770" s="391"/>
      <c r="V770" s="391"/>
      <c r="W770" s="393" t="str">
        <f>IF(入力①申請書項目!AD570="","",入力①申請書項目!AD570)&amp;IF(入力①申請書項目!AG570="","",入力①申請書項目!AG570)</f>
        <v/>
      </c>
      <c r="X770" s="393"/>
      <c r="Y770" s="393"/>
      <c r="Z770" s="393"/>
      <c r="AA770" s="393" t="str">
        <f>IF(入力①申請書項目!AJ570="","",入力①申請書項目!AJ570)</f>
        <v/>
      </c>
      <c r="AB770" s="393"/>
      <c r="AC770" s="393"/>
      <c r="AD770" s="394" t="str">
        <f>IF(入力①申請書項目!AN570="","",入力①申請書項目!AN570)</f>
        <v/>
      </c>
      <c r="AE770" s="394"/>
      <c r="AF770" s="394"/>
      <c r="AG770" s="443" t="str">
        <f>IF(入力①申請書項目!AQ570="","",入力①申請書項目!AQ570)</f>
        <v/>
      </c>
      <c r="AH770" s="443"/>
      <c r="AI770" s="394" t="str">
        <f>IF(入力①申請書項目!AS570=0,"",入力①申請書項目!AS570)</f>
        <v/>
      </c>
      <c r="AJ770" s="394"/>
      <c r="AK770" s="394"/>
      <c r="AL770" s="416" t="str">
        <f>IF(入力①申請書項目!AY570="","",入力①申請書項目!AY570)</f>
        <v/>
      </c>
      <c r="AM770" s="416"/>
      <c r="AN770" s="416"/>
      <c r="AO770" s="416"/>
      <c r="AP770" s="416"/>
      <c r="AQ770" s="342"/>
    </row>
    <row r="771" spans="1:43" x14ac:dyDescent="0.15">
      <c r="A771" s="268"/>
      <c r="B771" s="268"/>
      <c r="C771" s="351">
        <v>401</v>
      </c>
      <c r="D771" s="343" t="str">
        <f>IF(入力①申請書項目!E571="","",入力①申請書項目!E571)</f>
        <v/>
      </c>
      <c r="E771" s="393" t="str">
        <f>IF(入力①申請書項目!G571="","",IF(入力①申請書項目!M571="",""&amp;入力①申請書項目!G571&amp;"."&amp;入力①申請書項目!J571,""&amp;入力①申請書項目!G571&amp;"."&amp;入力①申請書項目!J571&amp;"."&amp;入力①申請書項目!M571))</f>
        <v/>
      </c>
      <c r="F771" s="393"/>
      <c r="G771" s="393"/>
      <c r="H771" s="393"/>
      <c r="I771" s="464" t="str">
        <f>IF(入力①申請書項目!P571="","",VLOOKUP(入力①申請書項目!P571,PL①!$A$28:$B$36,2,FALSE))</f>
        <v/>
      </c>
      <c r="J771" s="464"/>
      <c r="K771" s="464"/>
      <c r="L771" s="391" t="str">
        <f>IF(入力①申請書項目!T571="","",入力①申請書項目!T571)</f>
        <v/>
      </c>
      <c r="M771" s="391"/>
      <c r="N771" s="391"/>
      <c r="O771" s="391"/>
      <c r="P771" s="391"/>
      <c r="Q771" s="391"/>
      <c r="R771" s="391"/>
      <c r="S771" s="391"/>
      <c r="T771" s="391"/>
      <c r="U771" s="391"/>
      <c r="V771" s="391"/>
      <c r="W771" s="393" t="str">
        <f>IF(入力①申請書項目!AD571="","",入力①申請書項目!AD571)&amp;IF(入力①申請書項目!AG571="","",入力①申請書項目!AG571)</f>
        <v/>
      </c>
      <c r="X771" s="393"/>
      <c r="Y771" s="393"/>
      <c r="Z771" s="393"/>
      <c r="AA771" s="393" t="str">
        <f>IF(入力①申請書項目!AJ571="","",入力①申請書項目!AJ571)</f>
        <v/>
      </c>
      <c r="AB771" s="393"/>
      <c r="AC771" s="393"/>
      <c r="AD771" s="394" t="str">
        <f>IF(入力①申請書項目!AN571="","",入力①申請書項目!AN571)</f>
        <v/>
      </c>
      <c r="AE771" s="394"/>
      <c r="AF771" s="394"/>
      <c r="AG771" s="443" t="str">
        <f>IF(入力①申請書項目!AQ571="","",入力①申請書項目!AQ571)</f>
        <v/>
      </c>
      <c r="AH771" s="443"/>
      <c r="AI771" s="394" t="str">
        <f>IF(入力①申請書項目!AS571=0,"",入力①申請書項目!AS571)</f>
        <v/>
      </c>
      <c r="AJ771" s="394"/>
      <c r="AK771" s="394"/>
      <c r="AL771" s="416" t="str">
        <f>IF(入力①申請書項目!AY571="","",入力①申請書項目!AY571)</f>
        <v/>
      </c>
      <c r="AM771" s="416"/>
      <c r="AN771" s="416"/>
      <c r="AO771" s="416"/>
      <c r="AP771" s="416"/>
      <c r="AQ771" s="342"/>
    </row>
    <row r="772" spans="1:43" x14ac:dyDescent="0.15">
      <c r="A772" s="268"/>
      <c r="B772" s="268"/>
      <c r="C772" s="351">
        <v>402</v>
      </c>
      <c r="D772" s="343" t="str">
        <f>IF(入力①申請書項目!E572="","",入力①申請書項目!E572)</f>
        <v/>
      </c>
      <c r="E772" s="393" t="str">
        <f>IF(入力①申請書項目!G572="","",IF(入力①申請書項目!M572="",""&amp;入力①申請書項目!G572&amp;"."&amp;入力①申請書項目!J572,""&amp;入力①申請書項目!G572&amp;"."&amp;入力①申請書項目!J572&amp;"."&amp;入力①申請書項目!M572))</f>
        <v/>
      </c>
      <c r="F772" s="393"/>
      <c r="G772" s="393"/>
      <c r="H772" s="393"/>
      <c r="I772" s="464" t="str">
        <f>IF(入力①申請書項目!P572="","",VLOOKUP(入力①申請書項目!P572,PL①!$A$28:$B$36,2,FALSE))</f>
        <v/>
      </c>
      <c r="J772" s="464"/>
      <c r="K772" s="464"/>
      <c r="L772" s="391" t="str">
        <f>IF(入力①申請書項目!T572="","",入力①申請書項目!T572)</f>
        <v/>
      </c>
      <c r="M772" s="391"/>
      <c r="N772" s="391"/>
      <c r="O772" s="391"/>
      <c r="P772" s="391"/>
      <c r="Q772" s="391"/>
      <c r="R772" s="391"/>
      <c r="S772" s="391"/>
      <c r="T772" s="391"/>
      <c r="U772" s="391"/>
      <c r="V772" s="391"/>
      <c r="W772" s="393" t="str">
        <f>IF(入力①申請書項目!AD572="","",入力①申請書項目!AD572)&amp;IF(入力①申請書項目!AG572="","",入力①申請書項目!AG572)</f>
        <v/>
      </c>
      <c r="X772" s="393"/>
      <c r="Y772" s="393"/>
      <c r="Z772" s="393"/>
      <c r="AA772" s="393" t="str">
        <f>IF(入力①申請書項目!AJ572="","",入力①申請書項目!AJ572)</f>
        <v/>
      </c>
      <c r="AB772" s="393"/>
      <c r="AC772" s="393"/>
      <c r="AD772" s="394" t="str">
        <f>IF(入力①申請書項目!AN572="","",入力①申請書項目!AN572)</f>
        <v/>
      </c>
      <c r="AE772" s="394"/>
      <c r="AF772" s="394"/>
      <c r="AG772" s="443" t="str">
        <f>IF(入力①申請書項目!AQ572="","",入力①申請書項目!AQ572)</f>
        <v/>
      </c>
      <c r="AH772" s="443"/>
      <c r="AI772" s="394" t="str">
        <f>IF(入力①申請書項目!AS572=0,"",入力①申請書項目!AS572)</f>
        <v/>
      </c>
      <c r="AJ772" s="394"/>
      <c r="AK772" s="394"/>
      <c r="AL772" s="416" t="str">
        <f>IF(入力①申請書項目!AY572="","",入力①申請書項目!AY572)</f>
        <v/>
      </c>
      <c r="AM772" s="416"/>
      <c r="AN772" s="416"/>
      <c r="AO772" s="416"/>
      <c r="AP772" s="416"/>
      <c r="AQ772" s="342"/>
    </row>
    <row r="773" spans="1:43" x14ac:dyDescent="0.15">
      <c r="A773" s="268"/>
      <c r="B773" s="268"/>
      <c r="C773" s="351">
        <v>403</v>
      </c>
      <c r="D773" s="343" t="str">
        <f>IF(入力①申請書項目!E573="","",入力①申請書項目!E573)</f>
        <v/>
      </c>
      <c r="E773" s="393" t="str">
        <f>IF(入力①申請書項目!G573="","",IF(入力①申請書項目!M573="",""&amp;入力①申請書項目!G573&amp;"."&amp;入力①申請書項目!J573,""&amp;入力①申請書項目!G573&amp;"."&amp;入力①申請書項目!J573&amp;"."&amp;入力①申請書項目!M573))</f>
        <v/>
      </c>
      <c r="F773" s="393"/>
      <c r="G773" s="393"/>
      <c r="H773" s="393"/>
      <c r="I773" s="464" t="str">
        <f>IF(入力①申請書項目!P573="","",VLOOKUP(入力①申請書項目!P573,PL①!$A$28:$B$36,2,FALSE))</f>
        <v/>
      </c>
      <c r="J773" s="464"/>
      <c r="K773" s="464"/>
      <c r="L773" s="391" t="str">
        <f>IF(入力①申請書項目!T573="","",入力①申請書項目!T573)</f>
        <v/>
      </c>
      <c r="M773" s="391"/>
      <c r="N773" s="391"/>
      <c r="O773" s="391"/>
      <c r="P773" s="391"/>
      <c r="Q773" s="391"/>
      <c r="R773" s="391"/>
      <c r="S773" s="391"/>
      <c r="T773" s="391"/>
      <c r="U773" s="391"/>
      <c r="V773" s="391"/>
      <c r="W773" s="393" t="str">
        <f>IF(入力①申請書項目!AD573="","",入力①申請書項目!AD573)&amp;IF(入力①申請書項目!AG573="","",入力①申請書項目!AG573)</f>
        <v/>
      </c>
      <c r="X773" s="393"/>
      <c r="Y773" s="393"/>
      <c r="Z773" s="393"/>
      <c r="AA773" s="393" t="str">
        <f>IF(入力①申請書項目!AJ573="","",入力①申請書項目!AJ573)</f>
        <v/>
      </c>
      <c r="AB773" s="393"/>
      <c r="AC773" s="393"/>
      <c r="AD773" s="394" t="str">
        <f>IF(入力①申請書項目!AN573="","",入力①申請書項目!AN573)</f>
        <v/>
      </c>
      <c r="AE773" s="394"/>
      <c r="AF773" s="394"/>
      <c r="AG773" s="443" t="str">
        <f>IF(入力①申請書項目!AQ573="","",入力①申請書項目!AQ573)</f>
        <v/>
      </c>
      <c r="AH773" s="443"/>
      <c r="AI773" s="394" t="str">
        <f>IF(入力①申請書項目!AS573=0,"",入力①申請書項目!AS573)</f>
        <v/>
      </c>
      <c r="AJ773" s="394"/>
      <c r="AK773" s="394"/>
      <c r="AL773" s="416" t="str">
        <f>IF(入力①申請書項目!AY573="","",入力①申請書項目!AY573)</f>
        <v/>
      </c>
      <c r="AM773" s="416"/>
      <c r="AN773" s="416"/>
      <c r="AO773" s="416"/>
      <c r="AP773" s="416"/>
      <c r="AQ773" s="342"/>
    </row>
    <row r="774" spans="1:43" x14ac:dyDescent="0.15">
      <c r="A774" s="268"/>
      <c r="B774" s="268"/>
      <c r="C774" s="351">
        <v>404</v>
      </c>
      <c r="D774" s="343" t="str">
        <f>IF(入力①申請書項目!E574="","",入力①申請書項目!E574)</f>
        <v/>
      </c>
      <c r="E774" s="393" t="str">
        <f>IF(入力①申請書項目!G574="","",IF(入力①申請書項目!M574="",""&amp;入力①申請書項目!G574&amp;"."&amp;入力①申請書項目!J574,""&amp;入力①申請書項目!G574&amp;"."&amp;入力①申請書項目!J574&amp;"."&amp;入力①申請書項目!M574))</f>
        <v/>
      </c>
      <c r="F774" s="393"/>
      <c r="G774" s="393"/>
      <c r="H774" s="393"/>
      <c r="I774" s="464" t="str">
        <f>IF(入力①申請書項目!P574="","",VLOOKUP(入力①申請書項目!P574,PL①!$A$28:$B$36,2,FALSE))</f>
        <v/>
      </c>
      <c r="J774" s="464"/>
      <c r="K774" s="464"/>
      <c r="L774" s="391" t="str">
        <f>IF(入力①申請書項目!T574="","",入力①申請書項目!T574)</f>
        <v/>
      </c>
      <c r="M774" s="391"/>
      <c r="N774" s="391"/>
      <c r="O774" s="391"/>
      <c r="P774" s="391"/>
      <c r="Q774" s="391"/>
      <c r="R774" s="391"/>
      <c r="S774" s="391"/>
      <c r="T774" s="391"/>
      <c r="U774" s="391"/>
      <c r="V774" s="391"/>
      <c r="W774" s="393" t="str">
        <f>IF(入力①申請書項目!AD574="","",入力①申請書項目!AD574)&amp;IF(入力①申請書項目!AG574="","",入力①申請書項目!AG574)</f>
        <v/>
      </c>
      <c r="X774" s="393"/>
      <c r="Y774" s="393"/>
      <c r="Z774" s="393"/>
      <c r="AA774" s="393" t="str">
        <f>IF(入力①申請書項目!AJ574="","",入力①申請書項目!AJ574)</f>
        <v/>
      </c>
      <c r="AB774" s="393"/>
      <c r="AC774" s="393"/>
      <c r="AD774" s="394" t="str">
        <f>IF(入力①申請書項目!AN574="","",入力①申請書項目!AN574)</f>
        <v/>
      </c>
      <c r="AE774" s="394"/>
      <c r="AF774" s="394"/>
      <c r="AG774" s="443" t="str">
        <f>IF(入力①申請書項目!AQ574="","",入力①申請書項目!AQ574)</f>
        <v/>
      </c>
      <c r="AH774" s="443"/>
      <c r="AI774" s="394" t="str">
        <f>IF(入力①申請書項目!AS574=0,"",入力①申請書項目!AS574)</f>
        <v/>
      </c>
      <c r="AJ774" s="394"/>
      <c r="AK774" s="394"/>
      <c r="AL774" s="416" t="str">
        <f>IF(入力①申請書項目!AY574="","",入力①申請書項目!AY574)</f>
        <v/>
      </c>
      <c r="AM774" s="416"/>
      <c r="AN774" s="416"/>
      <c r="AO774" s="416"/>
      <c r="AP774" s="416"/>
      <c r="AQ774" s="342"/>
    </row>
    <row r="775" spans="1:43" x14ac:dyDescent="0.15">
      <c r="A775" s="268"/>
      <c r="B775" s="268"/>
      <c r="C775" s="351">
        <v>405</v>
      </c>
      <c r="D775" s="343" t="str">
        <f>IF(入力①申請書項目!E575="","",入力①申請書項目!E575)</f>
        <v/>
      </c>
      <c r="E775" s="393" t="str">
        <f>IF(入力①申請書項目!G575="","",IF(入力①申請書項目!M575="",""&amp;入力①申請書項目!G575&amp;"."&amp;入力①申請書項目!J575,""&amp;入力①申請書項目!G575&amp;"."&amp;入力①申請書項目!J575&amp;"."&amp;入力①申請書項目!M575))</f>
        <v/>
      </c>
      <c r="F775" s="393"/>
      <c r="G775" s="393"/>
      <c r="H775" s="393"/>
      <c r="I775" s="464" t="str">
        <f>IF(入力①申請書項目!P575="","",VLOOKUP(入力①申請書項目!P575,PL①!$A$28:$B$36,2,FALSE))</f>
        <v/>
      </c>
      <c r="J775" s="464"/>
      <c r="K775" s="464"/>
      <c r="L775" s="391" t="str">
        <f>IF(入力①申請書項目!T575="","",入力①申請書項目!T575)</f>
        <v/>
      </c>
      <c r="M775" s="391"/>
      <c r="N775" s="391"/>
      <c r="O775" s="391"/>
      <c r="P775" s="391"/>
      <c r="Q775" s="391"/>
      <c r="R775" s="391"/>
      <c r="S775" s="391"/>
      <c r="T775" s="391"/>
      <c r="U775" s="391"/>
      <c r="V775" s="391"/>
      <c r="W775" s="393" t="str">
        <f>IF(入力①申請書項目!AD575="","",入力①申請書項目!AD575)&amp;IF(入力①申請書項目!AG575="","",入力①申請書項目!AG575)</f>
        <v/>
      </c>
      <c r="X775" s="393"/>
      <c r="Y775" s="393"/>
      <c r="Z775" s="393"/>
      <c r="AA775" s="393" t="str">
        <f>IF(入力①申請書項目!AJ575="","",入力①申請書項目!AJ575)</f>
        <v/>
      </c>
      <c r="AB775" s="393"/>
      <c r="AC775" s="393"/>
      <c r="AD775" s="394" t="str">
        <f>IF(入力①申請書項目!AN575="","",入力①申請書項目!AN575)</f>
        <v/>
      </c>
      <c r="AE775" s="394"/>
      <c r="AF775" s="394"/>
      <c r="AG775" s="443" t="str">
        <f>IF(入力①申請書項目!AQ575="","",入力①申請書項目!AQ575)</f>
        <v/>
      </c>
      <c r="AH775" s="443"/>
      <c r="AI775" s="394" t="str">
        <f>IF(入力①申請書項目!AS575=0,"",入力①申請書項目!AS575)</f>
        <v/>
      </c>
      <c r="AJ775" s="394"/>
      <c r="AK775" s="394"/>
      <c r="AL775" s="416" t="str">
        <f>IF(入力①申請書項目!AY575="","",入力①申請書項目!AY575)</f>
        <v/>
      </c>
      <c r="AM775" s="416"/>
      <c r="AN775" s="416"/>
      <c r="AO775" s="416"/>
      <c r="AP775" s="416"/>
      <c r="AQ775" s="342"/>
    </row>
    <row r="776" spans="1:43" x14ac:dyDescent="0.15">
      <c r="A776" s="268"/>
      <c r="B776" s="268"/>
      <c r="C776" s="351">
        <v>406</v>
      </c>
      <c r="D776" s="343" t="str">
        <f>IF(入力①申請書項目!E576="","",入力①申請書項目!E576)</f>
        <v/>
      </c>
      <c r="E776" s="393" t="str">
        <f>IF(入力①申請書項目!G576="","",IF(入力①申請書項目!M576="",""&amp;入力①申請書項目!G576&amp;"."&amp;入力①申請書項目!J576,""&amp;入力①申請書項目!G576&amp;"."&amp;入力①申請書項目!J576&amp;"."&amp;入力①申請書項目!M576))</f>
        <v/>
      </c>
      <c r="F776" s="393"/>
      <c r="G776" s="393"/>
      <c r="H776" s="393"/>
      <c r="I776" s="464" t="str">
        <f>IF(入力①申請書項目!P576="","",VLOOKUP(入力①申請書項目!P576,PL①!$A$28:$B$36,2,FALSE))</f>
        <v/>
      </c>
      <c r="J776" s="464"/>
      <c r="K776" s="464"/>
      <c r="L776" s="391" t="str">
        <f>IF(入力①申請書項目!T576="","",入力①申請書項目!T576)</f>
        <v/>
      </c>
      <c r="M776" s="391"/>
      <c r="N776" s="391"/>
      <c r="O776" s="391"/>
      <c r="P776" s="391"/>
      <c r="Q776" s="391"/>
      <c r="R776" s="391"/>
      <c r="S776" s="391"/>
      <c r="T776" s="391"/>
      <c r="U776" s="391"/>
      <c r="V776" s="391"/>
      <c r="W776" s="393" t="str">
        <f>IF(入力①申請書項目!AD576="","",入力①申請書項目!AD576)&amp;IF(入力①申請書項目!AG576="","",入力①申請書項目!AG576)</f>
        <v/>
      </c>
      <c r="X776" s="393"/>
      <c r="Y776" s="393"/>
      <c r="Z776" s="393"/>
      <c r="AA776" s="393" t="str">
        <f>IF(入力①申請書項目!AJ576="","",入力①申請書項目!AJ576)</f>
        <v/>
      </c>
      <c r="AB776" s="393"/>
      <c r="AC776" s="393"/>
      <c r="AD776" s="394" t="str">
        <f>IF(入力①申請書項目!AN576="","",入力①申請書項目!AN576)</f>
        <v/>
      </c>
      <c r="AE776" s="394"/>
      <c r="AF776" s="394"/>
      <c r="AG776" s="443" t="str">
        <f>IF(入力①申請書項目!AQ576="","",入力①申請書項目!AQ576)</f>
        <v/>
      </c>
      <c r="AH776" s="443"/>
      <c r="AI776" s="394" t="str">
        <f>IF(入力①申請書項目!AS576=0,"",入力①申請書項目!AS576)</f>
        <v/>
      </c>
      <c r="AJ776" s="394"/>
      <c r="AK776" s="394"/>
      <c r="AL776" s="416" t="str">
        <f>IF(入力①申請書項目!AY576="","",入力①申請書項目!AY576)</f>
        <v/>
      </c>
      <c r="AM776" s="416"/>
      <c r="AN776" s="416"/>
      <c r="AO776" s="416"/>
      <c r="AP776" s="416"/>
      <c r="AQ776" s="342"/>
    </row>
    <row r="777" spans="1:43" x14ac:dyDescent="0.15">
      <c r="A777" s="268"/>
      <c r="B777" s="268"/>
      <c r="C777" s="351">
        <v>407</v>
      </c>
      <c r="D777" s="343" t="str">
        <f>IF(入力①申請書項目!E577="","",入力①申請書項目!E577)</f>
        <v/>
      </c>
      <c r="E777" s="393" t="str">
        <f>IF(入力①申請書項目!G577="","",IF(入力①申請書項目!M577="",""&amp;入力①申請書項目!G577&amp;"."&amp;入力①申請書項目!J577,""&amp;入力①申請書項目!G577&amp;"."&amp;入力①申請書項目!J577&amp;"."&amp;入力①申請書項目!M577))</f>
        <v/>
      </c>
      <c r="F777" s="393"/>
      <c r="G777" s="393"/>
      <c r="H777" s="393"/>
      <c r="I777" s="464" t="str">
        <f>IF(入力①申請書項目!P577="","",VLOOKUP(入力①申請書項目!P577,PL①!$A$28:$B$36,2,FALSE))</f>
        <v/>
      </c>
      <c r="J777" s="464"/>
      <c r="K777" s="464"/>
      <c r="L777" s="391" t="str">
        <f>IF(入力①申請書項目!T577="","",入力①申請書項目!T577)</f>
        <v/>
      </c>
      <c r="M777" s="391"/>
      <c r="N777" s="391"/>
      <c r="O777" s="391"/>
      <c r="P777" s="391"/>
      <c r="Q777" s="391"/>
      <c r="R777" s="391"/>
      <c r="S777" s="391"/>
      <c r="T777" s="391"/>
      <c r="U777" s="391"/>
      <c r="V777" s="391"/>
      <c r="W777" s="393" t="str">
        <f>IF(入力①申請書項目!AD577="","",入力①申請書項目!AD577)&amp;IF(入力①申請書項目!AG577="","",入力①申請書項目!AG577)</f>
        <v/>
      </c>
      <c r="X777" s="393"/>
      <c r="Y777" s="393"/>
      <c r="Z777" s="393"/>
      <c r="AA777" s="393" t="str">
        <f>IF(入力①申請書項目!AJ577="","",入力①申請書項目!AJ577)</f>
        <v/>
      </c>
      <c r="AB777" s="393"/>
      <c r="AC777" s="393"/>
      <c r="AD777" s="394" t="str">
        <f>IF(入力①申請書項目!AN577="","",入力①申請書項目!AN577)</f>
        <v/>
      </c>
      <c r="AE777" s="394"/>
      <c r="AF777" s="394"/>
      <c r="AG777" s="443" t="str">
        <f>IF(入力①申請書項目!AQ577="","",入力①申請書項目!AQ577)</f>
        <v/>
      </c>
      <c r="AH777" s="443"/>
      <c r="AI777" s="394" t="str">
        <f>IF(入力①申請書項目!AS577=0,"",入力①申請書項目!AS577)</f>
        <v/>
      </c>
      <c r="AJ777" s="394"/>
      <c r="AK777" s="394"/>
      <c r="AL777" s="416" t="str">
        <f>IF(入力①申請書項目!AY577="","",入力①申請書項目!AY577)</f>
        <v/>
      </c>
      <c r="AM777" s="416"/>
      <c r="AN777" s="416"/>
      <c r="AO777" s="416"/>
      <c r="AP777" s="416"/>
      <c r="AQ777" s="342"/>
    </row>
    <row r="778" spans="1:43" x14ac:dyDescent="0.15">
      <c r="A778" s="268"/>
      <c r="B778" s="268"/>
      <c r="C778" s="351">
        <v>408</v>
      </c>
      <c r="D778" s="343" t="str">
        <f>IF(入力①申請書項目!E578="","",入力①申請書項目!E578)</f>
        <v/>
      </c>
      <c r="E778" s="393" t="str">
        <f>IF(入力①申請書項目!G578="","",IF(入力①申請書項目!M578="",""&amp;入力①申請書項目!G578&amp;"."&amp;入力①申請書項目!J578,""&amp;入力①申請書項目!G578&amp;"."&amp;入力①申請書項目!J578&amp;"."&amp;入力①申請書項目!M578))</f>
        <v/>
      </c>
      <c r="F778" s="393"/>
      <c r="G778" s="393"/>
      <c r="H778" s="393"/>
      <c r="I778" s="464" t="str">
        <f>IF(入力①申請書項目!P578="","",VLOOKUP(入力①申請書項目!P578,PL①!$A$28:$B$36,2,FALSE))</f>
        <v/>
      </c>
      <c r="J778" s="464"/>
      <c r="K778" s="464"/>
      <c r="L778" s="391" t="str">
        <f>IF(入力①申請書項目!T578="","",入力①申請書項目!T578)</f>
        <v/>
      </c>
      <c r="M778" s="391"/>
      <c r="N778" s="391"/>
      <c r="O778" s="391"/>
      <c r="P778" s="391"/>
      <c r="Q778" s="391"/>
      <c r="R778" s="391"/>
      <c r="S778" s="391"/>
      <c r="T778" s="391"/>
      <c r="U778" s="391"/>
      <c r="V778" s="391"/>
      <c r="W778" s="393" t="str">
        <f>IF(入力①申請書項目!AD578="","",入力①申請書項目!AD578)&amp;IF(入力①申請書項目!AG578="","",入力①申請書項目!AG578)</f>
        <v/>
      </c>
      <c r="X778" s="393"/>
      <c r="Y778" s="393"/>
      <c r="Z778" s="393"/>
      <c r="AA778" s="393" t="str">
        <f>IF(入力①申請書項目!AJ578="","",入力①申請書項目!AJ578)</f>
        <v/>
      </c>
      <c r="AB778" s="393"/>
      <c r="AC778" s="393"/>
      <c r="AD778" s="394" t="str">
        <f>IF(入力①申請書項目!AN578="","",入力①申請書項目!AN578)</f>
        <v/>
      </c>
      <c r="AE778" s="394"/>
      <c r="AF778" s="394"/>
      <c r="AG778" s="443" t="str">
        <f>IF(入力①申請書項目!AQ578="","",入力①申請書項目!AQ578)</f>
        <v/>
      </c>
      <c r="AH778" s="443"/>
      <c r="AI778" s="394" t="str">
        <f>IF(入力①申請書項目!AS578=0,"",入力①申請書項目!AS578)</f>
        <v/>
      </c>
      <c r="AJ778" s="394"/>
      <c r="AK778" s="394"/>
      <c r="AL778" s="416" t="str">
        <f>IF(入力①申請書項目!AY578="","",入力①申請書項目!AY578)</f>
        <v/>
      </c>
      <c r="AM778" s="416"/>
      <c r="AN778" s="416"/>
      <c r="AO778" s="416"/>
      <c r="AP778" s="416"/>
      <c r="AQ778" s="342"/>
    </row>
    <row r="779" spans="1:43" x14ac:dyDescent="0.15">
      <c r="A779" s="268"/>
      <c r="B779" s="268"/>
      <c r="C779" s="351">
        <v>409</v>
      </c>
      <c r="D779" s="343" t="str">
        <f>IF(入力①申請書項目!E579="","",入力①申請書項目!E579)</f>
        <v/>
      </c>
      <c r="E779" s="393" t="str">
        <f>IF(入力①申請書項目!G579="","",IF(入力①申請書項目!M579="",""&amp;入力①申請書項目!G579&amp;"."&amp;入力①申請書項目!J579,""&amp;入力①申請書項目!G579&amp;"."&amp;入力①申請書項目!J579&amp;"."&amp;入力①申請書項目!M579))</f>
        <v/>
      </c>
      <c r="F779" s="393"/>
      <c r="G779" s="393"/>
      <c r="H779" s="393"/>
      <c r="I779" s="464" t="str">
        <f>IF(入力①申請書項目!P579="","",VLOOKUP(入力①申請書項目!P579,PL①!$A$28:$B$36,2,FALSE))</f>
        <v/>
      </c>
      <c r="J779" s="464"/>
      <c r="K779" s="464"/>
      <c r="L779" s="391" t="str">
        <f>IF(入力①申請書項目!T579="","",入力①申請書項目!T579)</f>
        <v/>
      </c>
      <c r="M779" s="391"/>
      <c r="N779" s="391"/>
      <c r="O779" s="391"/>
      <c r="P779" s="391"/>
      <c r="Q779" s="391"/>
      <c r="R779" s="391"/>
      <c r="S779" s="391"/>
      <c r="T779" s="391"/>
      <c r="U779" s="391"/>
      <c r="V779" s="391"/>
      <c r="W779" s="393" t="str">
        <f>IF(入力①申請書項目!AD579="","",入力①申請書項目!AD579)&amp;IF(入力①申請書項目!AG579="","",入力①申請書項目!AG579)</f>
        <v/>
      </c>
      <c r="X779" s="393"/>
      <c r="Y779" s="393"/>
      <c r="Z779" s="393"/>
      <c r="AA779" s="393" t="str">
        <f>IF(入力①申請書項目!AJ579="","",入力①申請書項目!AJ579)</f>
        <v/>
      </c>
      <c r="AB779" s="393"/>
      <c r="AC779" s="393"/>
      <c r="AD779" s="394" t="str">
        <f>IF(入力①申請書項目!AN579="","",入力①申請書項目!AN579)</f>
        <v/>
      </c>
      <c r="AE779" s="394"/>
      <c r="AF779" s="394"/>
      <c r="AG779" s="443" t="str">
        <f>IF(入力①申請書項目!AQ579="","",入力①申請書項目!AQ579)</f>
        <v/>
      </c>
      <c r="AH779" s="443"/>
      <c r="AI779" s="394" t="str">
        <f>IF(入力①申請書項目!AS579=0,"",入力①申請書項目!AS579)</f>
        <v/>
      </c>
      <c r="AJ779" s="394"/>
      <c r="AK779" s="394"/>
      <c r="AL779" s="416" t="str">
        <f>IF(入力①申請書項目!AY579="","",入力①申請書項目!AY579)</f>
        <v/>
      </c>
      <c r="AM779" s="416"/>
      <c r="AN779" s="416"/>
      <c r="AO779" s="416"/>
      <c r="AP779" s="416"/>
      <c r="AQ779" s="342"/>
    </row>
    <row r="780" spans="1:43" x14ac:dyDescent="0.15">
      <c r="A780" s="268"/>
      <c r="B780" s="268"/>
      <c r="C780" s="351">
        <v>410</v>
      </c>
      <c r="D780" s="343" t="str">
        <f>IF(入力①申請書項目!E580="","",入力①申請書項目!E580)</f>
        <v/>
      </c>
      <c r="E780" s="393" t="str">
        <f>IF(入力①申請書項目!G580="","",IF(入力①申請書項目!M580="",""&amp;入力①申請書項目!G580&amp;"."&amp;入力①申請書項目!J580,""&amp;入力①申請書項目!G580&amp;"."&amp;入力①申請書項目!J580&amp;"."&amp;入力①申請書項目!M580))</f>
        <v/>
      </c>
      <c r="F780" s="393"/>
      <c r="G780" s="393"/>
      <c r="H780" s="393"/>
      <c r="I780" s="464" t="str">
        <f>IF(入力①申請書項目!P580="","",VLOOKUP(入力①申請書項目!P580,PL①!$A$28:$B$36,2,FALSE))</f>
        <v/>
      </c>
      <c r="J780" s="464"/>
      <c r="K780" s="464"/>
      <c r="L780" s="391" t="str">
        <f>IF(入力①申請書項目!T580="","",入力①申請書項目!T580)</f>
        <v/>
      </c>
      <c r="M780" s="391"/>
      <c r="N780" s="391"/>
      <c r="O780" s="391"/>
      <c r="P780" s="391"/>
      <c r="Q780" s="391"/>
      <c r="R780" s="391"/>
      <c r="S780" s="391"/>
      <c r="T780" s="391"/>
      <c r="U780" s="391"/>
      <c r="V780" s="391"/>
      <c r="W780" s="393" t="str">
        <f>IF(入力①申請書項目!AD580="","",入力①申請書項目!AD580)&amp;IF(入力①申請書項目!AG580="","",入力①申請書項目!AG580)</f>
        <v/>
      </c>
      <c r="X780" s="393"/>
      <c r="Y780" s="393"/>
      <c r="Z780" s="393"/>
      <c r="AA780" s="393" t="str">
        <f>IF(入力①申請書項目!AJ580="","",入力①申請書項目!AJ580)</f>
        <v/>
      </c>
      <c r="AB780" s="393"/>
      <c r="AC780" s="393"/>
      <c r="AD780" s="394" t="str">
        <f>IF(入力①申請書項目!AN580="","",入力①申請書項目!AN580)</f>
        <v/>
      </c>
      <c r="AE780" s="394"/>
      <c r="AF780" s="394"/>
      <c r="AG780" s="443" t="str">
        <f>IF(入力①申請書項目!AQ580="","",入力①申請書項目!AQ580)</f>
        <v/>
      </c>
      <c r="AH780" s="443"/>
      <c r="AI780" s="394" t="str">
        <f>IF(入力①申請書項目!AS580=0,"",入力①申請書項目!AS580)</f>
        <v/>
      </c>
      <c r="AJ780" s="394"/>
      <c r="AK780" s="394"/>
      <c r="AL780" s="416" t="str">
        <f>IF(入力①申請書項目!AY580="","",入力①申請書項目!AY580)</f>
        <v/>
      </c>
      <c r="AM780" s="416"/>
      <c r="AN780" s="416"/>
      <c r="AO780" s="416"/>
      <c r="AP780" s="416"/>
      <c r="AQ780" s="342"/>
    </row>
    <row r="781" spans="1:43" x14ac:dyDescent="0.15">
      <c r="A781" s="268"/>
      <c r="B781" s="268"/>
      <c r="C781" s="351">
        <v>411</v>
      </c>
      <c r="D781" s="343" t="str">
        <f>IF(入力①申請書項目!E581="","",入力①申請書項目!E581)</f>
        <v/>
      </c>
      <c r="E781" s="393" t="str">
        <f>IF(入力①申請書項目!G581="","",IF(入力①申請書項目!M581="",""&amp;入力①申請書項目!G581&amp;"."&amp;入力①申請書項目!J581,""&amp;入力①申請書項目!G581&amp;"."&amp;入力①申請書項目!J581&amp;"."&amp;入力①申請書項目!M581))</f>
        <v/>
      </c>
      <c r="F781" s="393"/>
      <c r="G781" s="393"/>
      <c r="H781" s="393"/>
      <c r="I781" s="464" t="str">
        <f>IF(入力①申請書項目!P581="","",VLOOKUP(入力①申請書項目!P581,PL①!$A$28:$B$36,2,FALSE))</f>
        <v/>
      </c>
      <c r="J781" s="464"/>
      <c r="K781" s="464"/>
      <c r="L781" s="391" t="str">
        <f>IF(入力①申請書項目!T581="","",入力①申請書項目!T581)</f>
        <v/>
      </c>
      <c r="M781" s="391"/>
      <c r="N781" s="391"/>
      <c r="O781" s="391"/>
      <c r="P781" s="391"/>
      <c r="Q781" s="391"/>
      <c r="R781" s="391"/>
      <c r="S781" s="391"/>
      <c r="T781" s="391"/>
      <c r="U781" s="391"/>
      <c r="V781" s="391"/>
      <c r="W781" s="393" t="str">
        <f>IF(入力①申請書項目!AD581="","",入力①申請書項目!AD581)&amp;IF(入力①申請書項目!AG581="","",入力①申請書項目!AG581)</f>
        <v/>
      </c>
      <c r="X781" s="393"/>
      <c r="Y781" s="393"/>
      <c r="Z781" s="393"/>
      <c r="AA781" s="393" t="str">
        <f>IF(入力①申請書項目!AJ581="","",入力①申請書項目!AJ581)</f>
        <v/>
      </c>
      <c r="AB781" s="393"/>
      <c r="AC781" s="393"/>
      <c r="AD781" s="394" t="str">
        <f>IF(入力①申請書項目!AN581="","",入力①申請書項目!AN581)</f>
        <v/>
      </c>
      <c r="AE781" s="394"/>
      <c r="AF781" s="394"/>
      <c r="AG781" s="443" t="str">
        <f>IF(入力①申請書項目!AQ581="","",入力①申請書項目!AQ581)</f>
        <v/>
      </c>
      <c r="AH781" s="443"/>
      <c r="AI781" s="394" t="str">
        <f>IF(入力①申請書項目!AS581=0,"",入力①申請書項目!AS581)</f>
        <v/>
      </c>
      <c r="AJ781" s="394"/>
      <c r="AK781" s="394"/>
      <c r="AL781" s="416" t="str">
        <f>IF(入力①申請書項目!AY581="","",入力①申請書項目!AY581)</f>
        <v/>
      </c>
      <c r="AM781" s="416"/>
      <c r="AN781" s="416"/>
      <c r="AO781" s="416"/>
      <c r="AP781" s="416"/>
      <c r="AQ781" s="342"/>
    </row>
    <row r="782" spans="1:43" x14ac:dyDescent="0.15">
      <c r="A782" s="268"/>
      <c r="B782" s="268"/>
      <c r="C782" s="351">
        <v>412</v>
      </c>
      <c r="D782" s="343" t="str">
        <f>IF(入力①申請書項目!E582="","",入力①申請書項目!E582)</f>
        <v/>
      </c>
      <c r="E782" s="393" t="str">
        <f>IF(入力①申請書項目!G582="","",IF(入力①申請書項目!M582="",""&amp;入力①申請書項目!G582&amp;"."&amp;入力①申請書項目!J582,""&amp;入力①申請書項目!G582&amp;"."&amp;入力①申請書項目!J582&amp;"."&amp;入力①申請書項目!M582))</f>
        <v/>
      </c>
      <c r="F782" s="393"/>
      <c r="G782" s="393"/>
      <c r="H782" s="393"/>
      <c r="I782" s="464" t="str">
        <f>IF(入力①申請書項目!P582="","",VLOOKUP(入力①申請書項目!P582,PL①!$A$28:$B$36,2,FALSE))</f>
        <v/>
      </c>
      <c r="J782" s="464"/>
      <c r="K782" s="464"/>
      <c r="L782" s="391" t="str">
        <f>IF(入力①申請書項目!T582="","",入力①申請書項目!T582)</f>
        <v/>
      </c>
      <c r="M782" s="391"/>
      <c r="N782" s="391"/>
      <c r="O782" s="391"/>
      <c r="P782" s="391"/>
      <c r="Q782" s="391"/>
      <c r="R782" s="391"/>
      <c r="S782" s="391"/>
      <c r="T782" s="391"/>
      <c r="U782" s="391"/>
      <c r="V782" s="391"/>
      <c r="W782" s="393" t="str">
        <f>IF(入力①申請書項目!AD582="","",入力①申請書項目!AD582)&amp;IF(入力①申請書項目!AG582="","",入力①申請書項目!AG582)</f>
        <v/>
      </c>
      <c r="X782" s="393"/>
      <c r="Y782" s="393"/>
      <c r="Z782" s="393"/>
      <c r="AA782" s="393" t="str">
        <f>IF(入力①申請書項目!AJ582="","",入力①申請書項目!AJ582)</f>
        <v/>
      </c>
      <c r="AB782" s="393"/>
      <c r="AC782" s="393"/>
      <c r="AD782" s="394" t="str">
        <f>IF(入力①申請書項目!AN582="","",入力①申請書項目!AN582)</f>
        <v/>
      </c>
      <c r="AE782" s="394"/>
      <c r="AF782" s="394"/>
      <c r="AG782" s="443" t="str">
        <f>IF(入力①申請書項目!AQ582="","",入力①申請書項目!AQ582)</f>
        <v/>
      </c>
      <c r="AH782" s="443"/>
      <c r="AI782" s="394" t="str">
        <f>IF(入力①申請書項目!AS582=0,"",入力①申請書項目!AS582)</f>
        <v/>
      </c>
      <c r="AJ782" s="394"/>
      <c r="AK782" s="394"/>
      <c r="AL782" s="416" t="str">
        <f>IF(入力①申請書項目!AY582="","",入力①申請書項目!AY582)</f>
        <v/>
      </c>
      <c r="AM782" s="416"/>
      <c r="AN782" s="416"/>
      <c r="AO782" s="416"/>
      <c r="AP782" s="416"/>
      <c r="AQ782" s="342"/>
    </row>
    <row r="783" spans="1:43" x14ac:dyDescent="0.15">
      <c r="A783" s="268"/>
      <c r="B783" s="268"/>
      <c r="C783" s="351">
        <v>413</v>
      </c>
      <c r="D783" s="343" t="str">
        <f>IF(入力①申請書項目!E583="","",入力①申請書項目!E583)</f>
        <v/>
      </c>
      <c r="E783" s="393" t="str">
        <f>IF(入力①申請書項目!G583="","",IF(入力①申請書項目!M583="",""&amp;入力①申請書項目!G583&amp;"."&amp;入力①申請書項目!J583,""&amp;入力①申請書項目!G583&amp;"."&amp;入力①申請書項目!J583&amp;"."&amp;入力①申請書項目!M583))</f>
        <v/>
      </c>
      <c r="F783" s="393"/>
      <c r="G783" s="393"/>
      <c r="H783" s="393"/>
      <c r="I783" s="464" t="str">
        <f>IF(入力①申請書項目!P583="","",VLOOKUP(入力①申請書項目!P583,PL①!$A$28:$B$36,2,FALSE))</f>
        <v/>
      </c>
      <c r="J783" s="464"/>
      <c r="K783" s="464"/>
      <c r="L783" s="391" t="str">
        <f>IF(入力①申請書項目!T583="","",入力①申請書項目!T583)</f>
        <v/>
      </c>
      <c r="M783" s="391"/>
      <c r="N783" s="391"/>
      <c r="O783" s="391"/>
      <c r="P783" s="391"/>
      <c r="Q783" s="391"/>
      <c r="R783" s="391"/>
      <c r="S783" s="391"/>
      <c r="T783" s="391"/>
      <c r="U783" s="391"/>
      <c r="V783" s="391"/>
      <c r="W783" s="393" t="str">
        <f>IF(入力①申請書項目!AD583="","",入力①申請書項目!AD583)&amp;IF(入力①申請書項目!AG583="","",入力①申請書項目!AG583)</f>
        <v/>
      </c>
      <c r="X783" s="393"/>
      <c r="Y783" s="393"/>
      <c r="Z783" s="393"/>
      <c r="AA783" s="393" t="str">
        <f>IF(入力①申請書項目!AJ583="","",入力①申請書項目!AJ583)</f>
        <v/>
      </c>
      <c r="AB783" s="393"/>
      <c r="AC783" s="393"/>
      <c r="AD783" s="394" t="str">
        <f>IF(入力①申請書項目!AN583="","",入力①申請書項目!AN583)</f>
        <v/>
      </c>
      <c r="AE783" s="394"/>
      <c r="AF783" s="394"/>
      <c r="AG783" s="443" t="str">
        <f>IF(入力①申請書項目!AQ583="","",入力①申請書項目!AQ583)</f>
        <v/>
      </c>
      <c r="AH783" s="443"/>
      <c r="AI783" s="394" t="str">
        <f>IF(入力①申請書項目!AS583=0,"",入力①申請書項目!AS583)</f>
        <v/>
      </c>
      <c r="AJ783" s="394"/>
      <c r="AK783" s="394"/>
      <c r="AL783" s="416" t="str">
        <f>IF(入力①申請書項目!AY583="","",入力①申請書項目!AY583)</f>
        <v/>
      </c>
      <c r="AM783" s="416"/>
      <c r="AN783" s="416"/>
      <c r="AO783" s="416"/>
      <c r="AP783" s="416"/>
      <c r="AQ783" s="342"/>
    </row>
    <row r="784" spans="1:43" x14ac:dyDescent="0.15">
      <c r="A784" s="268"/>
      <c r="B784" s="268"/>
      <c r="C784" s="351">
        <v>414</v>
      </c>
      <c r="D784" s="343" t="str">
        <f>IF(入力①申請書項目!E584="","",入力①申請書項目!E584)</f>
        <v/>
      </c>
      <c r="E784" s="393" t="str">
        <f>IF(入力①申請書項目!G584="","",IF(入力①申請書項目!M584="",""&amp;入力①申請書項目!G584&amp;"."&amp;入力①申請書項目!J584,""&amp;入力①申請書項目!G584&amp;"."&amp;入力①申請書項目!J584&amp;"."&amp;入力①申請書項目!M584))</f>
        <v/>
      </c>
      <c r="F784" s="393"/>
      <c r="G784" s="393"/>
      <c r="H784" s="393"/>
      <c r="I784" s="464" t="str">
        <f>IF(入力①申請書項目!P584="","",VLOOKUP(入力①申請書項目!P584,PL①!$A$28:$B$36,2,FALSE))</f>
        <v/>
      </c>
      <c r="J784" s="464"/>
      <c r="K784" s="464"/>
      <c r="L784" s="391" t="str">
        <f>IF(入力①申請書項目!T584="","",入力①申請書項目!T584)</f>
        <v/>
      </c>
      <c r="M784" s="391"/>
      <c r="N784" s="391"/>
      <c r="O784" s="391"/>
      <c r="P784" s="391"/>
      <c r="Q784" s="391"/>
      <c r="R784" s="391"/>
      <c r="S784" s="391"/>
      <c r="T784" s="391"/>
      <c r="U784" s="391"/>
      <c r="V784" s="391"/>
      <c r="W784" s="393" t="str">
        <f>IF(入力①申請書項目!AD584="","",入力①申請書項目!AD584)&amp;IF(入力①申請書項目!AG584="","",入力①申請書項目!AG584)</f>
        <v/>
      </c>
      <c r="X784" s="393"/>
      <c r="Y784" s="393"/>
      <c r="Z784" s="393"/>
      <c r="AA784" s="393" t="str">
        <f>IF(入力①申請書項目!AJ584="","",入力①申請書項目!AJ584)</f>
        <v/>
      </c>
      <c r="AB784" s="393"/>
      <c r="AC784" s="393"/>
      <c r="AD784" s="394" t="str">
        <f>IF(入力①申請書項目!AN584="","",入力①申請書項目!AN584)</f>
        <v/>
      </c>
      <c r="AE784" s="394"/>
      <c r="AF784" s="394"/>
      <c r="AG784" s="443" t="str">
        <f>IF(入力①申請書項目!AQ584="","",入力①申請書項目!AQ584)</f>
        <v/>
      </c>
      <c r="AH784" s="443"/>
      <c r="AI784" s="394" t="str">
        <f>IF(入力①申請書項目!AS584=0,"",入力①申請書項目!AS584)</f>
        <v/>
      </c>
      <c r="AJ784" s="394"/>
      <c r="AK784" s="394"/>
      <c r="AL784" s="416" t="str">
        <f>IF(入力①申請書項目!AY584="","",入力①申請書項目!AY584)</f>
        <v/>
      </c>
      <c r="AM784" s="416"/>
      <c r="AN784" s="416"/>
      <c r="AO784" s="416"/>
      <c r="AP784" s="416"/>
      <c r="AQ784" s="342"/>
    </row>
    <row r="785" spans="1:46" x14ac:dyDescent="0.15">
      <c r="A785" s="268"/>
      <c r="B785" s="268"/>
      <c r="C785" s="351">
        <v>415</v>
      </c>
      <c r="D785" s="343" t="str">
        <f>IF(入力①申請書項目!E585="","",入力①申請書項目!E585)</f>
        <v/>
      </c>
      <c r="E785" s="393" t="str">
        <f>IF(入力①申請書項目!G585="","",IF(入力①申請書項目!M585="",""&amp;入力①申請書項目!G585&amp;"."&amp;入力①申請書項目!J585,""&amp;入力①申請書項目!G585&amp;"."&amp;入力①申請書項目!J585&amp;"."&amp;入力①申請書項目!M585))</f>
        <v/>
      </c>
      <c r="F785" s="393"/>
      <c r="G785" s="393"/>
      <c r="H785" s="393"/>
      <c r="I785" s="464" t="str">
        <f>IF(入力①申請書項目!P585="","",VLOOKUP(入力①申請書項目!P585,PL①!$A$28:$B$36,2,FALSE))</f>
        <v/>
      </c>
      <c r="J785" s="464"/>
      <c r="K785" s="464"/>
      <c r="L785" s="391" t="str">
        <f>IF(入力①申請書項目!T585="","",入力①申請書項目!T585)</f>
        <v/>
      </c>
      <c r="M785" s="391"/>
      <c r="N785" s="391"/>
      <c r="O785" s="391"/>
      <c r="P785" s="391"/>
      <c r="Q785" s="391"/>
      <c r="R785" s="391"/>
      <c r="S785" s="391"/>
      <c r="T785" s="391"/>
      <c r="U785" s="391"/>
      <c r="V785" s="391"/>
      <c r="W785" s="393" t="str">
        <f>IF(入力①申請書項目!AD585="","",入力①申請書項目!AD585)&amp;IF(入力①申請書項目!AG585="","",入力①申請書項目!AG585)</f>
        <v/>
      </c>
      <c r="X785" s="393"/>
      <c r="Y785" s="393"/>
      <c r="Z785" s="393"/>
      <c r="AA785" s="393" t="str">
        <f>IF(入力①申請書項目!AJ585="","",入力①申請書項目!AJ585)</f>
        <v/>
      </c>
      <c r="AB785" s="393"/>
      <c r="AC785" s="393"/>
      <c r="AD785" s="394" t="str">
        <f>IF(入力①申請書項目!AN585="","",入力①申請書項目!AN585)</f>
        <v/>
      </c>
      <c r="AE785" s="394"/>
      <c r="AF785" s="394"/>
      <c r="AG785" s="443" t="str">
        <f>IF(入力①申請書項目!AQ585="","",入力①申請書項目!AQ585)</f>
        <v/>
      </c>
      <c r="AH785" s="443"/>
      <c r="AI785" s="394" t="str">
        <f>IF(入力①申請書項目!AS585=0,"",入力①申請書項目!AS585)</f>
        <v/>
      </c>
      <c r="AJ785" s="394"/>
      <c r="AK785" s="394"/>
      <c r="AL785" s="416" t="str">
        <f>IF(入力①申請書項目!AY585="","",入力①申請書項目!AY585)</f>
        <v/>
      </c>
      <c r="AM785" s="416"/>
      <c r="AN785" s="416"/>
      <c r="AO785" s="416"/>
      <c r="AP785" s="416"/>
      <c r="AQ785" s="342"/>
      <c r="AT785" s="70">
        <f>IF(L785="",0,1)</f>
        <v>0</v>
      </c>
    </row>
    <row r="786" spans="1:46" x14ac:dyDescent="0.15">
      <c r="A786" s="268"/>
      <c r="B786" s="268"/>
      <c r="C786" s="351">
        <v>416</v>
      </c>
      <c r="D786" s="343" t="str">
        <f>IF(入力①申請書項目!E586="","",入力①申請書項目!E586)</f>
        <v/>
      </c>
      <c r="E786" s="393" t="str">
        <f>IF(入力①申請書項目!G586="","",IF(入力①申請書項目!M586="",""&amp;入力①申請書項目!G586&amp;"."&amp;入力①申請書項目!J586,""&amp;入力①申請書項目!G586&amp;"."&amp;入力①申請書項目!J586&amp;"."&amp;入力①申請書項目!M586))</f>
        <v/>
      </c>
      <c r="F786" s="393"/>
      <c r="G786" s="393"/>
      <c r="H786" s="393"/>
      <c r="I786" s="464" t="str">
        <f>IF(入力①申請書項目!P586="","",VLOOKUP(入力①申請書項目!P586,PL①!$A$28:$B$36,2,FALSE))</f>
        <v/>
      </c>
      <c r="J786" s="464"/>
      <c r="K786" s="464"/>
      <c r="L786" s="391" t="str">
        <f>IF(入力①申請書項目!T586="","",入力①申請書項目!T586)</f>
        <v/>
      </c>
      <c r="M786" s="391"/>
      <c r="N786" s="391"/>
      <c r="O786" s="391"/>
      <c r="P786" s="391"/>
      <c r="Q786" s="391"/>
      <c r="R786" s="391"/>
      <c r="S786" s="391"/>
      <c r="T786" s="391"/>
      <c r="U786" s="391"/>
      <c r="V786" s="391"/>
      <c r="W786" s="393" t="str">
        <f>IF(入力①申請書項目!AD586="","",入力①申請書項目!AD586)&amp;IF(入力①申請書項目!AG586="","",入力①申請書項目!AG586)</f>
        <v/>
      </c>
      <c r="X786" s="393"/>
      <c r="Y786" s="393"/>
      <c r="Z786" s="393"/>
      <c r="AA786" s="393" t="str">
        <f>IF(入力①申請書項目!AJ586="","",入力①申請書項目!AJ586)</f>
        <v/>
      </c>
      <c r="AB786" s="393"/>
      <c r="AC786" s="393"/>
      <c r="AD786" s="394" t="str">
        <f>IF(入力①申請書項目!AN586="","",入力①申請書項目!AN586)</f>
        <v/>
      </c>
      <c r="AE786" s="394"/>
      <c r="AF786" s="394"/>
      <c r="AG786" s="443" t="str">
        <f>IF(入力①申請書項目!AQ586="","",入力①申請書項目!AQ586)</f>
        <v/>
      </c>
      <c r="AH786" s="443"/>
      <c r="AI786" s="394" t="str">
        <f>IF(入力①申請書項目!AS586=0,"",入力①申請書項目!AS586)</f>
        <v/>
      </c>
      <c r="AJ786" s="394"/>
      <c r="AK786" s="394"/>
      <c r="AL786" s="416" t="str">
        <f>IF(入力①申請書項目!AY586="","",入力①申請書項目!AY586)</f>
        <v/>
      </c>
      <c r="AM786" s="416"/>
      <c r="AN786" s="416"/>
      <c r="AO786" s="416"/>
      <c r="AP786" s="416"/>
      <c r="AQ786" s="342"/>
    </row>
    <row r="787" spans="1:46" x14ac:dyDescent="0.15">
      <c r="A787" s="268"/>
      <c r="B787" s="268"/>
      <c r="C787" s="351">
        <v>417</v>
      </c>
      <c r="D787" s="343" t="str">
        <f>IF(入力①申請書項目!E587="","",入力①申請書項目!E587)</f>
        <v/>
      </c>
      <c r="E787" s="393" t="str">
        <f>IF(入力①申請書項目!G587="","",IF(入力①申請書項目!M587="",""&amp;入力①申請書項目!G587&amp;"."&amp;入力①申請書項目!J587,""&amp;入力①申請書項目!G587&amp;"."&amp;入力①申請書項目!J587&amp;"."&amp;入力①申請書項目!M587))</f>
        <v/>
      </c>
      <c r="F787" s="393"/>
      <c r="G787" s="393"/>
      <c r="H787" s="393"/>
      <c r="I787" s="464" t="str">
        <f>IF(入力①申請書項目!P587="","",VLOOKUP(入力①申請書項目!P587,PL①!$A$28:$B$36,2,FALSE))</f>
        <v/>
      </c>
      <c r="J787" s="464"/>
      <c r="K787" s="464"/>
      <c r="L787" s="391" t="str">
        <f>IF(入力①申請書項目!T587="","",入力①申請書項目!T587)</f>
        <v/>
      </c>
      <c r="M787" s="391"/>
      <c r="N787" s="391"/>
      <c r="O787" s="391"/>
      <c r="P787" s="391"/>
      <c r="Q787" s="391"/>
      <c r="R787" s="391"/>
      <c r="S787" s="391"/>
      <c r="T787" s="391"/>
      <c r="U787" s="391"/>
      <c r="V787" s="391"/>
      <c r="W787" s="393" t="str">
        <f>IF(入力①申請書項目!AD587="","",入力①申請書項目!AD587)&amp;IF(入力①申請書項目!AG587="","",入力①申請書項目!AG587)</f>
        <v/>
      </c>
      <c r="X787" s="393"/>
      <c r="Y787" s="393"/>
      <c r="Z787" s="393"/>
      <c r="AA787" s="393" t="str">
        <f>IF(入力①申請書項目!AJ587="","",入力①申請書項目!AJ587)</f>
        <v/>
      </c>
      <c r="AB787" s="393"/>
      <c r="AC787" s="393"/>
      <c r="AD787" s="394" t="str">
        <f>IF(入力①申請書項目!AN587="","",入力①申請書項目!AN587)</f>
        <v/>
      </c>
      <c r="AE787" s="394"/>
      <c r="AF787" s="394"/>
      <c r="AG787" s="443" t="str">
        <f>IF(入力①申請書項目!AQ587="","",入力①申請書項目!AQ587)</f>
        <v/>
      </c>
      <c r="AH787" s="443"/>
      <c r="AI787" s="394" t="str">
        <f>IF(入力①申請書項目!AS587=0,"",入力①申請書項目!AS587)</f>
        <v/>
      </c>
      <c r="AJ787" s="394"/>
      <c r="AK787" s="394"/>
      <c r="AL787" s="416" t="str">
        <f>IF(入力①申請書項目!AY587="","",入力①申請書項目!AY587)</f>
        <v/>
      </c>
      <c r="AM787" s="416"/>
      <c r="AN787" s="416"/>
      <c r="AO787" s="416"/>
      <c r="AP787" s="416"/>
      <c r="AQ787" s="342"/>
    </row>
    <row r="788" spans="1:46" x14ac:dyDescent="0.15">
      <c r="A788" s="268"/>
      <c r="B788" s="268"/>
      <c r="C788" s="351">
        <v>418</v>
      </c>
      <c r="D788" s="343" t="str">
        <f>IF(入力①申請書項目!E588="","",入力①申請書項目!E588)</f>
        <v/>
      </c>
      <c r="E788" s="393" t="str">
        <f>IF(入力①申請書項目!G588="","",IF(入力①申請書項目!M588="",""&amp;入力①申請書項目!G588&amp;"."&amp;入力①申請書項目!J588,""&amp;入力①申請書項目!G588&amp;"."&amp;入力①申請書項目!J588&amp;"."&amp;入力①申請書項目!M588))</f>
        <v/>
      </c>
      <c r="F788" s="393"/>
      <c r="G788" s="393"/>
      <c r="H788" s="393"/>
      <c r="I788" s="464" t="str">
        <f>IF(入力①申請書項目!P588="","",VLOOKUP(入力①申請書項目!P588,PL①!$A$28:$B$36,2,FALSE))</f>
        <v/>
      </c>
      <c r="J788" s="464"/>
      <c r="K788" s="464"/>
      <c r="L788" s="391" t="str">
        <f>IF(入力①申請書項目!T588="","",入力①申請書項目!T588)</f>
        <v/>
      </c>
      <c r="M788" s="391"/>
      <c r="N788" s="391"/>
      <c r="O788" s="391"/>
      <c r="P788" s="391"/>
      <c r="Q788" s="391"/>
      <c r="R788" s="391"/>
      <c r="S788" s="391"/>
      <c r="T788" s="391"/>
      <c r="U788" s="391"/>
      <c r="V788" s="391"/>
      <c r="W788" s="393" t="str">
        <f>IF(入力①申請書項目!AD588="","",入力①申請書項目!AD588)&amp;IF(入力①申請書項目!AG588="","",入力①申請書項目!AG588)</f>
        <v/>
      </c>
      <c r="X788" s="393"/>
      <c r="Y788" s="393"/>
      <c r="Z788" s="393"/>
      <c r="AA788" s="393" t="str">
        <f>IF(入力①申請書項目!AJ588="","",入力①申請書項目!AJ588)</f>
        <v/>
      </c>
      <c r="AB788" s="393"/>
      <c r="AC788" s="393"/>
      <c r="AD788" s="394" t="str">
        <f>IF(入力①申請書項目!AN588="","",入力①申請書項目!AN588)</f>
        <v/>
      </c>
      <c r="AE788" s="394"/>
      <c r="AF788" s="394"/>
      <c r="AG788" s="443" t="str">
        <f>IF(入力①申請書項目!AQ588="","",入力①申請書項目!AQ588)</f>
        <v/>
      </c>
      <c r="AH788" s="443"/>
      <c r="AI788" s="394" t="str">
        <f>IF(入力①申請書項目!AS588=0,"",入力①申請書項目!AS588)</f>
        <v/>
      </c>
      <c r="AJ788" s="394"/>
      <c r="AK788" s="394"/>
      <c r="AL788" s="416" t="str">
        <f>IF(入力①申請書項目!AY588="","",入力①申請書項目!AY588)</f>
        <v/>
      </c>
      <c r="AM788" s="416"/>
      <c r="AN788" s="416"/>
      <c r="AO788" s="416"/>
      <c r="AP788" s="416"/>
      <c r="AQ788" s="342"/>
    </row>
    <row r="789" spans="1:46" x14ac:dyDescent="0.15">
      <c r="A789" s="268"/>
      <c r="B789" s="268"/>
      <c r="C789" s="351">
        <v>419</v>
      </c>
      <c r="D789" s="343" t="str">
        <f>IF(入力①申請書項目!E589="","",入力①申請書項目!E589)</f>
        <v/>
      </c>
      <c r="E789" s="393" t="str">
        <f>IF(入力①申請書項目!G589="","",IF(入力①申請書項目!M589="",""&amp;入力①申請書項目!G589&amp;"."&amp;入力①申請書項目!J589,""&amp;入力①申請書項目!G589&amp;"."&amp;入力①申請書項目!J589&amp;"."&amp;入力①申請書項目!M589))</f>
        <v/>
      </c>
      <c r="F789" s="393"/>
      <c r="G789" s="393"/>
      <c r="H789" s="393"/>
      <c r="I789" s="464" t="str">
        <f>IF(入力①申請書項目!P589="","",VLOOKUP(入力①申請書項目!P589,PL①!$A$28:$B$36,2,FALSE))</f>
        <v/>
      </c>
      <c r="J789" s="464"/>
      <c r="K789" s="464"/>
      <c r="L789" s="391" t="str">
        <f>IF(入力①申請書項目!T589="","",入力①申請書項目!T589)</f>
        <v/>
      </c>
      <c r="M789" s="391"/>
      <c r="N789" s="391"/>
      <c r="O789" s="391"/>
      <c r="P789" s="391"/>
      <c r="Q789" s="391"/>
      <c r="R789" s="391"/>
      <c r="S789" s="391"/>
      <c r="T789" s="391"/>
      <c r="U789" s="391"/>
      <c r="V789" s="391"/>
      <c r="W789" s="393" t="str">
        <f>IF(入力①申請書項目!AD589="","",入力①申請書項目!AD589)&amp;IF(入力①申請書項目!AG589="","",入力①申請書項目!AG589)</f>
        <v/>
      </c>
      <c r="X789" s="393"/>
      <c r="Y789" s="393"/>
      <c r="Z789" s="393"/>
      <c r="AA789" s="393" t="str">
        <f>IF(入力①申請書項目!AJ589="","",入力①申請書項目!AJ589)</f>
        <v/>
      </c>
      <c r="AB789" s="393"/>
      <c r="AC789" s="393"/>
      <c r="AD789" s="394" t="str">
        <f>IF(入力①申請書項目!AN589="","",入力①申請書項目!AN589)</f>
        <v/>
      </c>
      <c r="AE789" s="394"/>
      <c r="AF789" s="394"/>
      <c r="AG789" s="443" t="str">
        <f>IF(入力①申請書項目!AQ589="","",入力①申請書項目!AQ589)</f>
        <v/>
      </c>
      <c r="AH789" s="443"/>
      <c r="AI789" s="394" t="str">
        <f>IF(入力①申請書項目!AS589=0,"",入力①申請書項目!AS589)</f>
        <v/>
      </c>
      <c r="AJ789" s="394"/>
      <c r="AK789" s="394"/>
      <c r="AL789" s="416" t="str">
        <f>IF(入力①申請書項目!AY589="","",入力①申請書項目!AY589)</f>
        <v/>
      </c>
      <c r="AM789" s="416"/>
      <c r="AN789" s="416"/>
      <c r="AO789" s="416"/>
      <c r="AP789" s="416"/>
      <c r="AQ789" s="342"/>
    </row>
    <row r="790" spans="1:46" x14ac:dyDescent="0.15">
      <c r="A790" s="268"/>
      <c r="B790" s="268"/>
      <c r="C790" s="351">
        <v>420</v>
      </c>
      <c r="D790" s="343" t="str">
        <f>IF(入力①申請書項目!E590="","",入力①申請書項目!E590)</f>
        <v/>
      </c>
      <c r="E790" s="393" t="str">
        <f>IF(入力①申請書項目!G590="","",IF(入力①申請書項目!M590="",""&amp;入力①申請書項目!G590&amp;"."&amp;入力①申請書項目!J590,""&amp;入力①申請書項目!G590&amp;"."&amp;入力①申請書項目!J590&amp;"."&amp;入力①申請書項目!M590))</f>
        <v/>
      </c>
      <c r="F790" s="393"/>
      <c r="G790" s="393"/>
      <c r="H790" s="393"/>
      <c r="I790" s="464" t="str">
        <f>IF(入力①申請書項目!P590="","",VLOOKUP(入力①申請書項目!P590,PL①!$A$28:$B$36,2,FALSE))</f>
        <v/>
      </c>
      <c r="J790" s="464"/>
      <c r="K790" s="464"/>
      <c r="L790" s="391" t="str">
        <f>IF(入力①申請書項目!T590="","",入力①申請書項目!T590)</f>
        <v/>
      </c>
      <c r="M790" s="391"/>
      <c r="N790" s="391"/>
      <c r="O790" s="391"/>
      <c r="P790" s="391"/>
      <c r="Q790" s="391"/>
      <c r="R790" s="391"/>
      <c r="S790" s="391"/>
      <c r="T790" s="391"/>
      <c r="U790" s="391"/>
      <c r="V790" s="391"/>
      <c r="W790" s="393" t="str">
        <f>IF(入力①申請書項目!AD590="","",入力①申請書項目!AD590)&amp;IF(入力①申請書項目!AG590="","",入力①申請書項目!AG590)</f>
        <v/>
      </c>
      <c r="X790" s="393"/>
      <c r="Y790" s="393"/>
      <c r="Z790" s="393"/>
      <c r="AA790" s="393" t="str">
        <f>IF(入力①申請書項目!AJ590="","",入力①申請書項目!AJ590)</f>
        <v/>
      </c>
      <c r="AB790" s="393"/>
      <c r="AC790" s="393"/>
      <c r="AD790" s="394" t="str">
        <f>IF(入力①申請書項目!AN590="","",入力①申請書項目!AN590)</f>
        <v/>
      </c>
      <c r="AE790" s="394"/>
      <c r="AF790" s="394"/>
      <c r="AG790" s="443" t="str">
        <f>IF(入力①申請書項目!AQ590="","",入力①申請書項目!AQ590)</f>
        <v/>
      </c>
      <c r="AH790" s="443"/>
      <c r="AI790" s="394" t="str">
        <f>IF(入力①申請書項目!AS590=0,"",入力①申請書項目!AS590)</f>
        <v/>
      </c>
      <c r="AJ790" s="394"/>
      <c r="AK790" s="394"/>
      <c r="AL790" s="416" t="str">
        <f>IF(入力①申請書項目!AY590="","",入力①申請書項目!AY590)</f>
        <v/>
      </c>
      <c r="AM790" s="416"/>
      <c r="AN790" s="416"/>
      <c r="AO790" s="416"/>
      <c r="AP790" s="416"/>
      <c r="AQ790" s="342"/>
    </row>
    <row r="791" spans="1:46" x14ac:dyDescent="0.15">
      <c r="A791" s="268"/>
      <c r="B791" s="268"/>
      <c r="C791" s="351">
        <v>421</v>
      </c>
      <c r="D791" s="343" t="str">
        <f>IF(入力①申請書項目!E591="","",入力①申請書項目!E591)</f>
        <v/>
      </c>
      <c r="E791" s="393" t="str">
        <f>IF(入力①申請書項目!G591="","",IF(入力①申請書項目!M591="",""&amp;入力①申請書項目!G591&amp;"."&amp;入力①申請書項目!J591,""&amp;入力①申請書項目!G591&amp;"."&amp;入力①申請書項目!J591&amp;"."&amp;入力①申請書項目!M591))</f>
        <v/>
      </c>
      <c r="F791" s="393"/>
      <c r="G791" s="393"/>
      <c r="H791" s="393"/>
      <c r="I791" s="464" t="str">
        <f>IF(入力①申請書項目!P591="","",VLOOKUP(入力①申請書項目!P591,PL①!$A$28:$B$36,2,FALSE))</f>
        <v/>
      </c>
      <c r="J791" s="464"/>
      <c r="K791" s="464"/>
      <c r="L791" s="391" t="str">
        <f>IF(入力①申請書項目!T591="","",入力①申請書項目!T591)</f>
        <v/>
      </c>
      <c r="M791" s="391"/>
      <c r="N791" s="391"/>
      <c r="O791" s="391"/>
      <c r="P791" s="391"/>
      <c r="Q791" s="391"/>
      <c r="R791" s="391"/>
      <c r="S791" s="391"/>
      <c r="T791" s="391"/>
      <c r="U791" s="391"/>
      <c r="V791" s="391"/>
      <c r="W791" s="393" t="str">
        <f>IF(入力①申請書項目!AD591="","",入力①申請書項目!AD591)&amp;IF(入力①申請書項目!AG591="","",入力①申請書項目!AG591)</f>
        <v/>
      </c>
      <c r="X791" s="393"/>
      <c r="Y791" s="393"/>
      <c r="Z791" s="393"/>
      <c r="AA791" s="393" t="str">
        <f>IF(入力①申請書項目!AJ591="","",入力①申請書項目!AJ591)</f>
        <v/>
      </c>
      <c r="AB791" s="393"/>
      <c r="AC791" s="393"/>
      <c r="AD791" s="394" t="str">
        <f>IF(入力①申請書項目!AN591="","",入力①申請書項目!AN591)</f>
        <v/>
      </c>
      <c r="AE791" s="394"/>
      <c r="AF791" s="394"/>
      <c r="AG791" s="443" t="str">
        <f>IF(入力①申請書項目!AQ591="","",入力①申請書項目!AQ591)</f>
        <v/>
      </c>
      <c r="AH791" s="443"/>
      <c r="AI791" s="394" t="str">
        <f>IF(入力①申請書項目!AS591=0,"",入力①申請書項目!AS591)</f>
        <v/>
      </c>
      <c r="AJ791" s="394"/>
      <c r="AK791" s="394"/>
      <c r="AL791" s="416" t="str">
        <f>IF(入力①申請書項目!AY591="","",入力①申請書項目!AY591)</f>
        <v/>
      </c>
      <c r="AM791" s="416"/>
      <c r="AN791" s="416"/>
      <c r="AO791" s="416"/>
      <c r="AP791" s="416"/>
      <c r="AQ791" s="342"/>
    </row>
    <row r="792" spans="1:46" x14ac:dyDescent="0.15">
      <c r="A792" s="268"/>
      <c r="B792" s="268"/>
      <c r="C792" s="351">
        <v>422</v>
      </c>
      <c r="D792" s="343" t="str">
        <f>IF(入力①申請書項目!E592="","",入力①申請書項目!E592)</f>
        <v/>
      </c>
      <c r="E792" s="393" t="str">
        <f>IF(入力①申請書項目!G592="","",IF(入力①申請書項目!M592="",""&amp;入力①申請書項目!G592&amp;"."&amp;入力①申請書項目!J592,""&amp;入力①申請書項目!G592&amp;"."&amp;入力①申請書項目!J592&amp;"."&amp;入力①申請書項目!M592))</f>
        <v/>
      </c>
      <c r="F792" s="393"/>
      <c r="G792" s="393"/>
      <c r="H792" s="393"/>
      <c r="I792" s="464" t="str">
        <f>IF(入力①申請書項目!P592="","",VLOOKUP(入力①申請書項目!P592,PL①!$A$28:$B$36,2,FALSE))</f>
        <v/>
      </c>
      <c r="J792" s="464"/>
      <c r="K792" s="464"/>
      <c r="L792" s="391" t="str">
        <f>IF(入力①申請書項目!T592="","",入力①申請書項目!T592)</f>
        <v/>
      </c>
      <c r="M792" s="391"/>
      <c r="N792" s="391"/>
      <c r="O792" s="391"/>
      <c r="P792" s="391"/>
      <c r="Q792" s="391"/>
      <c r="R792" s="391"/>
      <c r="S792" s="391"/>
      <c r="T792" s="391"/>
      <c r="U792" s="391"/>
      <c r="V792" s="391"/>
      <c r="W792" s="393" t="str">
        <f>IF(入力①申請書項目!AD592="","",入力①申請書項目!AD592)&amp;IF(入力①申請書項目!AG592="","",入力①申請書項目!AG592)</f>
        <v/>
      </c>
      <c r="X792" s="393"/>
      <c r="Y792" s="393"/>
      <c r="Z792" s="393"/>
      <c r="AA792" s="393" t="str">
        <f>IF(入力①申請書項目!AJ592="","",入力①申請書項目!AJ592)</f>
        <v/>
      </c>
      <c r="AB792" s="393"/>
      <c r="AC792" s="393"/>
      <c r="AD792" s="394" t="str">
        <f>IF(入力①申請書項目!AN592="","",入力①申請書項目!AN592)</f>
        <v/>
      </c>
      <c r="AE792" s="394"/>
      <c r="AF792" s="394"/>
      <c r="AG792" s="443" t="str">
        <f>IF(入力①申請書項目!AQ592="","",入力①申請書項目!AQ592)</f>
        <v/>
      </c>
      <c r="AH792" s="443"/>
      <c r="AI792" s="394" t="str">
        <f>IF(入力①申請書項目!AS592=0,"",入力①申請書項目!AS592)</f>
        <v/>
      </c>
      <c r="AJ792" s="394"/>
      <c r="AK792" s="394"/>
      <c r="AL792" s="416" t="str">
        <f>IF(入力①申請書項目!AY592="","",入力①申請書項目!AY592)</f>
        <v/>
      </c>
      <c r="AM792" s="416"/>
      <c r="AN792" s="416"/>
      <c r="AO792" s="416"/>
      <c r="AP792" s="416"/>
      <c r="AQ792" s="342"/>
    </row>
    <row r="793" spans="1:46" x14ac:dyDescent="0.15">
      <c r="A793" s="268"/>
      <c r="B793" s="268"/>
      <c r="C793" s="351">
        <v>423</v>
      </c>
      <c r="D793" s="343" t="str">
        <f>IF(入力①申請書項目!E593="","",入力①申請書項目!E593)</f>
        <v/>
      </c>
      <c r="E793" s="393" t="str">
        <f>IF(入力①申請書項目!G593="","",IF(入力①申請書項目!M593="",""&amp;入力①申請書項目!G593&amp;"."&amp;入力①申請書項目!J593,""&amp;入力①申請書項目!G593&amp;"."&amp;入力①申請書項目!J593&amp;"."&amp;入力①申請書項目!M593))</f>
        <v/>
      </c>
      <c r="F793" s="393"/>
      <c r="G793" s="393"/>
      <c r="H793" s="393"/>
      <c r="I793" s="464" t="str">
        <f>IF(入力①申請書項目!P593="","",VLOOKUP(入力①申請書項目!P593,PL①!$A$28:$B$36,2,FALSE))</f>
        <v/>
      </c>
      <c r="J793" s="464"/>
      <c r="K793" s="464"/>
      <c r="L793" s="391" t="str">
        <f>IF(入力①申請書項目!T593="","",入力①申請書項目!T593)</f>
        <v/>
      </c>
      <c r="M793" s="391"/>
      <c r="N793" s="391"/>
      <c r="O793" s="391"/>
      <c r="P793" s="391"/>
      <c r="Q793" s="391"/>
      <c r="R793" s="391"/>
      <c r="S793" s="391"/>
      <c r="T793" s="391"/>
      <c r="U793" s="391"/>
      <c r="V793" s="391"/>
      <c r="W793" s="393" t="str">
        <f>IF(入力①申請書項目!AD593="","",入力①申請書項目!AD593)&amp;IF(入力①申請書項目!AG593="","",入力①申請書項目!AG593)</f>
        <v/>
      </c>
      <c r="X793" s="393"/>
      <c r="Y793" s="393"/>
      <c r="Z793" s="393"/>
      <c r="AA793" s="393" t="str">
        <f>IF(入力①申請書項目!AJ593="","",入力①申請書項目!AJ593)</f>
        <v/>
      </c>
      <c r="AB793" s="393"/>
      <c r="AC793" s="393"/>
      <c r="AD793" s="394" t="str">
        <f>IF(入力①申請書項目!AN593="","",入力①申請書項目!AN593)</f>
        <v/>
      </c>
      <c r="AE793" s="394"/>
      <c r="AF793" s="394"/>
      <c r="AG793" s="443" t="str">
        <f>IF(入力①申請書項目!AQ593="","",入力①申請書項目!AQ593)</f>
        <v/>
      </c>
      <c r="AH793" s="443"/>
      <c r="AI793" s="394" t="str">
        <f>IF(入力①申請書項目!AS593=0,"",入力①申請書項目!AS593)</f>
        <v/>
      </c>
      <c r="AJ793" s="394"/>
      <c r="AK793" s="394"/>
      <c r="AL793" s="416" t="str">
        <f>IF(入力①申請書項目!AY593="","",入力①申請書項目!AY593)</f>
        <v/>
      </c>
      <c r="AM793" s="416"/>
      <c r="AN793" s="416"/>
      <c r="AO793" s="416"/>
      <c r="AP793" s="416"/>
      <c r="AQ793" s="342"/>
    </row>
    <row r="794" spans="1:46" x14ac:dyDescent="0.15">
      <c r="A794" s="268"/>
      <c r="B794" s="268"/>
      <c r="C794" s="351">
        <v>424</v>
      </c>
      <c r="D794" s="343" t="str">
        <f>IF(入力①申請書項目!E594="","",入力①申請書項目!E594)</f>
        <v/>
      </c>
      <c r="E794" s="393" t="str">
        <f>IF(入力①申請書項目!G594="","",IF(入力①申請書項目!M594="",""&amp;入力①申請書項目!G594&amp;"."&amp;入力①申請書項目!J594,""&amp;入力①申請書項目!G594&amp;"."&amp;入力①申請書項目!J594&amp;"."&amp;入力①申請書項目!M594))</f>
        <v/>
      </c>
      <c r="F794" s="393"/>
      <c r="G794" s="393"/>
      <c r="H794" s="393"/>
      <c r="I794" s="464" t="str">
        <f>IF(入力①申請書項目!P594="","",VLOOKUP(入力①申請書項目!P594,PL①!$A$28:$B$36,2,FALSE))</f>
        <v/>
      </c>
      <c r="J794" s="464"/>
      <c r="K794" s="464"/>
      <c r="L794" s="391" t="str">
        <f>IF(入力①申請書項目!T594="","",入力①申請書項目!T594)</f>
        <v/>
      </c>
      <c r="M794" s="391"/>
      <c r="N794" s="391"/>
      <c r="O794" s="391"/>
      <c r="P794" s="391"/>
      <c r="Q794" s="391"/>
      <c r="R794" s="391"/>
      <c r="S794" s="391"/>
      <c r="T794" s="391"/>
      <c r="U794" s="391"/>
      <c r="V794" s="391"/>
      <c r="W794" s="393" t="str">
        <f>IF(入力①申請書項目!AD594="","",入力①申請書項目!AD594)&amp;IF(入力①申請書項目!AG594="","",入力①申請書項目!AG594)</f>
        <v/>
      </c>
      <c r="X794" s="393"/>
      <c r="Y794" s="393"/>
      <c r="Z794" s="393"/>
      <c r="AA794" s="393" t="str">
        <f>IF(入力①申請書項目!AJ594="","",入力①申請書項目!AJ594)</f>
        <v/>
      </c>
      <c r="AB794" s="393"/>
      <c r="AC794" s="393"/>
      <c r="AD794" s="394" t="str">
        <f>IF(入力①申請書項目!AN594="","",入力①申請書項目!AN594)</f>
        <v/>
      </c>
      <c r="AE794" s="394"/>
      <c r="AF794" s="394"/>
      <c r="AG794" s="443" t="str">
        <f>IF(入力①申請書項目!AQ594="","",入力①申請書項目!AQ594)</f>
        <v/>
      </c>
      <c r="AH794" s="443"/>
      <c r="AI794" s="394" t="str">
        <f>IF(入力①申請書項目!AS594=0,"",入力①申請書項目!AS594)</f>
        <v/>
      </c>
      <c r="AJ794" s="394"/>
      <c r="AK794" s="394"/>
      <c r="AL794" s="416" t="str">
        <f>IF(入力①申請書項目!AY594="","",入力①申請書項目!AY594)</f>
        <v/>
      </c>
      <c r="AM794" s="416"/>
      <c r="AN794" s="416"/>
      <c r="AO794" s="416"/>
      <c r="AP794" s="416"/>
      <c r="AQ794" s="342"/>
    </row>
    <row r="795" spans="1:46" x14ac:dyDescent="0.15">
      <c r="A795" s="268"/>
      <c r="B795" s="268"/>
      <c r="C795" s="351">
        <v>425</v>
      </c>
      <c r="D795" s="343" t="str">
        <f>IF(入力①申請書項目!E595="","",入力①申請書項目!E595)</f>
        <v/>
      </c>
      <c r="E795" s="393" t="str">
        <f>IF(入力①申請書項目!G595="","",IF(入力①申請書項目!M595="",""&amp;入力①申請書項目!G595&amp;"."&amp;入力①申請書項目!J595,""&amp;入力①申請書項目!G595&amp;"."&amp;入力①申請書項目!J595&amp;"."&amp;入力①申請書項目!M595))</f>
        <v/>
      </c>
      <c r="F795" s="393"/>
      <c r="G795" s="393"/>
      <c r="H795" s="393"/>
      <c r="I795" s="464" t="str">
        <f>IF(入力①申請書項目!P595="","",VLOOKUP(入力①申請書項目!P595,PL①!$A$28:$B$36,2,FALSE))</f>
        <v/>
      </c>
      <c r="J795" s="464"/>
      <c r="K795" s="464"/>
      <c r="L795" s="391" t="str">
        <f>IF(入力①申請書項目!T595="","",入力①申請書項目!T595)</f>
        <v/>
      </c>
      <c r="M795" s="391"/>
      <c r="N795" s="391"/>
      <c r="O795" s="391"/>
      <c r="P795" s="391"/>
      <c r="Q795" s="391"/>
      <c r="R795" s="391"/>
      <c r="S795" s="391"/>
      <c r="T795" s="391"/>
      <c r="U795" s="391"/>
      <c r="V795" s="391"/>
      <c r="W795" s="393" t="str">
        <f>IF(入力①申請書項目!AD595="","",入力①申請書項目!AD595)&amp;IF(入力①申請書項目!AG595="","",入力①申請書項目!AG595)</f>
        <v/>
      </c>
      <c r="X795" s="393"/>
      <c r="Y795" s="393"/>
      <c r="Z795" s="393"/>
      <c r="AA795" s="393" t="str">
        <f>IF(入力①申請書項目!AJ595="","",入力①申請書項目!AJ595)</f>
        <v/>
      </c>
      <c r="AB795" s="393"/>
      <c r="AC795" s="393"/>
      <c r="AD795" s="394" t="str">
        <f>IF(入力①申請書項目!AN595="","",入力①申請書項目!AN595)</f>
        <v/>
      </c>
      <c r="AE795" s="394"/>
      <c r="AF795" s="394"/>
      <c r="AG795" s="443" t="str">
        <f>IF(入力①申請書項目!AQ595="","",入力①申請書項目!AQ595)</f>
        <v/>
      </c>
      <c r="AH795" s="443"/>
      <c r="AI795" s="394" t="str">
        <f>IF(入力①申請書項目!AS595=0,"",入力①申請書項目!AS595)</f>
        <v/>
      </c>
      <c r="AJ795" s="394"/>
      <c r="AK795" s="394"/>
      <c r="AL795" s="416" t="str">
        <f>IF(入力①申請書項目!AY595="","",入力①申請書項目!AY595)</f>
        <v/>
      </c>
      <c r="AM795" s="416"/>
      <c r="AN795" s="416"/>
      <c r="AO795" s="416"/>
      <c r="AP795" s="416"/>
      <c r="AQ795" s="342"/>
    </row>
    <row r="796" spans="1:46" x14ac:dyDescent="0.15">
      <c r="A796" s="268"/>
      <c r="B796" s="268"/>
      <c r="C796" s="351">
        <v>426</v>
      </c>
      <c r="D796" s="343" t="str">
        <f>IF(入力①申請書項目!E596="","",入力①申請書項目!E596)</f>
        <v/>
      </c>
      <c r="E796" s="393" t="str">
        <f>IF(入力①申請書項目!G596="","",IF(入力①申請書項目!M596="",""&amp;入力①申請書項目!G596&amp;"."&amp;入力①申請書項目!J596,""&amp;入力①申請書項目!G596&amp;"."&amp;入力①申請書項目!J596&amp;"."&amp;入力①申請書項目!M596))</f>
        <v/>
      </c>
      <c r="F796" s="393"/>
      <c r="G796" s="393"/>
      <c r="H796" s="393"/>
      <c r="I796" s="464" t="str">
        <f>IF(入力①申請書項目!P596="","",VLOOKUP(入力①申請書項目!P596,PL①!$A$28:$B$36,2,FALSE))</f>
        <v/>
      </c>
      <c r="J796" s="464"/>
      <c r="K796" s="464"/>
      <c r="L796" s="391" t="str">
        <f>IF(入力①申請書項目!T596="","",入力①申請書項目!T596)</f>
        <v/>
      </c>
      <c r="M796" s="391"/>
      <c r="N796" s="391"/>
      <c r="O796" s="391"/>
      <c r="P796" s="391"/>
      <c r="Q796" s="391"/>
      <c r="R796" s="391"/>
      <c r="S796" s="391"/>
      <c r="T796" s="391"/>
      <c r="U796" s="391"/>
      <c r="V796" s="391"/>
      <c r="W796" s="393" t="str">
        <f>IF(入力①申請書項目!AD596="","",入力①申請書項目!AD596)&amp;IF(入力①申請書項目!AG596="","",入力①申請書項目!AG596)</f>
        <v/>
      </c>
      <c r="X796" s="393"/>
      <c r="Y796" s="393"/>
      <c r="Z796" s="393"/>
      <c r="AA796" s="393" t="str">
        <f>IF(入力①申請書項目!AJ596="","",入力①申請書項目!AJ596)</f>
        <v/>
      </c>
      <c r="AB796" s="393"/>
      <c r="AC796" s="393"/>
      <c r="AD796" s="394" t="str">
        <f>IF(入力①申請書項目!AN596="","",入力①申請書項目!AN596)</f>
        <v/>
      </c>
      <c r="AE796" s="394"/>
      <c r="AF796" s="394"/>
      <c r="AG796" s="443" t="str">
        <f>IF(入力①申請書項目!AQ596="","",入力①申請書項目!AQ596)</f>
        <v/>
      </c>
      <c r="AH796" s="443"/>
      <c r="AI796" s="394" t="str">
        <f>IF(入力①申請書項目!AS596=0,"",入力①申請書項目!AS596)</f>
        <v/>
      </c>
      <c r="AJ796" s="394"/>
      <c r="AK796" s="394"/>
      <c r="AL796" s="416" t="str">
        <f>IF(入力①申請書項目!AY596="","",入力①申請書項目!AY596)</f>
        <v/>
      </c>
      <c r="AM796" s="416"/>
      <c r="AN796" s="416"/>
      <c r="AO796" s="416"/>
      <c r="AP796" s="416"/>
      <c r="AQ796" s="342"/>
    </row>
    <row r="797" spans="1:46" x14ac:dyDescent="0.15">
      <c r="A797" s="268"/>
      <c r="B797" s="268"/>
      <c r="C797" s="351">
        <v>427</v>
      </c>
      <c r="D797" s="343" t="str">
        <f>IF(入力①申請書項目!E597="","",入力①申請書項目!E597)</f>
        <v/>
      </c>
      <c r="E797" s="393" t="str">
        <f>IF(入力①申請書項目!G597="","",IF(入力①申請書項目!M597="",""&amp;入力①申請書項目!G597&amp;"."&amp;入力①申請書項目!J597,""&amp;入力①申請書項目!G597&amp;"."&amp;入力①申請書項目!J597&amp;"."&amp;入力①申請書項目!M597))</f>
        <v/>
      </c>
      <c r="F797" s="393"/>
      <c r="G797" s="393"/>
      <c r="H797" s="393"/>
      <c r="I797" s="464" t="str">
        <f>IF(入力①申請書項目!P597="","",VLOOKUP(入力①申請書項目!P597,PL①!$A$28:$B$36,2,FALSE))</f>
        <v/>
      </c>
      <c r="J797" s="464"/>
      <c r="K797" s="464"/>
      <c r="L797" s="391" t="str">
        <f>IF(入力①申請書項目!T597="","",入力①申請書項目!T597)</f>
        <v/>
      </c>
      <c r="M797" s="391"/>
      <c r="N797" s="391"/>
      <c r="O797" s="391"/>
      <c r="P797" s="391"/>
      <c r="Q797" s="391"/>
      <c r="R797" s="391"/>
      <c r="S797" s="391"/>
      <c r="T797" s="391"/>
      <c r="U797" s="391"/>
      <c r="V797" s="391"/>
      <c r="W797" s="393" t="str">
        <f>IF(入力①申請書項目!AD597="","",入力①申請書項目!AD597)&amp;IF(入力①申請書項目!AG597="","",入力①申請書項目!AG597)</f>
        <v/>
      </c>
      <c r="X797" s="393"/>
      <c r="Y797" s="393"/>
      <c r="Z797" s="393"/>
      <c r="AA797" s="393" t="str">
        <f>IF(入力①申請書項目!AJ597="","",入力①申請書項目!AJ597)</f>
        <v/>
      </c>
      <c r="AB797" s="393"/>
      <c r="AC797" s="393"/>
      <c r="AD797" s="394" t="str">
        <f>IF(入力①申請書項目!AN597="","",入力①申請書項目!AN597)</f>
        <v/>
      </c>
      <c r="AE797" s="394"/>
      <c r="AF797" s="394"/>
      <c r="AG797" s="443" t="str">
        <f>IF(入力①申請書項目!AQ597="","",入力①申請書項目!AQ597)</f>
        <v/>
      </c>
      <c r="AH797" s="443"/>
      <c r="AI797" s="394" t="str">
        <f>IF(入力①申請書項目!AS597=0,"",入力①申請書項目!AS597)</f>
        <v/>
      </c>
      <c r="AJ797" s="394"/>
      <c r="AK797" s="394"/>
      <c r="AL797" s="416" t="str">
        <f>IF(入力①申請書項目!AY597="","",入力①申請書項目!AY597)</f>
        <v/>
      </c>
      <c r="AM797" s="416"/>
      <c r="AN797" s="416"/>
      <c r="AO797" s="416"/>
      <c r="AP797" s="416"/>
      <c r="AQ797" s="342"/>
    </row>
    <row r="798" spans="1:46" x14ac:dyDescent="0.15">
      <c r="A798" s="268"/>
      <c r="B798" s="268"/>
      <c r="C798" s="351">
        <v>428</v>
      </c>
      <c r="D798" s="343" t="str">
        <f>IF(入力①申請書項目!E598="","",入力①申請書項目!E598)</f>
        <v/>
      </c>
      <c r="E798" s="393" t="str">
        <f>IF(入力①申請書項目!G598="","",IF(入力①申請書項目!M598="",""&amp;入力①申請書項目!G598&amp;"."&amp;入力①申請書項目!J598,""&amp;入力①申請書項目!G598&amp;"."&amp;入力①申請書項目!J598&amp;"."&amp;入力①申請書項目!M598))</f>
        <v/>
      </c>
      <c r="F798" s="393"/>
      <c r="G798" s="393"/>
      <c r="H798" s="393"/>
      <c r="I798" s="464" t="str">
        <f>IF(入力①申請書項目!P598="","",VLOOKUP(入力①申請書項目!P598,PL①!$A$28:$B$36,2,FALSE))</f>
        <v/>
      </c>
      <c r="J798" s="464"/>
      <c r="K798" s="464"/>
      <c r="L798" s="391" t="str">
        <f>IF(入力①申請書項目!T598="","",入力①申請書項目!T598)</f>
        <v/>
      </c>
      <c r="M798" s="391"/>
      <c r="N798" s="391"/>
      <c r="O798" s="391"/>
      <c r="P798" s="391"/>
      <c r="Q798" s="391"/>
      <c r="R798" s="391"/>
      <c r="S798" s="391"/>
      <c r="T798" s="391"/>
      <c r="U798" s="391"/>
      <c r="V798" s="391"/>
      <c r="W798" s="393" t="str">
        <f>IF(入力①申請書項目!AD598="","",入力①申請書項目!AD598)&amp;IF(入力①申請書項目!AG598="","",入力①申請書項目!AG598)</f>
        <v/>
      </c>
      <c r="X798" s="393"/>
      <c r="Y798" s="393"/>
      <c r="Z798" s="393"/>
      <c r="AA798" s="393" t="str">
        <f>IF(入力①申請書項目!AJ598="","",入力①申請書項目!AJ598)</f>
        <v/>
      </c>
      <c r="AB798" s="393"/>
      <c r="AC798" s="393"/>
      <c r="AD798" s="394" t="str">
        <f>IF(入力①申請書項目!AN598="","",入力①申請書項目!AN598)</f>
        <v/>
      </c>
      <c r="AE798" s="394"/>
      <c r="AF798" s="394"/>
      <c r="AG798" s="443" t="str">
        <f>IF(入力①申請書項目!AQ598="","",入力①申請書項目!AQ598)</f>
        <v/>
      </c>
      <c r="AH798" s="443"/>
      <c r="AI798" s="394" t="str">
        <f>IF(入力①申請書項目!AS598=0,"",入力①申請書項目!AS598)</f>
        <v/>
      </c>
      <c r="AJ798" s="394"/>
      <c r="AK798" s="394"/>
      <c r="AL798" s="416" t="str">
        <f>IF(入力①申請書項目!AY598="","",入力①申請書項目!AY598)</f>
        <v/>
      </c>
      <c r="AM798" s="416"/>
      <c r="AN798" s="416"/>
      <c r="AO798" s="416"/>
      <c r="AP798" s="416"/>
      <c r="AQ798" s="342"/>
    </row>
    <row r="799" spans="1:46" x14ac:dyDescent="0.15">
      <c r="A799" s="268"/>
      <c r="B799" s="268"/>
      <c r="C799" s="351">
        <v>429</v>
      </c>
      <c r="D799" s="343" t="str">
        <f>IF(入力①申請書項目!E599="","",入力①申請書項目!E599)</f>
        <v/>
      </c>
      <c r="E799" s="393" t="str">
        <f>IF(入力①申請書項目!G599="","",IF(入力①申請書項目!M599="",""&amp;入力①申請書項目!G599&amp;"."&amp;入力①申請書項目!J599,""&amp;入力①申請書項目!G599&amp;"."&amp;入力①申請書項目!J599&amp;"."&amp;入力①申請書項目!M599))</f>
        <v/>
      </c>
      <c r="F799" s="393"/>
      <c r="G799" s="393"/>
      <c r="H799" s="393"/>
      <c r="I799" s="464" t="str">
        <f>IF(入力①申請書項目!P599="","",VLOOKUP(入力①申請書項目!P599,PL①!$A$28:$B$36,2,FALSE))</f>
        <v/>
      </c>
      <c r="J799" s="464"/>
      <c r="K799" s="464"/>
      <c r="L799" s="391" t="str">
        <f>IF(入力①申請書項目!T599="","",入力①申請書項目!T599)</f>
        <v/>
      </c>
      <c r="M799" s="391"/>
      <c r="N799" s="391"/>
      <c r="O799" s="391"/>
      <c r="P799" s="391"/>
      <c r="Q799" s="391"/>
      <c r="R799" s="391"/>
      <c r="S799" s="391"/>
      <c r="T799" s="391"/>
      <c r="U799" s="391"/>
      <c r="V799" s="391"/>
      <c r="W799" s="393" t="str">
        <f>IF(入力①申請書項目!AD599="","",入力①申請書項目!AD599)&amp;IF(入力①申請書項目!AG599="","",入力①申請書項目!AG599)</f>
        <v/>
      </c>
      <c r="X799" s="393"/>
      <c r="Y799" s="393"/>
      <c r="Z799" s="393"/>
      <c r="AA799" s="393" t="str">
        <f>IF(入力①申請書項目!AJ599="","",入力①申請書項目!AJ599)</f>
        <v/>
      </c>
      <c r="AB799" s="393"/>
      <c r="AC799" s="393"/>
      <c r="AD799" s="394" t="str">
        <f>IF(入力①申請書項目!AN599="","",入力①申請書項目!AN599)</f>
        <v/>
      </c>
      <c r="AE799" s="394"/>
      <c r="AF799" s="394"/>
      <c r="AG799" s="443" t="str">
        <f>IF(入力①申請書項目!AQ599="","",入力①申請書項目!AQ599)</f>
        <v/>
      </c>
      <c r="AH799" s="443"/>
      <c r="AI799" s="394" t="str">
        <f>IF(入力①申請書項目!AS599=0,"",入力①申請書項目!AS599)</f>
        <v/>
      </c>
      <c r="AJ799" s="394"/>
      <c r="AK799" s="394"/>
      <c r="AL799" s="416" t="str">
        <f>IF(入力①申請書項目!AY599="","",入力①申請書項目!AY599)</f>
        <v/>
      </c>
      <c r="AM799" s="416"/>
      <c r="AN799" s="416"/>
      <c r="AO799" s="416"/>
      <c r="AP799" s="416"/>
      <c r="AQ799" s="342"/>
    </row>
    <row r="800" spans="1:46" x14ac:dyDescent="0.15">
      <c r="A800" s="268"/>
      <c r="B800" s="268"/>
      <c r="C800" s="351">
        <v>430</v>
      </c>
      <c r="D800" s="343" t="str">
        <f>IF(入力①申請書項目!E600="","",入力①申請書項目!E600)</f>
        <v/>
      </c>
      <c r="E800" s="393" t="str">
        <f>IF(入力①申請書項目!G600="","",IF(入力①申請書項目!M600="",""&amp;入力①申請書項目!G600&amp;"."&amp;入力①申請書項目!J600,""&amp;入力①申請書項目!G600&amp;"."&amp;入力①申請書項目!J600&amp;"."&amp;入力①申請書項目!M600))</f>
        <v/>
      </c>
      <c r="F800" s="393"/>
      <c r="G800" s="393"/>
      <c r="H800" s="393"/>
      <c r="I800" s="464" t="str">
        <f>IF(入力①申請書項目!P600="","",VLOOKUP(入力①申請書項目!P600,PL①!$A$28:$B$36,2,FALSE))</f>
        <v/>
      </c>
      <c r="J800" s="464"/>
      <c r="K800" s="464"/>
      <c r="L800" s="391" t="str">
        <f>IF(入力①申請書項目!T600="","",入力①申請書項目!T600)</f>
        <v/>
      </c>
      <c r="M800" s="391"/>
      <c r="N800" s="391"/>
      <c r="O800" s="391"/>
      <c r="P800" s="391"/>
      <c r="Q800" s="391"/>
      <c r="R800" s="391"/>
      <c r="S800" s="391"/>
      <c r="T800" s="391"/>
      <c r="U800" s="391"/>
      <c r="V800" s="391"/>
      <c r="W800" s="393" t="str">
        <f>IF(入力①申請書項目!AD600="","",入力①申請書項目!AD600)&amp;IF(入力①申請書項目!AG600="","",入力①申請書項目!AG600)</f>
        <v/>
      </c>
      <c r="X800" s="393"/>
      <c r="Y800" s="393"/>
      <c r="Z800" s="393"/>
      <c r="AA800" s="393" t="str">
        <f>IF(入力①申請書項目!AJ600="","",入力①申請書項目!AJ600)</f>
        <v/>
      </c>
      <c r="AB800" s="393"/>
      <c r="AC800" s="393"/>
      <c r="AD800" s="394" t="str">
        <f>IF(入力①申請書項目!AN600="","",入力①申請書項目!AN600)</f>
        <v/>
      </c>
      <c r="AE800" s="394"/>
      <c r="AF800" s="394"/>
      <c r="AG800" s="443" t="str">
        <f>IF(入力①申請書項目!AQ600="","",入力①申請書項目!AQ600)</f>
        <v/>
      </c>
      <c r="AH800" s="443"/>
      <c r="AI800" s="394" t="str">
        <f>IF(入力①申請書項目!AS600=0,"",入力①申請書項目!AS600)</f>
        <v/>
      </c>
      <c r="AJ800" s="394"/>
      <c r="AK800" s="394"/>
      <c r="AL800" s="416" t="str">
        <f>IF(入力①申請書項目!AY600="","",入力①申請書項目!AY600)</f>
        <v/>
      </c>
      <c r="AM800" s="416"/>
      <c r="AN800" s="416"/>
      <c r="AO800" s="416"/>
      <c r="AP800" s="416"/>
      <c r="AQ800" s="342"/>
    </row>
    <row r="801" spans="1:43" x14ac:dyDescent="0.15">
      <c r="A801" s="268"/>
      <c r="B801" s="268"/>
      <c r="C801" s="351">
        <v>431</v>
      </c>
      <c r="D801" s="343" t="str">
        <f>IF(入力①申請書項目!E601="","",入力①申請書項目!E601)</f>
        <v/>
      </c>
      <c r="E801" s="393" t="str">
        <f>IF(入力①申請書項目!G601="","",IF(入力①申請書項目!M601="",""&amp;入力①申請書項目!G601&amp;"."&amp;入力①申請書項目!J601,""&amp;入力①申請書項目!G601&amp;"."&amp;入力①申請書項目!J601&amp;"."&amp;入力①申請書項目!M601))</f>
        <v/>
      </c>
      <c r="F801" s="393"/>
      <c r="G801" s="393"/>
      <c r="H801" s="393"/>
      <c r="I801" s="464" t="str">
        <f>IF(入力①申請書項目!P601="","",VLOOKUP(入力①申請書項目!P601,PL①!$A$28:$B$36,2,FALSE))</f>
        <v/>
      </c>
      <c r="J801" s="464"/>
      <c r="K801" s="464"/>
      <c r="L801" s="391" t="str">
        <f>IF(入力①申請書項目!T601="","",入力①申請書項目!T601)</f>
        <v/>
      </c>
      <c r="M801" s="391"/>
      <c r="N801" s="391"/>
      <c r="O801" s="391"/>
      <c r="P801" s="391"/>
      <c r="Q801" s="391"/>
      <c r="R801" s="391"/>
      <c r="S801" s="391"/>
      <c r="T801" s="391"/>
      <c r="U801" s="391"/>
      <c r="V801" s="391"/>
      <c r="W801" s="393" t="str">
        <f>IF(入力①申請書項目!AD601="","",入力①申請書項目!AD601)&amp;IF(入力①申請書項目!AG601="","",入力①申請書項目!AG601)</f>
        <v/>
      </c>
      <c r="X801" s="393"/>
      <c r="Y801" s="393"/>
      <c r="Z801" s="393"/>
      <c r="AA801" s="393" t="str">
        <f>IF(入力①申請書項目!AJ601="","",入力①申請書項目!AJ601)</f>
        <v/>
      </c>
      <c r="AB801" s="393"/>
      <c r="AC801" s="393"/>
      <c r="AD801" s="394" t="str">
        <f>IF(入力①申請書項目!AN601="","",入力①申請書項目!AN601)</f>
        <v/>
      </c>
      <c r="AE801" s="394"/>
      <c r="AF801" s="394"/>
      <c r="AG801" s="443" t="str">
        <f>IF(入力①申請書項目!AQ601="","",入力①申請書項目!AQ601)</f>
        <v/>
      </c>
      <c r="AH801" s="443"/>
      <c r="AI801" s="394" t="str">
        <f>IF(入力①申請書項目!AS601=0,"",入力①申請書項目!AS601)</f>
        <v/>
      </c>
      <c r="AJ801" s="394"/>
      <c r="AK801" s="394"/>
      <c r="AL801" s="416" t="str">
        <f>IF(入力①申請書項目!AY601="","",入力①申請書項目!AY601)</f>
        <v/>
      </c>
      <c r="AM801" s="416"/>
      <c r="AN801" s="416"/>
      <c r="AO801" s="416"/>
      <c r="AP801" s="416"/>
      <c r="AQ801" s="342"/>
    </row>
    <row r="802" spans="1:43" x14ac:dyDescent="0.15">
      <c r="A802" s="268"/>
      <c r="B802" s="268"/>
      <c r="C802" s="351">
        <v>432</v>
      </c>
      <c r="D802" s="343" t="str">
        <f>IF(入力①申請書項目!E602="","",入力①申請書項目!E602)</f>
        <v/>
      </c>
      <c r="E802" s="393" t="str">
        <f>IF(入力①申請書項目!G602="","",IF(入力①申請書項目!M602="",""&amp;入力①申請書項目!G602&amp;"."&amp;入力①申請書項目!J602,""&amp;入力①申請書項目!G602&amp;"."&amp;入力①申請書項目!J602&amp;"."&amp;入力①申請書項目!M602))</f>
        <v/>
      </c>
      <c r="F802" s="393"/>
      <c r="G802" s="393"/>
      <c r="H802" s="393"/>
      <c r="I802" s="464" t="str">
        <f>IF(入力①申請書項目!P602="","",VLOOKUP(入力①申請書項目!P602,PL①!$A$28:$B$36,2,FALSE))</f>
        <v/>
      </c>
      <c r="J802" s="464"/>
      <c r="K802" s="464"/>
      <c r="L802" s="391" t="str">
        <f>IF(入力①申請書項目!T602="","",入力①申請書項目!T602)</f>
        <v/>
      </c>
      <c r="M802" s="391"/>
      <c r="N802" s="391"/>
      <c r="O802" s="391"/>
      <c r="P802" s="391"/>
      <c r="Q802" s="391"/>
      <c r="R802" s="391"/>
      <c r="S802" s="391"/>
      <c r="T802" s="391"/>
      <c r="U802" s="391"/>
      <c r="V802" s="391"/>
      <c r="W802" s="393" t="str">
        <f>IF(入力①申請書項目!AD602="","",入力①申請書項目!AD602)&amp;IF(入力①申請書項目!AG602="","",入力①申請書項目!AG602)</f>
        <v/>
      </c>
      <c r="X802" s="393"/>
      <c r="Y802" s="393"/>
      <c r="Z802" s="393"/>
      <c r="AA802" s="393" t="str">
        <f>IF(入力①申請書項目!AJ602="","",入力①申請書項目!AJ602)</f>
        <v/>
      </c>
      <c r="AB802" s="393"/>
      <c r="AC802" s="393"/>
      <c r="AD802" s="394" t="str">
        <f>IF(入力①申請書項目!AN602="","",入力①申請書項目!AN602)</f>
        <v/>
      </c>
      <c r="AE802" s="394"/>
      <c r="AF802" s="394"/>
      <c r="AG802" s="443" t="str">
        <f>IF(入力①申請書項目!AQ602="","",入力①申請書項目!AQ602)</f>
        <v/>
      </c>
      <c r="AH802" s="443"/>
      <c r="AI802" s="394" t="str">
        <f>IF(入力①申請書項目!AS602=0,"",入力①申請書項目!AS602)</f>
        <v/>
      </c>
      <c r="AJ802" s="394"/>
      <c r="AK802" s="394"/>
      <c r="AL802" s="416" t="str">
        <f>IF(入力①申請書項目!AY602="","",入力①申請書項目!AY602)</f>
        <v/>
      </c>
      <c r="AM802" s="416"/>
      <c r="AN802" s="416"/>
      <c r="AO802" s="416"/>
      <c r="AP802" s="416"/>
      <c r="AQ802" s="342"/>
    </row>
    <row r="803" spans="1:43" x14ac:dyDescent="0.15">
      <c r="A803" s="268"/>
      <c r="B803" s="268"/>
      <c r="C803" s="351">
        <v>433</v>
      </c>
      <c r="D803" s="343" t="str">
        <f>IF(入力①申請書項目!E603="","",入力①申請書項目!E603)</f>
        <v/>
      </c>
      <c r="E803" s="393" t="str">
        <f>IF(入力①申請書項目!G603="","",IF(入力①申請書項目!M603="",""&amp;入力①申請書項目!G603&amp;"."&amp;入力①申請書項目!J603,""&amp;入力①申請書項目!G603&amp;"."&amp;入力①申請書項目!J603&amp;"."&amp;入力①申請書項目!M603))</f>
        <v/>
      </c>
      <c r="F803" s="393"/>
      <c r="G803" s="393"/>
      <c r="H803" s="393"/>
      <c r="I803" s="464" t="str">
        <f>IF(入力①申請書項目!P603="","",VLOOKUP(入力①申請書項目!P603,PL①!$A$28:$B$36,2,FALSE))</f>
        <v/>
      </c>
      <c r="J803" s="464"/>
      <c r="K803" s="464"/>
      <c r="L803" s="391" t="str">
        <f>IF(入力①申請書項目!T603="","",入力①申請書項目!T603)</f>
        <v/>
      </c>
      <c r="M803" s="391"/>
      <c r="N803" s="391"/>
      <c r="O803" s="391"/>
      <c r="P803" s="391"/>
      <c r="Q803" s="391"/>
      <c r="R803" s="391"/>
      <c r="S803" s="391"/>
      <c r="T803" s="391"/>
      <c r="U803" s="391"/>
      <c r="V803" s="391"/>
      <c r="W803" s="393" t="str">
        <f>IF(入力①申請書項目!AD603="","",入力①申請書項目!AD603)&amp;IF(入力①申請書項目!AG603="","",入力①申請書項目!AG603)</f>
        <v/>
      </c>
      <c r="X803" s="393"/>
      <c r="Y803" s="393"/>
      <c r="Z803" s="393"/>
      <c r="AA803" s="393" t="str">
        <f>IF(入力①申請書項目!AJ603="","",入力①申請書項目!AJ603)</f>
        <v/>
      </c>
      <c r="AB803" s="393"/>
      <c r="AC803" s="393"/>
      <c r="AD803" s="394" t="str">
        <f>IF(入力①申請書項目!AN603="","",入力①申請書項目!AN603)</f>
        <v/>
      </c>
      <c r="AE803" s="394"/>
      <c r="AF803" s="394"/>
      <c r="AG803" s="443" t="str">
        <f>IF(入力①申請書項目!AQ603="","",入力①申請書項目!AQ603)</f>
        <v/>
      </c>
      <c r="AH803" s="443"/>
      <c r="AI803" s="394" t="str">
        <f>IF(入力①申請書項目!AS603=0,"",入力①申請書項目!AS603)</f>
        <v/>
      </c>
      <c r="AJ803" s="394"/>
      <c r="AK803" s="394"/>
      <c r="AL803" s="416" t="str">
        <f>IF(入力①申請書項目!AY603="","",入力①申請書項目!AY603)</f>
        <v/>
      </c>
      <c r="AM803" s="416"/>
      <c r="AN803" s="416"/>
      <c r="AO803" s="416"/>
      <c r="AP803" s="416"/>
      <c r="AQ803" s="342"/>
    </row>
    <row r="804" spans="1:43" x14ac:dyDescent="0.15">
      <c r="A804" s="268"/>
      <c r="B804" s="268"/>
      <c r="C804" s="351">
        <v>434</v>
      </c>
      <c r="D804" s="343" t="str">
        <f>IF(入力①申請書項目!E604="","",入力①申請書項目!E604)</f>
        <v/>
      </c>
      <c r="E804" s="393" t="str">
        <f>IF(入力①申請書項目!G604="","",IF(入力①申請書項目!M604="",""&amp;入力①申請書項目!G604&amp;"."&amp;入力①申請書項目!J604,""&amp;入力①申請書項目!G604&amp;"."&amp;入力①申請書項目!J604&amp;"."&amp;入力①申請書項目!M604))</f>
        <v/>
      </c>
      <c r="F804" s="393"/>
      <c r="G804" s="393"/>
      <c r="H804" s="393"/>
      <c r="I804" s="464" t="str">
        <f>IF(入力①申請書項目!P604="","",VLOOKUP(入力①申請書項目!P604,PL①!$A$28:$B$36,2,FALSE))</f>
        <v/>
      </c>
      <c r="J804" s="464"/>
      <c r="K804" s="464"/>
      <c r="L804" s="391" t="str">
        <f>IF(入力①申請書項目!T604="","",入力①申請書項目!T604)</f>
        <v/>
      </c>
      <c r="M804" s="391"/>
      <c r="N804" s="391"/>
      <c r="O804" s="391"/>
      <c r="P804" s="391"/>
      <c r="Q804" s="391"/>
      <c r="R804" s="391"/>
      <c r="S804" s="391"/>
      <c r="T804" s="391"/>
      <c r="U804" s="391"/>
      <c r="V804" s="391"/>
      <c r="W804" s="393" t="str">
        <f>IF(入力①申請書項目!AD604="","",入力①申請書項目!AD604)&amp;IF(入力①申請書項目!AG604="","",入力①申請書項目!AG604)</f>
        <v/>
      </c>
      <c r="X804" s="393"/>
      <c r="Y804" s="393"/>
      <c r="Z804" s="393"/>
      <c r="AA804" s="393" t="str">
        <f>IF(入力①申請書項目!AJ604="","",入力①申請書項目!AJ604)</f>
        <v/>
      </c>
      <c r="AB804" s="393"/>
      <c r="AC804" s="393"/>
      <c r="AD804" s="394" t="str">
        <f>IF(入力①申請書項目!AN604="","",入力①申請書項目!AN604)</f>
        <v/>
      </c>
      <c r="AE804" s="394"/>
      <c r="AF804" s="394"/>
      <c r="AG804" s="443" t="str">
        <f>IF(入力①申請書項目!AQ604="","",入力①申請書項目!AQ604)</f>
        <v/>
      </c>
      <c r="AH804" s="443"/>
      <c r="AI804" s="394" t="str">
        <f>IF(入力①申請書項目!AS604=0,"",入力①申請書項目!AS604)</f>
        <v/>
      </c>
      <c r="AJ804" s="394"/>
      <c r="AK804" s="394"/>
      <c r="AL804" s="416" t="str">
        <f>IF(入力①申請書項目!AY604="","",入力①申請書項目!AY604)</f>
        <v/>
      </c>
      <c r="AM804" s="416"/>
      <c r="AN804" s="416"/>
      <c r="AO804" s="416"/>
      <c r="AP804" s="416"/>
      <c r="AQ804" s="342"/>
    </row>
    <row r="805" spans="1:43" x14ac:dyDescent="0.15">
      <c r="A805" s="268"/>
      <c r="B805" s="268"/>
      <c r="C805" s="351">
        <v>435</v>
      </c>
      <c r="D805" s="343" t="str">
        <f>IF(入力①申請書項目!E605="","",入力①申請書項目!E605)</f>
        <v/>
      </c>
      <c r="E805" s="393" t="str">
        <f>IF(入力①申請書項目!G605="","",IF(入力①申請書項目!M605="",""&amp;入力①申請書項目!G605&amp;"."&amp;入力①申請書項目!J605,""&amp;入力①申請書項目!G605&amp;"."&amp;入力①申請書項目!J605&amp;"."&amp;入力①申請書項目!M605))</f>
        <v/>
      </c>
      <c r="F805" s="393"/>
      <c r="G805" s="393"/>
      <c r="H805" s="393"/>
      <c r="I805" s="464" t="str">
        <f>IF(入力①申請書項目!P605="","",VLOOKUP(入力①申請書項目!P605,PL①!$A$28:$B$36,2,FALSE))</f>
        <v/>
      </c>
      <c r="J805" s="464"/>
      <c r="K805" s="464"/>
      <c r="L805" s="391" t="str">
        <f>IF(入力①申請書項目!T605="","",入力①申請書項目!T605)</f>
        <v/>
      </c>
      <c r="M805" s="391"/>
      <c r="N805" s="391"/>
      <c r="O805" s="391"/>
      <c r="P805" s="391"/>
      <c r="Q805" s="391"/>
      <c r="R805" s="391"/>
      <c r="S805" s="391"/>
      <c r="T805" s="391"/>
      <c r="U805" s="391"/>
      <c r="V805" s="391"/>
      <c r="W805" s="393" t="str">
        <f>IF(入力①申請書項目!AD605="","",入力①申請書項目!AD605)&amp;IF(入力①申請書項目!AG605="","",入力①申請書項目!AG605)</f>
        <v/>
      </c>
      <c r="X805" s="393"/>
      <c r="Y805" s="393"/>
      <c r="Z805" s="393"/>
      <c r="AA805" s="393" t="str">
        <f>IF(入力①申請書項目!AJ605="","",入力①申請書項目!AJ605)</f>
        <v/>
      </c>
      <c r="AB805" s="393"/>
      <c r="AC805" s="393"/>
      <c r="AD805" s="394" t="str">
        <f>IF(入力①申請書項目!AN605="","",入力①申請書項目!AN605)</f>
        <v/>
      </c>
      <c r="AE805" s="394"/>
      <c r="AF805" s="394"/>
      <c r="AG805" s="443" t="str">
        <f>IF(入力①申請書項目!AQ605="","",入力①申請書項目!AQ605)</f>
        <v/>
      </c>
      <c r="AH805" s="443"/>
      <c r="AI805" s="394" t="str">
        <f>IF(入力①申請書項目!AS605=0,"",入力①申請書項目!AS605)</f>
        <v/>
      </c>
      <c r="AJ805" s="394"/>
      <c r="AK805" s="394"/>
      <c r="AL805" s="416" t="str">
        <f>IF(入力①申請書項目!AY605="","",入力①申請書項目!AY605)</f>
        <v/>
      </c>
      <c r="AM805" s="416"/>
      <c r="AN805" s="416"/>
      <c r="AO805" s="416"/>
      <c r="AP805" s="416"/>
      <c r="AQ805" s="342"/>
    </row>
    <row r="806" spans="1:43" x14ac:dyDescent="0.15">
      <c r="A806" s="268"/>
      <c r="B806" s="268"/>
      <c r="C806" s="351">
        <v>436</v>
      </c>
      <c r="D806" s="343" t="str">
        <f>IF(入力①申請書項目!E606="","",入力①申請書項目!E606)</f>
        <v/>
      </c>
      <c r="E806" s="393" t="str">
        <f>IF(入力①申請書項目!G606="","",IF(入力①申請書項目!M606="",""&amp;入力①申請書項目!G606&amp;"."&amp;入力①申請書項目!J606,""&amp;入力①申請書項目!G606&amp;"."&amp;入力①申請書項目!J606&amp;"."&amp;入力①申請書項目!M606))</f>
        <v/>
      </c>
      <c r="F806" s="393"/>
      <c r="G806" s="393"/>
      <c r="H806" s="393"/>
      <c r="I806" s="464" t="str">
        <f>IF(入力①申請書項目!P606="","",VLOOKUP(入力①申請書項目!P606,PL①!$A$28:$B$36,2,FALSE))</f>
        <v/>
      </c>
      <c r="J806" s="464"/>
      <c r="K806" s="464"/>
      <c r="L806" s="391" t="str">
        <f>IF(入力①申請書項目!T606="","",入力①申請書項目!T606)</f>
        <v/>
      </c>
      <c r="M806" s="391"/>
      <c r="N806" s="391"/>
      <c r="O806" s="391"/>
      <c r="P806" s="391"/>
      <c r="Q806" s="391"/>
      <c r="R806" s="391"/>
      <c r="S806" s="391"/>
      <c r="T806" s="391"/>
      <c r="U806" s="391"/>
      <c r="V806" s="391"/>
      <c r="W806" s="393" t="str">
        <f>IF(入力①申請書項目!AD606="","",入力①申請書項目!AD606)&amp;IF(入力①申請書項目!AG606="","",入力①申請書項目!AG606)</f>
        <v/>
      </c>
      <c r="X806" s="393"/>
      <c r="Y806" s="393"/>
      <c r="Z806" s="393"/>
      <c r="AA806" s="393" t="str">
        <f>IF(入力①申請書項目!AJ606="","",入力①申請書項目!AJ606)</f>
        <v/>
      </c>
      <c r="AB806" s="393"/>
      <c r="AC806" s="393"/>
      <c r="AD806" s="394" t="str">
        <f>IF(入力①申請書項目!AN606="","",入力①申請書項目!AN606)</f>
        <v/>
      </c>
      <c r="AE806" s="394"/>
      <c r="AF806" s="394"/>
      <c r="AG806" s="443" t="str">
        <f>IF(入力①申請書項目!AQ606="","",入力①申請書項目!AQ606)</f>
        <v/>
      </c>
      <c r="AH806" s="443"/>
      <c r="AI806" s="394" t="str">
        <f>IF(入力①申請書項目!AS606=0,"",入力①申請書項目!AS606)</f>
        <v/>
      </c>
      <c r="AJ806" s="394"/>
      <c r="AK806" s="394"/>
      <c r="AL806" s="416" t="str">
        <f>IF(入力①申請書項目!AY606="","",入力①申請書項目!AY606)</f>
        <v/>
      </c>
      <c r="AM806" s="416"/>
      <c r="AN806" s="416"/>
      <c r="AO806" s="416"/>
      <c r="AP806" s="416"/>
      <c r="AQ806" s="342"/>
    </row>
    <row r="807" spans="1:43" x14ac:dyDescent="0.15">
      <c r="A807" s="268"/>
      <c r="B807" s="268"/>
      <c r="C807" s="351">
        <v>437</v>
      </c>
      <c r="D807" s="343" t="str">
        <f>IF(入力①申請書項目!E607="","",入力①申請書項目!E607)</f>
        <v/>
      </c>
      <c r="E807" s="393" t="str">
        <f>IF(入力①申請書項目!G607="","",IF(入力①申請書項目!M607="",""&amp;入力①申請書項目!G607&amp;"."&amp;入力①申請書項目!J607,""&amp;入力①申請書項目!G607&amp;"."&amp;入力①申請書項目!J607&amp;"."&amp;入力①申請書項目!M607))</f>
        <v/>
      </c>
      <c r="F807" s="393"/>
      <c r="G807" s="393"/>
      <c r="H807" s="393"/>
      <c r="I807" s="464" t="str">
        <f>IF(入力①申請書項目!P607="","",VLOOKUP(入力①申請書項目!P607,PL①!$A$28:$B$36,2,FALSE))</f>
        <v/>
      </c>
      <c r="J807" s="464"/>
      <c r="K807" s="464"/>
      <c r="L807" s="391" t="str">
        <f>IF(入力①申請書項目!T607="","",入力①申請書項目!T607)</f>
        <v/>
      </c>
      <c r="M807" s="391"/>
      <c r="N807" s="391"/>
      <c r="O807" s="391"/>
      <c r="P807" s="391"/>
      <c r="Q807" s="391"/>
      <c r="R807" s="391"/>
      <c r="S807" s="391"/>
      <c r="T807" s="391"/>
      <c r="U807" s="391"/>
      <c r="V807" s="391"/>
      <c r="W807" s="393" t="str">
        <f>IF(入力①申請書項目!AD607="","",入力①申請書項目!AD607)&amp;IF(入力①申請書項目!AG607="","",入力①申請書項目!AG607)</f>
        <v/>
      </c>
      <c r="X807" s="393"/>
      <c r="Y807" s="393"/>
      <c r="Z807" s="393"/>
      <c r="AA807" s="393" t="str">
        <f>IF(入力①申請書項目!AJ607="","",入力①申請書項目!AJ607)</f>
        <v/>
      </c>
      <c r="AB807" s="393"/>
      <c r="AC807" s="393"/>
      <c r="AD807" s="394" t="str">
        <f>IF(入力①申請書項目!AN607="","",入力①申請書項目!AN607)</f>
        <v/>
      </c>
      <c r="AE807" s="394"/>
      <c r="AF807" s="394"/>
      <c r="AG807" s="443" t="str">
        <f>IF(入力①申請書項目!AQ607="","",入力①申請書項目!AQ607)</f>
        <v/>
      </c>
      <c r="AH807" s="443"/>
      <c r="AI807" s="394" t="str">
        <f>IF(入力①申請書項目!AS607=0,"",入力①申請書項目!AS607)</f>
        <v/>
      </c>
      <c r="AJ807" s="394"/>
      <c r="AK807" s="394"/>
      <c r="AL807" s="416" t="str">
        <f>IF(入力①申請書項目!AY607="","",入力①申請書項目!AY607)</f>
        <v/>
      </c>
      <c r="AM807" s="416"/>
      <c r="AN807" s="416"/>
      <c r="AO807" s="416"/>
      <c r="AP807" s="416"/>
      <c r="AQ807" s="342"/>
    </row>
    <row r="808" spans="1:43" x14ac:dyDescent="0.15">
      <c r="A808" s="268"/>
      <c r="B808" s="268"/>
      <c r="C808" s="351">
        <v>438</v>
      </c>
      <c r="D808" s="343" t="str">
        <f>IF(入力①申請書項目!E608="","",入力①申請書項目!E608)</f>
        <v/>
      </c>
      <c r="E808" s="393" t="str">
        <f>IF(入力①申請書項目!G608="","",IF(入力①申請書項目!M608="",""&amp;入力①申請書項目!G608&amp;"."&amp;入力①申請書項目!J608,""&amp;入力①申請書項目!G608&amp;"."&amp;入力①申請書項目!J608&amp;"."&amp;入力①申請書項目!M608))</f>
        <v/>
      </c>
      <c r="F808" s="393"/>
      <c r="G808" s="393"/>
      <c r="H808" s="393"/>
      <c r="I808" s="464" t="str">
        <f>IF(入力①申請書項目!P608="","",VLOOKUP(入力①申請書項目!P608,PL①!$A$28:$B$36,2,FALSE))</f>
        <v/>
      </c>
      <c r="J808" s="464"/>
      <c r="K808" s="464"/>
      <c r="L808" s="391" t="str">
        <f>IF(入力①申請書項目!T608="","",入力①申請書項目!T608)</f>
        <v/>
      </c>
      <c r="M808" s="391"/>
      <c r="N808" s="391"/>
      <c r="O808" s="391"/>
      <c r="P808" s="391"/>
      <c r="Q808" s="391"/>
      <c r="R808" s="391"/>
      <c r="S808" s="391"/>
      <c r="T808" s="391"/>
      <c r="U808" s="391"/>
      <c r="V808" s="391"/>
      <c r="W808" s="393" t="str">
        <f>IF(入力①申請書項目!AD608="","",入力①申請書項目!AD608)&amp;IF(入力①申請書項目!AG608="","",入力①申請書項目!AG608)</f>
        <v/>
      </c>
      <c r="X808" s="393"/>
      <c r="Y808" s="393"/>
      <c r="Z808" s="393"/>
      <c r="AA808" s="393" t="str">
        <f>IF(入力①申請書項目!AJ608="","",入力①申請書項目!AJ608)</f>
        <v/>
      </c>
      <c r="AB808" s="393"/>
      <c r="AC808" s="393"/>
      <c r="AD808" s="394" t="str">
        <f>IF(入力①申請書項目!AN608="","",入力①申請書項目!AN608)</f>
        <v/>
      </c>
      <c r="AE808" s="394"/>
      <c r="AF808" s="394"/>
      <c r="AG808" s="443" t="str">
        <f>IF(入力①申請書項目!AQ608="","",入力①申請書項目!AQ608)</f>
        <v/>
      </c>
      <c r="AH808" s="443"/>
      <c r="AI808" s="394" t="str">
        <f>IF(入力①申請書項目!AS608=0,"",入力①申請書項目!AS608)</f>
        <v/>
      </c>
      <c r="AJ808" s="394"/>
      <c r="AK808" s="394"/>
      <c r="AL808" s="416" t="str">
        <f>IF(入力①申請書項目!AY608="","",入力①申請書項目!AY608)</f>
        <v/>
      </c>
      <c r="AM808" s="416"/>
      <c r="AN808" s="416"/>
      <c r="AO808" s="416"/>
      <c r="AP808" s="416"/>
      <c r="AQ808" s="342"/>
    </row>
    <row r="809" spans="1:43" x14ac:dyDescent="0.15">
      <c r="A809" s="268"/>
      <c r="B809" s="268"/>
      <c r="C809" s="351">
        <v>439</v>
      </c>
      <c r="D809" s="343" t="str">
        <f>IF(入力①申請書項目!E609="","",入力①申請書項目!E609)</f>
        <v/>
      </c>
      <c r="E809" s="393" t="str">
        <f>IF(入力①申請書項目!G609="","",IF(入力①申請書項目!M609="",""&amp;入力①申請書項目!G609&amp;"."&amp;入力①申請書項目!J609,""&amp;入力①申請書項目!G609&amp;"."&amp;入力①申請書項目!J609&amp;"."&amp;入力①申請書項目!M609))</f>
        <v/>
      </c>
      <c r="F809" s="393"/>
      <c r="G809" s="393"/>
      <c r="H809" s="393"/>
      <c r="I809" s="464" t="str">
        <f>IF(入力①申請書項目!P609="","",VLOOKUP(入力①申請書項目!P609,PL①!$A$28:$B$36,2,FALSE))</f>
        <v/>
      </c>
      <c r="J809" s="464"/>
      <c r="K809" s="464"/>
      <c r="L809" s="391" t="str">
        <f>IF(入力①申請書項目!T609="","",入力①申請書項目!T609)</f>
        <v/>
      </c>
      <c r="M809" s="391"/>
      <c r="N809" s="391"/>
      <c r="O809" s="391"/>
      <c r="P809" s="391"/>
      <c r="Q809" s="391"/>
      <c r="R809" s="391"/>
      <c r="S809" s="391"/>
      <c r="T809" s="391"/>
      <c r="U809" s="391"/>
      <c r="V809" s="391"/>
      <c r="W809" s="393" t="str">
        <f>IF(入力①申請書項目!AD609="","",入力①申請書項目!AD609)&amp;IF(入力①申請書項目!AG609="","",入力①申請書項目!AG609)</f>
        <v/>
      </c>
      <c r="X809" s="393"/>
      <c r="Y809" s="393"/>
      <c r="Z809" s="393"/>
      <c r="AA809" s="393" t="str">
        <f>IF(入力①申請書項目!AJ609="","",入力①申請書項目!AJ609)</f>
        <v/>
      </c>
      <c r="AB809" s="393"/>
      <c r="AC809" s="393"/>
      <c r="AD809" s="394" t="str">
        <f>IF(入力①申請書項目!AN609="","",入力①申請書項目!AN609)</f>
        <v/>
      </c>
      <c r="AE809" s="394"/>
      <c r="AF809" s="394"/>
      <c r="AG809" s="443" t="str">
        <f>IF(入力①申請書項目!AQ609="","",入力①申請書項目!AQ609)</f>
        <v/>
      </c>
      <c r="AH809" s="443"/>
      <c r="AI809" s="394" t="str">
        <f>IF(入力①申請書項目!AS609=0,"",入力①申請書項目!AS609)</f>
        <v/>
      </c>
      <c r="AJ809" s="394"/>
      <c r="AK809" s="394"/>
      <c r="AL809" s="416" t="str">
        <f>IF(入力①申請書項目!AY609="","",入力①申請書項目!AY609)</f>
        <v/>
      </c>
      <c r="AM809" s="416"/>
      <c r="AN809" s="416"/>
      <c r="AO809" s="416"/>
      <c r="AP809" s="416"/>
      <c r="AQ809" s="342"/>
    </row>
    <row r="810" spans="1:43" x14ac:dyDescent="0.15">
      <c r="A810" s="268"/>
      <c r="B810" s="268"/>
      <c r="C810" s="351">
        <v>440</v>
      </c>
      <c r="D810" s="343" t="str">
        <f>IF(入力①申請書項目!E610="","",入力①申請書項目!E610)</f>
        <v/>
      </c>
      <c r="E810" s="393" t="str">
        <f>IF(入力①申請書項目!G610="","",IF(入力①申請書項目!M610="",""&amp;入力①申請書項目!G610&amp;"."&amp;入力①申請書項目!J610,""&amp;入力①申請書項目!G610&amp;"."&amp;入力①申請書項目!J610&amp;"."&amp;入力①申請書項目!M610))</f>
        <v/>
      </c>
      <c r="F810" s="393"/>
      <c r="G810" s="393"/>
      <c r="H810" s="393"/>
      <c r="I810" s="464" t="str">
        <f>IF(入力①申請書項目!P610="","",VLOOKUP(入力①申請書項目!P610,PL①!$A$28:$B$36,2,FALSE))</f>
        <v/>
      </c>
      <c r="J810" s="464"/>
      <c r="K810" s="464"/>
      <c r="L810" s="391" t="str">
        <f>IF(入力①申請書項目!T610="","",入力①申請書項目!T610)</f>
        <v/>
      </c>
      <c r="M810" s="391"/>
      <c r="N810" s="391"/>
      <c r="O810" s="391"/>
      <c r="P810" s="391"/>
      <c r="Q810" s="391"/>
      <c r="R810" s="391"/>
      <c r="S810" s="391"/>
      <c r="T810" s="391"/>
      <c r="U810" s="391"/>
      <c r="V810" s="391"/>
      <c r="W810" s="393" t="str">
        <f>IF(入力①申請書項目!AD610="","",入力①申請書項目!AD610)&amp;IF(入力①申請書項目!AG610="","",入力①申請書項目!AG610)</f>
        <v/>
      </c>
      <c r="X810" s="393"/>
      <c r="Y810" s="393"/>
      <c r="Z810" s="393"/>
      <c r="AA810" s="393" t="str">
        <f>IF(入力①申請書項目!AJ610="","",入力①申請書項目!AJ610)</f>
        <v/>
      </c>
      <c r="AB810" s="393"/>
      <c r="AC810" s="393"/>
      <c r="AD810" s="394" t="str">
        <f>IF(入力①申請書項目!AN610="","",入力①申請書項目!AN610)</f>
        <v/>
      </c>
      <c r="AE810" s="394"/>
      <c r="AF810" s="394"/>
      <c r="AG810" s="443" t="str">
        <f>IF(入力①申請書項目!AQ610="","",入力①申請書項目!AQ610)</f>
        <v/>
      </c>
      <c r="AH810" s="443"/>
      <c r="AI810" s="394" t="str">
        <f>IF(入力①申請書項目!AS610=0,"",入力①申請書項目!AS610)</f>
        <v/>
      </c>
      <c r="AJ810" s="394"/>
      <c r="AK810" s="394"/>
      <c r="AL810" s="416" t="str">
        <f>IF(入力①申請書項目!AY610="","",入力①申請書項目!AY610)</f>
        <v/>
      </c>
      <c r="AM810" s="416"/>
      <c r="AN810" s="416"/>
      <c r="AO810" s="416"/>
      <c r="AP810" s="416"/>
      <c r="AQ810" s="342"/>
    </row>
    <row r="811" spans="1:43" x14ac:dyDescent="0.15">
      <c r="A811" s="268"/>
      <c r="B811" s="268"/>
      <c r="C811" s="351">
        <v>441</v>
      </c>
      <c r="D811" s="343" t="str">
        <f>IF(入力①申請書項目!E611="","",入力①申請書項目!E611)</f>
        <v/>
      </c>
      <c r="E811" s="393" t="str">
        <f>IF(入力①申請書項目!G611="","",IF(入力①申請書項目!M611="",""&amp;入力①申請書項目!G611&amp;"."&amp;入力①申請書項目!J611,""&amp;入力①申請書項目!G611&amp;"."&amp;入力①申請書項目!J611&amp;"."&amp;入力①申請書項目!M611))</f>
        <v/>
      </c>
      <c r="F811" s="393"/>
      <c r="G811" s="393"/>
      <c r="H811" s="393"/>
      <c r="I811" s="464" t="str">
        <f>IF(入力①申請書項目!P611="","",VLOOKUP(入力①申請書項目!P611,PL①!$A$28:$B$36,2,FALSE))</f>
        <v/>
      </c>
      <c r="J811" s="464"/>
      <c r="K811" s="464"/>
      <c r="L811" s="391" t="str">
        <f>IF(入力①申請書項目!T611="","",入力①申請書項目!T611)</f>
        <v/>
      </c>
      <c r="M811" s="391"/>
      <c r="N811" s="391"/>
      <c r="O811" s="391"/>
      <c r="P811" s="391"/>
      <c r="Q811" s="391"/>
      <c r="R811" s="391"/>
      <c r="S811" s="391"/>
      <c r="T811" s="391"/>
      <c r="U811" s="391"/>
      <c r="V811" s="391"/>
      <c r="W811" s="393" t="str">
        <f>IF(入力①申請書項目!AD611="","",入力①申請書項目!AD611)&amp;IF(入力①申請書項目!AG611="","",入力①申請書項目!AG611)</f>
        <v/>
      </c>
      <c r="X811" s="393"/>
      <c r="Y811" s="393"/>
      <c r="Z811" s="393"/>
      <c r="AA811" s="393" t="str">
        <f>IF(入力①申請書項目!AJ611="","",入力①申請書項目!AJ611)</f>
        <v/>
      </c>
      <c r="AB811" s="393"/>
      <c r="AC811" s="393"/>
      <c r="AD811" s="394" t="str">
        <f>IF(入力①申請書項目!AN611="","",入力①申請書項目!AN611)</f>
        <v/>
      </c>
      <c r="AE811" s="394"/>
      <c r="AF811" s="394"/>
      <c r="AG811" s="443" t="str">
        <f>IF(入力①申請書項目!AQ611="","",入力①申請書項目!AQ611)</f>
        <v/>
      </c>
      <c r="AH811" s="443"/>
      <c r="AI811" s="394" t="str">
        <f>IF(入力①申請書項目!AS611=0,"",入力①申請書項目!AS611)</f>
        <v/>
      </c>
      <c r="AJ811" s="394"/>
      <c r="AK811" s="394"/>
      <c r="AL811" s="416" t="str">
        <f>IF(入力①申請書項目!AY611="","",入力①申請書項目!AY611)</f>
        <v/>
      </c>
      <c r="AM811" s="416"/>
      <c r="AN811" s="416"/>
      <c r="AO811" s="416"/>
      <c r="AP811" s="416"/>
      <c r="AQ811" s="342"/>
    </row>
    <row r="812" spans="1:43" x14ac:dyDescent="0.15">
      <c r="A812" s="268"/>
      <c r="B812" s="268"/>
      <c r="C812" s="351">
        <v>442</v>
      </c>
      <c r="D812" s="343" t="str">
        <f>IF(入力①申請書項目!E612="","",入力①申請書項目!E612)</f>
        <v/>
      </c>
      <c r="E812" s="393" t="str">
        <f>IF(入力①申請書項目!G612="","",IF(入力①申請書項目!M612="",""&amp;入力①申請書項目!G612&amp;"."&amp;入力①申請書項目!J612,""&amp;入力①申請書項目!G612&amp;"."&amp;入力①申請書項目!J612&amp;"."&amp;入力①申請書項目!M612))</f>
        <v/>
      </c>
      <c r="F812" s="393"/>
      <c r="G812" s="393"/>
      <c r="H812" s="393"/>
      <c r="I812" s="464" t="str">
        <f>IF(入力①申請書項目!P612="","",VLOOKUP(入力①申請書項目!P612,PL①!$A$28:$B$36,2,FALSE))</f>
        <v/>
      </c>
      <c r="J812" s="464"/>
      <c r="K812" s="464"/>
      <c r="L812" s="391" t="str">
        <f>IF(入力①申請書項目!T612="","",入力①申請書項目!T612)</f>
        <v/>
      </c>
      <c r="M812" s="391"/>
      <c r="N812" s="391"/>
      <c r="O812" s="391"/>
      <c r="P812" s="391"/>
      <c r="Q812" s="391"/>
      <c r="R812" s="391"/>
      <c r="S812" s="391"/>
      <c r="T812" s="391"/>
      <c r="U812" s="391"/>
      <c r="V812" s="391"/>
      <c r="W812" s="393" t="str">
        <f>IF(入力①申請書項目!AD612="","",入力①申請書項目!AD612)&amp;IF(入力①申請書項目!AG612="","",入力①申請書項目!AG612)</f>
        <v/>
      </c>
      <c r="X812" s="393"/>
      <c r="Y812" s="393"/>
      <c r="Z812" s="393"/>
      <c r="AA812" s="393" t="str">
        <f>IF(入力①申請書項目!AJ612="","",入力①申請書項目!AJ612)</f>
        <v/>
      </c>
      <c r="AB812" s="393"/>
      <c r="AC812" s="393"/>
      <c r="AD812" s="394" t="str">
        <f>IF(入力①申請書項目!AN612="","",入力①申請書項目!AN612)</f>
        <v/>
      </c>
      <c r="AE812" s="394"/>
      <c r="AF812" s="394"/>
      <c r="AG812" s="443" t="str">
        <f>IF(入力①申請書項目!AQ612="","",入力①申請書項目!AQ612)</f>
        <v/>
      </c>
      <c r="AH812" s="443"/>
      <c r="AI812" s="394" t="str">
        <f>IF(入力①申請書項目!AS612=0,"",入力①申請書項目!AS612)</f>
        <v/>
      </c>
      <c r="AJ812" s="394"/>
      <c r="AK812" s="394"/>
      <c r="AL812" s="416" t="str">
        <f>IF(入力①申請書項目!AY612="","",入力①申請書項目!AY612)</f>
        <v/>
      </c>
      <c r="AM812" s="416"/>
      <c r="AN812" s="416"/>
      <c r="AO812" s="416"/>
      <c r="AP812" s="416"/>
      <c r="AQ812" s="342"/>
    </row>
    <row r="813" spans="1:43" x14ac:dyDescent="0.15">
      <c r="A813" s="268"/>
      <c r="B813" s="268"/>
      <c r="C813" s="351">
        <v>443</v>
      </c>
      <c r="D813" s="343" t="str">
        <f>IF(入力①申請書項目!E613="","",入力①申請書項目!E613)</f>
        <v/>
      </c>
      <c r="E813" s="393" t="str">
        <f>IF(入力①申請書項目!G613="","",IF(入力①申請書項目!M613="",""&amp;入力①申請書項目!G613&amp;"."&amp;入力①申請書項目!J613,""&amp;入力①申請書項目!G613&amp;"."&amp;入力①申請書項目!J613&amp;"."&amp;入力①申請書項目!M613))</f>
        <v/>
      </c>
      <c r="F813" s="393"/>
      <c r="G813" s="393"/>
      <c r="H813" s="393"/>
      <c r="I813" s="464" t="str">
        <f>IF(入力①申請書項目!P613="","",VLOOKUP(入力①申請書項目!P613,PL①!$A$28:$B$36,2,FALSE))</f>
        <v/>
      </c>
      <c r="J813" s="464"/>
      <c r="K813" s="464"/>
      <c r="L813" s="391" t="str">
        <f>IF(入力①申請書項目!T613="","",入力①申請書項目!T613)</f>
        <v/>
      </c>
      <c r="M813" s="391"/>
      <c r="N813" s="391"/>
      <c r="O813" s="391"/>
      <c r="P813" s="391"/>
      <c r="Q813" s="391"/>
      <c r="R813" s="391"/>
      <c r="S813" s="391"/>
      <c r="T813" s="391"/>
      <c r="U813" s="391"/>
      <c r="V813" s="391"/>
      <c r="W813" s="393" t="str">
        <f>IF(入力①申請書項目!AD613="","",入力①申請書項目!AD613)&amp;IF(入力①申請書項目!AG613="","",入力①申請書項目!AG613)</f>
        <v/>
      </c>
      <c r="X813" s="393"/>
      <c r="Y813" s="393"/>
      <c r="Z813" s="393"/>
      <c r="AA813" s="393" t="str">
        <f>IF(入力①申請書項目!AJ613="","",入力①申請書項目!AJ613)</f>
        <v/>
      </c>
      <c r="AB813" s="393"/>
      <c r="AC813" s="393"/>
      <c r="AD813" s="394" t="str">
        <f>IF(入力①申請書項目!AN613="","",入力①申請書項目!AN613)</f>
        <v/>
      </c>
      <c r="AE813" s="394"/>
      <c r="AF813" s="394"/>
      <c r="AG813" s="443" t="str">
        <f>IF(入力①申請書項目!AQ613="","",入力①申請書項目!AQ613)</f>
        <v/>
      </c>
      <c r="AH813" s="443"/>
      <c r="AI813" s="394" t="str">
        <f>IF(入力①申請書項目!AS613=0,"",入力①申請書項目!AS613)</f>
        <v/>
      </c>
      <c r="AJ813" s="394"/>
      <c r="AK813" s="394"/>
      <c r="AL813" s="416" t="str">
        <f>IF(入力①申請書項目!AY613="","",入力①申請書項目!AY613)</f>
        <v/>
      </c>
      <c r="AM813" s="416"/>
      <c r="AN813" s="416"/>
      <c r="AO813" s="416"/>
      <c r="AP813" s="416"/>
      <c r="AQ813" s="342"/>
    </row>
    <row r="814" spans="1:43" x14ac:dyDescent="0.15">
      <c r="A814" s="268"/>
      <c r="B814" s="268"/>
      <c r="C814" s="351">
        <v>444</v>
      </c>
      <c r="D814" s="343" t="str">
        <f>IF(入力①申請書項目!E614="","",入力①申請書項目!E614)</f>
        <v/>
      </c>
      <c r="E814" s="393" t="str">
        <f>IF(入力①申請書項目!G614="","",IF(入力①申請書項目!M614="",""&amp;入力①申請書項目!G614&amp;"."&amp;入力①申請書項目!J614,""&amp;入力①申請書項目!G614&amp;"."&amp;入力①申請書項目!J614&amp;"."&amp;入力①申請書項目!M614))</f>
        <v/>
      </c>
      <c r="F814" s="393"/>
      <c r="G814" s="393"/>
      <c r="H814" s="393"/>
      <c r="I814" s="464" t="str">
        <f>IF(入力①申請書項目!P614="","",VLOOKUP(入力①申請書項目!P614,PL①!$A$28:$B$36,2,FALSE))</f>
        <v/>
      </c>
      <c r="J814" s="464"/>
      <c r="K814" s="464"/>
      <c r="L814" s="391" t="str">
        <f>IF(入力①申請書項目!T614="","",入力①申請書項目!T614)</f>
        <v/>
      </c>
      <c r="M814" s="391"/>
      <c r="N814" s="391"/>
      <c r="O814" s="391"/>
      <c r="P814" s="391"/>
      <c r="Q814" s="391"/>
      <c r="R814" s="391"/>
      <c r="S814" s="391"/>
      <c r="T814" s="391"/>
      <c r="U814" s="391"/>
      <c r="V814" s="391"/>
      <c r="W814" s="393" t="str">
        <f>IF(入力①申請書項目!AD614="","",入力①申請書項目!AD614)&amp;IF(入力①申請書項目!AG614="","",入力①申請書項目!AG614)</f>
        <v/>
      </c>
      <c r="X814" s="393"/>
      <c r="Y814" s="393"/>
      <c r="Z814" s="393"/>
      <c r="AA814" s="393" t="str">
        <f>IF(入力①申請書項目!AJ614="","",入力①申請書項目!AJ614)</f>
        <v/>
      </c>
      <c r="AB814" s="393"/>
      <c r="AC814" s="393"/>
      <c r="AD814" s="394" t="str">
        <f>IF(入力①申請書項目!AN614="","",入力①申請書項目!AN614)</f>
        <v/>
      </c>
      <c r="AE814" s="394"/>
      <c r="AF814" s="394"/>
      <c r="AG814" s="443" t="str">
        <f>IF(入力①申請書項目!AQ614="","",入力①申請書項目!AQ614)</f>
        <v/>
      </c>
      <c r="AH814" s="443"/>
      <c r="AI814" s="394" t="str">
        <f>IF(入力①申請書項目!AS614=0,"",入力①申請書項目!AS614)</f>
        <v/>
      </c>
      <c r="AJ814" s="394"/>
      <c r="AK814" s="394"/>
      <c r="AL814" s="416" t="str">
        <f>IF(入力①申請書項目!AY614="","",入力①申請書項目!AY614)</f>
        <v/>
      </c>
      <c r="AM814" s="416"/>
      <c r="AN814" s="416"/>
      <c r="AO814" s="416"/>
      <c r="AP814" s="416"/>
      <c r="AQ814" s="342"/>
    </row>
    <row r="815" spans="1:43" x14ac:dyDescent="0.15">
      <c r="A815" s="268"/>
      <c r="B815" s="268"/>
      <c r="C815" s="351">
        <v>445</v>
      </c>
      <c r="D815" s="343" t="str">
        <f>IF(入力①申請書項目!E615="","",入力①申請書項目!E615)</f>
        <v/>
      </c>
      <c r="E815" s="393" t="str">
        <f>IF(入力①申請書項目!G615="","",IF(入力①申請書項目!M615="",""&amp;入力①申請書項目!G615&amp;"."&amp;入力①申請書項目!J615,""&amp;入力①申請書項目!G615&amp;"."&amp;入力①申請書項目!J615&amp;"."&amp;入力①申請書項目!M615))</f>
        <v/>
      </c>
      <c r="F815" s="393"/>
      <c r="G815" s="393"/>
      <c r="H815" s="393"/>
      <c r="I815" s="464" t="str">
        <f>IF(入力①申請書項目!P615="","",VLOOKUP(入力①申請書項目!P615,PL①!$A$28:$B$36,2,FALSE))</f>
        <v/>
      </c>
      <c r="J815" s="464"/>
      <c r="K815" s="464"/>
      <c r="L815" s="391" t="str">
        <f>IF(入力①申請書項目!T615="","",入力①申請書項目!T615)</f>
        <v/>
      </c>
      <c r="M815" s="391"/>
      <c r="N815" s="391"/>
      <c r="O815" s="391"/>
      <c r="P815" s="391"/>
      <c r="Q815" s="391"/>
      <c r="R815" s="391"/>
      <c r="S815" s="391"/>
      <c r="T815" s="391"/>
      <c r="U815" s="391"/>
      <c r="V815" s="391"/>
      <c r="W815" s="393" t="str">
        <f>IF(入力①申請書項目!AD615="","",入力①申請書項目!AD615)&amp;IF(入力①申請書項目!AG615="","",入力①申請書項目!AG615)</f>
        <v/>
      </c>
      <c r="X815" s="393"/>
      <c r="Y815" s="393"/>
      <c r="Z815" s="393"/>
      <c r="AA815" s="393" t="str">
        <f>IF(入力①申請書項目!AJ615="","",入力①申請書項目!AJ615)</f>
        <v/>
      </c>
      <c r="AB815" s="393"/>
      <c r="AC815" s="393"/>
      <c r="AD815" s="394" t="str">
        <f>IF(入力①申請書項目!AN615="","",入力①申請書項目!AN615)</f>
        <v/>
      </c>
      <c r="AE815" s="394"/>
      <c r="AF815" s="394"/>
      <c r="AG815" s="443" t="str">
        <f>IF(入力①申請書項目!AQ615="","",入力①申請書項目!AQ615)</f>
        <v/>
      </c>
      <c r="AH815" s="443"/>
      <c r="AI815" s="394" t="str">
        <f>IF(入力①申請書項目!AS615=0,"",入力①申請書項目!AS615)</f>
        <v/>
      </c>
      <c r="AJ815" s="394"/>
      <c r="AK815" s="394"/>
      <c r="AL815" s="416" t="str">
        <f>IF(入力①申請書項目!AY615="","",入力①申請書項目!AY615)</f>
        <v/>
      </c>
      <c r="AM815" s="416"/>
      <c r="AN815" s="416"/>
      <c r="AO815" s="416"/>
      <c r="AP815" s="416"/>
      <c r="AQ815" s="342"/>
    </row>
    <row r="816" spans="1:43" x14ac:dyDescent="0.15">
      <c r="A816" s="268"/>
      <c r="B816" s="268"/>
      <c r="C816" s="351">
        <v>446</v>
      </c>
      <c r="D816" s="343" t="str">
        <f>IF(入力①申請書項目!E616="","",入力①申請書項目!E616)</f>
        <v/>
      </c>
      <c r="E816" s="393" t="str">
        <f>IF(入力①申請書項目!G616="","",IF(入力①申請書項目!M616="",""&amp;入力①申請書項目!G616&amp;"."&amp;入力①申請書項目!J616,""&amp;入力①申請書項目!G616&amp;"."&amp;入力①申請書項目!J616&amp;"."&amp;入力①申請書項目!M616))</f>
        <v/>
      </c>
      <c r="F816" s="393"/>
      <c r="G816" s="393"/>
      <c r="H816" s="393"/>
      <c r="I816" s="464" t="str">
        <f>IF(入力①申請書項目!P616="","",VLOOKUP(入力①申請書項目!P616,PL①!$A$28:$B$36,2,FALSE))</f>
        <v/>
      </c>
      <c r="J816" s="464"/>
      <c r="K816" s="464"/>
      <c r="L816" s="391" t="str">
        <f>IF(入力①申請書項目!T616="","",入力①申請書項目!T616)</f>
        <v/>
      </c>
      <c r="M816" s="391"/>
      <c r="N816" s="391"/>
      <c r="O816" s="391"/>
      <c r="P816" s="391"/>
      <c r="Q816" s="391"/>
      <c r="R816" s="391"/>
      <c r="S816" s="391"/>
      <c r="T816" s="391"/>
      <c r="U816" s="391"/>
      <c r="V816" s="391"/>
      <c r="W816" s="393" t="str">
        <f>IF(入力①申請書項目!AD616="","",入力①申請書項目!AD616)&amp;IF(入力①申請書項目!AG616="","",入力①申請書項目!AG616)</f>
        <v/>
      </c>
      <c r="X816" s="393"/>
      <c r="Y816" s="393"/>
      <c r="Z816" s="393"/>
      <c r="AA816" s="393" t="str">
        <f>IF(入力①申請書項目!AJ616="","",入力①申請書項目!AJ616)</f>
        <v/>
      </c>
      <c r="AB816" s="393"/>
      <c r="AC816" s="393"/>
      <c r="AD816" s="394" t="str">
        <f>IF(入力①申請書項目!AN616="","",入力①申請書項目!AN616)</f>
        <v/>
      </c>
      <c r="AE816" s="394"/>
      <c r="AF816" s="394"/>
      <c r="AG816" s="443" t="str">
        <f>IF(入力①申請書項目!AQ616="","",入力①申請書項目!AQ616)</f>
        <v/>
      </c>
      <c r="AH816" s="443"/>
      <c r="AI816" s="394" t="str">
        <f>IF(入力①申請書項目!AS616=0,"",入力①申請書項目!AS616)</f>
        <v/>
      </c>
      <c r="AJ816" s="394"/>
      <c r="AK816" s="394"/>
      <c r="AL816" s="416" t="str">
        <f>IF(入力①申請書項目!AY616="","",入力①申請書項目!AY616)</f>
        <v/>
      </c>
      <c r="AM816" s="416"/>
      <c r="AN816" s="416"/>
      <c r="AO816" s="416"/>
      <c r="AP816" s="416"/>
      <c r="AQ816" s="342"/>
    </row>
    <row r="817" spans="1:46" x14ac:dyDescent="0.15">
      <c r="A817" s="268"/>
      <c r="B817" s="268"/>
      <c r="C817" s="351">
        <v>447</v>
      </c>
      <c r="D817" s="343" t="str">
        <f>IF(入力①申請書項目!E617="","",入力①申請書項目!E617)</f>
        <v/>
      </c>
      <c r="E817" s="393" t="str">
        <f>IF(入力①申請書項目!G617="","",IF(入力①申請書項目!M617="",""&amp;入力①申請書項目!G617&amp;"."&amp;入力①申請書項目!J617,""&amp;入力①申請書項目!G617&amp;"."&amp;入力①申請書項目!J617&amp;"."&amp;入力①申請書項目!M617))</f>
        <v/>
      </c>
      <c r="F817" s="393"/>
      <c r="G817" s="393"/>
      <c r="H817" s="393"/>
      <c r="I817" s="464" t="str">
        <f>IF(入力①申請書項目!P617="","",VLOOKUP(入力①申請書項目!P617,PL①!$A$28:$B$36,2,FALSE))</f>
        <v/>
      </c>
      <c r="J817" s="464"/>
      <c r="K817" s="464"/>
      <c r="L817" s="391" t="str">
        <f>IF(入力①申請書項目!T617="","",入力①申請書項目!T617)</f>
        <v/>
      </c>
      <c r="M817" s="391"/>
      <c r="N817" s="391"/>
      <c r="O817" s="391"/>
      <c r="P817" s="391"/>
      <c r="Q817" s="391"/>
      <c r="R817" s="391"/>
      <c r="S817" s="391"/>
      <c r="T817" s="391"/>
      <c r="U817" s="391"/>
      <c r="V817" s="391"/>
      <c r="W817" s="393" t="str">
        <f>IF(入力①申請書項目!AD617="","",入力①申請書項目!AD617)&amp;IF(入力①申請書項目!AG617="","",入力①申請書項目!AG617)</f>
        <v/>
      </c>
      <c r="X817" s="393"/>
      <c r="Y817" s="393"/>
      <c r="Z817" s="393"/>
      <c r="AA817" s="393" t="str">
        <f>IF(入力①申請書項目!AJ617="","",入力①申請書項目!AJ617)</f>
        <v/>
      </c>
      <c r="AB817" s="393"/>
      <c r="AC817" s="393"/>
      <c r="AD817" s="394" t="str">
        <f>IF(入力①申請書項目!AN617="","",入力①申請書項目!AN617)</f>
        <v/>
      </c>
      <c r="AE817" s="394"/>
      <c r="AF817" s="394"/>
      <c r="AG817" s="443" t="str">
        <f>IF(入力①申請書項目!AQ617="","",入力①申請書項目!AQ617)</f>
        <v/>
      </c>
      <c r="AH817" s="443"/>
      <c r="AI817" s="394" t="str">
        <f>IF(入力①申請書項目!AS617=0,"",入力①申請書項目!AS617)</f>
        <v/>
      </c>
      <c r="AJ817" s="394"/>
      <c r="AK817" s="394"/>
      <c r="AL817" s="416" t="str">
        <f>IF(入力①申請書項目!AY617="","",入力①申請書項目!AY617)</f>
        <v/>
      </c>
      <c r="AM817" s="416"/>
      <c r="AN817" s="416"/>
      <c r="AO817" s="416"/>
      <c r="AP817" s="416"/>
      <c r="AQ817" s="342"/>
    </row>
    <row r="818" spans="1:46" x14ac:dyDescent="0.15">
      <c r="A818" s="268"/>
      <c r="B818" s="268"/>
      <c r="C818" s="351">
        <v>448</v>
      </c>
      <c r="D818" s="343" t="str">
        <f>IF(入力①申請書項目!E618="","",入力①申請書項目!E618)</f>
        <v/>
      </c>
      <c r="E818" s="393" t="str">
        <f>IF(入力①申請書項目!G618="","",IF(入力①申請書項目!M618="",""&amp;入力①申請書項目!G618&amp;"."&amp;入力①申請書項目!J618,""&amp;入力①申請書項目!G618&amp;"."&amp;入力①申請書項目!J618&amp;"."&amp;入力①申請書項目!M618))</f>
        <v/>
      </c>
      <c r="F818" s="393"/>
      <c r="G818" s="393"/>
      <c r="H818" s="393"/>
      <c r="I818" s="464" t="str">
        <f>IF(入力①申請書項目!P618="","",VLOOKUP(入力①申請書項目!P618,PL①!$A$28:$B$36,2,FALSE))</f>
        <v/>
      </c>
      <c r="J818" s="464"/>
      <c r="K818" s="464"/>
      <c r="L818" s="391" t="str">
        <f>IF(入力①申請書項目!T618="","",入力①申請書項目!T618)</f>
        <v/>
      </c>
      <c r="M818" s="391"/>
      <c r="N818" s="391"/>
      <c r="O818" s="391"/>
      <c r="P818" s="391"/>
      <c r="Q818" s="391"/>
      <c r="R818" s="391"/>
      <c r="S818" s="391"/>
      <c r="T818" s="391"/>
      <c r="U818" s="391"/>
      <c r="V818" s="391"/>
      <c r="W818" s="393" t="str">
        <f>IF(入力①申請書項目!AD618="","",入力①申請書項目!AD618)&amp;IF(入力①申請書項目!AG618="","",入力①申請書項目!AG618)</f>
        <v/>
      </c>
      <c r="X818" s="393"/>
      <c r="Y818" s="393"/>
      <c r="Z818" s="393"/>
      <c r="AA818" s="393" t="str">
        <f>IF(入力①申請書項目!AJ618="","",入力①申請書項目!AJ618)</f>
        <v/>
      </c>
      <c r="AB818" s="393"/>
      <c r="AC818" s="393"/>
      <c r="AD818" s="394" t="str">
        <f>IF(入力①申請書項目!AN618="","",入力①申請書項目!AN618)</f>
        <v/>
      </c>
      <c r="AE818" s="394"/>
      <c r="AF818" s="394"/>
      <c r="AG818" s="443" t="str">
        <f>IF(入力①申請書項目!AQ618="","",入力①申請書項目!AQ618)</f>
        <v/>
      </c>
      <c r="AH818" s="443"/>
      <c r="AI818" s="394" t="str">
        <f>IF(入力①申請書項目!AS618=0,"",入力①申請書項目!AS618)</f>
        <v/>
      </c>
      <c r="AJ818" s="394"/>
      <c r="AK818" s="394"/>
      <c r="AL818" s="416" t="str">
        <f>IF(入力①申請書項目!AY618="","",入力①申請書項目!AY618)</f>
        <v/>
      </c>
      <c r="AM818" s="416"/>
      <c r="AN818" s="416"/>
      <c r="AO818" s="416"/>
      <c r="AP818" s="416"/>
      <c r="AQ818" s="342"/>
    </row>
    <row r="819" spans="1:46" x14ac:dyDescent="0.15">
      <c r="A819" s="268"/>
      <c r="B819" s="268"/>
      <c r="C819" s="351">
        <v>449</v>
      </c>
      <c r="D819" s="343" t="str">
        <f>IF(入力①申請書項目!E619="","",入力①申請書項目!E619)</f>
        <v/>
      </c>
      <c r="E819" s="393" t="str">
        <f>IF(入力①申請書項目!G619="","",IF(入力①申請書項目!M619="",""&amp;入力①申請書項目!G619&amp;"."&amp;入力①申請書項目!J619,""&amp;入力①申請書項目!G619&amp;"."&amp;入力①申請書項目!J619&amp;"."&amp;入力①申請書項目!M619))</f>
        <v/>
      </c>
      <c r="F819" s="393"/>
      <c r="G819" s="393"/>
      <c r="H819" s="393"/>
      <c r="I819" s="464" t="str">
        <f>IF(入力①申請書項目!P619="","",VLOOKUP(入力①申請書項目!P619,PL①!$A$28:$B$36,2,FALSE))</f>
        <v/>
      </c>
      <c r="J819" s="464"/>
      <c r="K819" s="464"/>
      <c r="L819" s="391" t="str">
        <f>IF(入力①申請書項目!T619="","",入力①申請書項目!T619)</f>
        <v/>
      </c>
      <c r="M819" s="391"/>
      <c r="N819" s="391"/>
      <c r="O819" s="391"/>
      <c r="P819" s="391"/>
      <c r="Q819" s="391"/>
      <c r="R819" s="391"/>
      <c r="S819" s="391"/>
      <c r="T819" s="391"/>
      <c r="U819" s="391"/>
      <c r="V819" s="391"/>
      <c r="W819" s="393" t="str">
        <f>IF(入力①申請書項目!AD619="","",入力①申請書項目!AD619)&amp;IF(入力①申請書項目!AG619="","",入力①申請書項目!AG619)</f>
        <v/>
      </c>
      <c r="X819" s="393"/>
      <c r="Y819" s="393"/>
      <c r="Z819" s="393"/>
      <c r="AA819" s="393" t="str">
        <f>IF(入力①申請書項目!AJ619="","",入力①申請書項目!AJ619)</f>
        <v/>
      </c>
      <c r="AB819" s="393"/>
      <c r="AC819" s="393"/>
      <c r="AD819" s="394" t="str">
        <f>IF(入力①申請書項目!AN619="","",入力①申請書項目!AN619)</f>
        <v/>
      </c>
      <c r="AE819" s="394"/>
      <c r="AF819" s="394"/>
      <c r="AG819" s="443" t="str">
        <f>IF(入力①申請書項目!AQ619="","",入力①申請書項目!AQ619)</f>
        <v/>
      </c>
      <c r="AH819" s="443"/>
      <c r="AI819" s="394" t="str">
        <f>IF(入力①申請書項目!AS619=0,"",入力①申請書項目!AS619)</f>
        <v/>
      </c>
      <c r="AJ819" s="394"/>
      <c r="AK819" s="394"/>
      <c r="AL819" s="416" t="str">
        <f>IF(入力①申請書項目!AY619="","",入力①申請書項目!AY619)</f>
        <v/>
      </c>
      <c r="AM819" s="416"/>
      <c r="AN819" s="416"/>
      <c r="AO819" s="416"/>
      <c r="AP819" s="416"/>
      <c r="AQ819" s="342"/>
    </row>
    <row r="820" spans="1:46" x14ac:dyDescent="0.15">
      <c r="A820" s="268"/>
      <c r="B820" s="268"/>
      <c r="C820" s="351">
        <v>450</v>
      </c>
      <c r="D820" s="343" t="str">
        <f>IF(入力①申請書項目!E620="","",入力①申請書項目!E620)</f>
        <v/>
      </c>
      <c r="E820" s="393" t="str">
        <f>IF(入力①申請書項目!G620="","",IF(入力①申請書項目!M620="",""&amp;入力①申請書項目!G620&amp;"."&amp;入力①申請書項目!J620,""&amp;入力①申請書項目!G620&amp;"."&amp;入力①申請書項目!J620&amp;"."&amp;入力①申請書項目!M620))</f>
        <v/>
      </c>
      <c r="F820" s="393"/>
      <c r="G820" s="393"/>
      <c r="H820" s="393"/>
      <c r="I820" s="464" t="str">
        <f>IF(入力①申請書項目!P620="","",VLOOKUP(入力①申請書項目!P620,PL①!$A$28:$B$36,2,FALSE))</f>
        <v/>
      </c>
      <c r="J820" s="464"/>
      <c r="K820" s="464"/>
      <c r="L820" s="391" t="str">
        <f>IF(入力①申請書項目!T620="","",入力①申請書項目!T620)</f>
        <v/>
      </c>
      <c r="M820" s="391"/>
      <c r="N820" s="391"/>
      <c r="O820" s="391"/>
      <c r="P820" s="391"/>
      <c r="Q820" s="391"/>
      <c r="R820" s="391"/>
      <c r="S820" s="391"/>
      <c r="T820" s="391"/>
      <c r="U820" s="391"/>
      <c r="V820" s="391"/>
      <c r="W820" s="393" t="str">
        <f>IF(入力①申請書項目!AD620="","",入力①申請書項目!AD620)&amp;IF(入力①申請書項目!AG620="","",入力①申請書項目!AG620)</f>
        <v/>
      </c>
      <c r="X820" s="393"/>
      <c r="Y820" s="393"/>
      <c r="Z820" s="393"/>
      <c r="AA820" s="393" t="str">
        <f>IF(入力①申請書項目!AJ620="","",入力①申請書項目!AJ620)</f>
        <v/>
      </c>
      <c r="AB820" s="393"/>
      <c r="AC820" s="393"/>
      <c r="AD820" s="394" t="str">
        <f>IF(入力①申請書項目!AN620="","",入力①申請書項目!AN620)</f>
        <v/>
      </c>
      <c r="AE820" s="394"/>
      <c r="AF820" s="394"/>
      <c r="AG820" s="443" t="str">
        <f>IF(入力①申請書項目!AQ620="","",入力①申請書項目!AQ620)</f>
        <v/>
      </c>
      <c r="AH820" s="443"/>
      <c r="AI820" s="394" t="str">
        <f>IF(入力①申請書項目!AS620=0,"",入力①申請書項目!AS620)</f>
        <v/>
      </c>
      <c r="AJ820" s="394"/>
      <c r="AK820" s="394"/>
      <c r="AL820" s="416" t="str">
        <f>IF(入力①申請書項目!AY620="","",入力①申請書項目!AY620)</f>
        <v/>
      </c>
      <c r="AM820" s="416"/>
      <c r="AN820" s="416"/>
      <c r="AO820" s="416"/>
      <c r="AP820" s="416"/>
      <c r="AQ820" s="342"/>
    </row>
    <row r="821" spans="1:46" x14ac:dyDescent="0.15">
      <c r="A821" s="268"/>
      <c r="B821" s="268"/>
      <c r="C821" s="351">
        <v>451</v>
      </c>
      <c r="D821" s="343" t="str">
        <f>IF(入力①申請書項目!E621="","",入力①申請書項目!E621)</f>
        <v/>
      </c>
      <c r="E821" s="393" t="str">
        <f>IF(入力①申請書項目!G621="","",IF(入力①申請書項目!M621="",""&amp;入力①申請書項目!G621&amp;"."&amp;入力①申請書項目!J621,""&amp;入力①申請書項目!G621&amp;"."&amp;入力①申請書項目!J621&amp;"."&amp;入力①申請書項目!M621))</f>
        <v/>
      </c>
      <c r="F821" s="393"/>
      <c r="G821" s="393"/>
      <c r="H821" s="393"/>
      <c r="I821" s="464" t="str">
        <f>IF(入力①申請書項目!P621="","",VLOOKUP(入力①申請書項目!P621,PL①!$A$28:$B$36,2,FALSE))</f>
        <v/>
      </c>
      <c r="J821" s="464"/>
      <c r="K821" s="464"/>
      <c r="L821" s="391" t="str">
        <f>IF(入力①申請書項目!T621="","",入力①申請書項目!T621)</f>
        <v/>
      </c>
      <c r="M821" s="391"/>
      <c r="N821" s="391"/>
      <c r="O821" s="391"/>
      <c r="P821" s="391"/>
      <c r="Q821" s="391"/>
      <c r="R821" s="391"/>
      <c r="S821" s="391"/>
      <c r="T821" s="391"/>
      <c r="U821" s="391"/>
      <c r="V821" s="391"/>
      <c r="W821" s="393" t="str">
        <f>IF(入力①申請書項目!AD621="","",入力①申請書項目!AD621)&amp;IF(入力①申請書項目!AG621="","",入力①申請書項目!AG621)</f>
        <v/>
      </c>
      <c r="X821" s="393"/>
      <c r="Y821" s="393"/>
      <c r="Z821" s="393"/>
      <c r="AA821" s="393" t="str">
        <f>IF(入力①申請書項目!AJ621="","",入力①申請書項目!AJ621)</f>
        <v/>
      </c>
      <c r="AB821" s="393"/>
      <c r="AC821" s="393"/>
      <c r="AD821" s="394" t="str">
        <f>IF(入力①申請書項目!AN621="","",入力①申請書項目!AN621)</f>
        <v/>
      </c>
      <c r="AE821" s="394"/>
      <c r="AF821" s="394"/>
      <c r="AG821" s="443" t="str">
        <f>IF(入力①申請書項目!AQ621="","",入力①申請書項目!AQ621)</f>
        <v/>
      </c>
      <c r="AH821" s="443"/>
      <c r="AI821" s="394" t="str">
        <f>IF(入力①申請書項目!AS621=0,"",入力①申請書項目!AS621)</f>
        <v/>
      </c>
      <c r="AJ821" s="394"/>
      <c r="AK821" s="394"/>
      <c r="AL821" s="416" t="str">
        <f>IF(入力①申請書項目!AY621="","",入力①申請書項目!AY621)</f>
        <v/>
      </c>
      <c r="AM821" s="416"/>
      <c r="AN821" s="416"/>
      <c r="AO821" s="416"/>
      <c r="AP821" s="416"/>
      <c r="AQ821" s="342"/>
    </row>
    <row r="822" spans="1:46" x14ac:dyDescent="0.15">
      <c r="A822" s="268"/>
      <c r="B822" s="268"/>
      <c r="C822" s="351">
        <v>452</v>
      </c>
      <c r="D822" s="343" t="str">
        <f>IF(入力①申請書項目!E622="","",入力①申請書項目!E622)</f>
        <v/>
      </c>
      <c r="E822" s="393" t="str">
        <f>IF(入力①申請書項目!G622="","",IF(入力①申請書項目!M622="",""&amp;入力①申請書項目!G622&amp;"."&amp;入力①申請書項目!J622,""&amp;入力①申請書項目!G622&amp;"."&amp;入力①申請書項目!J622&amp;"."&amp;入力①申請書項目!M622))</f>
        <v/>
      </c>
      <c r="F822" s="393"/>
      <c r="G822" s="393"/>
      <c r="H822" s="393"/>
      <c r="I822" s="464" t="str">
        <f>IF(入力①申請書項目!P622="","",VLOOKUP(入力①申請書項目!P622,PL①!$A$28:$B$36,2,FALSE))</f>
        <v/>
      </c>
      <c r="J822" s="464"/>
      <c r="K822" s="464"/>
      <c r="L822" s="391" t="str">
        <f>IF(入力①申請書項目!T622="","",入力①申請書項目!T622)</f>
        <v/>
      </c>
      <c r="M822" s="391"/>
      <c r="N822" s="391"/>
      <c r="O822" s="391"/>
      <c r="P822" s="391"/>
      <c r="Q822" s="391"/>
      <c r="R822" s="391"/>
      <c r="S822" s="391"/>
      <c r="T822" s="391"/>
      <c r="U822" s="391"/>
      <c r="V822" s="391"/>
      <c r="W822" s="393" t="str">
        <f>IF(入力①申請書項目!AD622="","",入力①申請書項目!AD622)&amp;IF(入力①申請書項目!AG622="","",入力①申請書項目!AG622)</f>
        <v/>
      </c>
      <c r="X822" s="393"/>
      <c r="Y822" s="393"/>
      <c r="Z822" s="393"/>
      <c r="AA822" s="393" t="str">
        <f>IF(入力①申請書項目!AJ622="","",入力①申請書項目!AJ622)</f>
        <v/>
      </c>
      <c r="AB822" s="393"/>
      <c r="AC822" s="393"/>
      <c r="AD822" s="394" t="str">
        <f>IF(入力①申請書項目!AN622="","",入力①申請書項目!AN622)</f>
        <v/>
      </c>
      <c r="AE822" s="394"/>
      <c r="AF822" s="394"/>
      <c r="AG822" s="443" t="str">
        <f>IF(入力①申請書項目!AQ622="","",入力①申請書項目!AQ622)</f>
        <v/>
      </c>
      <c r="AH822" s="443"/>
      <c r="AI822" s="394" t="str">
        <f>IF(入力①申請書項目!AS622=0,"",入力①申請書項目!AS622)</f>
        <v/>
      </c>
      <c r="AJ822" s="394"/>
      <c r="AK822" s="394"/>
      <c r="AL822" s="416" t="str">
        <f>IF(入力①申請書項目!AY622="","",入力①申請書項目!AY622)</f>
        <v/>
      </c>
      <c r="AM822" s="416"/>
      <c r="AN822" s="416"/>
      <c r="AO822" s="416"/>
      <c r="AP822" s="416"/>
      <c r="AQ822" s="342"/>
    </row>
    <row r="823" spans="1:46" x14ac:dyDescent="0.15">
      <c r="A823" s="268"/>
      <c r="B823" s="268"/>
      <c r="C823" s="351">
        <v>453</v>
      </c>
      <c r="D823" s="343" t="str">
        <f>IF(入力①申請書項目!E623="","",入力①申請書項目!E623)</f>
        <v/>
      </c>
      <c r="E823" s="393" t="str">
        <f>IF(入力①申請書項目!G623="","",IF(入力①申請書項目!M623="",""&amp;入力①申請書項目!G623&amp;"."&amp;入力①申請書項目!J623,""&amp;入力①申請書項目!G623&amp;"."&amp;入力①申請書項目!J623&amp;"."&amp;入力①申請書項目!M623))</f>
        <v/>
      </c>
      <c r="F823" s="393"/>
      <c r="G823" s="393"/>
      <c r="H823" s="393"/>
      <c r="I823" s="464" t="str">
        <f>IF(入力①申請書項目!P623="","",VLOOKUP(入力①申請書項目!P623,PL①!$A$28:$B$36,2,FALSE))</f>
        <v/>
      </c>
      <c r="J823" s="464"/>
      <c r="K823" s="464"/>
      <c r="L823" s="391" t="str">
        <f>IF(入力①申請書項目!T623="","",入力①申請書項目!T623)</f>
        <v/>
      </c>
      <c r="M823" s="391"/>
      <c r="N823" s="391"/>
      <c r="O823" s="391"/>
      <c r="P823" s="391"/>
      <c r="Q823" s="391"/>
      <c r="R823" s="391"/>
      <c r="S823" s="391"/>
      <c r="T823" s="391"/>
      <c r="U823" s="391"/>
      <c r="V823" s="391"/>
      <c r="W823" s="393" t="str">
        <f>IF(入力①申請書項目!AD623="","",入力①申請書項目!AD623)&amp;IF(入力①申請書項目!AG623="","",入力①申請書項目!AG623)</f>
        <v/>
      </c>
      <c r="X823" s="393"/>
      <c r="Y823" s="393"/>
      <c r="Z823" s="393"/>
      <c r="AA823" s="393" t="str">
        <f>IF(入力①申請書項目!AJ623="","",入力①申請書項目!AJ623)</f>
        <v/>
      </c>
      <c r="AB823" s="393"/>
      <c r="AC823" s="393"/>
      <c r="AD823" s="394" t="str">
        <f>IF(入力①申請書項目!AN623="","",入力①申請書項目!AN623)</f>
        <v/>
      </c>
      <c r="AE823" s="394"/>
      <c r="AF823" s="394"/>
      <c r="AG823" s="443" t="str">
        <f>IF(入力①申請書項目!AQ623="","",入力①申請書項目!AQ623)</f>
        <v/>
      </c>
      <c r="AH823" s="443"/>
      <c r="AI823" s="394" t="str">
        <f>IF(入力①申請書項目!AS623=0,"",入力①申請書項目!AS623)</f>
        <v/>
      </c>
      <c r="AJ823" s="394"/>
      <c r="AK823" s="394"/>
      <c r="AL823" s="416" t="str">
        <f>IF(入力①申請書項目!AY623="","",入力①申請書項目!AY623)</f>
        <v/>
      </c>
      <c r="AM823" s="416"/>
      <c r="AN823" s="416"/>
      <c r="AO823" s="416"/>
      <c r="AP823" s="416"/>
      <c r="AQ823" s="342"/>
    </row>
    <row r="824" spans="1:46" x14ac:dyDescent="0.15">
      <c r="A824" s="268"/>
      <c r="B824" s="268"/>
      <c r="C824" s="351">
        <v>454</v>
      </c>
      <c r="D824" s="343" t="str">
        <f>IF(入力①申請書項目!E624="","",入力①申請書項目!E624)</f>
        <v/>
      </c>
      <c r="E824" s="393" t="str">
        <f>IF(入力①申請書項目!G624="","",IF(入力①申請書項目!M624="",""&amp;入力①申請書項目!G624&amp;"."&amp;入力①申請書項目!J624,""&amp;入力①申請書項目!G624&amp;"."&amp;入力①申請書項目!J624&amp;"."&amp;入力①申請書項目!M624))</f>
        <v/>
      </c>
      <c r="F824" s="393"/>
      <c r="G824" s="393"/>
      <c r="H824" s="393"/>
      <c r="I824" s="464" t="str">
        <f>IF(入力①申請書項目!P624="","",VLOOKUP(入力①申請書項目!P624,PL①!$A$28:$B$36,2,FALSE))</f>
        <v/>
      </c>
      <c r="J824" s="464"/>
      <c r="K824" s="464"/>
      <c r="L824" s="391" t="str">
        <f>IF(入力①申請書項目!T624="","",入力①申請書項目!T624)</f>
        <v/>
      </c>
      <c r="M824" s="391"/>
      <c r="N824" s="391"/>
      <c r="O824" s="391"/>
      <c r="P824" s="391"/>
      <c r="Q824" s="391"/>
      <c r="R824" s="391"/>
      <c r="S824" s="391"/>
      <c r="T824" s="391"/>
      <c r="U824" s="391"/>
      <c r="V824" s="391"/>
      <c r="W824" s="393" t="str">
        <f>IF(入力①申請書項目!AD624="","",入力①申請書項目!AD624)&amp;IF(入力①申請書項目!AG624="","",入力①申請書項目!AG624)</f>
        <v/>
      </c>
      <c r="X824" s="393"/>
      <c r="Y824" s="393"/>
      <c r="Z824" s="393"/>
      <c r="AA824" s="393" t="str">
        <f>IF(入力①申請書項目!AJ624="","",入力①申請書項目!AJ624)</f>
        <v/>
      </c>
      <c r="AB824" s="393"/>
      <c r="AC824" s="393"/>
      <c r="AD824" s="394" t="str">
        <f>IF(入力①申請書項目!AN624="","",入力①申請書項目!AN624)</f>
        <v/>
      </c>
      <c r="AE824" s="394"/>
      <c r="AF824" s="394"/>
      <c r="AG824" s="443" t="str">
        <f>IF(入力①申請書項目!AQ624="","",入力①申請書項目!AQ624)</f>
        <v/>
      </c>
      <c r="AH824" s="443"/>
      <c r="AI824" s="394" t="str">
        <f>IF(入力①申請書項目!AS624=0,"",入力①申請書項目!AS624)</f>
        <v/>
      </c>
      <c r="AJ824" s="394"/>
      <c r="AK824" s="394"/>
      <c r="AL824" s="416" t="str">
        <f>IF(入力①申請書項目!AY624="","",入力①申請書項目!AY624)</f>
        <v/>
      </c>
      <c r="AM824" s="416"/>
      <c r="AN824" s="416"/>
      <c r="AO824" s="416"/>
      <c r="AP824" s="416"/>
      <c r="AQ824" s="342"/>
    </row>
    <row r="825" spans="1:46" x14ac:dyDescent="0.15">
      <c r="A825" s="268"/>
      <c r="B825" s="268"/>
      <c r="C825" s="351">
        <v>455</v>
      </c>
      <c r="D825" s="343" t="str">
        <f>IF(入力①申請書項目!E625="","",入力①申請書項目!E625)</f>
        <v/>
      </c>
      <c r="E825" s="393" t="str">
        <f>IF(入力①申請書項目!G625="","",IF(入力①申請書項目!M625="",""&amp;入力①申請書項目!G625&amp;"."&amp;入力①申請書項目!J625,""&amp;入力①申請書項目!G625&amp;"."&amp;入力①申請書項目!J625&amp;"."&amp;入力①申請書項目!M625))</f>
        <v/>
      </c>
      <c r="F825" s="393"/>
      <c r="G825" s="393"/>
      <c r="H825" s="393"/>
      <c r="I825" s="464" t="str">
        <f>IF(入力①申請書項目!P625="","",VLOOKUP(入力①申請書項目!P625,PL①!$A$28:$B$36,2,FALSE))</f>
        <v/>
      </c>
      <c r="J825" s="464"/>
      <c r="K825" s="464"/>
      <c r="L825" s="391" t="str">
        <f>IF(入力①申請書項目!T625="","",入力①申請書項目!T625)</f>
        <v/>
      </c>
      <c r="M825" s="391"/>
      <c r="N825" s="391"/>
      <c r="O825" s="391"/>
      <c r="P825" s="391"/>
      <c r="Q825" s="391"/>
      <c r="R825" s="391"/>
      <c r="S825" s="391"/>
      <c r="T825" s="391"/>
      <c r="U825" s="391"/>
      <c r="V825" s="391"/>
      <c r="W825" s="393" t="str">
        <f>IF(入力①申請書項目!AD625="","",入力①申請書項目!AD625)&amp;IF(入力①申請書項目!AG625="","",入力①申請書項目!AG625)</f>
        <v/>
      </c>
      <c r="X825" s="393"/>
      <c r="Y825" s="393"/>
      <c r="Z825" s="393"/>
      <c r="AA825" s="393" t="str">
        <f>IF(入力①申請書項目!AJ625="","",入力①申請書項目!AJ625)</f>
        <v/>
      </c>
      <c r="AB825" s="393"/>
      <c r="AC825" s="393"/>
      <c r="AD825" s="394" t="str">
        <f>IF(入力①申請書項目!AN625="","",入力①申請書項目!AN625)</f>
        <v/>
      </c>
      <c r="AE825" s="394"/>
      <c r="AF825" s="394"/>
      <c r="AG825" s="443" t="str">
        <f>IF(入力①申請書項目!AQ625="","",入力①申請書項目!AQ625)</f>
        <v/>
      </c>
      <c r="AH825" s="443"/>
      <c r="AI825" s="394" t="str">
        <f>IF(入力①申請書項目!AS625=0,"",入力①申請書項目!AS625)</f>
        <v/>
      </c>
      <c r="AJ825" s="394"/>
      <c r="AK825" s="394"/>
      <c r="AL825" s="416" t="str">
        <f>IF(入力①申請書項目!AY625="","",入力①申請書項目!AY625)</f>
        <v/>
      </c>
      <c r="AM825" s="416"/>
      <c r="AN825" s="416"/>
      <c r="AO825" s="416"/>
      <c r="AP825" s="416"/>
      <c r="AQ825" s="342"/>
    </row>
    <row r="826" spans="1:46" x14ac:dyDescent="0.15">
      <c r="A826" s="268"/>
      <c r="B826" s="268"/>
      <c r="C826" s="351">
        <v>456</v>
      </c>
      <c r="D826" s="343" t="str">
        <f>IF(入力①申請書項目!E626="","",入力①申請書項目!E626)</f>
        <v/>
      </c>
      <c r="E826" s="393" t="str">
        <f>IF(入力①申請書項目!G626="","",IF(入力①申請書項目!M626="",""&amp;入力①申請書項目!G626&amp;"."&amp;入力①申請書項目!J626,""&amp;入力①申請書項目!G626&amp;"."&amp;入力①申請書項目!J626&amp;"."&amp;入力①申請書項目!M626))</f>
        <v/>
      </c>
      <c r="F826" s="393"/>
      <c r="G826" s="393"/>
      <c r="H826" s="393"/>
      <c r="I826" s="464" t="str">
        <f>IF(入力①申請書項目!P626="","",VLOOKUP(入力①申請書項目!P626,PL①!$A$28:$B$36,2,FALSE))</f>
        <v/>
      </c>
      <c r="J826" s="464"/>
      <c r="K826" s="464"/>
      <c r="L826" s="391" t="str">
        <f>IF(入力①申請書項目!T626="","",入力①申請書項目!T626)</f>
        <v/>
      </c>
      <c r="M826" s="391"/>
      <c r="N826" s="391"/>
      <c r="O826" s="391"/>
      <c r="P826" s="391"/>
      <c r="Q826" s="391"/>
      <c r="R826" s="391"/>
      <c r="S826" s="391"/>
      <c r="T826" s="391"/>
      <c r="U826" s="391"/>
      <c r="V826" s="391"/>
      <c r="W826" s="393" t="str">
        <f>IF(入力①申請書項目!AD626="","",入力①申請書項目!AD626)&amp;IF(入力①申請書項目!AG626="","",入力①申請書項目!AG626)</f>
        <v/>
      </c>
      <c r="X826" s="393"/>
      <c r="Y826" s="393"/>
      <c r="Z826" s="393"/>
      <c r="AA826" s="393" t="str">
        <f>IF(入力①申請書項目!AJ626="","",入力①申請書項目!AJ626)</f>
        <v/>
      </c>
      <c r="AB826" s="393"/>
      <c r="AC826" s="393"/>
      <c r="AD826" s="394" t="str">
        <f>IF(入力①申請書項目!AN626="","",入力①申請書項目!AN626)</f>
        <v/>
      </c>
      <c r="AE826" s="394"/>
      <c r="AF826" s="394"/>
      <c r="AG826" s="443" t="str">
        <f>IF(入力①申請書項目!AQ626="","",入力①申請書項目!AQ626)</f>
        <v/>
      </c>
      <c r="AH826" s="443"/>
      <c r="AI826" s="394" t="str">
        <f>IF(入力①申請書項目!AS626=0,"",入力①申請書項目!AS626)</f>
        <v/>
      </c>
      <c r="AJ826" s="394"/>
      <c r="AK826" s="394"/>
      <c r="AL826" s="416" t="str">
        <f>IF(入力①申請書項目!AY626="","",入力①申請書項目!AY626)</f>
        <v/>
      </c>
      <c r="AM826" s="416"/>
      <c r="AN826" s="416"/>
      <c r="AO826" s="416"/>
      <c r="AP826" s="416"/>
      <c r="AQ826" s="342"/>
    </row>
    <row r="827" spans="1:46" x14ac:dyDescent="0.15">
      <c r="A827" s="268"/>
      <c r="B827" s="268"/>
      <c r="C827" s="351">
        <v>457</v>
      </c>
      <c r="D827" s="343" t="str">
        <f>IF(入力①申請書項目!E627="","",入力①申請書項目!E627)</f>
        <v/>
      </c>
      <c r="E827" s="393" t="str">
        <f>IF(入力①申請書項目!G627="","",IF(入力①申請書項目!M627="",""&amp;入力①申請書項目!G627&amp;"."&amp;入力①申請書項目!J627,""&amp;入力①申請書項目!G627&amp;"."&amp;入力①申請書項目!J627&amp;"."&amp;入力①申請書項目!M627))</f>
        <v/>
      </c>
      <c r="F827" s="393"/>
      <c r="G827" s="393"/>
      <c r="H827" s="393"/>
      <c r="I827" s="464" t="str">
        <f>IF(入力①申請書項目!P627="","",VLOOKUP(入力①申請書項目!P627,PL①!$A$28:$B$36,2,FALSE))</f>
        <v/>
      </c>
      <c r="J827" s="464"/>
      <c r="K827" s="464"/>
      <c r="L827" s="391" t="str">
        <f>IF(入力①申請書項目!T627="","",入力①申請書項目!T627)</f>
        <v/>
      </c>
      <c r="M827" s="391"/>
      <c r="N827" s="391"/>
      <c r="O827" s="391"/>
      <c r="P827" s="391"/>
      <c r="Q827" s="391"/>
      <c r="R827" s="391"/>
      <c r="S827" s="391"/>
      <c r="T827" s="391"/>
      <c r="U827" s="391"/>
      <c r="V827" s="391"/>
      <c r="W827" s="393" t="str">
        <f>IF(入力①申請書項目!AD627="","",入力①申請書項目!AD627)&amp;IF(入力①申請書項目!AG627="","",入力①申請書項目!AG627)</f>
        <v/>
      </c>
      <c r="X827" s="393"/>
      <c r="Y827" s="393"/>
      <c r="Z827" s="393"/>
      <c r="AA827" s="393" t="str">
        <f>IF(入力①申請書項目!AJ627="","",入力①申請書項目!AJ627)</f>
        <v/>
      </c>
      <c r="AB827" s="393"/>
      <c r="AC827" s="393"/>
      <c r="AD827" s="394" t="str">
        <f>IF(入力①申請書項目!AN627="","",入力①申請書項目!AN627)</f>
        <v/>
      </c>
      <c r="AE827" s="394"/>
      <c r="AF827" s="394"/>
      <c r="AG827" s="443" t="str">
        <f>IF(入力①申請書項目!AQ627="","",入力①申請書項目!AQ627)</f>
        <v/>
      </c>
      <c r="AH827" s="443"/>
      <c r="AI827" s="394" t="str">
        <f>IF(入力①申請書項目!AS627=0,"",入力①申請書項目!AS627)</f>
        <v/>
      </c>
      <c r="AJ827" s="394"/>
      <c r="AK827" s="394"/>
      <c r="AL827" s="416" t="str">
        <f>IF(入力①申請書項目!AY627="","",入力①申請書項目!AY627)</f>
        <v/>
      </c>
      <c r="AM827" s="416"/>
      <c r="AN827" s="416"/>
      <c r="AO827" s="416"/>
      <c r="AP827" s="416"/>
      <c r="AQ827" s="342"/>
    </row>
    <row r="828" spans="1:46" x14ac:dyDescent="0.15">
      <c r="A828" s="268"/>
      <c r="B828" s="268"/>
      <c r="C828" s="351">
        <v>458</v>
      </c>
      <c r="D828" s="343" t="str">
        <f>IF(入力①申請書項目!E628="","",入力①申請書項目!E628)</f>
        <v/>
      </c>
      <c r="E828" s="393" t="str">
        <f>IF(入力①申請書項目!G628="","",IF(入力①申請書項目!M628="",""&amp;入力①申請書項目!G628&amp;"."&amp;入力①申請書項目!J628,""&amp;入力①申請書項目!G628&amp;"."&amp;入力①申請書項目!J628&amp;"."&amp;入力①申請書項目!M628))</f>
        <v/>
      </c>
      <c r="F828" s="393"/>
      <c r="G828" s="393"/>
      <c r="H828" s="393"/>
      <c r="I828" s="464" t="str">
        <f>IF(入力①申請書項目!P628="","",VLOOKUP(入力①申請書項目!P628,PL①!$A$28:$B$36,2,FALSE))</f>
        <v/>
      </c>
      <c r="J828" s="464"/>
      <c r="K828" s="464"/>
      <c r="L828" s="391" t="str">
        <f>IF(入力①申請書項目!T628="","",入力①申請書項目!T628)</f>
        <v/>
      </c>
      <c r="M828" s="391"/>
      <c r="N828" s="391"/>
      <c r="O828" s="391"/>
      <c r="P828" s="391"/>
      <c r="Q828" s="391"/>
      <c r="R828" s="391"/>
      <c r="S828" s="391"/>
      <c r="T828" s="391"/>
      <c r="U828" s="391"/>
      <c r="V828" s="391"/>
      <c r="W828" s="393" t="str">
        <f>IF(入力①申請書項目!AD628="","",入力①申請書項目!AD628)&amp;IF(入力①申請書項目!AG628="","",入力①申請書項目!AG628)</f>
        <v/>
      </c>
      <c r="X828" s="393"/>
      <c r="Y828" s="393"/>
      <c r="Z828" s="393"/>
      <c r="AA828" s="393" t="str">
        <f>IF(入力①申請書項目!AJ628="","",入力①申請書項目!AJ628)</f>
        <v/>
      </c>
      <c r="AB828" s="393"/>
      <c r="AC828" s="393"/>
      <c r="AD828" s="394" t="str">
        <f>IF(入力①申請書項目!AN628="","",入力①申請書項目!AN628)</f>
        <v/>
      </c>
      <c r="AE828" s="394"/>
      <c r="AF828" s="394"/>
      <c r="AG828" s="443" t="str">
        <f>IF(入力①申請書項目!AQ628="","",入力①申請書項目!AQ628)</f>
        <v/>
      </c>
      <c r="AH828" s="443"/>
      <c r="AI828" s="394" t="str">
        <f>IF(入力①申請書項目!AS628=0,"",入力①申請書項目!AS628)</f>
        <v/>
      </c>
      <c r="AJ828" s="394"/>
      <c r="AK828" s="394"/>
      <c r="AL828" s="416" t="str">
        <f>IF(入力①申請書項目!AY628="","",入力①申請書項目!AY628)</f>
        <v/>
      </c>
      <c r="AM828" s="416"/>
      <c r="AN828" s="416"/>
      <c r="AO828" s="416"/>
      <c r="AP828" s="416"/>
      <c r="AQ828" s="342"/>
    </row>
    <row r="829" spans="1:46" x14ac:dyDescent="0.15">
      <c r="A829" s="268"/>
      <c r="B829" s="268"/>
      <c r="C829" s="351">
        <v>459</v>
      </c>
      <c r="D829" s="343" t="str">
        <f>IF(入力①申請書項目!E629="","",入力①申請書項目!E629)</f>
        <v/>
      </c>
      <c r="E829" s="393" t="str">
        <f>IF(入力①申請書項目!G629="","",IF(入力①申請書項目!M629="",""&amp;入力①申請書項目!G629&amp;"."&amp;入力①申請書項目!J629,""&amp;入力①申請書項目!G629&amp;"."&amp;入力①申請書項目!J629&amp;"."&amp;入力①申請書項目!M629))</f>
        <v/>
      </c>
      <c r="F829" s="393"/>
      <c r="G829" s="393"/>
      <c r="H829" s="393"/>
      <c r="I829" s="464" t="str">
        <f>IF(入力①申請書項目!P629="","",VLOOKUP(入力①申請書項目!P629,PL①!$A$28:$B$36,2,FALSE))</f>
        <v/>
      </c>
      <c r="J829" s="464"/>
      <c r="K829" s="464"/>
      <c r="L829" s="391" t="str">
        <f>IF(入力①申請書項目!T629="","",入力①申請書項目!T629)</f>
        <v/>
      </c>
      <c r="M829" s="391"/>
      <c r="N829" s="391"/>
      <c r="O829" s="391"/>
      <c r="P829" s="391"/>
      <c r="Q829" s="391"/>
      <c r="R829" s="391"/>
      <c r="S829" s="391"/>
      <c r="T829" s="391"/>
      <c r="U829" s="391"/>
      <c r="V829" s="391"/>
      <c r="W829" s="393" t="str">
        <f>IF(入力①申請書項目!AD629="","",入力①申請書項目!AD629)&amp;IF(入力①申請書項目!AG629="","",入力①申請書項目!AG629)</f>
        <v/>
      </c>
      <c r="X829" s="393"/>
      <c r="Y829" s="393"/>
      <c r="Z829" s="393"/>
      <c r="AA829" s="393" t="str">
        <f>IF(入力①申請書項目!AJ629="","",入力①申請書項目!AJ629)</f>
        <v/>
      </c>
      <c r="AB829" s="393"/>
      <c r="AC829" s="393"/>
      <c r="AD829" s="394" t="str">
        <f>IF(入力①申請書項目!AN629="","",入力①申請書項目!AN629)</f>
        <v/>
      </c>
      <c r="AE829" s="394"/>
      <c r="AF829" s="394"/>
      <c r="AG829" s="443" t="str">
        <f>IF(入力①申請書項目!AQ629="","",入力①申請書項目!AQ629)</f>
        <v/>
      </c>
      <c r="AH829" s="443"/>
      <c r="AI829" s="394" t="str">
        <f>IF(入力①申請書項目!AS629=0,"",入力①申請書項目!AS629)</f>
        <v/>
      </c>
      <c r="AJ829" s="394"/>
      <c r="AK829" s="394"/>
      <c r="AL829" s="416" t="str">
        <f>IF(入力①申請書項目!AY629="","",入力①申請書項目!AY629)</f>
        <v/>
      </c>
      <c r="AM829" s="416"/>
      <c r="AN829" s="416"/>
      <c r="AO829" s="416"/>
      <c r="AP829" s="416"/>
      <c r="AQ829" s="342"/>
    </row>
    <row r="830" spans="1:46" x14ac:dyDescent="0.15">
      <c r="A830" s="268"/>
      <c r="B830" s="268"/>
      <c r="C830" s="351">
        <v>460</v>
      </c>
      <c r="D830" s="343" t="str">
        <f>IF(入力①申請書項目!E630="","",入力①申請書項目!E630)</f>
        <v/>
      </c>
      <c r="E830" s="393" t="str">
        <f>IF(入力①申請書項目!G630="","",IF(入力①申請書項目!M630="",""&amp;入力①申請書項目!G630&amp;"."&amp;入力①申請書項目!J630,""&amp;入力①申請書項目!G630&amp;"."&amp;入力①申請書項目!J630&amp;"."&amp;入力①申請書項目!M630))</f>
        <v/>
      </c>
      <c r="F830" s="393"/>
      <c r="G830" s="393"/>
      <c r="H830" s="393"/>
      <c r="I830" s="464" t="str">
        <f>IF(入力①申請書項目!P630="","",VLOOKUP(入力①申請書項目!P630,PL①!$A$28:$B$36,2,FALSE))</f>
        <v/>
      </c>
      <c r="J830" s="464"/>
      <c r="K830" s="464"/>
      <c r="L830" s="391" t="str">
        <f>IF(入力①申請書項目!T630="","",入力①申請書項目!T630)</f>
        <v/>
      </c>
      <c r="M830" s="391"/>
      <c r="N830" s="391"/>
      <c r="O830" s="391"/>
      <c r="P830" s="391"/>
      <c r="Q830" s="391"/>
      <c r="R830" s="391"/>
      <c r="S830" s="391"/>
      <c r="T830" s="391"/>
      <c r="U830" s="391"/>
      <c r="V830" s="391"/>
      <c r="W830" s="393" t="str">
        <f>IF(入力①申請書項目!AD630="","",入力①申請書項目!AD630)&amp;IF(入力①申請書項目!AG630="","",入力①申請書項目!AG630)</f>
        <v/>
      </c>
      <c r="X830" s="393"/>
      <c r="Y830" s="393"/>
      <c r="Z830" s="393"/>
      <c r="AA830" s="393" t="str">
        <f>IF(入力①申請書項目!AJ630="","",入力①申請書項目!AJ630)</f>
        <v/>
      </c>
      <c r="AB830" s="393"/>
      <c r="AC830" s="393"/>
      <c r="AD830" s="394" t="str">
        <f>IF(入力①申請書項目!AN630="","",入力①申請書項目!AN630)</f>
        <v/>
      </c>
      <c r="AE830" s="394"/>
      <c r="AF830" s="394"/>
      <c r="AG830" s="443" t="str">
        <f>IF(入力①申請書項目!AQ630="","",入力①申請書項目!AQ630)</f>
        <v/>
      </c>
      <c r="AH830" s="443"/>
      <c r="AI830" s="394" t="str">
        <f>IF(入力①申請書項目!AS630=0,"",入力①申請書項目!AS630)</f>
        <v/>
      </c>
      <c r="AJ830" s="394"/>
      <c r="AK830" s="394"/>
      <c r="AL830" s="416" t="str">
        <f>IF(入力①申請書項目!AY630="","",入力①申請書項目!AY630)</f>
        <v/>
      </c>
      <c r="AM830" s="416"/>
      <c r="AN830" s="416"/>
      <c r="AO830" s="416"/>
      <c r="AP830" s="416"/>
      <c r="AQ830" s="342"/>
      <c r="AT830" s="70">
        <f>IF(L830="",0,1)</f>
        <v>0</v>
      </c>
    </row>
    <row r="831" spans="1:46" x14ac:dyDescent="0.15">
      <c r="A831" s="268"/>
      <c r="B831" s="268"/>
      <c r="C831" s="351">
        <v>461</v>
      </c>
      <c r="D831" s="343" t="str">
        <f>IF(入力①申請書項目!E631="","",入力①申請書項目!E631)</f>
        <v/>
      </c>
      <c r="E831" s="393" t="str">
        <f>IF(入力①申請書項目!G631="","",IF(入力①申請書項目!M631="",""&amp;入力①申請書項目!G631&amp;"."&amp;入力①申請書項目!J631,""&amp;入力①申請書項目!G631&amp;"."&amp;入力①申請書項目!J631&amp;"."&amp;入力①申請書項目!M631))</f>
        <v/>
      </c>
      <c r="F831" s="393"/>
      <c r="G831" s="393"/>
      <c r="H831" s="393"/>
      <c r="I831" s="464" t="str">
        <f>IF(入力①申請書項目!P631="","",VLOOKUP(入力①申請書項目!P631,PL①!$A$28:$B$36,2,FALSE))</f>
        <v/>
      </c>
      <c r="J831" s="464"/>
      <c r="K831" s="464"/>
      <c r="L831" s="391" t="str">
        <f>IF(入力①申請書項目!T631="","",入力①申請書項目!T631)</f>
        <v/>
      </c>
      <c r="M831" s="391"/>
      <c r="N831" s="391"/>
      <c r="O831" s="391"/>
      <c r="P831" s="391"/>
      <c r="Q831" s="391"/>
      <c r="R831" s="391"/>
      <c r="S831" s="391"/>
      <c r="T831" s="391"/>
      <c r="U831" s="391"/>
      <c r="V831" s="391"/>
      <c r="W831" s="393" t="str">
        <f>IF(入力①申請書項目!AD631="","",入力①申請書項目!AD631)&amp;IF(入力①申請書項目!AG631="","",入力①申請書項目!AG631)</f>
        <v/>
      </c>
      <c r="X831" s="393"/>
      <c r="Y831" s="393"/>
      <c r="Z831" s="393"/>
      <c r="AA831" s="393" t="str">
        <f>IF(入力①申請書項目!AJ631="","",入力①申請書項目!AJ631)</f>
        <v/>
      </c>
      <c r="AB831" s="393"/>
      <c r="AC831" s="393"/>
      <c r="AD831" s="394" t="str">
        <f>IF(入力①申請書項目!AN631="","",入力①申請書項目!AN631)</f>
        <v/>
      </c>
      <c r="AE831" s="394"/>
      <c r="AF831" s="394"/>
      <c r="AG831" s="443" t="str">
        <f>IF(入力①申請書項目!AQ631="","",入力①申請書項目!AQ631)</f>
        <v/>
      </c>
      <c r="AH831" s="443"/>
      <c r="AI831" s="394" t="str">
        <f>IF(入力①申請書項目!AS631=0,"",入力①申請書項目!AS631)</f>
        <v/>
      </c>
      <c r="AJ831" s="394"/>
      <c r="AK831" s="394"/>
      <c r="AL831" s="416" t="str">
        <f>IF(入力①申請書項目!AY631="","",入力①申請書項目!AY631)</f>
        <v/>
      </c>
      <c r="AM831" s="416"/>
      <c r="AN831" s="416"/>
      <c r="AO831" s="416"/>
      <c r="AP831" s="416"/>
      <c r="AQ831" s="342"/>
    </row>
    <row r="832" spans="1:46" x14ac:dyDescent="0.15">
      <c r="A832" s="268"/>
      <c r="B832" s="268"/>
      <c r="C832" s="351">
        <v>462</v>
      </c>
      <c r="D832" s="343" t="str">
        <f>IF(入力①申請書項目!E632="","",入力①申請書項目!E632)</f>
        <v/>
      </c>
      <c r="E832" s="393" t="str">
        <f>IF(入力①申請書項目!G632="","",IF(入力①申請書項目!M632="",""&amp;入力①申請書項目!G632&amp;"."&amp;入力①申請書項目!J632,""&amp;入力①申請書項目!G632&amp;"."&amp;入力①申請書項目!J632&amp;"."&amp;入力①申請書項目!M632))</f>
        <v/>
      </c>
      <c r="F832" s="393"/>
      <c r="G832" s="393"/>
      <c r="H832" s="393"/>
      <c r="I832" s="464" t="str">
        <f>IF(入力①申請書項目!P632="","",VLOOKUP(入力①申請書項目!P632,PL①!$A$28:$B$36,2,FALSE))</f>
        <v/>
      </c>
      <c r="J832" s="464"/>
      <c r="K832" s="464"/>
      <c r="L832" s="391" t="str">
        <f>IF(入力①申請書項目!T632="","",入力①申請書項目!T632)</f>
        <v/>
      </c>
      <c r="M832" s="391"/>
      <c r="N832" s="391"/>
      <c r="O832" s="391"/>
      <c r="P832" s="391"/>
      <c r="Q832" s="391"/>
      <c r="R832" s="391"/>
      <c r="S832" s="391"/>
      <c r="T832" s="391"/>
      <c r="U832" s="391"/>
      <c r="V832" s="391"/>
      <c r="W832" s="393" t="str">
        <f>IF(入力①申請書項目!AD632="","",入力①申請書項目!AD632)&amp;IF(入力①申請書項目!AG632="","",入力①申請書項目!AG632)</f>
        <v/>
      </c>
      <c r="X832" s="393"/>
      <c r="Y832" s="393"/>
      <c r="Z832" s="393"/>
      <c r="AA832" s="393" t="str">
        <f>IF(入力①申請書項目!AJ632="","",入力①申請書項目!AJ632)</f>
        <v/>
      </c>
      <c r="AB832" s="393"/>
      <c r="AC832" s="393"/>
      <c r="AD832" s="394" t="str">
        <f>IF(入力①申請書項目!AN632="","",入力①申請書項目!AN632)</f>
        <v/>
      </c>
      <c r="AE832" s="394"/>
      <c r="AF832" s="394"/>
      <c r="AG832" s="443" t="str">
        <f>IF(入力①申請書項目!AQ632="","",入力①申請書項目!AQ632)</f>
        <v/>
      </c>
      <c r="AH832" s="443"/>
      <c r="AI832" s="394" t="str">
        <f>IF(入力①申請書項目!AS632=0,"",入力①申請書項目!AS632)</f>
        <v/>
      </c>
      <c r="AJ832" s="394"/>
      <c r="AK832" s="394"/>
      <c r="AL832" s="416" t="str">
        <f>IF(入力①申請書項目!AY632="","",入力①申請書項目!AY632)</f>
        <v/>
      </c>
      <c r="AM832" s="416"/>
      <c r="AN832" s="416"/>
      <c r="AO832" s="416"/>
      <c r="AP832" s="416"/>
      <c r="AQ832" s="342"/>
    </row>
    <row r="833" spans="1:43" x14ac:dyDescent="0.15">
      <c r="A833" s="268"/>
      <c r="B833" s="268"/>
      <c r="C833" s="351">
        <v>463</v>
      </c>
      <c r="D833" s="343" t="str">
        <f>IF(入力①申請書項目!E633="","",入力①申請書項目!E633)</f>
        <v/>
      </c>
      <c r="E833" s="393" t="str">
        <f>IF(入力①申請書項目!G633="","",IF(入力①申請書項目!M633="",""&amp;入力①申請書項目!G633&amp;"."&amp;入力①申請書項目!J633,""&amp;入力①申請書項目!G633&amp;"."&amp;入力①申請書項目!J633&amp;"."&amp;入力①申請書項目!M633))</f>
        <v/>
      </c>
      <c r="F833" s="393"/>
      <c r="G833" s="393"/>
      <c r="H833" s="393"/>
      <c r="I833" s="464" t="str">
        <f>IF(入力①申請書項目!P633="","",VLOOKUP(入力①申請書項目!P633,PL①!$A$28:$B$36,2,FALSE))</f>
        <v/>
      </c>
      <c r="J833" s="464"/>
      <c r="K833" s="464"/>
      <c r="L833" s="391" t="str">
        <f>IF(入力①申請書項目!T633="","",入力①申請書項目!T633)</f>
        <v/>
      </c>
      <c r="M833" s="391"/>
      <c r="N833" s="391"/>
      <c r="O833" s="391"/>
      <c r="P833" s="391"/>
      <c r="Q833" s="391"/>
      <c r="R833" s="391"/>
      <c r="S833" s="391"/>
      <c r="T833" s="391"/>
      <c r="U833" s="391"/>
      <c r="V833" s="391"/>
      <c r="W833" s="393" t="str">
        <f>IF(入力①申請書項目!AD633="","",入力①申請書項目!AD633)&amp;IF(入力①申請書項目!AG633="","",入力①申請書項目!AG633)</f>
        <v/>
      </c>
      <c r="X833" s="393"/>
      <c r="Y833" s="393"/>
      <c r="Z833" s="393"/>
      <c r="AA833" s="393" t="str">
        <f>IF(入力①申請書項目!AJ633="","",入力①申請書項目!AJ633)</f>
        <v/>
      </c>
      <c r="AB833" s="393"/>
      <c r="AC833" s="393"/>
      <c r="AD833" s="394" t="str">
        <f>IF(入力①申請書項目!AN633="","",入力①申請書項目!AN633)</f>
        <v/>
      </c>
      <c r="AE833" s="394"/>
      <c r="AF833" s="394"/>
      <c r="AG833" s="443" t="str">
        <f>IF(入力①申請書項目!AQ633="","",入力①申請書項目!AQ633)</f>
        <v/>
      </c>
      <c r="AH833" s="443"/>
      <c r="AI833" s="394" t="str">
        <f>IF(入力①申請書項目!AS633=0,"",入力①申請書項目!AS633)</f>
        <v/>
      </c>
      <c r="AJ833" s="394"/>
      <c r="AK833" s="394"/>
      <c r="AL833" s="416" t="str">
        <f>IF(入力①申請書項目!AY633="","",入力①申請書項目!AY633)</f>
        <v/>
      </c>
      <c r="AM833" s="416"/>
      <c r="AN833" s="416"/>
      <c r="AO833" s="416"/>
      <c r="AP833" s="416"/>
      <c r="AQ833" s="342"/>
    </row>
    <row r="834" spans="1:43" x14ac:dyDescent="0.15">
      <c r="A834" s="268"/>
      <c r="B834" s="268"/>
      <c r="C834" s="351">
        <v>464</v>
      </c>
      <c r="D834" s="343" t="str">
        <f>IF(入力①申請書項目!E634="","",入力①申請書項目!E634)</f>
        <v/>
      </c>
      <c r="E834" s="393" t="str">
        <f>IF(入力①申請書項目!G634="","",IF(入力①申請書項目!M634="",""&amp;入力①申請書項目!G634&amp;"."&amp;入力①申請書項目!J634,""&amp;入力①申請書項目!G634&amp;"."&amp;入力①申請書項目!J634&amp;"."&amp;入力①申請書項目!M634))</f>
        <v/>
      </c>
      <c r="F834" s="393"/>
      <c r="G834" s="393"/>
      <c r="H834" s="393"/>
      <c r="I834" s="464" t="str">
        <f>IF(入力①申請書項目!P634="","",VLOOKUP(入力①申請書項目!P634,PL①!$A$28:$B$36,2,FALSE))</f>
        <v/>
      </c>
      <c r="J834" s="464"/>
      <c r="K834" s="464"/>
      <c r="L834" s="391" t="str">
        <f>IF(入力①申請書項目!T634="","",入力①申請書項目!T634)</f>
        <v/>
      </c>
      <c r="M834" s="391"/>
      <c r="N834" s="391"/>
      <c r="O834" s="391"/>
      <c r="P834" s="391"/>
      <c r="Q834" s="391"/>
      <c r="R834" s="391"/>
      <c r="S834" s="391"/>
      <c r="T834" s="391"/>
      <c r="U834" s="391"/>
      <c r="V834" s="391"/>
      <c r="W834" s="393" t="str">
        <f>IF(入力①申請書項目!AD634="","",入力①申請書項目!AD634)&amp;IF(入力①申請書項目!AG634="","",入力①申請書項目!AG634)</f>
        <v/>
      </c>
      <c r="X834" s="393"/>
      <c r="Y834" s="393"/>
      <c r="Z834" s="393"/>
      <c r="AA834" s="393" t="str">
        <f>IF(入力①申請書項目!AJ634="","",入力①申請書項目!AJ634)</f>
        <v/>
      </c>
      <c r="AB834" s="393"/>
      <c r="AC834" s="393"/>
      <c r="AD834" s="394" t="str">
        <f>IF(入力①申請書項目!AN634="","",入力①申請書項目!AN634)</f>
        <v/>
      </c>
      <c r="AE834" s="394"/>
      <c r="AF834" s="394"/>
      <c r="AG834" s="443" t="str">
        <f>IF(入力①申請書項目!AQ634="","",入力①申請書項目!AQ634)</f>
        <v/>
      </c>
      <c r="AH834" s="443"/>
      <c r="AI834" s="394" t="str">
        <f>IF(入力①申請書項目!AS634=0,"",入力①申請書項目!AS634)</f>
        <v/>
      </c>
      <c r="AJ834" s="394"/>
      <c r="AK834" s="394"/>
      <c r="AL834" s="416" t="str">
        <f>IF(入力①申請書項目!AY634="","",入力①申請書項目!AY634)</f>
        <v/>
      </c>
      <c r="AM834" s="416"/>
      <c r="AN834" s="416"/>
      <c r="AO834" s="416"/>
      <c r="AP834" s="416"/>
      <c r="AQ834" s="342"/>
    </row>
    <row r="835" spans="1:43" x14ac:dyDescent="0.15">
      <c r="A835" s="268"/>
      <c r="B835" s="268"/>
      <c r="C835" s="351">
        <v>465</v>
      </c>
      <c r="D835" s="343" t="str">
        <f>IF(入力①申請書項目!E635="","",入力①申請書項目!E635)</f>
        <v/>
      </c>
      <c r="E835" s="393" t="str">
        <f>IF(入力①申請書項目!G635="","",IF(入力①申請書項目!M635="",""&amp;入力①申請書項目!G635&amp;"."&amp;入力①申請書項目!J635,""&amp;入力①申請書項目!G635&amp;"."&amp;入力①申請書項目!J635&amp;"."&amp;入力①申請書項目!M635))</f>
        <v/>
      </c>
      <c r="F835" s="393"/>
      <c r="G835" s="393"/>
      <c r="H835" s="393"/>
      <c r="I835" s="464" t="str">
        <f>IF(入力①申請書項目!P635="","",VLOOKUP(入力①申請書項目!P635,PL①!$A$28:$B$36,2,FALSE))</f>
        <v/>
      </c>
      <c r="J835" s="464"/>
      <c r="K835" s="464"/>
      <c r="L835" s="391" t="str">
        <f>IF(入力①申請書項目!T635="","",入力①申請書項目!T635)</f>
        <v/>
      </c>
      <c r="M835" s="391"/>
      <c r="N835" s="391"/>
      <c r="O835" s="391"/>
      <c r="P835" s="391"/>
      <c r="Q835" s="391"/>
      <c r="R835" s="391"/>
      <c r="S835" s="391"/>
      <c r="T835" s="391"/>
      <c r="U835" s="391"/>
      <c r="V835" s="391"/>
      <c r="W835" s="393" t="str">
        <f>IF(入力①申請書項目!AD635="","",入力①申請書項目!AD635)&amp;IF(入力①申請書項目!AG635="","",入力①申請書項目!AG635)</f>
        <v/>
      </c>
      <c r="X835" s="393"/>
      <c r="Y835" s="393"/>
      <c r="Z835" s="393"/>
      <c r="AA835" s="393" t="str">
        <f>IF(入力①申請書項目!AJ635="","",入力①申請書項目!AJ635)</f>
        <v/>
      </c>
      <c r="AB835" s="393"/>
      <c r="AC835" s="393"/>
      <c r="AD835" s="394" t="str">
        <f>IF(入力①申請書項目!AN635="","",入力①申請書項目!AN635)</f>
        <v/>
      </c>
      <c r="AE835" s="394"/>
      <c r="AF835" s="394"/>
      <c r="AG835" s="443" t="str">
        <f>IF(入力①申請書項目!AQ635="","",入力①申請書項目!AQ635)</f>
        <v/>
      </c>
      <c r="AH835" s="443"/>
      <c r="AI835" s="394" t="str">
        <f>IF(入力①申請書項目!AS635=0,"",入力①申請書項目!AS635)</f>
        <v/>
      </c>
      <c r="AJ835" s="394"/>
      <c r="AK835" s="394"/>
      <c r="AL835" s="416" t="str">
        <f>IF(入力①申請書項目!AY635="","",入力①申請書項目!AY635)</f>
        <v/>
      </c>
      <c r="AM835" s="416"/>
      <c r="AN835" s="416"/>
      <c r="AO835" s="416"/>
      <c r="AP835" s="416"/>
      <c r="AQ835" s="342"/>
    </row>
    <row r="836" spans="1:43" x14ac:dyDescent="0.15">
      <c r="A836" s="268"/>
      <c r="B836" s="268"/>
      <c r="C836" s="351">
        <v>466</v>
      </c>
      <c r="D836" s="343" t="str">
        <f>IF(入力①申請書項目!E636="","",入力①申請書項目!E636)</f>
        <v/>
      </c>
      <c r="E836" s="393" t="str">
        <f>IF(入力①申請書項目!G636="","",IF(入力①申請書項目!M636="",""&amp;入力①申請書項目!G636&amp;"."&amp;入力①申請書項目!J636,""&amp;入力①申請書項目!G636&amp;"."&amp;入力①申請書項目!J636&amp;"."&amp;入力①申請書項目!M636))</f>
        <v/>
      </c>
      <c r="F836" s="393"/>
      <c r="G836" s="393"/>
      <c r="H836" s="393"/>
      <c r="I836" s="464" t="str">
        <f>IF(入力①申請書項目!P636="","",VLOOKUP(入力①申請書項目!P636,PL①!$A$28:$B$36,2,FALSE))</f>
        <v/>
      </c>
      <c r="J836" s="464"/>
      <c r="K836" s="464"/>
      <c r="L836" s="391" t="str">
        <f>IF(入力①申請書項目!T636="","",入力①申請書項目!T636)</f>
        <v/>
      </c>
      <c r="M836" s="391"/>
      <c r="N836" s="391"/>
      <c r="O836" s="391"/>
      <c r="P836" s="391"/>
      <c r="Q836" s="391"/>
      <c r="R836" s="391"/>
      <c r="S836" s="391"/>
      <c r="T836" s="391"/>
      <c r="U836" s="391"/>
      <c r="V836" s="391"/>
      <c r="W836" s="393" t="str">
        <f>IF(入力①申請書項目!AD636="","",入力①申請書項目!AD636)&amp;IF(入力①申請書項目!AG636="","",入力①申請書項目!AG636)</f>
        <v/>
      </c>
      <c r="X836" s="393"/>
      <c r="Y836" s="393"/>
      <c r="Z836" s="393"/>
      <c r="AA836" s="393" t="str">
        <f>IF(入力①申請書項目!AJ636="","",入力①申請書項目!AJ636)</f>
        <v/>
      </c>
      <c r="AB836" s="393"/>
      <c r="AC836" s="393"/>
      <c r="AD836" s="394" t="str">
        <f>IF(入力①申請書項目!AN636="","",入力①申請書項目!AN636)</f>
        <v/>
      </c>
      <c r="AE836" s="394"/>
      <c r="AF836" s="394"/>
      <c r="AG836" s="443" t="str">
        <f>IF(入力①申請書項目!AQ636="","",入力①申請書項目!AQ636)</f>
        <v/>
      </c>
      <c r="AH836" s="443"/>
      <c r="AI836" s="394" t="str">
        <f>IF(入力①申請書項目!AS636=0,"",入力①申請書項目!AS636)</f>
        <v/>
      </c>
      <c r="AJ836" s="394"/>
      <c r="AK836" s="394"/>
      <c r="AL836" s="416" t="str">
        <f>IF(入力①申請書項目!AY636="","",入力①申請書項目!AY636)</f>
        <v/>
      </c>
      <c r="AM836" s="416"/>
      <c r="AN836" s="416"/>
      <c r="AO836" s="416"/>
      <c r="AP836" s="416"/>
      <c r="AQ836" s="342"/>
    </row>
    <row r="837" spans="1:43" x14ac:dyDescent="0.15">
      <c r="A837" s="268"/>
      <c r="B837" s="268"/>
      <c r="C837" s="351">
        <v>467</v>
      </c>
      <c r="D837" s="343" t="str">
        <f>IF(入力①申請書項目!E637="","",入力①申請書項目!E637)</f>
        <v/>
      </c>
      <c r="E837" s="393" t="str">
        <f>IF(入力①申請書項目!G637="","",IF(入力①申請書項目!M637="",""&amp;入力①申請書項目!G637&amp;"."&amp;入力①申請書項目!J637,""&amp;入力①申請書項目!G637&amp;"."&amp;入力①申請書項目!J637&amp;"."&amp;入力①申請書項目!M637))</f>
        <v/>
      </c>
      <c r="F837" s="393"/>
      <c r="G837" s="393"/>
      <c r="H837" s="393"/>
      <c r="I837" s="464" t="str">
        <f>IF(入力①申請書項目!P637="","",VLOOKUP(入力①申請書項目!P637,PL①!$A$28:$B$36,2,FALSE))</f>
        <v/>
      </c>
      <c r="J837" s="464"/>
      <c r="K837" s="464"/>
      <c r="L837" s="391" t="str">
        <f>IF(入力①申請書項目!T637="","",入力①申請書項目!T637)</f>
        <v/>
      </c>
      <c r="M837" s="391"/>
      <c r="N837" s="391"/>
      <c r="O837" s="391"/>
      <c r="P837" s="391"/>
      <c r="Q837" s="391"/>
      <c r="R837" s="391"/>
      <c r="S837" s="391"/>
      <c r="T837" s="391"/>
      <c r="U837" s="391"/>
      <c r="V837" s="391"/>
      <c r="W837" s="393" t="str">
        <f>IF(入力①申請書項目!AD637="","",入力①申請書項目!AD637)&amp;IF(入力①申請書項目!AG637="","",入力①申請書項目!AG637)</f>
        <v/>
      </c>
      <c r="X837" s="393"/>
      <c r="Y837" s="393"/>
      <c r="Z837" s="393"/>
      <c r="AA837" s="393" t="str">
        <f>IF(入力①申請書項目!AJ637="","",入力①申請書項目!AJ637)</f>
        <v/>
      </c>
      <c r="AB837" s="393"/>
      <c r="AC837" s="393"/>
      <c r="AD837" s="394" t="str">
        <f>IF(入力①申請書項目!AN637="","",入力①申請書項目!AN637)</f>
        <v/>
      </c>
      <c r="AE837" s="394"/>
      <c r="AF837" s="394"/>
      <c r="AG837" s="443" t="str">
        <f>IF(入力①申請書項目!AQ637="","",入力①申請書項目!AQ637)</f>
        <v/>
      </c>
      <c r="AH837" s="443"/>
      <c r="AI837" s="394" t="str">
        <f>IF(入力①申請書項目!AS637=0,"",入力①申請書項目!AS637)</f>
        <v/>
      </c>
      <c r="AJ837" s="394"/>
      <c r="AK837" s="394"/>
      <c r="AL837" s="416" t="str">
        <f>IF(入力①申請書項目!AY637="","",入力①申請書項目!AY637)</f>
        <v/>
      </c>
      <c r="AM837" s="416"/>
      <c r="AN837" s="416"/>
      <c r="AO837" s="416"/>
      <c r="AP837" s="416"/>
      <c r="AQ837" s="342"/>
    </row>
    <row r="838" spans="1:43" x14ac:dyDescent="0.15">
      <c r="A838" s="268"/>
      <c r="B838" s="268"/>
      <c r="C838" s="351">
        <v>468</v>
      </c>
      <c r="D838" s="343" t="str">
        <f>IF(入力①申請書項目!E638="","",入力①申請書項目!E638)</f>
        <v/>
      </c>
      <c r="E838" s="393" t="str">
        <f>IF(入力①申請書項目!G638="","",IF(入力①申請書項目!M638="",""&amp;入力①申請書項目!G638&amp;"."&amp;入力①申請書項目!J638,""&amp;入力①申請書項目!G638&amp;"."&amp;入力①申請書項目!J638&amp;"."&amp;入力①申請書項目!M638))</f>
        <v/>
      </c>
      <c r="F838" s="393"/>
      <c r="G838" s="393"/>
      <c r="H838" s="393"/>
      <c r="I838" s="464" t="str">
        <f>IF(入力①申請書項目!P638="","",VLOOKUP(入力①申請書項目!P638,PL①!$A$28:$B$36,2,FALSE))</f>
        <v/>
      </c>
      <c r="J838" s="464"/>
      <c r="K838" s="464"/>
      <c r="L838" s="391" t="str">
        <f>IF(入力①申請書項目!T638="","",入力①申請書項目!T638)</f>
        <v/>
      </c>
      <c r="M838" s="391"/>
      <c r="N838" s="391"/>
      <c r="O838" s="391"/>
      <c r="P838" s="391"/>
      <c r="Q838" s="391"/>
      <c r="R838" s="391"/>
      <c r="S838" s="391"/>
      <c r="T838" s="391"/>
      <c r="U838" s="391"/>
      <c r="V838" s="391"/>
      <c r="W838" s="393" t="str">
        <f>IF(入力①申請書項目!AD638="","",入力①申請書項目!AD638)&amp;IF(入力①申請書項目!AG638="","",入力①申請書項目!AG638)</f>
        <v/>
      </c>
      <c r="X838" s="393"/>
      <c r="Y838" s="393"/>
      <c r="Z838" s="393"/>
      <c r="AA838" s="393" t="str">
        <f>IF(入力①申請書項目!AJ638="","",入力①申請書項目!AJ638)</f>
        <v/>
      </c>
      <c r="AB838" s="393"/>
      <c r="AC838" s="393"/>
      <c r="AD838" s="394" t="str">
        <f>IF(入力①申請書項目!AN638="","",入力①申請書項目!AN638)</f>
        <v/>
      </c>
      <c r="AE838" s="394"/>
      <c r="AF838" s="394"/>
      <c r="AG838" s="443" t="str">
        <f>IF(入力①申請書項目!AQ638="","",入力①申請書項目!AQ638)</f>
        <v/>
      </c>
      <c r="AH838" s="443"/>
      <c r="AI838" s="394" t="str">
        <f>IF(入力①申請書項目!AS638=0,"",入力①申請書項目!AS638)</f>
        <v/>
      </c>
      <c r="AJ838" s="394"/>
      <c r="AK838" s="394"/>
      <c r="AL838" s="416" t="str">
        <f>IF(入力①申請書項目!AY638="","",入力①申請書項目!AY638)</f>
        <v/>
      </c>
      <c r="AM838" s="416"/>
      <c r="AN838" s="416"/>
      <c r="AO838" s="416"/>
      <c r="AP838" s="416"/>
      <c r="AQ838" s="342"/>
    </row>
    <row r="839" spans="1:43" x14ac:dyDescent="0.15">
      <c r="A839" s="268"/>
      <c r="B839" s="268"/>
      <c r="C839" s="351">
        <v>469</v>
      </c>
      <c r="D839" s="343" t="str">
        <f>IF(入力①申請書項目!E639="","",入力①申請書項目!E639)</f>
        <v/>
      </c>
      <c r="E839" s="393" t="str">
        <f>IF(入力①申請書項目!G639="","",IF(入力①申請書項目!M639="",""&amp;入力①申請書項目!G639&amp;"."&amp;入力①申請書項目!J639,""&amp;入力①申請書項目!G639&amp;"."&amp;入力①申請書項目!J639&amp;"."&amp;入力①申請書項目!M639))</f>
        <v/>
      </c>
      <c r="F839" s="393"/>
      <c r="G839" s="393"/>
      <c r="H839" s="393"/>
      <c r="I839" s="464" t="str">
        <f>IF(入力①申請書項目!P639="","",VLOOKUP(入力①申請書項目!P639,PL①!$A$28:$B$36,2,FALSE))</f>
        <v/>
      </c>
      <c r="J839" s="464"/>
      <c r="K839" s="464"/>
      <c r="L839" s="391" t="str">
        <f>IF(入力①申請書項目!T639="","",入力①申請書項目!T639)</f>
        <v/>
      </c>
      <c r="M839" s="391"/>
      <c r="N839" s="391"/>
      <c r="O839" s="391"/>
      <c r="P839" s="391"/>
      <c r="Q839" s="391"/>
      <c r="R839" s="391"/>
      <c r="S839" s="391"/>
      <c r="T839" s="391"/>
      <c r="U839" s="391"/>
      <c r="V839" s="391"/>
      <c r="W839" s="393" t="str">
        <f>IF(入力①申請書項目!AD639="","",入力①申請書項目!AD639)&amp;IF(入力①申請書項目!AG639="","",入力①申請書項目!AG639)</f>
        <v/>
      </c>
      <c r="X839" s="393"/>
      <c r="Y839" s="393"/>
      <c r="Z839" s="393"/>
      <c r="AA839" s="393" t="str">
        <f>IF(入力①申請書項目!AJ639="","",入力①申請書項目!AJ639)</f>
        <v/>
      </c>
      <c r="AB839" s="393"/>
      <c r="AC839" s="393"/>
      <c r="AD839" s="394" t="str">
        <f>IF(入力①申請書項目!AN639="","",入力①申請書項目!AN639)</f>
        <v/>
      </c>
      <c r="AE839" s="394"/>
      <c r="AF839" s="394"/>
      <c r="AG839" s="443" t="str">
        <f>IF(入力①申請書項目!AQ639="","",入力①申請書項目!AQ639)</f>
        <v/>
      </c>
      <c r="AH839" s="443"/>
      <c r="AI839" s="394" t="str">
        <f>IF(入力①申請書項目!AS639=0,"",入力①申請書項目!AS639)</f>
        <v/>
      </c>
      <c r="AJ839" s="394"/>
      <c r="AK839" s="394"/>
      <c r="AL839" s="416" t="str">
        <f>IF(入力①申請書項目!AY639="","",入力①申請書項目!AY639)</f>
        <v/>
      </c>
      <c r="AM839" s="416"/>
      <c r="AN839" s="416"/>
      <c r="AO839" s="416"/>
      <c r="AP839" s="416"/>
      <c r="AQ839" s="342"/>
    </row>
    <row r="840" spans="1:43" x14ac:dyDescent="0.15">
      <c r="A840" s="268"/>
      <c r="B840" s="268"/>
      <c r="C840" s="351">
        <v>470</v>
      </c>
      <c r="D840" s="343" t="str">
        <f>IF(入力①申請書項目!E640="","",入力①申請書項目!E640)</f>
        <v/>
      </c>
      <c r="E840" s="393" t="str">
        <f>IF(入力①申請書項目!G640="","",IF(入力①申請書項目!M640="",""&amp;入力①申請書項目!G640&amp;"."&amp;入力①申請書項目!J640,""&amp;入力①申請書項目!G640&amp;"."&amp;入力①申請書項目!J640&amp;"."&amp;入力①申請書項目!M640))</f>
        <v/>
      </c>
      <c r="F840" s="393"/>
      <c r="G840" s="393"/>
      <c r="H840" s="393"/>
      <c r="I840" s="464" t="str">
        <f>IF(入力①申請書項目!P640="","",VLOOKUP(入力①申請書項目!P640,PL①!$A$28:$B$36,2,FALSE))</f>
        <v/>
      </c>
      <c r="J840" s="464"/>
      <c r="K840" s="464"/>
      <c r="L840" s="391" t="str">
        <f>IF(入力①申請書項目!T640="","",入力①申請書項目!T640)</f>
        <v/>
      </c>
      <c r="M840" s="391"/>
      <c r="N840" s="391"/>
      <c r="O840" s="391"/>
      <c r="P840" s="391"/>
      <c r="Q840" s="391"/>
      <c r="R840" s="391"/>
      <c r="S840" s="391"/>
      <c r="T840" s="391"/>
      <c r="U840" s="391"/>
      <c r="V840" s="391"/>
      <c r="W840" s="393" t="str">
        <f>IF(入力①申請書項目!AD640="","",入力①申請書項目!AD640)&amp;IF(入力①申請書項目!AG640="","",入力①申請書項目!AG640)</f>
        <v/>
      </c>
      <c r="X840" s="393"/>
      <c r="Y840" s="393"/>
      <c r="Z840" s="393"/>
      <c r="AA840" s="393" t="str">
        <f>IF(入力①申請書項目!AJ640="","",入力①申請書項目!AJ640)</f>
        <v/>
      </c>
      <c r="AB840" s="393"/>
      <c r="AC840" s="393"/>
      <c r="AD840" s="394" t="str">
        <f>IF(入力①申請書項目!AN640="","",入力①申請書項目!AN640)</f>
        <v/>
      </c>
      <c r="AE840" s="394"/>
      <c r="AF840" s="394"/>
      <c r="AG840" s="443" t="str">
        <f>IF(入力①申請書項目!AQ640="","",入力①申請書項目!AQ640)</f>
        <v/>
      </c>
      <c r="AH840" s="443"/>
      <c r="AI840" s="394" t="str">
        <f>IF(入力①申請書項目!AS640=0,"",入力①申請書項目!AS640)</f>
        <v/>
      </c>
      <c r="AJ840" s="394"/>
      <c r="AK840" s="394"/>
      <c r="AL840" s="416" t="str">
        <f>IF(入力①申請書項目!AY640="","",入力①申請書項目!AY640)</f>
        <v/>
      </c>
      <c r="AM840" s="416"/>
      <c r="AN840" s="416"/>
      <c r="AO840" s="416"/>
      <c r="AP840" s="416"/>
      <c r="AQ840" s="342"/>
    </row>
    <row r="841" spans="1:43" x14ac:dyDescent="0.15">
      <c r="A841" s="268"/>
      <c r="B841" s="268"/>
      <c r="C841" s="351">
        <v>471</v>
      </c>
      <c r="D841" s="343" t="str">
        <f>IF(入力①申請書項目!E641="","",入力①申請書項目!E641)</f>
        <v/>
      </c>
      <c r="E841" s="393" t="str">
        <f>IF(入力①申請書項目!G641="","",IF(入力①申請書項目!M641="",""&amp;入力①申請書項目!G641&amp;"."&amp;入力①申請書項目!J641,""&amp;入力①申請書項目!G641&amp;"."&amp;入力①申請書項目!J641&amp;"."&amp;入力①申請書項目!M641))</f>
        <v/>
      </c>
      <c r="F841" s="393"/>
      <c r="G841" s="393"/>
      <c r="H841" s="393"/>
      <c r="I841" s="464" t="str">
        <f>IF(入力①申請書項目!P641="","",VLOOKUP(入力①申請書項目!P641,PL①!$A$28:$B$36,2,FALSE))</f>
        <v/>
      </c>
      <c r="J841" s="464"/>
      <c r="K841" s="464"/>
      <c r="L841" s="391" t="str">
        <f>IF(入力①申請書項目!T641="","",入力①申請書項目!T641)</f>
        <v/>
      </c>
      <c r="M841" s="391"/>
      <c r="N841" s="391"/>
      <c r="O841" s="391"/>
      <c r="P841" s="391"/>
      <c r="Q841" s="391"/>
      <c r="R841" s="391"/>
      <c r="S841" s="391"/>
      <c r="T841" s="391"/>
      <c r="U841" s="391"/>
      <c r="V841" s="391"/>
      <c r="W841" s="393" t="str">
        <f>IF(入力①申請書項目!AD641="","",入力①申請書項目!AD641)&amp;IF(入力①申請書項目!AG641="","",入力①申請書項目!AG641)</f>
        <v/>
      </c>
      <c r="X841" s="393"/>
      <c r="Y841" s="393"/>
      <c r="Z841" s="393"/>
      <c r="AA841" s="393" t="str">
        <f>IF(入力①申請書項目!AJ641="","",入力①申請書項目!AJ641)</f>
        <v/>
      </c>
      <c r="AB841" s="393"/>
      <c r="AC841" s="393"/>
      <c r="AD841" s="394" t="str">
        <f>IF(入力①申請書項目!AN641="","",入力①申請書項目!AN641)</f>
        <v/>
      </c>
      <c r="AE841" s="394"/>
      <c r="AF841" s="394"/>
      <c r="AG841" s="443" t="str">
        <f>IF(入力①申請書項目!AQ641="","",入力①申請書項目!AQ641)</f>
        <v/>
      </c>
      <c r="AH841" s="443"/>
      <c r="AI841" s="394" t="str">
        <f>IF(入力①申請書項目!AS641=0,"",入力①申請書項目!AS641)</f>
        <v/>
      </c>
      <c r="AJ841" s="394"/>
      <c r="AK841" s="394"/>
      <c r="AL841" s="416" t="str">
        <f>IF(入力①申請書項目!AY641="","",入力①申請書項目!AY641)</f>
        <v/>
      </c>
      <c r="AM841" s="416"/>
      <c r="AN841" s="416"/>
      <c r="AO841" s="416"/>
      <c r="AP841" s="416"/>
      <c r="AQ841" s="342"/>
    </row>
    <row r="842" spans="1:43" x14ac:dyDescent="0.15">
      <c r="A842" s="268"/>
      <c r="B842" s="268"/>
      <c r="C842" s="351">
        <v>472</v>
      </c>
      <c r="D842" s="343" t="str">
        <f>IF(入力①申請書項目!E642="","",入力①申請書項目!E642)</f>
        <v/>
      </c>
      <c r="E842" s="393" t="str">
        <f>IF(入力①申請書項目!G642="","",IF(入力①申請書項目!M642="",""&amp;入力①申請書項目!G642&amp;"."&amp;入力①申請書項目!J642,""&amp;入力①申請書項目!G642&amp;"."&amp;入力①申請書項目!J642&amp;"."&amp;入力①申請書項目!M642))</f>
        <v/>
      </c>
      <c r="F842" s="393"/>
      <c r="G842" s="393"/>
      <c r="H842" s="393"/>
      <c r="I842" s="464" t="str">
        <f>IF(入力①申請書項目!P642="","",VLOOKUP(入力①申請書項目!P642,PL①!$A$28:$B$36,2,FALSE))</f>
        <v/>
      </c>
      <c r="J842" s="464"/>
      <c r="K842" s="464"/>
      <c r="L842" s="391" t="str">
        <f>IF(入力①申請書項目!T642="","",入力①申請書項目!T642)</f>
        <v/>
      </c>
      <c r="M842" s="391"/>
      <c r="N842" s="391"/>
      <c r="O842" s="391"/>
      <c r="P842" s="391"/>
      <c r="Q842" s="391"/>
      <c r="R842" s="391"/>
      <c r="S842" s="391"/>
      <c r="T842" s="391"/>
      <c r="U842" s="391"/>
      <c r="V842" s="391"/>
      <c r="W842" s="393" t="str">
        <f>IF(入力①申請書項目!AD642="","",入力①申請書項目!AD642)&amp;IF(入力①申請書項目!AG642="","",入力①申請書項目!AG642)</f>
        <v/>
      </c>
      <c r="X842" s="393"/>
      <c r="Y842" s="393"/>
      <c r="Z842" s="393"/>
      <c r="AA842" s="393" t="str">
        <f>IF(入力①申請書項目!AJ642="","",入力①申請書項目!AJ642)</f>
        <v/>
      </c>
      <c r="AB842" s="393"/>
      <c r="AC842" s="393"/>
      <c r="AD842" s="394" t="str">
        <f>IF(入力①申請書項目!AN642="","",入力①申請書項目!AN642)</f>
        <v/>
      </c>
      <c r="AE842" s="394"/>
      <c r="AF842" s="394"/>
      <c r="AG842" s="443" t="str">
        <f>IF(入力①申請書項目!AQ642="","",入力①申請書項目!AQ642)</f>
        <v/>
      </c>
      <c r="AH842" s="443"/>
      <c r="AI842" s="394" t="str">
        <f>IF(入力①申請書項目!AS642=0,"",入力①申請書項目!AS642)</f>
        <v/>
      </c>
      <c r="AJ842" s="394"/>
      <c r="AK842" s="394"/>
      <c r="AL842" s="416" t="str">
        <f>IF(入力①申請書項目!AY642="","",入力①申請書項目!AY642)</f>
        <v/>
      </c>
      <c r="AM842" s="416"/>
      <c r="AN842" s="416"/>
      <c r="AO842" s="416"/>
      <c r="AP842" s="416"/>
      <c r="AQ842" s="342"/>
    </row>
    <row r="843" spans="1:43" x14ac:dyDescent="0.15">
      <c r="A843" s="268"/>
      <c r="B843" s="268"/>
      <c r="C843" s="351">
        <v>473</v>
      </c>
      <c r="D843" s="343" t="str">
        <f>IF(入力①申請書項目!E643="","",入力①申請書項目!E643)</f>
        <v/>
      </c>
      <c r="E843" s="393" t="str">
        <f>IF(入力①申請書項目!G643="","",IF(入力①申請書項目!M643="",""&amp;入力①申請書項目!G643&amp;"."&amp;入力①申請書項目!J643,""&amp;入力①申請書項目!G643&amp;"."&amp;入力①申請書項目!J643&amp;"."&amp;入力①申請書項目!M643))</f>
        <v/>
      </c>
      <c r="F843" s="393"/>
      <c r="G843" s="393"/>
      <c r="H843" s="393"/>
      <c r="I843" s="464" t="str">
        <f>IF(入力①申請書項目!P643="","",VLOOKUP(入力①申請書項目!P643,PL①!$A$28:$B$36,2,FALSE))</f>
        <v/>
      </c>
      <c r="J843" s="464"/>
      <c r="K843" s="464"/>
      <c r="L843" s="391" t="str">
        <f>IF(入力①申請書項目!T643="","",入力①申請書項目!T643)</f>
        <v/>
      </c>
      <c r="M843" s="391"/>
      <c r="N843" s="391"/>
      <c r="O843" s="391"/>
      <c r="P843" s="391"/>
      <c r="Q843" s="391"/>
      <c r="R843" s="391"/>
      <c r="S843" s="391"/>
      <c r="T843" s="391"/>
      <c r="U843" s="391"/>
      <c r="V843" s="391"/>
      <c r="W843" s="393" t="str">
        <f>IF(入力①申請書項目!AD643="","",入力①申請書項目!AD643)&amp;IF(入力①申請書項目!AG643="","",入力①申請書項目!AG643)</f>
        <v/>
      </c>
      <c r="X843" s="393"/>
      <c r="Y843" s="393"/>
      <c r="Z843" s="393"/>
      <c r="AA843" s="393" t="str">
        <f>IF(入力①申請書項目!AJ643="","",入力①申請書項目!AJ643)</f>
        <v/>
      </c>
      <c r="AB843" s="393"/>
      <c r="AC843" s="393"/>
      <c r="AD843" s="394" t="str">
        <f>IF(入力①申請書項目!AN643="","",入力①申請書項目!AN643)</f>
        <v/>
      </c>
      <c r="AE843" s="394"/>
      <c r="AF843" s="394"/>
      <c r="AG843" s="443" t="str">
        <f>IF(入力①申請書項目!AQ643="","",入力①申請書項目!AQ643)</f>
        <v/>
      </c>
      <c r="AH843" s="443"/>
      <c r="AI843" s="394" t="str">
        <f>IF(入力①申請書項目!AS643=0,"",入力①申請書項目!AS643)</f>
        <v/>
      </c>
      <c r="AJ843" s="394"/>
      <c r="AK843" s="394"/>
      <c r="AL843" s="416" t="str">
        <f>IF(入力①申請書項目!AY643="","",入力①申請書項目!AY643)</f>
        <v/>
      </c>
      <c r="AM843" s="416"/>
      <c r="AN843" s="416"/>
      <c r="AO843" s="416"/>
      <c r="AP843" s="416"/>
      <c r="AQ843" s="342"/>
    </row>
    <row r="844" spans="1:43" x14ac:dyDescent="0.15">
      <c r="A844" s="268"/>
      <c r="B844" s="268"/>
      <c r="C844" s="351">
        <v>474</v>
      </c>
      <c r="D844" s="343" t="str">
        <f>IF(入力①申請書項目!E644="","",入力①申請書項目!E644)</f>
        <v/>
      </c>
      <c r="E844" s="393" t="str">
        <f>IF(入力①申請書項目!G644="","",IF(入力①申請書項目!M644="",""&amp;入力①申請書項目!G644&amp;"."&amp;入力①申請書項目!J644,""&amp;入力①申請書項目!G644&amp;"."&amp;入力①申請書項目!J644&amp;"."&amp;入力①申請書項目!M644))</f>
        <v/>
      </c>
      <c r="F844" s="393"/>
      <c r="G844" s="393"/>
      <c r="H844" s="393"/>
      <c r="I844" s="464" t="str">
        <f>IF(入力①申請書項目!P644="","",VLOOKUP(入力①申請書項目!P644,PL①!$A$28:$B$36,2,FALSE))</f>
        <v/>
      </c>
      <c r="J844" s="464"/>
      <c r="K844" s="464"/>
      <c r="L844" s="391" t="str">
        <f>IF(入力①申請書項目!T644="","",入力①申請書項目!T644)</f>
        <v/>
      </c>
      <c r="M844" s="391"/>
      <c r="N844" s="391"/>
      <c r="O844" s="391"/>
      <c r="P844" s="391"/>
      <c r="Q844" s="391"/>
      <c r="R844" s="391"/>
      <c r="S844" s="391"/>
      <c r="T844" s="391"/>
      <c r="U844" s="391"/>
      <c r="V844" s="391"/>
      <c r="W844" s="393" t="str">
        <f>IF(入力①申請書項目!AD644="","",入力①申請書項目!AD644)&amp;IF(入力①申請書項目!AG644="","",入力①申請書項目!AG644)</f>
        <v/>
      </c>
      <c r="X844" s="393"/>
      <c r="Y844" s="393"/>
      <c r="Z844" s="393"/>
      <c r="AA844" s="393" t="str">
        <f>IF(入力①申請書項目!AJ644="","",入力①申請書項目!AJ644)</f>
        <v/>
      </c>
      <c r="AB844" s="393"/>
      <c r="AC844" s="393"/>
      <c r="AD844" s="394" t="str">
        <f>IF(入力①申請書項目!AN644="","",入力①申請書項目!AN644)</f>
        <v/>
      </c>
      <c r="AE844" s="394"/>
      <c r="AF844" s="394"/>
      <c r="AG844" s="443" t="str">
        <f>IF(入力①申請書項目!AQ644="","",入力①申請書項目!AQ644)</f>
        <v/>
      </c>
      <c r="AH844" s="443"/>
      <c r="AI844" s="394" t="str">
        <f>IF(入力①申請書項目!AS644=0,"",入力①申請書項目!AS644)</f>
        <v/>
      </c>
      <c r="AJ844" s="394"/>
      <c r="AK844" s="394"/>
      <c r="AL844" s="416" t="str">
        <f>IF(入力①申請書項目!AY644="","",入力①申請書項目!AY644)</f>
        <v/>
      </c>
      <c r="AM844" s="416"/>
      <c r="AN844" s="416"/>
      <c r="AO844" s="416"/>
      <c r="AP844" s="416"/>
      <c r="AQ844" s="342"/>
    </row>
    <row r="845" spans="1:43" x14ac:dyDescent="0.15">
      <c r="A845" s="268"/>
      <c r="B845" s="268"/>
      <c r="C845" s="351">
        <v>475</v>
      </c>
      <c r="D845" s="343" t="str">
        <f>IF(入力①申請書項目!E645="","",入力①申請書項目!E645)</f>
        <v/>
      </c>
      <c r="E845" s="393" t="str">
        <f>IF(入力①申請書項目!G645="","",IF(入力①申請書項目!M645="",""&amp;入力①申請書項目!G645&amp;"."&amp;入力①申請書項目!J645,""&amp;入力①申請書項目!G645&amp;"."&amp;入力①申請書項目!J645&amp;"."&amp;入力①申請書項目!M645))</f>
        <v/>
      </c>
      <c r="F845" s="393"/>
      <c r="G845" s="393"/>
      <c r="H845" s="393"/>
      <c r="I845" s="464" t="str">
        <f>IF(入力①申請書項目!P645="","",VLOOKUP(入力①申請書項目!P645,PL①!$A$28:$B$36,2,FALSE))</f>
        <v/>
      </c>
      <c r="J845" s="464"/>
      <c r="K845" s="464"/>
      <c r="L845" s="391" t="str">
        <f>IF(入力①申請書項目!T645="","",入力①申請書項目!T645)</f>
        <v/>
      </c>
      <c r="M845" s="391"/>
      <c r="N845" s="391"/>
      <c r="O845" s="391"/>
      <c r="P845" s="391"/>
      <c r="Q845" s="391"/>
      <c r="R845" s="391"/>
      <c r="S845" s="391"/>
      <c r="T845" s="391"/>
      <c r="U845" s="391"/>
      <c r="V845" s="391"/>
      <c r="W845" s="393" t="str">
        <f>IF(入力①申請書項目!AD645="","",入力①申請書項目!AD645)&amp;IF(入力①申請書項目!AG645="","",入力①申請書項目!AG645)</f>
        <v/>
      </c>
      <c r="X845" s="393"/>
      <c r="Y845" s="393"/>
      <c r="Z845" s="393"/>
      <c r="AA845" s="393" t="str">
        <f>IF(入力①申請書項目!AJ645="","",入力①申請書項目!AJ645)</f>
        <v/>
      </c>
      <c r="AB845" s="393"/>
      <c r="AC845" s="393"/>
      <c r="AD845" s="394" t="str">
        <f>IF(入力①申請書項目!AN645="","",入力①申請書項目!AN645)</f>
        <v/>
      </c>
      <c r="AE845" s="394"/>
      <c r="AF845" s="394"/>
      <c r="AG845" s="443" t="str">
        <f>IF(入力①申請書項目!AQ645="","",入力①申請書項目!AQ645)</f>
        <v/>
      </c>
      <c r="AH845" s="443"/>
      <c r="AI845" s="394" t="str">
        <f>IF(入力①申請書項目!AS645=0,"",入力①申請書項目!AS645)</f>
        <v/>
      </c>
      <c r="AJ845" s="394"/>
      <c r="AK845" s="394"/>
      <c r="AL845" s="416" t="str">
        <f>IF(入力①申請書項目!AY645="","",入力①申請書項目!AY645)</f>
        <v/>
      </c>
      <c r="AM845" s="416"/>
      <c r="AN845" s="416"/>
      <c r="AO845" s="416"/>
      <c r="AP845" s="416"/>
      <c r="AQ845" s="342"/>
    </row>
    <row r="846" spans="1:43" x14ac:dyDescent="0.15">
      <c r="A846" s="268"/>
      <c r="B846" s="268"/>
      <c r="C846" s="351">
        <v>476</v>
      </c>
      <c r="D846" s="343" t="str">
        <f>IF(入力①申請書項目!E646="","",入力①申請書項目!E646)</f>
        <v/>
      </c>
      <c r="E846" s="393" t="str">
        <f>IF(入力①申請書項目!G646="","",IF(入力①申請書項目!M646="",""&amp;入力①申請書項目!G646&amp;"."&amp;入力①申請書項目!J646,""&amp;入力①申請書項目!G646&amp;"."&amp;入力①申請書項目!J646&amp;"."&amp;入力①申請書項目!M646))</f>
        <v/>
      </c>
      <c r="F846" s="393"/>
      <c r="G846" s="393"/>
      <c r="H846" s="393"/>
      <c r="I846" s="464" t="str">
        <f>IF(入力①申請書項目!P646="","",VLOOKUP(入力①申請書項目!P646,PL①!$A$28:$B$36,2,FALSE))</f>
        <v/>
      </c>
      <c r="J846" s="464"/>
      <c r="K846" s="464"/>
      <c r="L846" s="391" t="str">
        <f>IF(入力①申請書項目!T646="","",入力①申請書項目!T646)</f>
        <v/>
      </c>
      <c r="M846" s="391"/>
      <c r="N846" s="391"/>
      <c r="O846" s="391"/>
      <c r="P846" s="391"/>
      <c r="Q846" s="391"/>
      <c r="R846" s="391"/>
      <c r="S846" s="391"/>
      <c r="T846" s="391"/>
      <c r="U846" s="391"/>
      <c r="V846" s="391"/>
      <c r="W846" s="393" t="str">
        <f>IF(入力①申請書項目!AD646="","",入力①申請書項目!AD646)&amp;IF(入力①申請書項目!AG646="","",入力①申請書項目!AG646)</f>
        <v/>
      </c>
      <c r="X846" s="393"/>
      <c r="Y846" s="393"/>
      <c r="Z846" s="393"/>
      <c r="AA846" s="393" t="str">
        <f>IF(入力①申請書項目!AJ646="","",入力①申請書項目!AJ646)</f>
        <v/>
      </c>
      <c r="AB846" s="393"/>
      <c r="AC846" s="393"/>
      <c r="AD846" s="394" t="str">
        <f>IF(入力①申請書項目!AN646="","",入力①申請書項目!AN646)</f>
        <v/>
      </c>
      <c r="AE846" s="394"/>
      <c r="AF846" s="394"/>
      <c r="AG846" s="443" t="str">
        <f>IF(入力①申請書項目!AQ646="","",入力①申請書項目!AQ646)</f>
        <v/>
      </c>
      <c r="AH846" s="443"/>
      <c r="AI846" s="394" t="str">
        <f>IF(入力①申請書項目!AS646=0,"",入力①申請書項目!AS646)</f>
        <v/>
      </c>
      <c r="AJ846" s="394"/>
      <c r="AK846" s="394"/>
      <c r="AL846" s="416" t="str">
        <f>IF(入力①申請書項目!AY646="","",入力①申請書項目!AY646)</f>
        <v/>
      </c>
      <c r="AM846" s="416"/>
      <c r="AN846" s="416"/>
      <c r="AO846" s="416"/>
      <c r="AP846" s="416"/>
      <c r="AQ846" s="342"/>
    </row>
    <row r="847" spans="1:43" x14ac:dyDescent="0.15">
      <c r="A847" s="268"/>
      <c r="B847" s="268"/>
      <c r="C847" s="351">
        <v>477</v>
      </c>
      <c r="D847" s="343" t="str">
        <f>IF(入力①申請書項目!E647="","",入力①申請書項目!E647)</f>
        <v/>
      </c>
      <c r="E847" s="393" t="str">
        <f>IF(入力①申請書項目!G647="","",IF(入力①申請書項目!M647="",""&amp;入力①申請書項目!G647&amp;"."&amp;入力①申請書項目!J647,""&amp;入力①申請書項目!G647&amp;"."&amp;入力①申請書項目!J647&amp;"."&amp;入力①申請書項目!M647))</f>
        <v/>
      </c>
      <c r="F847" s="393"/>
      <c r="G847" s="393"/>
      <c r="H847" s="393"/>
      <c r="I847" s="464" t="str">
        <f>IF(入力①申請書項目!P647="","",VLOOKUP(入力①申請書項目!P647,PL①!$A$28:$B$36,2,FALSE))</f>
        <v/>
      </c>
      <c r="J847" s="464"/>
      <c r="K847" s="464"/>
      <c r="L847" s="391" t="str">
        <f>IF(入力①申請書項目!T647="","",入力①申請書項目!T647)</f>
        <v/>
      </c>
      <c r="M847" s="391"/>
      <c r="N847" s="391"/>
      <c r="O847" s="391"/>
      <c r="P847" s="391"/>
      <c r="Q847" s="391"/>
      <c r="R847" s="391"/>
      <c r="S847" s="391"/>
      <c r="T847" s="391"/>
      <c r="U847" s="391"/>
      <c r="V847" s="391"/>
      <c r="W847" s="393" t="str">
        <f>IF(入力①申請書項目!AD647="","",入力①申請書項目!AD647)&amp;IF(入力①申請書項目!AG647="","",入力①申請書項目!AG647)</f>
        <v/>
      </c>
      <c r="X847" s="393"/>
      <c r="Y847" s="393"/>
      <c r="Z847" s="393"/>
      <c r="AA847" s="393" t="str">
        <f>IF(入力①申請書項目!AJ647="","",入力①申請書項目!AJ647)</f>
        <v/>
      </c>
      <c r="AB847" s="393"/>
      <c r="AC847" s="393"/>
      <c r="AD847" s="394" t="str">
        <f>IF(入力①申請書項目!AN647="","",入力①申請書項目!AN647)</f>
        <v/>
      </c>
      <c r="AE847" s="394"/>
      <c r="AF847" s="394"/>
      <c r="AG847" s="443" t="str">
        <f>IF(入力①申請書項目!AQ647="","",入力①申請書項目!AQ647)</f>
        <v/>
      </c>
      <c r="AH847" s="443"/>
      <c r="AI847" s="394" t="str">
        <f>IF(入力①申請書項目!AS647=0,"",入力①申請書項目!AS647)</f>
        <v/>
      </c>
      <c r="AJ847" s="394"/>
      <c r="AK847" s="394"/>
      <c r="AL847" s="416" t="str">
        <f>IF(入力①申請書項目!AY647="","",入力①申請書項目!AY647)</f>
        <v/>
      </c>
      <c r="AM847" s="416"/>
      <c r="AN847" s="416"/>
      <c r="AO847" s="416"/>
      <c r="AP847" s="416"/>
      <c r="AQ847" s="342"/>
    </row>
    <row r="848" spans="1:43" x14ac:dyDescent="0.15">
      <c r="A848" s="268"/>
      <c r="B848" s="268"/>
      <c r="C848" s="351">
        <v>478</v>
      </c>
      <c r="D848" s="343" t="str">
        <f>IF(入力①申請書項目!E648="","",入力①申請書項目!E648)</f>
        <v/>
      </c>
      <c r="E848" s="393" t="str">
        <f>IF(入力①申請書項目!G648="","",IF(入力①申請書項目!M648="",""&amp;入力①申請書項目!G648&amp;"."&amp;入力①申請書項目!J648,""&amp;入力①申請書項目!G648&amp;"."&amp;入力①申請書項目!J648&amp;"."&amp;入力①申請書項目!M648))</f>
        <v/>
      </c>
      <c r="F848" s="393"/>
      <c r="G848" s="393"/>
      <c r="H848" s="393"/>
      <c r="I848" s="464" t="str">
        <f>IF(入力①申請書項目!P648="","",VLOOKUP(入力①申請書項目!P648,PL①!$A$28:$B$36,2,FALSE))</f>
        <v/>
      </c>
      <c r="J848" s="464"/>
      <c r="K848" s="464"/>
      <c r="L848" s="391" t="str">
        <f>IF(入力①申請書項目!T648="","",入力①申請書項目!T648)</f>
        <v/>
      </c>
      <c r="M848" s="391"/>
      <c r="N848" s="391"/>
      <c r="O848" s="391"/>
      <c r="P848" s="391"/>
      <c r="Q848" s="391"/>
      <c r="R848" s="391"/>
      <c r="S848" s="391"/>
      <c r="T848" s="391"/>
      <c r="U848" s="391"/>
      <c r="V848" s="391"/>
      <c r="W848" s="393" t="str">
        <f>IF(入力①申請書項目!AD648="","",入力①申請書項目!AD648)&amp;IF(入力①申請書項目!AG648="","",入力①申請書項目!AG648)</f>
        <v/>
      </c>
      <c r="X848" s="393"/>
      <c r="Y848" s="393"/>
      <c r="Z848" s="393"/>
      <c r="AA848" s="393" t="str">
        <f>IF(入力①申請書項目!AJ648="","",入力①申請書項目!AJ648)</f>
        <v/>
      </c>
      <c r="AB848" s="393"/>
      <c r="AC848" s="393"/>
      <c r="AD848" s="394" t="str">
        <f>IF(入力①申請書項目!AN648="","",入力①申請書項目!AN648)</f>
        <v/>
      </c>
      <c r="AE848" s="394"/>
      <c r="AF848" s="394"/>
      <c r="AG848" s="443" t="str">
        <f>IF(入力①申請書項目!AQ648="","",入力①申請書項目!AQ648)</f>
        <v/>
      </c>
      <c r="AH848" s="443"/>
      <c r="AI848" s="394" t="str">
        <f>IF(入力①申請書項目!AS648=0,"",入力①申請書項目!AS648)</f>
        <v/>
      </c>
      <c r="AJ848" s="394"/>
      <c r="AK848" s="394"/>
      <c r="AL848" s="416" t="str">
        <f>IF(入力①申請書項目!AY648="","",入力①申請書項目!AY648)</f>
        <v/>
      </c>
      <c r="AM848" s="416"/>
      <c r="AN848" s="416"/>
      <c r="AO848" s="416"/>
      <c r="AP848" s="416"/>
      <c r="AQ848" s="342"/>
    </row>
    <row r="849" spans="1:43" x14ac:dyDescent="0.15">
      <c r="A849" s="268"/>
      <c r="B849" s="268"/>
      <c r="C849" s="351">
        <v>479</v>
      </c>
      <c r="D849" s="343" t="str">
        <f>IF(入力①申請書項目!E649="","",入力①申請書項目!E649)</f>
        <v/>
      </c>
      <c r="E849" s="393" t="str">
        <f>IF(入力①申請書項目!G649="","",IF(入力①申請書項目!M649="",""&amp;入力①申請書項目!G649&amp;"."&amp;入力①申請書項目!J649,""&amp;入力①申請書項目!G649&amp;"."&amp;入力①申請書項目!J649&amp;"."&amp;入力①申請書項目!M649))</f>
        <v/>
      </c>
      <c r="F849" s="393"/>
      <c r="G849" s="393"/>
      <c r="H849" s="393"/>
      <c r="I849" s="464" t="str">
        <f>IF(入力①申請書項目!P649="","",VLOOKUP(入力①申請書項目!P649,PL①!$A$28:$B$36,2,FALSE))</f>
        <v/>
      </c>
      <c r="J849" s="464"/>
      <c r="K849" s="464"/>
      <c r="L849" s="391" t="str">
        <f>IF(入力①申請書項目!T649="","",入力①申請書項目!T649)</f>
        <v/>
      </c>
      <c r="M849" s="391"/>
      <c r="N849" s="391"/>
      <c r="O849" s="391"/>
      <c r="P849" s="391"/>
      <c r="Q849" s="391"/>
      <c r="R849" s="391"/>
      <c r="S849" s="391"/>
      <c r="T849" s="391"/>
      <c r="U849" s="391"/>
      <c r="V849" s="391"/>
      <c r="W849" s="393" t="str">
        <f>IF(入力①申請書項目!AD649="","",入力①申請書項目!AD649)&amp;IF(入力①申請書項目!AG649="","",入力①申請書項目!AG649)</f>
        <v/>
      </c>
      <c r="X849" s="393"/>
      <c r="Y849" s="393"/>
      <c r="Z849" s="393"/>
      <c r="AA849" s="393" t="str">
        <f>IF(入力①申請書項目!AJ649="","",入力①申請書項目!AJ649)</f>
        <v/>
      </c>
      <c r="AB849" s="393"/>
      <c r="AC849" s="393"/>
      <c r="AD849" s="394" t="str">
        <f>IF(入力①申請書項目!AN649="","",入力①申請書項目!AN649)</f>
        <v/>
      </c>
      <c r="AE849" s="394"/>
      <c r="AF849" s="394"/>
      <c r="AG849" s="443" t="str">
        <f>IF(入力①申請書項目!AQ649="","",入力①申請書項目!AQ649)</f>
        <v/>
      </c>
      <c r="AH849" s="443"/>
      <c r="AI849" s="394" t="str">
        <f>IF(入力①申請書項目!AS649=0,"",入力①申請書項目!AS649)</f>
        <v/>
      </c>
      <c r="AJ849" s="394"/>
      <c r="AK849" s="394"/>
      <c r="AL849" s="416" t="str">
        <f>IF(入力①申請書項目!AY649="","",入力①申請書項目!AY649)</f>
        <v/>
      </c>
      <c r="AM849" s="416"/>
      <c r="AN849" s="416"/>
      <c r="AO849" s="416"/>
      <c r="AP849" s="416"/>
      <c r="AQ849" s="342"/>
    </row>
    <row r="850" spans="1:43" x14ac:dyDescent="0.15">
      <c r="A850" s="268"/>
      <c r="B850" s="268"/>
      <c r="C850" s="351">
        <v>480</v>
      </c>
      <c r="D850" s="343" t="str">
        <f>IF(入力①申請書項目!E650="","",入力①申請書項目!E650)</f>
        <v/>
      </c>
      <c r="E850" s="393" t="str">
        <f>IF(入力①申請書項目!G650="","",IF(入力①申請書項目!M650="",""&amp;入力①申請書項目!G650&amp;"."&amp;入力①申請書項目!J650,""&amp;入力①申請書項目!G650&amp;"."&amp;入力①申請書項目!J650&amp;"."&amp;入力①申請書項目!M650))</f>
        <v/>
      </c>
      <c r="F850" s="393"/>
      <c r="G850" s="393"/>
      <c r="H850" s="393"/>
      <c r="I850" s="464" t="str">
        <f>IF(入力①申請書項目!P650="","",VLOOKUP(入力①申請書項目!P650,PL①!$A$28:$B$36,2,FALSE))</f>
        <v/>
      </c>
      <c r="J850" s="464"/>
      <c r="K850" s="464"/>
      <c r="L850" s="391" t="str">
        <f>IF(入力①申請書項目!T650="","",入力①申請書項目!T650)</f>
        <v/>
      </c>
      <c r="M850" s="391"/>
      <c r="N850" s="391"/>
      <c r="O850" s="391"/>
      <c r="P850" s="391"/>
      <c r="Q850" s="391"/>
      <c r="R850" s="391"/>
      <c r="S850" s="391"/>
      <c r="T850" s="391"/>
      <c r="U850" s="391"/>
      <c r="V850" s="391"/>
      <c r="W850" s="393" t="str">
        <f>IF(入力①申請書項目!AD650="","",入力①申請書項目!AD650)&amp;IF(入力①申請書項目!AG650="","",入力①申請書項目!AG650)</f>
        <v/>
      </c>
      <c r="X850" s="393"/>
      <c r="Y850" s="393"/>
      <c r="Z850" s="393"/>
      <c r="AA850" s="393" t="str">
        <f>IF(入力①申請書項目!AJ650="","",入力①申請書項目!AJ650)</f>
        <v/>
      </c>
      <c r="AB850" s="393"/>
      <c r="AC850" s="393"/>
      <c r="AD850" s="394" t="str">
        <f>IF(入力①申請書項目!AN650="","",入力①申請書項目!AN650)</f>
        <v/>
      </c>
      <c r="AE850" s="394"/>
      <c r="AF850" s="394"/>
      <c r="AG850" s="443" t="str">
        <f>IF(入力①申請書項目!AQ650="","",入力①申請書項目!AQ650)</f>
        <v/>
      </c>
      <c r="AH850" s="443"/>
      <c r="AI850" s="394" t="str">
        <f>IF(入力①申請書項目!AS650=0,"",入力①申請書項目!AS650)</f>
        <v/>
      </c>
      <c r="AJ850" s="394"/>
      <c r="AK850" s="394"/>
      <c r="AL850" s="416" t="str">
        <f>IF(入力①申請書項目!AY650="","",入力①申請書項目!AY650)</f>
        <v/>
      </c>
      <c r="AM850" s="416"/>
      <c r="AN850" s="416"/>
      <c r="AO850" s="416"/>
      <c r="AP850" s="416"/>
      <c r="AQ850" s="342"/>
    </row>
    <row r="851" spans="1:43" x14ac:dyDescent="0.15">
      <c r="A851" s="268"/>
      <c r="B851" s="268"/>
      <c r="C851" s="351">
        <v>481</v>
      </c>
      <c r="D851" s="343" t="str">
        <f>IF(入力①申請書項目!E651="","",入力①申請書項目!E651)</f>
        <v/>
      </c>
      <c r="E851" s="393" t="str">
        <f>IF(入力①申請書項目!G651="","",IF(入力①申請書項目!M651="",""&amp;入力①申請書項目!G651&amp;"."&amp;入力①申請書項目!J651,""&amp;入力①申請書項目!G651&amp;"."&amp;入力①申請書項目!J651&amp;"."&amp;入力①申請書項目!M651))</f>
        <v/>
      </c>
      <c r="F851" s="393"/>
      <c r="G851" s="393"/>
      <c r="H851" s="393"/>
      <c r="I851" s="464" t="str">
        <f>IF(入力①申請書項目!P651="","",VLOOKUP(入力①申請書項目!P651,PL①!$A$28:$B$36,2,FALSE))</f>
        <v/>
      </c>
      <c r="J851" s="464"/>
      <c r="K851" s="464"/>
      <c r="L851" s="391" t="str">
        <f>IF(入力①申請書項目!T651="","",入力①申請書項目!T651)</f>
        <v/>
      </c>
      <c r="M851" s="391"/>
      <c r="N851" s="391"/>
      <c r="O851" s="391"/>
      <c r="P851" s="391"/>
      <c r="Q851" s="391"/>
      <c r="R851" s="391"/>
      <c r="S851" s="391"/>
      <c r="T851" s="391"/>
      <c r="U851" s="391"/>
      <c r="V851" s="391"/>
      <c r="W851" s="393" t="str">
        <f>IF(入力①申請書項目!AD651="","",入力①申請書項目!AD651)&amp;IF(入力①申請書項目!AG651="","",入力①申請書項目!AG651)</f>
        <v/>
      </c>
      <c r="X851" s="393"/>
      <c r="Y851" s="393"/>
      <c r="Z851" s="393"/>
      <c r="AA851" s="393" t="str">
        <f>IF(入力①申請書項目!AJ651="","",入力①申請書項目!AJ651)</f>
        <v/>
      </c>
      <c r="AB851" s="393"/>
      <c r="AC851" s="393"/>
      <c r="AD851" s="394" t="str">
        <f>IF(入力①申請書項目!AN651="","",入力①申請書項目!AN651)</f>
        <v/>
      </c>
      <c r="AE851" s="394"/>
      <c r="AF851" s="394"/>
      <c r="AG851" s="443" t="str">
        <f>IF(入力①申請書項目!AQ651="","",入力①申請書項目!AQ651)</f>
        <v/>
      </c>
      <c r="AH851" s="443"/>
      <c r="AI851" s="394" t="str">
        <f>IF(入力①申請書項目!AS651=0,"",入力①申請書項目!AS651)</f>
        <v/>
      </c>
      <c r="AJ851" s="394"/>
      <c r="AK851" s="394"/>
      <c r="AL851" s="416" t="str">
        <f>IF(入力①申請書項目!AY651="","",入力①申請書項目!AY651)</f>
        <v/>
      </c>
      <c r="AM851" s="416"/>
      <c r="AN851" s="416"/>
      <c r="AO851" s="416"/>
      <c r="AP851" s="416"/>
      <c r="AQ851" s="342"/>
    </row>
    <row r="852" spans="1:43" x14ac:dyDescent="0.15">
      <c r="A852" s="268"/>
      <c r="B852" s="268"/>
      <c r="C852" s="351">
        <v>482</v>
      </c>
      <c r="D852" s="343" t="str">
        <f>IF(入力①申請書項目!E652="","",入力①申請書項目!E652)</f>
        <v/>
      </c>
      <c r="E852" s="393" t="str">
        <f>IF(入力①申請書項目!G652="","",IF(入力①申請書項目!M652="",""&amp;入力①申請書項目!G652&amp;"."&amp;入力①申請書項目!J652,""&amp;入力①申請書項目!G652&amp;"."&amp;入力①申請書項目!J652&amp;"."&amp;入力①申請書項目!M652))</f>
        <v/>
      </c>
      <c r="F852" s="393"/>
      <c r="G852" s="393"/>
      <c r="H852" s="393"/>
      <c r="I852" s="464" t="str">
        <f>IF(入力①申請書項目!P652="","",VLOOKUP(入力①申請書項目!P652,PL①!$A$28:$B$36,2,FALSE))</f>
        <v/>
      </c>
      <c r="J852" s="464"/>
      <c r="K852" s="464"/>
      <c r="L852" s="391" t="str">
        <f>IF(入力①申請書項目!T652="","",入力①申請書項目!T652)</f>
        <v/>
      </c>
      <c r="M852" s="391"/>
      <c r="N852" s="391"/>
      <c r="O852" s="391"/>
      <c r="P852" s="391"/>
      <c r="Q852" s="391"/>
      <c r="R852" s="391"/>
      <c r="S852" s="391"/>
      <c r="T852" s="391"/>
      <c r="U852" s="391"/>
      <c r="V852" s="391"/>
      <c r="W852" s="393" t="str">
        <f>IF(入力①申請書項目!AD652="","",入力①申請書項目!AD652)&amp;IF(入力①申請書項目!AG652="","",入力①申請書項目!AG652)</f>
        <v/>
      </c>
      <c r="X852" s="393"/>
      <c r="Y852" s="393"/>
      <c r="Z852" s="393"/>
      <c r="AA852" s="393" t="str">
        <f>IF(入力①申請書項目!AJ652="","",入力①申請書項目!AJ652)</f>
        <v/>
      </c>
      <c r="AB852" s="393"/>
      <c r="AC852" s="393"/>
      <c r="AD852" s="394" t="str">
        <f>IF(入力①申請書項目!AN652="","",入力①申請書項目!AN652)</f>
        <v/>
      </c>
      <c r="AE852" s="394"/>
      <c r="AF852" s="394"/>
      <c r="AG852" s="443" t="str">
        <f>IF(入力①申請書項目!AQ652="","",入力①申請書項目!AQ652)</f>
        <v/>
      </c>
      <c r="AH852" s="443"/>
      <c r="AI852" s="394" t="str">
        <f>IF(入力①申請書項目!AS652=0,"",入力①申請書項目!AS652)</f>
        <v/>
      </c>
      <c r="AJ852" s="394"/>
      <c r="AK852" s="394"/>
      <c r="AL852" s="416" t="str">
        <f>IF(入力①申請書項目!AY652="","",入力①申請書項目!AY652)</f>
        <v/>
      </c>
      <c r="AM852" s="416"/>
      <c r="AN852" s="416"/>
      <c r="AO852" s="416"/>
      <c r="AP852" s="416"/>
      <c r="AQ852" s="342"/>
    </row>
    <row r="853" spans="1:43" x14ac:dyDescent="0.15">
      <c r="A853" s="268"/>
      <c r="B853" s="268"/>
      <c r="C853" s="351">
        <v>483</v>
      </c>
      <c r="D853" s="343" t="str">
        <f>IF(入力①申請書項目!E653="","",入力①申請書項目!E653)</f>
        <v/>
      </c>
      <c r="E853" s="393" t="str">
        <f>IF(入力①申請書項目!G653="","",IF(入力①申請書項目!M653="",""&amp;入力①申請書項目!G653&amp;"."&amp;入力①申請書項目!J653,""&amp;入力①申請書項目!G653&amp;"."&amp;入力①申請書項目!J653&amp;"."&amp;入力①申請書項目!M653))</f>
        <v/>
      </c>
      <c r="F853" s="393"/>
      <c r="G853" s="393"/>
      <c r="H853" s="393"/>
      <c r="I853" s="464" t="str">
        <f>IF(入力①申請書項目!P653="","",VLOOKUP(入力①申請書項目!P653,PL①!$A$28:$B$36,2,FALSE))</f>
        <v/>
      </c>
      <c r="J853" s="464"/>
      <c r="K853" s="464"/>
      <c r="L853" s="391" t="str">
        <f>IF(入力①申請書項目!T653="","",入力①申請書項目!T653)</f>
        <v/>
      </c>
      <c r="M853" s="391"/>
      <c r="N853" s="391"/>
      <c r="O853" s="391"/>
      <c r="P853" s="391"/>
      <c r="Q853" s="391"/>
      <c r="R853" s="391"/>
      <c r="S853" s="391"/>
      <c r="T853" s="391"/>
      <c r="U853" s="391"/>
      <c r="V853" s="391"/>
      <c r="W853" s="393" t="str">
        <f>IF(入力①申請書項目!AD653="","",入力①申請書項目!AD653)&amp;IF(入力①申請書項目!AG653="","",入力①申請書項目!AG653)</f>
        <v/>
      </c>
      <c r="X853" s="393"/>
      <c r="Y853" s="393"/>
      <c r="Z853" s="393"/>
      <c r="AA853" s="393" t="str">
        <f>IF(入力①申請書項目!AJ653="","",入力①申請書項目!AJ653)</f>
        <v/>
      </c>
      <c r="AB853" s="393"/>
      <c r="AC853" s="393"/>
      <c r="AD853" s="394" t="str">
        <f>IF(入力①申請書項目!AN653="","",入力①申請書項目!AN653)</f>
        <v/>
      </c>
      <c r="AE853" s="394"/>
      <c r="AF853" s="394"/>
      <c r="AG853" s="443" t="str">
        <f>IF(入力①申請書項目!AQ653="","",入力①申請書項目!AQ653)</f>
        <v/>
      </c>
      <c r="AH853" s="443"/>
      <c r="AI853" s="394" t="str">
        <f>IF(入力①申請書項目!AS653=0,"",入力①申請書項目!AS653)</f>
        <v/>
      </c>
      <c r="AJ853" s="394"/>
      <c r="AK853" s="394"/>
      <c r="AL853" s="416" t="str">
        <f>IF(入力①申請書項目!AY653="","",入力①申請書項目!AY653)</f>
        <v/>
      </c>
      <c r="AM853" s="416"/>
      <c r="AN853" s="416"/>
      <c r="AO853" s="416"/>
      <c r="AP853" s="416"/>
      <c r="AQ853" s="342"/>
    </row>
    <row r="854" spans="1:43" x14ac:dyDescent="0.15">
      <c r="A854" s="268"/>
      <c r="B854" s="268"/>
      <c r="C854" s="351">
        <v>484</v>
      </c>
      <c r="D854" s="343" t="str">
        <f>IF(入力①申請書項目!E654="","",入力①申請書項目!E654)</f>
        <v/>
      </c>
      <c r="E854" s="393" t="str">
        <f>IF(入力①申請書項目!G654="","",IF(入力①申請書項目!M654="",""&amp;入力①申請書項目!G654&amp;"."&amp;入力①申請書項目!J654,""&amp;入力①申請書項目!G654&amp;"."&amp;入力①申請書項目!J654&amp;"."&amp;入力①申請書項目!M654))</f>
        <v/>
      </c>
      <c r="F854" s="393"/>
      <c r="G854" s="393"/>
      <c r="H854" s="393"/>
      <c r="I854" s="464" t="str">
        <f>IF(入力①申請書項目!P654="","",VLOOKUP(入力①申請書項目!P654,PL①!$A$28:$B$36,2,FALSE))</f>
        <v/>
      </c>
      <c r="J854" s="464"/>
      <c r="K854" s="464"/>
      <c r="L854" s="391" t="str">
        <f>IF(入力①申請書項目!T654="","",入力①申請書項目!T654)</f>
        <v/>
      </c>
      <c r="M854" s="391"/>
      <c r="N854" s="391"/>
      <c r="O854" s="391"/>
      <c r="P854" s="391"/>
      <c r="Q854" s="391"/>
      <c r="R854" s="391"/>
      <c r="S854" s="391"/>
      <c r="T854" s="391"/>
      <c r="U854" s="391"/>
      <c r="V854" s="391"/>
      <c r="W854" s="393" t="str">
        <f>IF(入力①申請書項目!AD654="","",入力①申請書項目!AD654)&amp;IF(入力①申請書項目!AG654="","",入力①申請書項目!AG654)</f>
        <v/>
      </c>
      <c r="X854" s="393"/>
      <c r="Y854" s="393"/>
      <c r="Z854" s="393"/>
      <c r="AA854" s="393" t="str">
        <f>IF(入力①申請書項目!AJ654="","",入力①申請書項目!AJ654)</f>
        <v/>
      </c>
      <c r="AB854" s="393"/>
      <c r="AC854" s="393"/>
      <c r="AD854" s="394" t="str">
        <f>IF(入力①申請書項目!AN654="","",入力①申請書項目!AN654)</f>
        <v/>
      </c>
      <c r="AE854" s="394"/>
      <c r="AF854" s="394"/>
      <c r="AG854" s="443" t="str">
        <f>IF(入力①申請書項目!AQ654="","",入力①申請書項目!AQ654)</f>
        <v/>
      </c>
      <c r="AH854" s="443"/>
      <c r="AI854" s="394" t="str">
        <f>IF(入力①申請書項目!AS654=0,"",入力①申請書項目!AS654)</f>
        <v/>
      </c>
      <c r="AJ854" s="394"/>
      <c r="AK854" s="394"/>
      <c r="AL854" s="416" t="str">
        <f>IF(入力①申請書項目!AY654="","",入力①申請書項目!AY654)</f>
        <v/>
      </c>
      <c r="AM854" s="416"/>
      <c r="AN854" s="416"/>
      <c r="AO854" s="416"/>
      <c r="AP854" s="416"/>
      <c r="AQ854" s="342"/>
    </row>
    <row r="855" spans="1:43" x14ac:dyDescent="0.15">
      <c r="A855" s="268"/>
      <c r="B855" s="268"/>
      <c r="C855" s="351">
        <v>485</v>
      </c>
      <c r="D855" s="343" t="str">
        <f>IF(入力①申請書項目!E655="","",入力①申請書項目!E655)</f>
        <v/>
      </c>
      <c r="E855" s="393" t="str">
        <f>IF(入力①申請書項目!G655="","",IF(入力①申請書項目!M655="",""&amp;入力①申請書項目!G655&amp;"."&amp;入力①申請書項目!J655,""&amp;入力①申請書項目!G655&amp;"."&amp;入力①申請書項目!J655&amp;"."&amp;入力①申請書項目!M655))</f>
        <v/>
      </c>
      <c r="F855" s="393"/>
      <c r="G855" s="393"/>
      <c r="H855" s="393"/>
      <c r="I855" s="464" t="str">
        <f>IF(入力①申請書項目!P655="","",VLOOKUP(入力①申請書項目!P655,PL①!$A$28:$B$36,2,FALSE))</f>
        <v/>
      </c>
      <c r="J855" s="464"/>
      <c r="K855" s="464"/>
      <c r="L855" s="391" t="str">
        <f>IF(入力①申請書項目!T655="","",入力①申請書項目!T655)</f>
        <v/>
      </c>
      <c r="M855" s="391"/>
      <c r="N855" s="391"/>
      <c r="O855" s="391"/>
      <c r="P855" s="391"/>
      <c r="Q855" s="391"/>
      <c r="R855" s="391"/>
      <c r="S855" s="391"/>
      <c r="T855" s="391"/>
      <c r="U855" s="391"/>
      <c r="V855" s="391"/>
      <c r="W855" s="393" t="str">
        <f>IF(入力①申請書項目!AD655="","",入力①申請書項目!AD655)&amp;IF(入力①申請書項目!AG655="","",入力①申請書項目!AG655)</f>
        <v/>
      </c>
      <c r="X855" s="393"/>
      <c r="Y855" s="393"/>
      <c r="Z855" s="393"/>
      <c r="AA855" s="393" t="str">
        <f>IF(入力①申請書項目!AJ655="","",入力①申請書項目!AJ655)</f>
        <v/>
      </c>
      <c r="AB855" s="393"/>
      <c r="AC855" s="393"/>
      <c r="AD855" s="394" t="str">
        <f>IF(入力①申請書項目!AN655="","",入力①申請書項目!AN655)</f>
        <v/>
      </c>
      <c r="AE855" s="394"/>
      <c r="AF855" s="394"/>
      <c r="AG855" s="443" t="str">
        <f>IF(入力①申請書項目!AQ655="","",入力①申請書項目!AQ655)</f>
        <v/>
      </c>
      <c r="AH855" s="443"/>
      <c r="AI855" s="394" t="str">
        <f>IF(入力①申請書項目!AS655=0,"",入力①申請書項目!AS655)</f>
        <v/>
      </c>
      <c r="AJ855" s="394"/>
      <c r="AK855" s="394"/>
      <c r="AL855" s="416" t="str">
        <f>IF(入力①申請書項目!AY655="","",入力①申請書項目!AY655)</f>
        <v/>
      </c>
      <c r="AM855" s="416"/>
      <c r="AN855" s="416"/>
      <c r="AO855" s="416"/>
      <c r="AP855" s="416"/>
      <c r="AQ855" s="342"/>
    </row>
    <row r="856" spans="1:43" x14ac:dyDescent="0.15">
      <c r="A856" s="268"/>
      <c r="B856" s="268"/>
      <c r="C856" s="351">
        <v>486</v>
      </c>
      <c r="D856" s="343" t="str">
        <f>IF(入力①申請書項目!E656="","",入力①申請書項目!E656)</f>
        <v/>
      </c>
      <c r="E856" s="393" t="str">
        <f>IF(入力①申請書項目!G656="","",IF(入力①申請書項目!M656="",""&amp;入力①申請書項目!G656&amp;"."&amp;入力①申請書項目!J656,""&amp;入力①申請書項目!G656&amp;"."&amp;入力①申請書項目!J656&amp;"."&amp;入力①申請書項目!M656))</f>
        <v/>
      </c>
      <c r="F856" s="393"/>
      <c r="G856" s="393"/>
      <c r="H856" s="393"/>
      <c r="I856" s="464" t="str">
        <f>IF(入力①申請書項目!P656="","",VLOOKUP(入力①申請書項目!P656,PL①!$A$28:$B$36,2,FALSE))</f>
        <v/>
      </c>
      <c r="J856" s="464"/>
      <c r="K856" s="464"/>
      <c r="L856" s="391" t="str">
        <f>IF(入力①申請書項目!T656="","",入力①申請書項目!T656)</f>
        <v/>
      </c>
      <c r="M856" s="391"/>
      <c r="N856" s="391"/>
      <c r="O856" s="391"/>
      <c r="P856" s="391"/>
      <c r="Q856" s="391"/>
      <c r="R856" s="391"/>
      <c r="S856" s="391"/>
      <c r="T856" s="391"/>
      <c r="U856" s="391"/>
      <c r="V856" s="391"/>
      <c r="W856" s="393" t="str">
        <f>IF(入力①申請書項目!AD656="","",入力①申請書項目!AD656)&amp;IF(入力①申請書項目!AG656="","",入力①申請書項目!AG656)</f>
        <v/>
      </c>
      <c r="X856" s="393"/>
      <c r="Y856" s="393"/>
      <c r="Z856" s="393"/>
      <c r="AA856" s="393" t="str">
        <f>IF(入力①申請書項目!AJ656="","",入力①申請書項目!AJ656)</f>
        <v/>
      </c>
      <c r="AB856" s="393"/>
      <c r="AC856" s="393"/>
      <c r="AD856" s="394" t="str">
        <f>IF(入力①申請書項目!AN656="","",入力①申請書項目!AN656)</f>
        <v/>
      </c>
      <c r="AE856" s="394"/>
      <c r="AF856" s="394"/>
      <c r="AG856" s="443" t="str">
        <f>IF(入力①申請書項目!AQ656="","",入力①申請書項目!AQ656)</f>
        <v/>
      </c>
      <c r="AH856" s="443"/>
      <c r="AI856" s="394" t="str">
        <f>IF(入力①申請書項目!AS656=0,"",入力①申請書項目!AS656)</f>
        <v/>
      </c>
      <c r="AJ856" s="394"/>
      <c r="AK856" s="394"/>
      <c r="AL856" s="416" t="str">
        <f>IF(入力①申請書項目!AY656="","",入力①申請書項目!AY656)</f>
        <v/>
      </c>
      <c r="AM856" s="416"/>
      <c r="AN856" s="416"/>
      <c r="AO856" s="416"/>
      <c r="AP856" s="416"/>
      <c r="AQ856" s="342"/>
    </row>
    <row r="857" spans="1:43" x14ac:dyDescent="0.15">
      <c r="A857" s="268"/>
      <c r="B857" s="268"/>
      <c r="C857" s="351">
        <v>487</v>
      </c>
      <c r="D857" s="343" t="str">
        <f>IF(入力①申請書項目!E657="","",入力①申請書項目!E657)</f>
        <v/>
      </c>
      <c r="E857" s="393" t="str">
        <f>IF(入力①申請書項目!G657="","",IF(入力①申請書項目!M657="",""&amp;入力①申請書項目!G657&amp;"."&amp;入力①申請書項目!J657,""&amp;入力①申請書項目!G657&amp;"."&amp;入力①申請書項目!J657&amp;"."&amp;入力①申請書項目!M657))</f>
        <v/>
      </c>
      <c r="F857" s="393"/>
      <c r="G857" s="393"/>
      <c r="H857" s="393"/>
      <c r="I857" s="464" t="str">
        <f>IF(入力①申請書項目!P657="","",VLOOKUP(入力①申請書項目!P657,PL①!$A$28:$B$36,2,FALSE))</f>
        <v/>
      </c>
      <c r="J857" s="464"/>
      <c r="K857" s="464"/>
      <c r="L857" s="391" t="str">
        <f>IF(入力①申請書項目!T657="","",入力①申請書項目!T657)</f>
        <v/>
      </c>
      <c r="M857" s="391"/>
      <c r="N857" s="391"/>
      <c r="O857" s="391"/>
      <c r="P857" s="391"/>
      <c r="Q857" s="391"/>
      <c r="R857" s="391"/>
      <c r="S857" s="391"/>
      <c r="T857" s="391"/>
      <c r="U857" s="391"/>
      <c r="V857" s="391"/>
      <c r="W857" s="393" t="str">
        <f>IF(入力①申請書項目!AD657="","",入力①申請書項目!AD657)&amp;IF(入力①申請書項目!AG657="","",入力①申請書項目!AG657)</f>
        <v/>
      </c>
      <c r="X857" s="393"/>
      <c r="Y857" s="393"/>
      <c r="Z857" s="393"/>
      <c r="AA857" s="393" t="str">
        <f>IF(入力①申請書項目!AJ657="","",入力①申請書項目!AJ657)</f>
        <v/>
      </c>
      <c r="AB857" s="393"/>
      <c r="AC857" s="393"/>
      <c r="AD857" s="394" t="str">
        <f>IF(入力①申請書項目!AN657="","",入力①申請書項目!AN657)</f>
        <v/>
      </c>
      <c r="AE857" s="394"/>
      <c r="AF857" s="394"/>
      <c r="AG857" s="443" t="str">
        <f>IF(入力①申請書項目!AQ657="","",入力①申請書項目!AQ657)</f>
        <v/>
      </c>
      <c r="AH857" s="443"/>
      <c r="AI857" s="394" t="str">
        <f>IF(入力①申請書項目!AS657=0,"",入力①申請書項目!AS657)</f>
        <v/>
      </c>
      <c r="AJ857" s="394"/>
      <c r="AK857" s="394"/>
      <c r="AL857" s="416" t="str">
        <f>IF(入力①申請書項目!AY657="","",入力①申請書項目!AY657)</f>
        <v/>
      </c>
      <c r="AM857" s="416"/>
      <c r="AN857" s="416"/>
      <c r="AO857" s="416"/>
      <c r="AP857" s="416"/>
      <c r="AQ857" s="342"/>
    </row>
    <row r="858" spans="1:43" x14ac:dyDescent="0.15">
      <c r="A858" s="268"/>
      <c r="B858" s="268"/>
      <c r="C858" s="351">
        <v>488</v>
      </c>
      <c r="D858" s="343" t="str">
        <f>IF(入力①申請書項目!E658="","",入力①申請書項目!E658)</f>
        <v/>
      </c>
      <c r="E858" s="393" t="str">
        <f>IF(入力①申請書項目!G658="","",IF(入力①申請書項目!M658="",""&amp;入力①申請書項目!G658&amp;"."&amp;入力①申請書項目!J658,""&amp;入力①申請書項目!G658&amp;"."&amp;入力①申請書項目!J658&amp;"."&amp;入力①申請書項目!M658))</f>
        <v/>
      </c>
      <c r="F858" s="393"/>
      <c r="G858" s="393"/>
      <c r="H858" s="393"/>
      <c r="I858" s="464" t="str">
        <f>IF(入力①申請書項目!P658="","",VLOOKUP(入力①申請書項目!P658,PL①!$A$28:$B$36,2,FALSE))</f>
        <v/>
      </c>
      <c r="J858" s="464"/>
      <c r="K858" s="464"/>
      <c r="L858" s="391" t="str">
        <f>IF(入力①申請書項目!T658="","",入力①申請書項目!T658)</f>
        <v/>
      </c>
      <c r="M858" s="391"/>
      <c r="N858" s="391"/>
      <c r="O858" s="391"/>
      <c r="P858" s="391"/>
      <c r="Q858" s="391"/>
      <c r="R858" s="391"/>
      <c r="S858" s="391"/>
      <c r="T858" s="391"/>
      <c r="U858" s="391"/>
      <c r="V858" s="391"/>
      <c r="W858" s="393" t="str">
        <f>IF(入力①申請書項目!AD658="","",入力①申請書項目!AD658)&amp;IF(入力①申請書項目!AG658="","",入力①申請書項目!AG658)</f>
        <v/>
      </c>
      <c r="X858" s="393"/>
      <c r="Y858" s="393"/>
      <c r="Z858" s="393"/>
      <c r="AA858" s="393" t="str">
        <f>IF(入力①申請書項目!AJ658="","",入力①申請書項目!AJ658)</f>
        <v/>
      </c>
      <c r="AB858" s="393"/>
      <c r="AC858" s="393"/>
      <c r="AD858" s="394" t="str">
        <f>IF(入力①申請書項目!AN658="","",入力①申請書項目!AN658)</f>
        <v/>
      </c>
      <c r="AE858" s="394"/>
      <c r="AF858" s="394"/>
      <c r="AG858" s="443" t="str">
        <f>IF(入力①申請書項目!AQ658="","",入力①申請書項目!AQ658)</f>
        <v/>
      </c>
      <c r="AH858" s="443"/>
      <c r="AI858" s="394" t="str">
        <f>IF(入力①申請書項目!AS658=0,"",入力①申請書項目!AS658)</f>
        <v/>
      </c>
      <c r="AJ858" s="394"/>
      <c r="AK858" s="394"/>
      <c r="AL858" s="416" t="str">
        <f>IF(入力①申請書項目!AY658="","",入力①申請書項目!AY658)</f>
        <v/>
      </c>
      <c r="AM858" s="416"/>
      <c r="AN858" s="416"/>
      <c r="AO858" s="416"/>
      <c r="AP858" s="416"/>
      <c r="AQ858" s="342"/>
    </row>
    <row r="859" spans="1:43" x14ac:dyDescent="0.15">
      <c r="A859" s="268"/>
      <c r="B859" s="268"/>
      <c r="C859" s="351">
        <v>489</v>
      </c>
      <c r="D859" s="343" t="str">
        <f>IF(入力①申請書項目!E659="","",入力①申請書項目!E659)</f>
        <v/>
      </c>
      <c r="E859" s="393" t="str">
        <f>IF(入力①申請書項目!G659="","",IF(入力①申請書項目!M659="",""&amp;入力①申請書項目!G659&amp;"."&amp;入力①申請書項目!J659,""&amp;入力①申請書項目!G659&amp;"."&amp;入力①申請書項目!J659&amp;"."&amp;入力①申請書項目!M659))</f>
        <v/>
      </c>
      <c r="F859" s="393"/>
      <c r="G859" s="393"/>
      <c r="H859" s="393"/>
      <c r="I859" s="464" t="str">
        <f>IF(入力①申請書項目!P659="","",VLOOKUP(入力①申請書項目!P659,PL①!$A$28:$B$36,2,FALSE))</f>
        <v/>
      </c>
      <c r="J859" s="464"/>
      <c r="K859" s="464"/>
      <c r="L859" s="391" t="str">
        <f>IF(入力①申請書項目!T659="","",入力①申請書項目!T659)</f>
        <v/>
      </c>
      <c r="M859" s="391"/>
      <c r="N859" s="391"/>
      <c r="O859" s="391"/>
      <c r="P859" s="391"/>
      <c r="Q859" s="391"/>
      <c r="R859" s="391"/>
      <c r="S859" s="391"/>
      <c r="T859" s="391"/>
      <c r="U859" s="391"/>
      <c r="V859" s="391"/>
      <c r="W859" s="393" t="str">
        <f>IF(入力①申請書項目!AD659="","",入力①申請書項目!AD659)&amp;IF(入力①申請書項目!AG659="","",入力①申請書項目!AG659)</f>
        <v/>
      </c>
      <c r="X859" s="393"/>
      <c r="Y859" s="393"/>
      <c r="Z859" s="393"/>
      <c r="AA859" s="393" t="str">
        <f>IF(入力①申請書項目!AJ659="","",入力①申請書項目!AJ659)</f>
        <v/>
      </c>
      <c r="AB859" s="393"/>
      <c r="AC859" s="393"/>
      <c r="AD859" s="394" t="str">
        <f>IF(入力①申請書項目!AN659="","",入力①申請書項目!AN659)</f>
        <v/>
      </c>
      <c r="AE859" s="394"/>
      <c r="AF859" s="394"/>
      <c r="AG859" s="443" t="str">
        <f>IF(入力①申請書項目!AQ659="","",入力①申請書項目!AQ659)</f>
        <v/>
      </c>
      <c r="AH859" s="443"/>
      <c r="AI859" s="394" t="str">
        <f>IF(入力①申請書項目!AS659=0,"",入力①申請書項目!AS659)</f>
        <v/>
      </c>
      <c r="AJ859" s="394"/>
      <c r="AK859" s="394"/>
      <c r="AL859" s="416" t="str">
        <f>IF(入力①申請書項目!AY659="","",入力①申請書項目!AY659)</f>
        <v/>
      </c>
      <c r="AM859" s="416"/>
      <c r="AN859" s="416"/>
      <c r="AO859" s="416"/>
      <c r="AP859" s="416"/>
      <c r="AQ859" s="342"/>
    </row>
    <row r="860" spans="1:43" x14ac:dyDescent="0.15">
      <c r="A860" s="268"/>
      <c r="B860" s="268"/>
      <c r="C860" s="351">
        <v>490</v>
      </c>
      <c r="D860" s="343" t="str">
        <f>IF(入力①申請書項目!E660="","",入力①申請書項目!E660)</f>
        <v/>
      </c>
      <c r="E860" s="393" t="str">
        <f>IF(入力①申請書項目!G660="","",IF(入力①申請書項目!M660="",""&amp;入力①申請書項目!G660&amp;"."&amp;入力①申請書項目!J660,""&amp;入力①申請書項目!G660&amp;"."&amp;入力①申請書項目!J660&amp;"."&amp;入力①申請書項目!M660))</f>
        <v/>
      </c>
      <c r="F860" s="393"/>
      <c r="G860" s="393"/>
      <c r="H860" s="393"/>
      <c r="I860" s="464" t="str">
        <f>IF(入力①申請書項目!P660="","",VLOOKUP(入力①申請書項目!P660,PL①!$A$28:$B$36,2,FALSE))</f>
        <v/>
      </c>
      <c r="J860" s="464"/>
      <c r="K860" s="464"/>
      <c r="L860" s="391" t="str">
        <f>IF(入力①申請書項目!T660="","",入力①申請書項目!T660)</f>
        <v/>
      </c>
      <c r="M860" s="391"/>
      <c r="N860" s="391"/>
      <c r="O860" s="391"/>
      <c r="P860" s="391"/>
      <c r="Q860" s="391"/>
      <c r="R860" s="391"/>
      <c r="S860" s="391"/>
      <c r="T860" s="391"/>
      <c r="U860" s="391"/>
      <c r="V860" s="391"/>
      <c r="W860" s="393" t="str">
        <f>IF(入力①申請書項目!AD660="","",入力①申請書項目!AD660)&amp;IF(入力①申請書項目!AG660="","",入力①申請書項目!AG660)</f>
        <v/>
      </c>
      <c r="X860" s="393"/>
      <c r="Y860" s="393"/>
      <c r="Z860" s="393"/>
      <c r="AA860" s="393" t="str">
        <f>IF(入力①申請書項目!AJ660="","",入力①申請書項目!AJ660)</f>
        <v/>
      </c>
      <c r="AB860" s="393"/>
      <c r="AC860" s="393"/>
      <c r="AD860" s="394" t="str">
        <f>IF(入力①申請書項目!AN660="","",入力①申請書項目!AN660)</f>
        <v/>
      </c>
      <c r="AE860" s="394"/>
      <c r="AF860" s="394"/>
      <c r="AG860" s="443" t="str">
        <f>IF(入力①申請書項目!AQ660="","",入力①申請書項目!AQ660)</f>
        <v/>
      </c>
      <c r="AH860" s="443"/>
      <c r="AI860" s="394" t="str">
        <f>IF(入力①申請書項目!AS660=0,"",入力①申請書項目!AS660)</f>
        <v/>
      </c>
      <c r="AJ860" s="394"/>
      <c r="AK860" s="394"/>
      <c r="AL860" s="416" t="str">
        <f>IF(入力①申請書項目!AY660="","",入力①申請書項目!AY660)</f>
        <v/>
      </c>
      <c r="AM860" s="416"/>
      <c r="AN860" s="416"/>
      <c r="AO860" s="416"/>
      <c r="AP860" s="416"/>
      <c r="AQ860" s="342"/>
    </row>
    <row r="861" spans="1:43" x14ac:dyDescent="0.15">
      <c r="A861" s="268"/>
      <c r="B861" s="268"/>
      <c r="C861" s="351">
        <v>491</v>
      </c>
      <c r="D861" s="343" t="str">
        <f>IF(入力①申請書項目!E661="","",入力①申請書項目!E661)</f>
        <v/>
      </c>
      <c r="E861" s="393" t="str">
        <f>IF(入力①申請書項目!G661="","",IF(入力①申請書項目!M661="",""&amp;入力①申請書項目!G661&amp;"."&amp;入力①申請書項目!J661,""&amp;入力①申請書項目!G661&amp;"."&amp;入力①申請書項目!J661&amp;"."&amp;入力①申請書項目!M661))</f>
        <v/>
      </c>
      <c r="F861" s="393"/>
      <c r="G861" s="393"/>
      <c r="H861" s="393"/>
      <c r="I861" s="464" t="str">
        <f>IF(入力①申請書項目!P661="","",VLOOKUP(入力①申請書項目!P661,PL①!$A$28:$B$36,2,FALSE))</f>
        <v/>
      </c>
      <c r="J861" s="464"/>
      <c r="K861" s="464"/>
      <c r="L861" s="391" t="str">
        <f>IF(入力①申請書項目!T661="","",入力①申請書項目!T661)</f>
        <v/>
      </c>
      <c r="M861" s="391"/>
      <c r="N861" s="391"/>
      <c r="O861" s="391"/>
      <c r="P861" s="391"/>
      <c r="Q861" s="391"/>
      <c r="R861" s="391"/>
      <c r="S861" s="391"/>
      <c r="T861" s="391"/>
      <c r="U861" s="391"/>
      <c r="V861" s="391"/>
      <c r="W861" s="393" t="str">
        <f>IF(入力①申請書項目!AD661="","",入力①申請書項目!AD661)&amp;IF(入力①申請書項目!AG661="","",入力①申請書項目!AG661)</f>
        <v/>
      </c>
      <c r="X861" s="393"/>
      <c r="Y861" s="393"/>
      <c r="Z861" s="393"/>
      <c r="AA861" s="393" t="str">
        <f>IF(入力①申請書項目!AJ661="","",入力①申請書項目!AJ661)</f>
        <v/>
      </c>
      <c r="AB861" s="393"/>
      <c r="AC861" s="393"/>
      <c r="AD861" s="394" t="str">
        <f>IF(入力①申請書項目!AN661="","",入力①申請書項目!AN661)</f>
        <v/>
      </c>
      <c r="AE861" s="394"/>
      <c r="AF861" s="394"/>
      <c r="AG861" s="443" t="str">
        <f>IF(入力①申請書項目!AQ661="","",入力①申請書項目!AQ661)</f>
        <v/>
      </c>
      <c r="AH861" s="443"/>
      <c r="AI861" s="394" t="str">
        <f>IF(入力①申請書項目!AS661=0,"",入力①申請書項目!AS661)</f>
        <v/>
      </c>
      <c r="AJ861" s="394"/>
      <c r="AK861" s="394"/>
      <c r="AL861" s="416" t="str">
        <f>IF(入力①申請書項目!AY661="","",入力①申請書項目!AY661)</f>
        <v/>
      </c>
      <c r="AM861" s="416"/>
      <c r="AN861" s="416"/>
      <c r="AO861" s="416"/>
      <c r="AP861" s="416"/>
      <c r="AQ861" s="342"/>
    </row>
    <row r="862" spans="1:43" x14ac:dyDescent="0.15">
      <c r="A862" s="268"/>
      <c r="B862" s="268"/>
      <c r="C862" s="351">
        <v>492</v>
      </c>
      <c r="D862" s="343" t="str">
        <f>IF(入力①申請書項目!E662="","",入力①申請書項目!E662)</f>
        <v/>
      </c>
      <c r="E862" s="393" t="str">
        <f>IF(入力①申請書項目!G662="","",IF(入力①申請書項目!M662="",""&amp;入力①申請書項目!G662&amp;"."&amp;入力①申請書項目!J662,""&amp;入力①申請書項目!G662&amp;"."&amp;入力①申請書項目!J662&amp;"."&amp;入力①申請書項目!M662))</f>
        <v/>
      </c>
      <c r="F862" s="393"/>
      <c r="G862" s="393"/>
      <c r="H862" s="393"/>
      <c r="I862" s="464" t="str">
        <f>IF(入力①申請書項目!P662="","",VLOOKUP(入力①申請書項目!P662,PL①!$A$28:$B$36,2,FALSE))</f>
        <v/>
      </c>
      <c r="J862" s="464"/>
      <c r="K862" s="464"/>
      <c r="L862" s="391" t="str">
        <f>IF(入力①申請書項目!T662="","",入力①申請書項目!T662)</f>
        <v/>
      </c>
      <c r="M862" s="391"/>
      <c r="N862" s="391"/>
      <c r="O862" s="391"/>
      <c r="P862" s="391"/>
      <c r="Q862" s="391"/>
      <c r="R862" s="391"/>
      <c r="S862" s="391"/>
      <c r="T862" s="391"/>
      <c r="U862" s="391"/>
      <c r="V862" s="391"/>
      <c r="W862" s="393" t="str">
        <f>IF(入力①申請書項目!AD662="","",入力①申請書項目!AD662)&amp;IF(入力①申請書項目!AG662="","",入力①申請書項目!AG662)</f>
        <v/>
      </c>
      <c r="X862" s="393"/>
      <c r="Y862" s="393"/>
      <c r="Z862" s="393"/>
      <c r="AA862" s="393" t="str">
        <f>IF(入力①申請書項目!AJ662="","",入力①申請書項目!AJ662)</f>
        <v/>
      </c>
      <c r="AB862" s="393"/>
      <c r="AC862" s="393"/>
      <c r="AD862" s="394" t="str">
        <f>IF(入力①申請書項目!AN662="","",入力①申請書項目!AN662)</f>
        <v/>
      </c>
      <c r="AE862" s="394"/>
      <c r="AF862" s="394"/>
      <c r="AG862" s="443" t="str">
        <f>IF(入力①申請書項目!AQ662="","",入力①申請書項目!AQ662)</f>
        <v/>
      </c>
      <c r="AH862" s="443"/>
      <c r="AI862" s="394" t="str">
        <f>IF(入力①申請書項目!AS662=0,"",入力①申請書項目!AS662)</f>
        <v/>
      </c>
      <c r="AJ862" s="394"/>
      <c r="AK862" s="394"/>
      <c r="AL862" s="416" t="str">
        <f>IF(入力①申請書項目!AY662="","",入力①申請書項目!AY662)</f>
        <v/>
      </c>
      <c r="AM862" s="416"/>
      <c r="AN862" s="416"/>
      <c r="AO862" s="416"/>
      <c r="AP862" s="416"/>
      <c r="AQ862" s="342"/>
    </row>
    <row r="863" spans="1:43" x14ac:dyDescent="0.15">
      <c r="A863" s="268"/>
      <c r="B863" s="268"/>
      <c r="C863" s="351">
        <v>493</v>
      </c>
      <c r="D863" s="343" t="str">
        <f>IF(入力①申請書項目!E663="","",入力①申請書項目!E663)</f>
        <v/>
      </c>
      <c r="E863" s="393" t="str">
        <f>IF(入力①申請書項目!G663="","",IF(入力①申請書項目!M663="",""&amp;入力①申請書項目!G663&amp;"."&amp;入力①申請書項目!J663,""&amp;入力①申請書項目!G663&amp;"."&amp;入力①申請書項目!J663&amp;"."&amp;入力①申請書項目!M663))</f>
        <v/>
      </c>
      <c r="F863" s="393"/>
      <c r="G863" s="393"/>
      <c r="H863" s="393"/>
      <c r="I863" s="464" t="str">
        <f>IF(入力①申請書項目!P663="","",VLOOKUP(入力①申請書項目!P663,PL①!$A$28:$B$36,2,FALSE))</f>
        <v/>
      </c>
      <c r="J863" s="464"/>
      <c r="K863" s="464"/>
      <c r="L863" s="391" t="str">
        <f>IF(入力①申請書項目!T663="","",入力①申請書項目!T663)</f>
        <v/>
      </c>
      <c r="M863" s="391"/>
      <c r="N863" s="391"/>
      <c r="O863" s="391"/>
      <c r="P863" s="391"/>
      <c r="Q863" s="391"/>
      <c r="R863" s="391"/>
      <c r="S863" s="391"/>
      <c r="T863" s="391"/>
      <c r="U863" s="391"/>
      <c r="V863" s="391"/>
      <c r="W863" s="393" t="str">
        <f>IF(入力①申請書項目!AD663="","",入力①申請書項目!AD663)&amp;IF(入力①申請書項目!AG663="","",入力①申請書項目!AG663)</f>
        <v/>
      </c>
      <c r="X863" s="393"/>
      <c r="Y863" s="393"/>
      <c r="Z863" s="393"/>
      <c r="AA863" s="393" t="str">
        <f>IF(入力①申請書項目!AJ663="","",入力①申請書項目!AJ663)</f>
        <v/>
      </c>
      <c r="AB863" s="393"/>
      <c r="AC863" s="393"/>
      <c r="AD863" s="394" t="str">
        <f>IF(入力①申請書項目!AN663="","",入力①申請書項目!AN663)</f>
        <v/>
      </c>
      <c r="AE863" s="394"/>
      <c r="AF863" s="394"/>
      <c r="AG863" s="443" t="str">
        <f>IF(入力①申請書項目!AQ663="","",入力①申請書項目!AQ663)</f>
        <v/>
      </c>
      <c r="AH863" s="443"/>
      <c r="AI863" s="394" t="str">
        <f>IF(入力①申請書項目!AS663=0,"",入力①申請書項目!AS663)</f>
        <v/>
      </c>
      <c r="AJ863" s="394"/>
      <c r="AK863" s="394"/>
      <c r="AL863" s="416" t="str">
        <f>IF(入力①申請書項目!AY663="","",入力①申請書項目!AY663)</f>
        <v/>
      </c>
      <c r="AM863" s="416"/>
      <c r="AN863" s="416"/>
      <c r="AO863" s="416"/>
      <c r="AP863" s="416"/>
      <c r="AQ863" s="342"/>
    </row>
    <row r="864" spans="1:43" x14ac:dyDescent="0.15">
      <c r="A864" s="268"/>
      <c r="B864" s="268"/>
      <c r="C864" s="351">
        <v>494</v>
      </c>
      <c r="D864" s="343" t="str">
        <f>IF(入力①申請書項目!E664="","",入力①申請書項目!E664)</f>
        <v/>
      </c>
      <c r="E864" s="393" t="str">
        <f>IF(入力①申請書項目!G664="","",IF(入力①申請書項目!M664="",""&amp;入力①申請書項目!G664&amp;"."&amp;入力①申請書項目!J664,""&amp;入力①申請書項目!G664&amp;"."&amp;入力①申請書項目!J664&amp;"."&amp;入力①申請書項目!M664))</f>
        <v/>
      </c>
      <c r="F864" s="393"/>
      <c r="G864" s="393"/>
      <c r="H864" s="393"/>
      <c r="I864" s="464" t="str">
        <f>IF(入力①申請書項目!P664="","",VLOOKUP(入力①申請書項目!P664,PL①!$A$28:$B$36,2,FALSE))</f>
        <v/>
      </c>
      <c r="J864" s="464"/>
      <c r="K864" s="464"/>
      <c r="L864" s="391" t="str">
        <f>IF(入力①申請書項目!T664="","",入力①申請書項目!T664)</f>
        <v/>
      </c>
      <c r="M864" s="391"/>
      <c r="N864" s="391"/>
      <c r="O864" s="391"/>
      <c r="P864" s="391"/>
      <c r="Q864" s="391"/>
      <c r="R864" s="391"/>
      <c r="S864" s="391"/>
      <c r="T864" s="391"/>
      <c r="U864" s="391"/>
      <c r="V864" s="391"/>
      <c r="W864" s="393" t="str">
        <f>IF(入力①申請書項目!AD664="","",入力①申請書項目!AD664)&amp;IF(入力①申請書項目!AG664="","",入力①申請書項目!AG664)</f>
        <v/>
      </c>
      <c r="X864" s="393"/>
      <c r="Y864" s="393"/>
      <c r="Z864" s="393"/>
      <c r="AA864" s="393" t="str">
        <f>IF(入力①申請書項目!AJ664="","",入力①申請書項目!AJ664)</f>
        <v/>
      </c>
      <c r="AB864" s="393"/>
      <c r="AC864" s="393"/>
      <c r="AD864" s="394" t="str">
        <f>IF(入力①申請書項目!AN664="","",入力①申請書項目!AN664)</f>
        <v/>
      </c>
      <c r="AE864" s="394"/>
      <c r="AF864" s="394"/>
      <c r="AG864" s="443" t="str">
        <f>IF(入力①申請書項目!AQ664="","",入力①申請書項目!AQ664)</f>
        <v/>
      </c>
      <c r="AH864" s="443"/>
      <c r="AI864" s="394" t="str">
        <f>IF(入力①申請書項目!AS664=0,"",入力①申請書項目!AS664)</f>
        <v/>
      </c>
      <c r="AJ864" s="394"/>
      <c r="AK864" s="394"/>
      <c r="AL864" s="416" t="str">
        <f>IF(入力①申請書項目!AY664="","",入力①申請書項目!AY664)</f>
        <v/>
      </c>
      <c r="AM864" s="416"/>
      <c r="AN864" s="416"/>
      <c r="AO864" s="416"/>
      <c r="AP864" s="416"/>
      <c r="AQ864" s="342"/>
    </row>
    <row r="865" spans="1:43" x14ac:dyDescent="0.15">
      <c r="A865" s="268"/>
      <c r="B865" s="268"/>
      <c r="C865" s="351">
        <v>495</v>
      </c>
      <c r="D865" s="343" t="str">
        <f>IF(入力①申請書項目!E665="","",入力①申請書項目!E665)</f>
        <v/>
      </c>
      <c r="E865" s="393" t="str">
        <f>IF(入力①申請書項目!G665="","",IF(入力①申請書項目!M665="",""&amp;入力①申請書項目!G665&amp;"."&amp;入力①申請書項目!J665,""&amp;入力①申請書項目!G665&amp;"."&amp;入力①申請書項目!J665&amp;"."&amp;入力①申請書項目!M665))</f>
        <v/>
      </c>
      <c r="F865" s="393"/>
      <c r="G865" s="393"/>
      <c r="H865" s="393"/>
      <c r="I865" s="464" t="str">
        <f>IF(入力①申請書項目!P665="","",VLOOKUP(入力①申請書項目!P665,PL①!$A$28:$B$36,2,FALSE))</f>
        <v/>
      </c>
      <c r="J865" s="464"/>
      <c r="K865" s="464"/>
      <c r="L865" s="391" t="str">
        <f>IF(入力①申請書項目!T665="","",入力①申請書項目!T665)</f>
        <v/>
      </c>
      <c r="M865" s="391"/>
      <c r="N865" s="391"/>
      <c r="O865" s="391"/>
      <c r="P865" s="391"/>
      <c r="Q865" s="391"/>
      <c r="R865" s="391"/>
      <c r="S865" s="391"/>
      <c r="T865" s="391"/>
      <c r="U865" s="391"/>
      <c r="V865" s="391"/>
      <c r="W865" s="393" t="str">
        <f>IF(入力①申請書項目!AD665="","",入力①申請書項目!AD665)&amp;IF(入力①申請書項目!AG665="","",入力①申請書項目!AG665)</f>
        <v/>
      </c>
      <c r="X865" s="393"/>
      <c r="Y865" s="393"/>
      <c r="Z865" s="393"/>
      <c r="AA865" s="393" t="str">
        <f>IF(入力①申請書項目!AJ665="","",入力①申請書項目!AJ665)</f>
        <v/>
      </c>
      <c r="AB865" s="393"/>
      <c r="AC865" s="393"/>
      <c r="AD865" s="394" t="str">
        <f>IF(入力①申請書項目!AN665="","",入力①申請書項目!AN665)</f>
        <v/>
      </c>
      <c r="AE865" s="394"/>
      <c r="AF865" s="394"/>
      <c r="AG865" s="443" t="str">
        <f>IF(入力①申請書項目!AQ665="","",入力①申請書項目!AQ665)</f>
        <v/>
      </c>
      <c r="AH865" s="443"/>
      <c r="AI865" s="394" t="str">
        <f>IF(入力①申請書項目!AS665=0,"",入力①申請書項目!AS665)</f>
        <v/>
      </c>
      <c r="AJ865" s="394"/>
      <c r="AK865" s="394"/>
      <c r="AL865" s="416" t="str">
        <f>IF(入力①申請書項目!AY665="","",入力①申請書項目!AY665)</f>
        <v/>
      </c>
      <c r="AM865" s="416"/>
      <c r="AN865" s="416"/>
      <c r="AO865" s="416"/>
      <c r="AP865" s="416"/>
      <c r="AQ865" s="342"/>
    </row>
    <row r="866" spans="1:43" x14ac:dyDescent="0.15">
      <c r="A866" s="268"/>
      <c r="B866" s="268"/>
      <c r="C866" s="351">
        <v>496</v>
      </c>
      <c r="D866" s="343" t="str">
        <f>IF(入力①申請書項目!E666="","",入力①申請書項目!E666)</f>
        <v/>
      </c>
      <c r="E866" s="393" t="str">
        <f>IF(入力①申請書項目!G666="","",IF(入力①申請書項目!M666="",""&amp;入力①申請書項目!G666&amp;"."&amp;入力①申請書項目!J666,""&amp;入力①申請書項目!G666&amp;"."&amp;入力①申請書項目!J666&amp;"."&amp;入力①申請書項目!M666))</f>
        <v/>
      </c>
      <c r="F866" s="393"/>
      <c r="G866" s="393"/>
      <c r="H866" s="393"/>
      <c r="I866" s="464" t="str">
        <f>IF(入力①申請書項目!P666="","",VLOOKUP(入力①申請書項目!P666,PL①!$A$28:$B$36,2,FALSE))</f>
        <v/>
      </c>
      <c r="J866" s="464"/>
      <c r="K866" s="464"/>
      <c r="L866" s="391" t="str">
        <f>IF(入力①申請書項目!T666="","",入力①申請書項目!T666)</f>
        <v/>
      </c>
      <c r="M866" s="391"/>
      <c r="N866" s="391"/>
      <c r="O866" s="391"/>
      <c r="P866" s="391"/>
      <c r="Q866" s="391"/>
      <c r="R866" s="391"/>
      <c r="S866" s="391"/>
      <c r="T866" s="391"/>
      <c r="U866" s="391"/>
      <c r="V866" s="391"/>
      <c r="W866" s="393" t="str">
        <f>IF(入力①申請書項目!AD666="","",入力①申請書項目!AD666)&amp;IF(入力①申請書項目!AG666="","",入力①申請書項目!AG666)</f>
        <v/>
      </c>
      <c r="X866" s="393"/>
      <c r="Y866" s="393"/>
      <c r="Z866" s="393"/>
      <c r="AA866" s="393" t="str">
        <f>IF(入力①申請書項目!AJ666="","",入力①申請書項目!AJ666)</f>
        <v/>
      </c>
      <c r="AB866" s="393"/>
      <c r="AC866" s="393"/>
      <c r="AD866" s="394" t="str">
        <f>IF(入力①申請書項目!AN666="","",入力①申請書項目!AN666)</f>
        <v/>
      </c>
      <c r="AE866" s="394"/>
      <c r="AF866" s="394"/>
      <c r="AG866" s="443" t="str">
        <f>IF(入力①申請書項目!AQ666="","",入力①申請書項目!AQ666)</f>
        <v/>
      </c>
      <c r="AH866" s="443"/>
      <c r="AI866" s="394" t="str">
        <f>IF(入力①申請書項目!AS666=0,"",入力①申請書項目!AS666)</f>
        <v/>
      </c>
      <c r="AJ866" s="394"/>
      <c r="AK866" s="394"/>
      <c r="AL866" s="416" t="str">
        <f>IF(入力①申請書項目!AY666="","",入力①申請書項目!AY666)</f>
        <v/>
      </c>
      <c r="AM866" s="416"/>
      <c r="AN866" s="416"/>
      <c r="AO866" s="416"/>
      <c r="AP866" s="416"/>
      <c r="AQ866" s="342"/>
    </row>
    <row r="867" spans="1:43" x14ac:dyDescent="0.15">
      <c r="A867" s="268"/>
      <c r="B867" s="268"/>
      <c r="C867" s="351">
        <v>497</v>
      </c>
      <c r="D867" s="343" t="str">
        <f>IF(入力①申請書項目!E667="","",入力①申請書項目!E667)</f>
        <v/>
      </c>
      <c r="E867" s="393" t="str">
        <f>IF(入力①申請書項目!G667="","",IF(入力①申請書項目!M667="",""&amp;入力①申請書項目!G667&amp;"."&amp;入力①申請書項目!J667,""&amp;入力①申請書項目!G667&amp;"."&amp;入力①申請書項目!J667&amp;"."&amp;入力①申請書項目!M667))</f>
        <v/>
      </c>
      <c r="F867" s="393"/>
      <c r="G867" s="393"/>
      <c r="H867" s="393"/>
      <c r="I867" s="464" t="str">
        <f>IF(入力①申請書項目!P667="","",VLOOKUP(入力①申請書項目!P667,PL①!$A$28:$B$36,2,FALSE))</f>
        <v/>
      </c>
      <c r="J867" s="464"/>
      <c r="K867" s="464"/>
      <c r="L867" s="391" t="str">
        <f>IF(入力①申請書項目!T667="","",入力①申請書項目!T667)</f>
        <v/>
      </c>
      <c r="M867" s="391"/>
      <c r="N867" s="391"/>
      <c r="O867" s="391"/>
      <c r="P867" s="391"/>
      <c r="Q867" s="391"/>
      <c r="R867" s="391"/>
      <c r="S867" s="391"/>
      <c r="T867" s="391"/>
      <c r="U867" s="391"/>
      <c r="V867" s="391"/>
      <c r="W867" s="393" t="str">
        <f>IF(入力①申請書項目!AD667="","",入力①申請書項目!AD667)&amp;IF(入力①申請書項目!AG667="","",入力①申請書項目!AG667)</f>
        <v/>
      </c>
      <c r="X867" s="393"/>
      <c r="Y867" s="393"/>
      <c r="Z867" s="393"/>
      <c r="AA867" s="393" t="str">
        <f>IF(入力①申請書項目!AJ667="","",入力①申請書項目!AJ667)</f>
        <v/>
      </c>
      <c r="AB867" s="393"/>
      <c r="AC867" s="393"/>
      <c r="AD867" s="394" t="str">
        <f>IF(入力①申請書項目!AN667="","",入力①申請書項目!AN667)</f>
        <v/>
      </c>
      <c r="AE867" s="394"/>
      <c r="AF867" s="394"/>
      <c r="AG867" s="443" t="str">
        <f>IF(入力①申請書項目!AQ667="","",入力①申請書項目!AQ667)</f>
        <v/>
      </c>
      <c r="AH867" s="443"/>
      <c r="AI867" s="394" t="str">
        <f>IF(入力①申請書項目!AS667=0,"",入力①申請書項目!AS667)</f>
        <v/>
      </c>
      <c r="AJ867" s="394"/>
      <c r="AK867" s="394"/>
      <c r="AL867" s="416" t="str">
        <f>IF(入力①申請書項目!AY667="","",入力①申請書項目!AY667)</f>
        <v/>
      </c>
      <c r="AM867" s="416"/>
      <c r="AN867" s="416"/>
      <c r="AO867" s="416"/>
      <c r="AP867" s="416"/>
      <c r="AQ867" s="342"/>
    </row>
    <row r="868" spans="1:43" x14ac:dyDescent="0.15">
      <c r="A868" s="268"/>
      <c r="B868" s="268"/>
      <c r="C868" s="351">
        <v>498</v>
      </c>
      <c r="D868" s="343" t="str">
        <f>IF(入力①申請書項目!E668="","",入力①申請書項目!E668)</f>
        <v/>
      </c>
      <c r="E868" s="393" t="str">
        <f>IF(入力①申請書項目!G668="","",IF(入力①申請書項目!M668="",""&amp;入力①申請書項目!G668&amp;"."&amp;入力①申請書項目!J668,""&amp;入力①申請書項目!G668&amp;"."&amp;入力①申請書項目!J668&amp;"."&amp;入力①申請書項目!M668))</f>
        <v/>
      </c>
      <c r="F868" s="393"/>
      <c r="G868" s="393"/>
      <c r="H868" s="393"/>
      <c r="I868" s="464" t="str">
        <f>IF(入力①申請書項目!P668="","",VLOOKUP(入力①申請書項目!P668,PL①!$A$28:$B$36,2,FALSE))</f>
        <v/>
      </c>
      <c r="J868" s="464"/>
      <c r="K868" s="464"/>
      <c r="L868" s="391" t="str">
        <f>IF(入力①申請書項目!T668="","",入力①申請書項目!T668)</f>
        <v/>
      </c>
      <c r="M868" s="391"/>
      <c r="N868" s="391"/>
      <c r="O868" s="391"/>
      <c r="P868" s="391"/>
      <c r="Q868" s="391"/>
      <c r="R868" s="391"/>
      <c r="S868" s="391"/>
      <c r="T868" s="391"/>
      <c r="U868" s="391"/>
      <c r="V868" s="391"/>
      <c r="W868" s="393" t="str">
        <f>IF(入力①申請書項目!AD668="","",入力①申請書項目!AD668)&amp;IF(入力①申請書項目!AG668="","",入力①申請書項目!AG668)</f>
        <v/>
      </c>
      <c r="X868" s="393"/>
      <c r="Y868" s="393"/>
      <c r="Z868" s="393"/>
      <c r="AA868" s="393" t="str">
        <f>IF(入力①申請書項目!AJ668="","",入力①申請書項目!AJ668)</f>
        <v/>
      </c>
      <c r="AB868" s="393"/>
      <c r="AC868" s="393"/>
      <c r="AD868" s="394" t="str">
        <f>IF(入力①申請書項目!AN668="","",入力①申請書項目!AN668)</f>
        <v/>
      </c>
      <c r="AE868" s="394"/>
      <c r="AF868" s="394"/>
      <c r="AG868" s="443" t="str">
        <f>IF(入力①申請書項目!AQ668="","",入力①申請書項目!AQ668)</f>
        <v/>
      </c>
      <c r="AH868" s="443"/>
      <c r="AI868" s="394" t="str">
        <f>IF(入力①申請書項目!AS668=0,"",入力①申請書項目!AS668)</f>
        <v/>
      </c>
      <c r="AJ868" s="394"/>
      <c r="AK868" s="394"/>
      <c r="AL868" s="416" t="str">
        <f>IF(入力①申請書項目!AY668="","",入力①申請書項目!AY668)</f>
        <v/>
      </c>
      <c r="AM868" s="416"/>
      <c r="AN868" s="416"/>
      <c r="AO868" s="416"/>
      <c r="AP868" s="416"/>
      <c r="AQ868" s="342"/>
    </row>
    <row r="869" spans="1:43" x14ac:dyDescent="0.15">
      <c r="A869" s="268"/>
      <c r="B869" s="268"/>
      <c r="C869" s="351">
        <v>499</v>
      </c>
      <c r="D869" s="343" t="str">
        <f>IF(入力①申請書項目!E669="","",入力①申請書項目!E669)</f>
        <v/>
      </c>
      <c r="E869" s="393" t="str">
        <f>IF(入力①申請書項目!G669="","",IF(入力①申請書項目!M669="",""&amp;入力①申請書項目!G669&amp;"."&amp;入力①申請書項目!J669,""&amp;入力①申請書項目!G669&amp;"."&amp;入力①申請書項目!J669&amp;"."&amp;入力①申請書項目!M669))</f>
        <v/>
      </c>
      <c r="F869" s="393"/>
      <c r="G869" s="393"/>
      <c r="H869" s="393"/>
      <c r="I869" s="464" t="str">
        <f>IF(入力①申請書項目!P669="","",VLOOKUP(入力①申請書項目!P669,PL①!$A$28:$B$36,2,FALSE))</f>
        <v/>
      </c>
      <c r="J869" s="464"/>
      <c r="K869" s="464"/>
      <c r="L869" s="391" t="str">
        <f>IF(入力①申請書項目!T669="","",入力①申請書項目!T669)</f>
        <v/>
      </c>
      <c r="M869" s="391"/>
      <c r="N869" s="391"/>
      <c r="O869" s="391"/>
      <c r="P869" s="391"/>
      <c r="Q869" s="391"/>
      <c r="R869" s="391"/>
      <c r="S869" s="391"/>
      <c r="T869" s="391"/>
      <c r="U869" s="391"/>
      <c r="V869" s="391"/>
      <c r="W869" s="393" t="str">
        <f>IF(入力①申請書項目!AD669="","",入力①申請書項目!AD669)&amp;IF(入力①申請書項目!AG669="","",入力①申請書項目!AG669)</f>
        <v/>
      </c>
      <c r="X869" s="393"/>
      <c r="Y869" s="393"/>
      <c r="Z869" s="393"/>
      <c r="AA869" s="393" t="str">
        <f>IF(入力①申請書項目!AJ669="","",入力①申請書項目!AJ669)</f>
        <v/>
      </c>
      <c r="AB869" s="393"/>
      <c r="AC869" s="393"/>
      <c r="AD869" s="394" t="str">
        <f>IF(入力①申請書項目!AN669="","",入力①申請書項目!AN669)</f>
        <v/>
      </c>
      <c r="AE869" s="394"/>
      <c r="AF869" s="394"/>
      <c r="AG869" s="443" t="str">
        <f>IF(入力①申請書項目!AQ669="","",入力①申請書項目!AQ669)</f>
        <v/>
      </c>
      <c r="AH869" s="443"/>
      <c r="AI869" s="394" t="str">
        <f>IF(入力①申請書項目!AS669=0,"",入力①申請書項目!AS669)</f>
        <v/>
      </c>
      <c r="AJ869" s="394"/>
      <c r="AK869" s="394"/>
      <c r="AL869" s="416" t="str">
        <f>IF(入力①申請書項目!AY669="","",入力①申請書項目!AY669)</f>
        <v/>
      </c>
      <c r="AM869" s="416"/>
      <c r="AN869" s="416"/>
      <c r="AO869" s="416"/>
      <c r="AP869" s="416"/>
      <c r="AQ869" s="342"/>
    </row>
    <row r="870" spans="1:43" x14ac:dyDescent="0.15">
      <c r="A870" s="268"/>
      <c r="B870" s="268"/>
      <c r="C870" s="351">
        <v>500</v>
      </c>
      <c r="D870" s="343" t="str">
        <f>IF(入力①申請書項目!E670="","",入力①申請書項目!E670)</f>
        <v/>
      </c>
      <c r="E870" s="393" t="str">
        <f>IF(入力①申請書項目!G670="","",IF(入力①申請書項目!M670="",""&amp;入力①申請書項目!G670&amp;"."&amp;入力①申請書項目!J670,""&amp;入力①申請書項目!G670&amp;"."&amp;入力①申請書項目!J670&amp;"."&amp;入力①申請書項目!M670))</f>
        <v/>
      </c>
      <c r="F870" s="393"/>
      <c r="G870" s="393"/>
      <c r="H870" s="393"/>
      <c r="I870" s="464" t="str">
        <f>IF(入力①申請書項目!P670="","",VLOOKUP(入力①申請書項目!P670,PL①!$A$28:$B$36,2,FALSE))</f>
        <v/>
      </c>
      <c r="J870" s="464"/>
      <c r="K870" s="464"/>
      <c r="L870" s="391" t="str">
        <f>IF(入力①申請書項目!T670="","",入力①申請書項目!T670)</f>
        <v/>
      </c>
      <c r="M870" s="391"/>
      <c r="N870" s="391"/>
      <c r="O870" s="391"/>
      <c r="P870" s="391"/>
      <c r="Q870" s="391"/>
      <c r="R870" s="391"/>
      <c r="S870" s="391"/>
      <c r="T870" s="391"/>
      <c r="U870" s="391"/>
      <c r="V870" s="391"/>
      <c r="W870" s="393" t="str">
        <f>IF(入力①申請書項目!AD670="","",入力①申請書項目!AD670)&amp;IF(入力①申請書項目!AG670="","",入力①申請書項目!AG670)</f>
        <v/>
      </c>
      <c r="X870" s="393"/>
      <c r="Y870" s="393"/>
      <c r="Z870" s="393"/>
      <c r="AA870" s="393" t="str">
        <f>IF(入力①申請書項目!AJ670="","",入力①申請書項目!AJ670)</f>
        <v/>
      </c>
      <c r="AB870" s="393"/>
      <c r="AC870" s="393"/>
      <c r="AD870" s="394" t="str">
        <f>IF(入力①申請書項目!AN670="","",入力①申請書項目!AN670)</f>
        <v/>
      </c>
      <c r="AE870" s="394"/>
      <c r="AF870" s="394"/>
      <c r="AG870" s="443" t="str">
        <f>IF(入力①申請書項目!AQ670="","",入力①申請書項目!AQ670)</f>
        <v/>
      </c>
      <c r="AH870" s="443"/>
      <c r="AI870" s="394" t="str">
        <f>IF(入力①申請書項目!AS670=0,"",入力①申請書項目!AS670)</f>
        <v/>
      </c>
      <c r="AJ870" s="394"/>
      <c r="AK870" s="394"/>
      <c r="AL870" s="416" t="str">
        <f>IF(入力①申請書項目!AY670="","",入力①申請書項目!AY670)</f>
        <v/>
      </c>
      <c r="AM870" s="416"/>
      <c r="AN870" s="416"/>
      <c r="AO870" s="416"/>
      <c r="AP870" s="416"/>
      <c r="AQ870" s="342"/>
    </row>
  </sheetData>
  <sheetProtection algorithmName="SHA-512" hashValue="vUXLSeHk2VOASt7pYhuI0kM1iHr4S1V74Rdl9FbqXREQm524pQ4r344NOVzMKy86VtlIVytDQg/+gIMCg+KJqw==" saltValue="qxIxjVTv+O4XX4aCTdRaQg==" spinCount="100000" sheet="1" formatCells="0"/>
  <mergeCells count="5356">
    <mergeCell ref="AE115:AJ117"/>
    <mergeCell ref="AK100:AP102"/>
    <mergeCell ref="AK103:AP105"/>
    <mergeCell ref="AK106:AP108"/>
    <mergeCell ref="AK109:AP111"/>
    <mergeCell ref="AK112:AP114"/>
    <mergeCell ref="AK115:AP117"/>
    <mergeCell ref="P75:T75"/>
    <mergeCell ref="AF75:AL75"/>
    <mergeCell ref="M97:AD98"/>
    <mergeCell ref="AE97:AJ98"/>
    <mergeCell ref="M100:AD102"/>
    <mergeCell ref="AE100:AJ102"/>
    <mergeCell ref="M103:AD105"/>
    <mergeCell ref="AE103:AJ105"/>
    <mergeCell ref="M106:AD108"/>
    <mergeCell ref="AE106:AJ108"/>
    <mergeCell ref="M90:V90"/>
    <mergeCell ref="W90:AF90"/>
    <mergeCell ref="AG90:AP90"/>
    <mergeCell ref="AL93:AQ93"/>
    <mergeCell ref="AJ80:AM80"/>
    <mergeCell ref="L81:S81"/>
    <mergeCell ref="AB77:AI77"/>
    <mergeCell ref="AB78:AI78"/>
    <mergeCell ref="AN80:AO80"/>
    <mergeCell ref="T81:W81"/>
    <mergeCell ref="I217:P217"/>
    <mergeCell ref="Q217:T217"/>
    <mergeCell ref="B287:C287"/>
    <mergeCell ref="D287:AJ287"/>
    <mergeCell ref="AK287:AM287"/>
    <mergeCell ref="AN287:AP287"/>
    <mergeCell ref="B303:C303"/>
    <mergeCell ref="D303:AJ303"/>
    <mergeCell ref="AK303:AM303"/>
    <mergeCell ref="AN303:AP303"/>
    <mergeCell ref="B304:C304"/>
    <mergeCell ref="D304:AJ304"/>
    <mergeCell ref="AK304:AM304"/>
    <mergeCell ref="AN304:AP304"/>
    <mergeCell ref="B310:C310"/>
    <mergeCell ref="D310:AJ310"/>
    <mergeCell ref="AK310:AM310"/>
    <mergeCell ref="AN310:AP310"/>
    <mergeCell ref="D290:AJ290"/>
    <mergeCell ref="AK290:AM290"/>
    <mergeCell ref="AN290:AP290"/>
    <mergeCell ref="B291:C291"/>
    <mergeCell ref="D291:AJ291"/>
    <mergeCell ref="AK291:AM291"/>
    <mergeCell ref="AN291:AP291"/>
    <mergeCell ref="B293:C293"/>
    <mergeCell ref="D293:AJ293"/>
    <mergeCell ref="AK293:AM293"/>
    <mergeCell ref="AN293:AP293"/>
    <mergeCell ref="B294:C294"/>
    <mergeCell ref="D299:AJ299"/>
    <mergeCell ref="D302:AJ302"/>
    <mergeCell ref="I216:P216"/>
    <mergeCell ref="Q216:T216"/>
    <mergeCell ref="U216:X216"/>
    <mergeCell ref="Y216:AB216"/>
    <mergeCell ref="AC216:AF216"/>
    <mergeCell ref="AG214:AJ214"/>
    <mergeCell ref="AK214:AN214"/>
    <mergeCell ref="B215:H215"/>
    <mergeCell ref="I215:P215"/>
    <mergeCell ref="Q215:T215"/>
    <mergeCell ref="U215:X215"/>
    <mergeCell ref="Y215:AB215"/>
    <mergeCell ref="AC215:AF215"/>
    <mergeCell ref="AG215:AJ215"/>
    <mergeCell ref="AK215:AN215"/>
    <mergeCell ref="B214:H214"/>
    <mergeCell ref="B213:H213"/>
    <mergeCell ref="I213:P213"/>
    <mergeCell ref="Q213:T213"/>
    <mergeCell ref="U213:X213"/>
    <mergeCell ref="Y213:AB213"/>
    <mergeCell ref="AC213:AF213"/>
    <mergeCell ref="AG213:AJ213"/>
    <mergeCell ref="AK213:AN213"/>
    <mergeCell ref="AA383:AC383"/>
    <mergeCell ref="AD383:AF383"/>
    <mergeCell ref="L382:V382"/>
    <mergeCell ref="L383:V383"/>
    <mergeCell ref="W376:X376"/>
    <mergeCell ref="Y366:AI366"/>
    <mergeCell ref="B173:U173"/>
    <mergeCell ref="V173:AO173"/>
    <mergeCell ref="B174:U174"/>
    <mergeCell ref="V174:AO174"/>
    <mergeCell ref="B177:U177"/>
    <mergeCell ref="V177:AO177"/>
    <mergeCell ref="B178:U178"/>
    <mergeCell ref="V178:AO178"/>
    <mergeCell ref="N207:W207"/>
    <mergeCell ref="X207:AG207"/>
    <mergeCell ref="C193:M193"/>
    <mergeCell ref="N193:W193"/>
    <mergeCell ref="X193:AG193"/>
    <mergeCell ref="C194:M194"/>
    <mergeCell ref="N194:W194"/>
    <mergeCell ref="X194:AG194"/>
    <mergeCell ref="C195:M195"/>
    <mergeCell ref="N195:W195"/>
    <mergeCell ref="X195:AG195"/>
    <mergeCell ref="C196:M196"/>
    <mergeCell ref="N196:W196"/>
    <mergeCell ref="X196:AG196"/>
    <mergeCell ref="N197:W197"/>
    <mergeCell ref="X197:AG197"/>
    <mergeCell ref="C198:M198"/>
    <mergeCell ref="N202:W202"/>
    <mergeCell ref="E468:H468"/>
    <mergeCell ref="I468:K468"/>
    <mergeCell ref="W468:Z468"/>
    <mergeCell ref="AA468:AC468"/>
    <mergeCell ref="AD468:AF468"/>
    <mergeCell ref="AG468:AH468"/>
    <mergeCell ref="B315:AG315"/>
    <mergeCell ref="AH315:AJ315"/>
    <mergeCell ref="B313:AG313"/>
    <mergeCell ref="AG383:AH383"/>
    <mergeCell ref="AI383:AK383"/>
    <mergeCell ref="E384:H384"/>
    <mergeCell ref="I384:K384"/>
    <mergeCell ref="W384:Z384"/>
    <mergeCell ref="AA384:AC384"/>
    <mergeCell ref="AD384:AF384"/>
    <mergeCell ref="AG382:AH382"/>
    <mergeCell ref="AI382:AK382"/>
    <mergeCell ref="E383:H383"/>
    <mergeCell ref="Y367:AI367"/>
    <mergeCell ref="O373:P373"/>
    <mergeCell ref="Y347:AP347"/>
    <mergeCell ref="Y348:AP348"/>
    <mergeCell ref="Y349:AP349"/>
    <mergeCell ref="Y350:AP350"/>
    <mergeCell ref="Y351:AP351"/>
    <mergeCell ref="M372:N372"/>
    <mergeCell ref="U372:V372"/>
    <mergeCell ref="AI468:AK468"/>
    <mergeCell ref="B318:N319"/>
    <mergeCell ref="U318:AH318"/>
    <mergeCell ref="T319:AA319"/>
    <mergeCell ref="A3:AQ3"/>
    <mergeCell ref="O55:T55"/>
    <mergeCell ref="O56:T56"/>
    <mergeCell ref="C61:F63"/>
    <mergeCell ref="I61:I63"/>
    <mergeCell ref="O53:AB53"/>
    <mergeCell ref="B34:AP34"/>
    <mergeCell ref="B35:AP35"/>
    <mergeCell ref="B36:AP36"/>
    <mergeCell ref="B28:AP28"/>
    <mergeCell ref="B32:AP32"/>
    <mergeCell ref="B33:AP33"/>
    <mergeCell ref="W12:AQ12"/>
    <mergeCell ref="B19:AP20"/>
    <mergeCell ref="B24:AP24"/>
    <mergeCell ref="B25:AP25"/>
    <mergeCell ref="B27:AP27"/>
    <mergeCell ref="B22:AP22"/>
    <mergeCell ref="J61:AO63"/>
    <mergeCell ref="AL49:AQ49"/>
    <mergeCell ref="A4:AQ4"/>
    <mergeCell ref="AG6:AH6"/>
    <mergeCell ref="AI6:AJ6"/>
    <mergeCell ref="AK6:AL6"/>
    <mergeCell ref="AM6:AN6"/>
    <mergeCell ref="AO6:AP6"/>
    <mergeCell ref="AC6:AF6"/>
    <mergeCell ref="W13:AP13"/>
    <mergeCell ref="C52:J52"/>
    <mergeCell ref="O52:AG52"/>
    <mergeCell ref="G57:O57"/>
    <mergeCell ref="Y57:AA57"/>
    <mergeCell ref="AD136:AF136"/>
    <mergeCell ref="N198:W198"/>
    <mergeCell ref="X198:AG198"/>
    <mergeCell ref="C199:M199"/>
    <mergeCell ref="N199:W199"/>
    <mergeCell ref="AG136:AH136"/>
    <mergeCell ref="D72:J72"/>
    <mergeCell ref="K72:AP72"/>
    <mergeCell ref="D73:J73"/>
    <mergeCell ref="K73:AP73"/>
    <mergeCell ref="D74:J87"/>
    <mergeCell ref="L76:S76"/>
    <mergeCell ref="T76:W76"/>
    <mergeCell ref="AB76:AI76"/>
    <mergeCell ref="AJ76:AM76"/>
    <mergeCell ref="L84:AO86"/>
    <mergeCell ref="AI136:AK136"/>
    <mergeCell ref="L136:V136"/>
    <mergeCell ref="AL136:AP136"/>
    <mergeCell ref="AL134:AP134"/>
    <mergeCell ref="AL135:AP135"/>
    <mergeCell ref="AD133:AF133"/>
    <mergeCell ref="AG133:AH133"/>
    <mergeCell ref="C123:D123"/>
    <mergeCell ref="E123:Z123"/>
    <mergeCell ref="AA123:AG123"/>
    <mergeCell ref="AH123:AP123"/>
    <mergeCell ref="J112:L114"/>
    <mergeCell ref="J115:L117"/>
    <mergeCell ref="AH122:AP122"/>
    <mergeCell ref="AL132:AP132"/>
    <mergeCell ref="C97:C99"/>
    <mergeCell ref="C124:D124"/>
    <mergeCell ref="C121:D121"/>
    <mergeCell ref="E121:Z121"/>
    <mergeCell ref="AA121:AG121"/>
    <mergeCell ref="AH121:AP121"/>
    <mergeCell ref="C122:D122"/>
    <mergeCell ref="E122:Z122"/>
    <mergeCell ref="AA122:AG122"/>
    <mergeCell ref="AJ82:AM82"/>
    <mergeCell ref="AN82:AO82"/>
    <mergeCell ref="C92:AP92"/>
    <mergeCell ref="C90:L90"/>
    <mergeCell ref="J109:L111"/>
    <mergeCell ref="L82:S82"/>
    <mergeCell ref="C74:C87"/>
    <mergeCell ref="T79:W79"/>
    <mergeCell ref="D88:J88"/>
    <mergeCell ref="K88:AP88"/>
    <mergeCell ref="AB79:AI79"/>
    <mergeCell ref="AB80:AI80"/>
    <mergeCell ref="AB81:AI81"/>
    <mergeCell ref="AB82:AI82"/>
    <mergeCell ref="T77:W77"/>
    <mergeCell ref="X77:Y77"/>
    <mergeCell ref="AJ77:AM77"/>
    <mergeCell ref="AN77:AO77"/>
    <mergeCell ref="T78:W78"/>
    <mergeCell ref="X78:Y78"/>
    <mergeCell ref="AJ78:AM78"/>
    <mergeCell ref="AN78:AO78"/>
    <mergeCell ref="X79:Y79"/>
    <mergeCell ref="AJ79:AM79"/>
    <mergeCell ref="D109:I111"/>
    <mergeCell ref="D112:I114"/>
    <mergeCell ref="D115:I117"/>
    <mergeCell ref="AK97:AP98"/>
    <mergeCell ref="J97:L98"/>
    <mergeCell ref="J100:L102"/>
    <mergeCell ref="J103:L105"/>
    <mergeCell ref="J106:L108"/>
    <mergeCell ref="AP61:AP63"/>
    <mergeCell ref="J65:U65"/>
    <mergeCell ref="E68:F68"/>
    <mergeCell ref="H68:I68"/>
    <mergeCell ref="P68:Q68"/>
    <mergeCell ref="S68:T68"/>
    <mergeCell ref="L77:S77"/>
    <mergeCell ref="L78:S78"/>
    <mergeCell ref="L79:S79"/>
    <mergeCell ref="L80:S80"/>
    <mergeCell ref="M91:R91"/>
    <mergeCell ref="S91:V91"/>
    <mergeCell ref="W91:AB91"/>
    <mergeCell ref="AG91:AP91"/>
    <mergeCell ref="AC91:AF91"/>
    <mergeCell ref="C91:L91"/>
    <mergeCell ref="AN79:AO79"/>
    <mergeCell ref="T80:W80"/>
    <mergeCell ref="X80:Y80"/>
    <mergeCell ref="M109:AD111"/>
    <mergeCell ref="AE109:AJ111"/>
    <mergeCell ref="M112:AD114"/>
    <mergeCell ref="AE112:AJ114"/>
    <mergeCell ref="M115:AD117"/>
    <mergeCell ref="AA131:AC131"/>
    <mergeCell ref="L130:V130"/>
    <mergeCell ref="L131:V131"/>
    <mergeCell ref="L133:V133"/>
    <mergeCell ref="AC57:AD57"/>
    <mergeCell ref="AF57:AG57"/>
    <mergeCell ref="O54:AB54"/>
    <mergeCell ref="C127:D127"/>
    <mergeCell ref="E127:Z127"/>
    <mergeCell ref="AA127:AG127"/>
    <mergeCell ref="AH127:AP127"/>
    <mergeCell ref="E130:H130"/>
    <mergeCell ref="I130:K130"/>
    <mergeCell ref="W130:Z130"/>
    <mergeCell ref="AA130:AC130"/>
    <mergeCell ref="C125:D125"/>
    <mergeCell ref="E125:Z125"/>
    <mergeCell ref="AA125:AG125"/>
    <mergeCell ref="AH125:AP125"/>
    <mergeCell ref="C126:D126"/>
    <mergeCell ref="E126:Z126"/>
    <mergeCell ref="AA126:AG126"/>
    <mergeCell ref="AH126:AP126"/>
    <mergeCell ref="D97:I98"/>
    <mergeCell ref="D100:I102"/>
    <mergeCell ref="D103:I105"/>
    <mergeCell ref="D106:I108"/>
    <mergeCell ref="X81:Y81"/>
    <mergeCell ref="AJ81:AM81"/>
    <mergeCell ref="AN81:AO81"/>
    <mergeCell ref="T82:W82"/>
    <mergeCell ref="X82:Y82"/>
    <mergeCell ref="AD135:AF135"/>
    <mergeCell ref="AG135:AH135"/>
    <mergeCell ref="AI135:AK135"/>
    <mergeCell ref="E124:Z124"/>
    <mergeCell ref="AA124:AG124"/>
    <mergeCell ref="AH124:AP124"/>
    <mergeCell ref="AI133:AK133"/>
    <mergeCell ref="E134:H134"/>
    <mergeCell ref="I134:K134"/>
    <mergeCell ref="W134:Z134"/>
    <mergeCell ref="AA134:AC134"/>
    <mergeCell ref="AD130:AF130"/>
    <mergeCell ref="L135:V135"/>
    <mergeCell ref="AG130:AH130"/>
    <mergeCell ref="AI130:AK130"/>
    <mergeCell ref="AD132:AF132"/>
    <mergeCell ref="AG132:AH132"/>
    <mergeCell ref="AI132:AK132"/>
    <mergeCell ref="E133:H133"/>
    <mergeCell ref="I133:K133"/>
    <mergeCell ref="W133:Z133"/>
    <mergeCell ref="AL130:AP130"/>
    <mergeCell ref="AL131:AP131"/>
    <mergeCell ref="AD131:AF131"/>
    <mergeCell ref="AG131:AH131"/>
    <mergeCell ref="AI131:AK131"/>
    <mergeCell ref="AA133:AC133"/>
    <mergeCell ref="L132:V132"/>
    <mergeCell ref="AL133:AP133"/>
    <mergeCell ref="E131:H131"/>
    <mergeCell ref="I131:K131"/>
    <mergeCell ref="W131:Z131"/>
    <mergeCell ref="AD137:AF137"/>
    <mergeCell ref="AG137:AH137"/>
    <mergeCell ref="AI137:AK137"/>
    <mergeCell ref="E138:H138"/>
    <mergeCell ref="I138:K138"/>
    <mergeCell ref="W138:Z138"/>
    <mergeCell ref="AA138:AC138"/>
    <mergeCell ref="E137:H137"/>
    <mergeCell ref="I137:K137"/>
    <mergeCell ref="W137:Z137"/>
    <mergeCell ref="AA137:AC137"/>
    <mergeCell ref="L137:V137"/>
    <mergeCell ref="AL137:AP137"/>
    <mergeCell ref="AD139:AF139"/>
    <mergeCell ref="AG139:AH139"/>
    <mergeCell ref="AI139:AK139"/>
    <mergeCell ref="E132:H132"/>
    <mergeCell ref="I132:K132"/>
    <mergeCell ref="W132:Z132"/>
    <mergeCell ref="AA132:AC132"/>
    <mergeCell ref="E136:H136"/>
    <mergeCell ref="I136:K136"/>
    <mergeCell ref="W136:Z136"/>
    <mergeCell ref="AA136:AC136"/>
    <mergeCell ref="AD134:AF134"/>
    <mergeCell ref="AG134:AH134"/>
    <mergeCell ref="AI134:AK134"/>
    <mergeCell ref="E135:H135"/>
    <mergeCell ref="I135:K135"/>
    <mergeCell ref="W135:Z135"/>
    <mergeCell ref="AA135:AC135"/>
    <mergeCell ref="L134:V134"/>
    <mergeCell ref="AA144:AC144"/>
    <mergeCell ref="AG144:AH144"/>
    <mergeCell ref="AI144:AK144"/>
    <mergeCell ref="AA145:AC145"/>
    <mergeCell ref="Y159:AB159"/>
    <mergeCell ref="AC159:AI159"/>
    <mergeCell ref="AD138:AF138"/>
    <mergeCell ref="AG138:AH138"/>
    <mergeCell ref="AI138:AK138"/>
    <mergeCell ref="E139:H139"/>
    <mergeCell ref="I139:K139"/>
    <mergeCell ref="W139:Z139"/>
    <mergeCell ref="AA139:AC139"/>
    <mergeCell ref="L138:V138"/>
    <mergeCell ref="L139:V139"/>
    <mergeCell ref="AL138:AP138"/>
    <mergeCell ref="AL139:AP139"/>
    <mergeCell ref="AA143:AC143"/>
    <mergeCell ref="AG143:AH143"/>
    <mergeCell ref="AI143:AK143"/>
    <mergeCell ref="W141:Z141"/>
    <mergeCell ref="AA141:AC141"/>
    <mergeCell ref="AD141:AF141"/>
    <mergeCell ref="AG141:AH141"/>
    <mergeCell ref="AI141:AK141"/>
    <mergeCell ref="AA147:AC147"/>
    <mergeCell ref="AG147:AH147"/>
    <mergeCell ref="AI147:AK147"/>
    <mergeCell ref="W148:AF148"/>
    <mergeCell ref="AG148:AH148"/>
    <mergeCell ref="AI148:AK148"/>
    <mergeCell ref="AL150:AQ150"/>
    <mergeCell ref="AC165:AI165"/>
    <mergeCell ref="C203:M203"/>
    <mergeCell ref="N203:W203"/>
    <mergeCell ref="X203:AG203"/>
    <mergeCell ref="C204:M204"/>
    <mergeCell ref="N204:W204"/>
    <mergeCell ref="X204:AG204"/>
    <mergeCell ref="C205:M205"/>
    <mergeCell ref="N205:W205"/>
    <mergeCell ref="X205:AG205"/>
    <mergeCell ref="C206:M206"/>
    <mergeCell ref="N206:W206"/>
    <mergeCell ref="X206:AG206"/>
    <mergeCell ref="C207:M207"/>
    <mergeCell ref="AK212:AN212"/>
    <mergeCell ref="AL191:AQ191"/>
    <mergeCell ref="X199:AG199"/>
    <mergeCell ref="C200:M200"/>
    <mergeCell ref="N200:W200"/>
    <mergeCell ref="X200:AG200"/>
    <mergeCell ref="B212:P212"/>
    <mergeCell ref="Q212:T212"/>
    <mergeCell ref="U212:X212"/>
    <mergeCell ref="Y212:AB212"/>
    <mergeCell ref="AC212:AF212"/>
    <mergeCell ref="AG212:AJ212"/>
    <mergeCell ref="C201:M201"/>
    <mergeCell ref="N201:W201"/>
    <mergeCell ref="X201:AG201"/>
    <mergeCell ref="C202:M202"/>
    <mergeCell ref="C197:M197"/>
    <mergeCell ref="X202:AG202"/>
    <mergeCell ref="AG145:AH145"/>
    <mergeCell ref="AI145:AK145"/>
    <mergeCell ref="AA146:AC146"/>
    <mergeCell ref="AG146:AH146"/>
    <mergeCell ref="AI146:AK146"/>
    <mergeCell ref="AG218:AJ218"/>
    <mergeCell ref="AK218:AN218"/>
    <mergeCell ref="B219:H219"/>
    <mergeCell ref="I219:P219"/>
    <mergeCell ref="Q219:T219"/>
    <mergeCell ref="U219:X219"/>
    <mergeCell ref="Y219:AB219"/>
    <mergeCell ref="AC219:AF219"/>
    <mergeCell ref="AG219:AJ219"/>
    <mergeCell ref="AK219:AN219"/>
    <mergeCell ref="B218:H218"/>
    <mergeCell ref="I218:P218"/>
    <mergeCell ref="Q218:T218"/>
    <mergeCell ref="U218:X218"/>
    <mergeCell ref="Y218:AB218"/>
    <mergeCell ref="AC218:AF218"/>
    <mergeCell ref="I214:P214"/>
    <mergeCell ref="Q214:T214"/>
    <mergeCell ref="U214:X214"/>
    <mergeCell ref="Y214:AB214"/>
    <mergeCell ref="AC214:AF214"/>
    <mergeCell ref="AG216:AJ216"/>
    <mergeCell ref="AK216:AN216"/>
    <mergeCell ref="B217:H217"/>
    <mergeCell ref="U217:X217"/>
    <mergeCell ref="Y165:AB165"/>
    <mergeCell ref="Y217:AB217"/>
    <mergeCell ref="AC217:AF217"/>
    <mergeCell ref="AG217:AJ217"/>
    <mergeCell ref="AK217:AN217"/>
    <mergeCell ref="B216:H216"/>
    <mergeCell ref="B225:P225"/>
    <mergeCell ref="Q225:T225"/>
    <mergeCell ref="U225:X225"/>
    <mergeCell ref="Y225:AB225"/>
    <mergeCell ref="AC225:AF225"/>
    <mergeCell ref="AG225:AJ225"/>
    <mergeCell ref="AK225:AN225"/>
    <mergeCell ref="AG220:AJ220"/>
    <mergeCell ref="AK220:AN220"/>
    <mergeCell ref="B221:H221"/>
    <mergeCell ref="I221:P221"/>
    <mergeCell ref="Q221:T221"/>
    <mergeCell ref="U221:X221"/>
    <mergeCell ref="Y221:AB221"/>
    <mergeCell ref="AC221:AF221"/>
    <mergeCell ref="AG221:AJ221"/>
    <mergeCell ref="AK221:AN221"/>
    <mergeCell ref="B220:H220"/>
    <mergeCell ref="I220:P220"/>
    <mergeCell ref="Q220:T220"/>
    <mergeCell ref="U220:X220"/>
    <mergeCell ref="Y220:AB220"/>
    <mergeCell ref="AC220:AF220"/>
    <mergeCell ref="AG224:AJ224"/>
    <mergeCell ref="AK224:AN224"/>
    <mergeCell ref="B224:H224"/>
    <mergeCell ref="I224:P224"/>
    <mergeCell ref="Q224:T224"/>
    <mergeCell ref="Y228:AB228"/>
    <mergeCell ref="AC228:AF228"/>
    <mergeCell ref="AG228:AJ228"/>
    <mergeCell ref="AK232:AN232"/>
    <mergeCell ref="B228:P228"/>
    <mergeCell ref="Q228:T228"/>
    <mergeCell ref="U228:X228"/>
    <mergeCell ref="U224:X224"/>
    <mergeCell ref="Y224:AB224"/>
    <mergeCell ref="AC224:AF224"/>
    <mergeCell ref="AG222:AJ222"/>
    <mergeCell ref="AK222:AN222"/>
    <mergeCell ref="B223:H223"/>
    <mergeCell ref="I223:P223"/>
    <mergeCell ref="Q223:T223"/>
    <mergeCell ref="U223:X223"/>
    <mergeCell ref="Y223:AB223"/>
    <mergeCell ref="AC223:AF223"/>
    <mergeCell ref="AG223:AJ223"/>
    <mergeCell ref="AK223:AN223"/>
    <mergeCell ref="B222:H222"/>
    <mergeCell ref="I222:P222"/>
    <mergeCell ref="Q222:T222"/>
    <mergeCell ref="U222:X222"/>
    <mergeCell ref="Y222:AB222"/>
    <mergeCell ref="AC222:AF222"/>
    <mergeCell ref="AC231:AF231"/>
    <mergeCell ref="AG231:AJ231"/>
    <mergeCell ref="AK231:AN231"/>
    <mergeCell ref="B232:H232"/>
    <mergeCell ref="I232:P232"/>
    <mergeCell ref="B231:P231"/>
    <mergeCell ref="Q232:T232"/>
    <mergeCell ref="U232:X232"/>
    <mergeCell ref="Y232:AB232"/>
    <mergeCell ref="Y231:AB231"/>
    <mergeCell ref="AG234:AJ234"/>
    <mergeCell ref="B234:H234"/>
    <mergeCell ref="I234:P234"/>
    <mergeCell ref="Y234:AB234"/>
    <mergeCell ref="AC234:AF234"/>
    <mergeCell ref="U234:X234"/>
    <mergeCell ref="AK226:AN226"/>
    <mergeCell ref="B227:P227"/>
    <mergeCell ref="Q227:T227"/>
    <mergeCell ref="U227:X227"/>
    <mergeCell ref="Y227:AB227"/>
    <mergeCell ref="AC227:AF227"/>
    <mergeCell ref="AG227:AJ227"/>
    <mergeCell ref="AK227:AN227"/>
    <mergeCell ref="B226:P226"/>
    <mergeCell ref="Q226:T226"/>
    <mergeCell ref="U226:X226"/>
    <mergeCell ref="Y226:AB226"/>
    <mergeCell ref="AC226:AF226"/>
    <mergeCell ref="AG226:AJ226"/>
    <mergeCell ref="AC232:AF232"/>
    <mergeCell ref="AG232:AJ232"/>
    <mergeCell ref="Q231:T231"/>
    <mergeCell ref="U231:X231"/>
    <mergeCell ref="AK228:AN228"/>
    <mergeCell ref="Y239:AB239"/>
    <mergeCell ref="AK239:AN239"/>
    <mergeCell ref="AG238:AJ238"/>
    <mergeCell ref="Q237:T237"/>
    <mergeCell ref="AG236:AJ236"/>
    <mergeCell ref="U237:X237"/>
    <mergeCell ref="Y237:AB237"/>
    <mergeCell ref="AC237:AF237"/>
    <mergeCell ref="Q236:T236"/>
    <mergeCell ref="U236:X236"/>
    <mergeCell ref="Y236:AB236"/>
    <mergeCell ref="AC236:AF236"/>
    <mergeCell ref="U235:X235"/>
    <mergeCell ref="B233:H233"/>
    <mergeCell ref="I233:P233"/>
    <mergeCell ref="Q233:T233"/>
    <mergeCell ref="U233:X233"/>
    <mergeCell ref="Y233:AB233"/>
    <mergeCell ref="AC233:AF233"/>
    <mergeCell ref="AG233:AJ233"/>
    <mergeCell ref="AK234:AN234"/>
    <mergeCell ref="AK233:AN233"/>
    <mergeCell ref="AG381:AH381"/>
    <mergeCell ref="AI381:AK381"/>
    <mergeCell ref="E382:H382"/>
    <mergeCell ref="I382:K382"/>
    <mergeCell ref="W382:Z382"/>
    <mergeCell ref="AA382:AC382"/>
    <mergeCell ref="AD382:AF382"/>
    <mergeCell ref="AG380:AH380"/>
    <mergeCell ref="AI380:AK380"/>
    <mergeCell ref="E381:H381"/>
    <mergeCell ref="I381:K381"/>
    <mergeCell ref="W381:Z381"/>
    <mergeCell ref="AA381:AC381"/>
    <mergeCell ref="AD381:AF381"/>
    <mergeCell ref="AG379:AH379"/>
    <mergeCell ref="AI379:AK379"/>
    <mergeCell ref="E380:H380"/>
    <mergeCell ref="I380:K380"/>
    <mergeCell ref="W380:Z380"/>
    <mergeCell ref="AA380:AC380"/>
    <mergeCell ref="AD380:AF380"/>
    <mergeCell ref="L379:V379"/>
    <mergeCell ref="L380:V380"/>
    <mergeCell ref="AD379:AF379"/>
    <mergeCell ref="E379:H379"/>
    <mergeCell ref="I379:K379"/>
    <mergeCell ref="W379:Z379"/>
    <mergeCell ref="AA379:AC379"/>
    <mergeCell ref="R374:S374"/>
    <mergeCell ref="R375:S375"/>
    <mergeCell ref="R376:S376"/>
    <mergeCell ref="O367:P367"/>
    <mergeCell ref="R371:S371"/>
    <mergeCell ref="R367:S367"/>
    <mergeCell ref="M366:N366"/>
    <mergeCell ref="C367:L367"/>
    <mergeCell ref="C372:L372"/>
    <mergeCell ref="O372:P372"/>
    <mergeCell ref="M371:N371"/>
    <mergeCell ref="E391:H391"/>
    <mergeCell ref="I391:K391"/>
    <mergeCell ref="W391:Z391"/>
    <mergeCell ref="E390:H390"/>
    <mergeCell ref="I390:K390"/>
    <mergeCell ref="W390:Z390"/>
    <mergeCell ref="W373:X373"/>
    <mergeCell ref="W374:X374"/>
    <mergeCell ref="I383:K383"/>
    <mergeCell ref="W383:Z383"/>
    <mergeCell ref="E389:H389"/>
    <mergeCell ref="I389:K389"/>
    <mergeCell ref="W389:Z389"/>
    <mergeCell ref="I387:K387"/>
    <mergeCell ref="Y369:AI369"/>
    <mergeCell ref="W366:X366"/>
    <mergeCell ref="W367:X367"/>
    <mergeCell ref="W368:X368"/>
    <mergeCell ref="W369:X369"/>
    <mergeCell ref="M376:N376"/>
    <mergeCell ref="U376:V376"/>
    <mergeCell ref="AD391:AF391"/>
    <mergeCell ref="L384:V384"/>
    <mergeCell ref="O371:P371"/>
    <mergeCell ref="M370:N370"/>
    <mergeCell ref="U370:V370"/>
    <mergeCell ref="C370:L370"/>
    <mergeCell ref="O370:P370"/>
    <mergeCell ref="R370:S370"/>
    <mergeCell ref="O366:P366"/>
    <mergeCell ref="M367:N367"/>
    <mergeCell ref="U366:V366"/>
    <mergeCell ref="W375:X375"/>
    <mergeCell ref="Y373:AI373"/>
    <mergeCell ref="Y374:AI374"/>
    <mergeCell ref="Y375:AI375"/>
    <mergeCell ref="Y372:AI372"/>
    <mergeCell ref="W387:Z387"/>
    <mergeCell ref="AA387:AC387"/>
    <mergeCell ref="AD387:AF387"/>
    <mergeCell ref="AG385:AH385"/>
    <mergeCell ref="AI385:AK385"/>
    <mergeCell ref="E386:H386"/>
    <mergeCell ref="I386:K386"/>
    <mergeCell ref="W386:Z386"/>
    <mergeCell ref="AA386:AC386"/>
    <mergeCell ref="AD386:AF386"/>
    <mergeCell ref="L385:V385"/>
    <mergeCell ref="L386:V386"/>
    <mergeCell ref="L387:V387"/>
    <mergeCell ref="AG389:AH389"/>
    <mergeCell ref="AI389:AK389"/>
    <mergeCell ref="O374:P374"/>
    <mergeCell ref="AD389:AF389"/>
    <mergeCell ref="L388:V388"/>
    <mergeCell ref="L389:V389"/>
    <mergeCell ref="L390:V390"/>
    <mergeCell ref="AG384:AH384"/>
    <mergeCell ref="AI384:AK384"/>
    <mergeCell ref="E385:H385"/>
    <mergeCell ref="I385:K385"/>
    <mergeCell ref="W385:Z385"/>
    <mergeCell ref="AA385:AC385"/>
    <mergeCell ref="AD385:AF385"/>
    <mergeCell ref="AG386:AH386"/>
    <mergeCell ref="AI386:AK386"/>
    <mergeCell ref="AG396:AH396"/>
    <mergeCell ref="AI396:AK396"/>
    <mergeCell ref="E397:H397"/>
    <mergeCell ref="I397:K397"/>
    <mergeCell ref="W397:Z397"/>
    <mergeCell ref="AA397:AC397"/>
    <mergeCell ref="AD397:AF397"/>
    <mergeCell ref="L396:V396"/>
    <mergeCell ref="L397:V397"/>
    <mergeCell ref="E394:H394"/>
    <mergeCell ref="AG387:AH387"/>
    <mergeCell ref="AI387:AK387"/>
    <mergeCell ref="E388:H388"/>
    <mergeCell ref="I388:K388"/>
    <mergeCell ref="W388:Z388"/>
    <mergeCell ref="AA388:AC388"/>
    <mergeCell ref="AD388:AF388"/>
    <mergeCell ref="E387:H387"/>
    <mergeCell ref="AA391:AC391"/>
    <mergeCell ref="AG394:AH394"/>
    <mergeCell ref="AI394:AK394"/>
    <mergeCell ref="E395:H395"/>
    <mergeCell ref="I395:K395"/>
    <mergeCell ref="W395:Z395"/>
    <mergeCell ref="AA395:AC395"/>
    <mergeCell ref="AD395:AF395"/>
    <mergeCell ref="AG397:AH397"/>
    <mergeCell ref="AI397:AK397"/>
    <mergeCell ref="AA390:AC390"/>
    <mergeCell ref="AD390:AF390"/>
    <mergeCell ref="AG388:AH388"/>
    <mergeCell ref="AI388:AK388"/>
    <mergeCell ref="AG392:AH392"/>
    <mergeCell ref="AI392:AK392"/>
    <mergeCell ref="E393:H393"/>
    <mergeCell ref="I393:K393"/>
    <mergeCell ref="W393:Z393"/>
    <mergeCell ref="AA393:AC393"/>
    <mergeCell ref="AD393:AF393"/>
    <mergeCell ref="E392:H392"/>
    <mergeCell ref="I392:K392"/>
    <mergeCell ref="W392:Z392"/>
    <mergeCell ref="AA392:AC392"/>
    <mergeCell ref="AD392:AF392"/>
    <mergeCell ref="L392:V392"/>
    <mergeCell ref="L393:V393"/>
    <mergeCell ref="AG393:AH393"/>
    <mergeCell ref="AI393:AK393"/>
    <mergeCell ref="L394:V394"/>
    <mergeCell ref="I394:K394"/>
    <mergeCell ref="W394:Z394"/>
    <mergeCell ref="AL402:AP402"/>
    <mergeCell ref="AA394:AC394"/>
    <mergeCell ref="AD394:AF394"/>
    <mergeCell ref="AL403:AP403"/>
    <mergeCell ref="AG405:AH405"/>
    <mergeCell ref="AI405:AK405"/>
    <mergeCell ref="AL398:AP398"/>
    <mergeCell ref="AL399:AP399"/>
    <mergeCell ref="AG401:AH401"/>
    <mergeCell ref="AI401:AK401"/>
    <mergeCell ref="E402:H402"/>
    <mergeCell ref="I402:K402"/>
    <mergeCell ref="W402:Z402"/>
    <mergeCell ref="AA402:AC402"/>
    <mergeCell ref="AD402:AF402"/>
    <mergeCell ref="AG400:AH400"/>
    <mergeCell ref="AI400:AK400"/>
    <mergeCell ref="E401:H401"/>
    <mergeCell ref="I401:K401"/>
    <mergeCell ref="W401:Z401"/>
    <mergeCell ref="AA401:AC401"/>
    <mergeCell ref="AD401:AF401"/>
    <mergeCell ref="AL400:AP400"/>
    <mergeCell ref="AL401:AP401"/>
    <mergeCell ref="AG399:AH399"/>
    <mergeCell ref="AI399:AK399"/>
    <mergeCell ref="E400:H400"/>
    <mergeCell ref="E398:H398"/>
    <mergeCell ref="I398:K398"/>
    <mergeCell ref="W398:Z398"/>
    <mergeCell ref="AA398:AC398"/>
    <mergeCell ref="AD398:AF398"/>
    <mergeCell ref="AL396:AP396"/>
    <mergeCell ref="AL397:AP397"/>
    <mergeCell ref="AG395:AH395"/>
    <mergeCell ref="AI395:AK395"/>
    <mergeCell ref="E396:H396"/>
    <mergeCell ref="I396:K396"/>
    <mergeCell ref="W396:Z396"/>
    <mergeCell ref="AA396:AC396"/>
    <mergeCell ref="AD396:AF396"/>
    <mergeCell ref="AG398:AH398"/>
    <mergeCell ref="AI398:AK398"/>
    <mergeCell ref="E399:H399"/>
    <mergeCell ref="I399:K399"/>
    <mergeCell ref="W399:Z399"/>
    <mergeCell ref="AA399:AC399"/>
    <mergeCell ref="AD399:AF399"/>
    <mergeCell ref="L398:V398"/>
    <mergeCell ref="L399:V399"/>
    <mergeCell ref="L395:V395"/>
    <mergeCell ref="AD408:AF408"/>
    <mergeCell ref="I400:K400"/>
    <mergeCell ref="W400:Z400"/>
    <mergeCell ref="AA400:AC400"/>
    <mergeCell ref="AD400:AF400"/>
    <mergeCell ref="E403:H403"/>
    <mergeCell ref="I403:K403"/>
    <mergeCell ref="W403:Z403"/>
    <mergeCell ref="AA403:AC403"/>
    <mergeCell ref="AD403:AF403"/>
    <mergeCell ref="L402:V402"/>
    <mergeCell ref="L403:V403"/>
    <mergeCell ref="AG404:AH404"/>
    <mergeCell ref="AG406:AH406"/>
    <mergeCell ref="AI404:AK404"/>
    <mergeCell ref="E405:H405"/>
    <mergeCell ref="I405:K405"/>
    <mergeCell ref="W405:Z405"/>
    <mergeCell ref="AD405:AF405"/>
    <mergeCell ref="L404:V404"/>
    <mergeCell ref="L405:V405"/>
    <mergeCell ref="E404:H404"/>
    <mergeCell ref="I404:K404"/>
    <mergeCell ref="W404:Z404"/>
    <mergeCell ref="AA404:AC404"/>
    <mergeCell ref="AD404:AF404"/>
    <mergeCell ref="AA405:AC405"/>
    <mergeCell ref="AI412:AK412"/>
    <mergeCell ref="AI406:AK406"/>
    <mergeCell ref="E407:H407"/>
    <mergeCell ref="I407:K407"/>
    <mergeCell ref="W407:Z407"/>
    <mergeCell ref="AA407:AC407"/>
    <mergeCell ref="AD407:AF407"/>
    <mergeCell ref="L406:V406"/>
    <mergeCell ref="L407:V407"/>
    <mergeCell ref="E406:H406"/>
    <mergeCell ref="I406:K406"/>
    <mergeCell ref="W406:Z406"/>
    <mergeCell ref="AA406:AC406"/>
    <mergeCell ref="AD406:AF406"/>
    <mergeCell ref="E413:H413"/>
    <mergeCell ref="I413:K413"/>
    <mergeCell ref="W413:Z413"/>
    <mergeCell ref="AA413:AC413"/>
    <mergeCell ref="AD413:AF413"/>
    <mergeCell ref="L412:V412"/>
    <mergeCell ref="L413:V413"/>
    <mergeCell ref="AG408:AH408"/>
    <mergeCell ref="AI408:AK408"/>
    <mergeCell ref="E409:H409"/>
    <mergeCell ref="I409:K409"/>
    <mergeCell ref="W409:Z409"/>
    <mergeCell ref="AA409:AC409"/>
    <mergeCell ref="AD409:AF409"/>
    <mergeCell ref="L408:V408"/>
    <mergeCell ref="L409:V409"/>
    <mergeCell ref="AG407:AH407"/>
    <mergeCell ref="AI407:AK407"/>
    <mergeCell ref="AG418:AH418"/>
    <mergeCell ref="AI418:AK418"/>
    <mergeCell ref="L418:V418"/>
    <mergeCell ref="AD414:AF414"/>
    <mergeCell ref="AG417:AH417"/>
    <mergeCell ref="AL412:AP412"/>
    <mergeCell ref="AL410:AP410"/>
    <mergeCell ref="AL411:AP411"/>
    <mergeCell ref="AG411:AH411"/>
    <mergeCell ref="AI411:AK411"/>
    <mergeCell ref="E412:H412"/>
    <mergeCell ref="I412:K412"/>
    <mergeCell ref="W412:Z412"/>
    <mergeCell ref="AA412:AC412"/>
    <mergeCell ref="AD412:AF412"/>
    <mergeCell ref="AG413:AH413"/>
    <mergeCell ref="AI413:AK413"/>
    <mergeCell ref="AG410:AH410"/>
    <mergeCell ref="AI410:AK410"/>
    <mergeCell ref="E411:H411"/>
    <mergeCell ref="I411:K411"/>
    <mergeCell ref="W411:Z411"/>
    <mergeCell ref="AA411:AC411"/>
    <mergeCell ref="AD411:AF411"/>
    <mergeCell ref="L410:V410"/>
    <mergeCell ref="L411:V411"/>
    <mergeCell ref="E410:H410"/>
    <mergeCell ref="I410:K410"/>
    <mergeCell ref="W410:Z410"/>
    <mergeCell ref="AA410:AC410"/>
    <mergeCell ref="AD410:AF410"/>
    <mergeCell ref="AG412:AH412"/>
    <mergeCell ref="AL417:AP417"/>
    <mergeCell ref="AG415:AH415"/>
    <mergeCell ref="AI415:AK415"/>
    <mergeCell ref="E416:H416"/>
    <mergeCell ref="I416:K416"/>
    <mergeCell ref="W416:Z416"/>
    <mergeCell ref="AA416:AC416"/>
    <mergeCell ref="AD416:AF416"/>
    <mergeCell ref="AG414:AH414"/>
    <mergeCell ref="AI414:AK414"/>
    <mergeCell ref="E415:H415"/>
    <mergeCell ref="I415:K415"/>
    <mergeCell ref="W415:Z415"/>
    <mergeCell ref="AA415:AC415"/>
    <mergeCell ref="AD415:AF415"/>
    <mergeCell ref="L414:V414"/>
    <mergeCell ref="L415:V415"/>
    <mergeCell ref="AL414:AP414"/>
    <mergeCell ref="AL415:AP415"/>
    <mergeCell ref="AA414:AC414"/>
    <mergeCell ref="AI417:AK417"/>
    <mergeCell ref="AG416:AH416"/>
    <mergeCell ref="AI416:AK416"/>
    <mergeCell ref="AD426:AF426"/>
    <mergeCell ref="L426:V426"/>
    <mergeCell ref="L427:V427"/>
    <mergeCell ref="E424:H424"/>
    <mergeCell ref="I424:K424"/>
    <mergeCell ref="W424:Z424"/>
    <mergeCell ref="AA424:AC424"/>
    <mergeCell ref="AD424:AF424"/>
    <mergeCell ref="E425:H425"/>
    <mergeCell ref="I425:K425"/>
    <mergeCell ref="L425:V425"/>
    <mergeCell ref="W425:Z425"/>
    <mergeCell ref="AA425:AC425"/>
    <mergeCell ref="AD425:AF425"/>
    <mergeCell ref="E417:H417"/>
    <mergeCell ref="I417:K417"/>
    <mergeCell ref="W417:Z417"/>
    <mergeCell ref="AA417:AC417"/>
    <mergeCell ref="AD417:AF417"/>
    <mergeCell ref="L417:V417"/>
    <mergeCell ref="AD421:AF421"/>
    <mergeCell ref="E418:H418"/>
    <mergeCell ref="I418:K418"/>
    <mergeCell ref="W418:Z418"/>
    <mergeCell ref="AA418:AC418"/>
    <mergeCell ref="AD418:AF418"/>
    <mergeCell ref="AG424:AH424"/>
    <mergeCell ref="AG419:AH419"/>
    <mergeCell ref="AI419:AK419"/>
    <mergeCell ref="AG423:AH423"/>
    <mergeCell ref="AI423:AK423"/>
    <mergeCell ref="E420:H420"/>
    <mergeCell ref="I420:K420"/>
    <mergeCell ref="W420:Z420"/>
    <mergeCell ref="AA420:AC420"/>
    <mergeCell ref="AD420:AF420"/>
    <mergeCell ref="AG422:AH422"/>
    <mergeCell ref="AI422:AK422"/>
    <mergeCell ref="E423:H423"/>
    <mergeCell ref="I423:K423"/>
    <mergeCell ref="W423:Z423"/>
    <mergeCell ref="AA423:AC423"/>
    <mergeCell ref="AD423:AF423"/>
    <mergeCell ref="L422:V422"/>
    <mergeCell ref="L423:V423"/>
    <mergeCell ref="E419:H419"/>
    <mergeCell ref="I419:K419"/>
    <mergeCell ref="W419:Z419"/>
    <mergeCell ref="AA419:AC419"/>
    <mergeCell ref="L419:V419"/>
    <mergeCell ref="AD422:AF422"/>
    <mergeCell ref="AG421:AH421"/>
    <mergeCell ref="AI421:AK421"/>
    <mergeCell ref="E421:H421"/>
    <mergeCell ref="I421:K421"/>
    <mergeCell ref="AG425:AH425"/>
    <mergeCell ref="AI425:AK425"/>
    <mergeCell ref="AI424:AK424"/>
    <mergeCell ref="L424:V424"/>
    <mergeCell ref="AG420:AH420"/>
    <mergeCell ref="AI420:AK420"/>
    <mergeCell ref="AD419:AF419"/>
    <mergeCell ref="AG432:AH432"/>
    <mergeCell ref="AI432:AK432"/>
    <mergeCell ref="E433:H433"/>
    <mergeCell ref="I433:K433"/>
    <mergeCell ref="W433:Z433"/>
    <mergeCell ref="AA433:AC433"/>
    <mergeCell ref="AD433:AF433"/>
    <mergeCell ref="L432:V432"/>
    <mergeCell ref="L433:V433"/>
    <mergeCell ref="AG431:AH431"/>
    <mergeCell ref="AI431:AK431"/>
    <mergeCell ref="E432:H432"/>
    <mergeCell ref="I432:K432"/>
    <mergeCell ref="W432:Z432"/>
    <mergeCell ref="AA432:AC432"/>
    <mergeCell ref="AD432:AF432"/>
    <mergeCell ref="AG426:AH426"/>
    <mergeCell ref="AI426:AK426"/>
    <mergeCell ref="E427:H427"/>
    <mergeCell ref="AG430:AH430"/>
    <mergeCell ref="AI430:AK430"/>
    <mergeCell ref="E431:H431"/>
    <mergeCell ref="I431:K431"/>
    <mergeCell ref="W431:Z431"/>
    <mergeCell ref="AA431:AC431"/>
    <mergeCell ref="AD431:AF431"/>
    <mergeCell ref="L430:V430"/>
    <mergeCell ref="L431:V431"/>
    <mergeCell ref="AG429:AH429"/>
    <mergeCell ref="AI429:AK429"/>
    <mergeCell ref="E430:H430"/>
    <mergeCell ref="I430:K430"/>
    <mergeCell ref="W430:Z430"/>
    <mergeCell ref="AA430:AC430"/>
    <mergeCell ref="AD430:AF430"/>
    <mergeCell ref="AG428:AH428"/>
    <mergeCell ref="AI428:AK428"/>
    <mergeCell ref="E429:H429"/>
    <mergeCell ref="I429:K429"/>
    <mergeCell ref="W429:Z429"/>
    <mergeCell ref="AA429:AC429"/>
    <mergeCell ref="AD429:AF429"/>
    <mergeCell ref="L428:V428"/>
    <mergeCell ref="L429:V429"/>
    <mergeCell ref="AG427:AH427"/>
    <mergeCell ref="AI427:AK427"/>
    <mergeCell ref="E428:H428"/>
    <mergeCell ref="I428:K428"/>
    <mergeCell ref="W428:Z428"/>
    <mergeCell ref="AA428:AC428"/>
    <mergeCell ref="AD428:AF428"/>
    <mergeCell ref="I427:K427"/>
    <mergeCell ref="W427:Z427"/>
    <mergeCell ref="AA427:AC427"/>
    <mergeCell ref="AD427:AF427"/>
    <mergeCell ref="E426:H426"/>
    <mergeCell ref="AG436:AH436"/>
    <mergeCell ref="AI436:AK436"/>
    <mergeCell ref="E437:H437"/>
    <mergeCell ref="I437:K437"/>
    <mergeCell ref="W437:Z437"/>
    <mergeCell ref="AA437:AC437"/>
    <mergeCell ref="AD437:AF437"/>
    <mergeCell ref="L436:V436"/>
    <mergeCell ref="L437:V437"/>
    <mergeCell ref="E436:H436"/>
    <mergeCell ref="I436:K436"/>
    <mergeCell ref="W436:Z436"/>
    <mergeCell ref="AA436:AC436"/>
    <mergeCell ref="AD436:AF436"/>
    <mergeCell ref="AG434:AH434"/>
    <mergeCell ref="AI434:AK434"/>
    <mergeCell ref="E435:H435"/>
    <mergeCell ref="I435:K435"/>
    <mergeCell ref="W435:Z435"/>
    <mergeCell ref="AA435:AC435"/>
    <mergeCell ref="AD435:AF435"/>
    <mergeCell ref="L434:V434"/>
    <mergeCell ref="L435:V435"/>
    <mergeCell ref="AG433:AH433"/>
    <mergeCell ref="AI433:AK433"/>
    <mergeCell ref="E434:H434"/>
    <mergeCell ref="I434:K434"/>
    <mergeCell ref="W434:Z434"/>
    <mergeCell ref="AA434:AC434"/>
    <mergeCell ref="AD434:AF434"/>
    <mergeCell ref="AG441:AH441"/>
    <mergeCell ref="AI441:AK441"/>
    <mergeCell ref="E442:H442"/>
    <mergeCell ref="I442:K442"/>
    <mergeCell ref="W442:Z442"/>
    <mergeCell ref="AA442:AC442"/>
    <mergeCell ref="AD442:AF442"/>
    <mergeCell ref="E441:H441"/>
    <mergeCell ref="I441:K441"/>
    <mergeCell ref="W441:Z441"/>
    <mergeCell ref="AA441:AC441"/>
    <mergeCell ref="AD441:AF441"/>
    <mergeCell ref="L441:V441"/>
    <mergeCell ref="E440:H440"/>
    <mergeCell ref="I440:K440"/>
    <mergeCell ref="W440:Z440"/>
    <mergeCell ref="AA440:AC440"/>
    <mergeCell ref="AD440:AF440"/>
    <mergeCell ref="AG438:AH438"/>
    <mergeCell ref="AI438:AK438"/>
    <mergeCell ref="E439:H439"/>
    <mergeCell ref="I439:K439"/>
    <mergeCell ref="AD439:AF439"/>
    <mergeCell ref="L438:V438"/>
    <mergeCell ref="L439:V439"/>
    <mergeCell ref="AG437:AH437"/>
    <mergeCell ref="AI437:AK437"/>
    <mergeCell ref="E438:H438"/>
    <mergeCell ref="I438:K438"/>
    <mergeCell ref="W438:Z438"/>
    <mergeCell ref="AA438:AC438"/>
    <mergeCell ref="AD438:AF438"/>
    <mergeCell ref="AG446:AH446"/>
    <mergeCell ref="AI446:AK446"/>
    <mergeCell ref="E447:H447"/>
    <mergeCell ref="I447:K447"/>
    <mergeCell ref="W447:Z447"/>
    <mergeCell ref="AA447:AC447"/>
    <mergeCell ref="AD447:AF447"/>
    <mergeCell ref="L446:V446"/>
    <mergeCell ref="L447:V447"/>
    <mergeCell ref="E446:H446"/>
    <mergeCell ref="I446:K446"/>
    <mergeCell ref="W446:Z446"/>
    <mergeCell ref="AA446:AC446"/>
    <mergeCell ref="AD446:AF446"/>
    <mergeCell ref="E445:H445"/>
    <mergeCell ref="I445:K445"/>
    <mergeCell ref="W445:Z445"/>
    <mergeCell ref="AA445:AC445"/>
    <mergeCell ref="AD445:AF445"/>
    <mergeCell ref="L444:V444"/>
    <mergeCell ref="AI443:AK443"/>
    <mergeCell ref="E444:H444"/>
    <mergeCell ref="I444:K444"/>
    <mergeCell ref="W444:Z444"/>
    <mergeCell ref="AA444:AC444"/>
    <mergeCell ref="AD444:AF444"/>
    <mergeCell ref="AG442:AH442"/>
    <mergeCell ref="AI442:AK442"/>
    <mergeCell ref="E443:H443"/>
    <mergeCell ref="I443:K443"/>
    <mergeCell ref="W443:Z443"/>
    <mergeCell ref="AA443:AC443"/>
    <mergeCell ref="AD443:AF443"/>
    <mergeCell ref="L442:V442"/>
    <mergeCell ref="L443:V443"/>
    <mergeCell ref="AG444:AH444"/>
    <mergeCell ref="AI444:AK444"/>
    <mergeCell ref="AD449:AF449"/>
    <mergeCell ref="L448:V448"/>
    <mergeCell ref="L449:V449"/>
    <mergeCell ref="AG447:AH447"/>
    <mergeCell ref="AI447:AK447"/>
    <mergeCell ref="E448:H448"/>
    <mergeCell ref="I448:K448"/>
    <mergeCell ref="W448:Z448"/>
    <mergeCell ref="AA448:AC448"/>
    <mergeCell ref="AD448:AF448"/>
    <mergeCell ref="E449:H449"/>
    <mergeCell ref="I449:K449"/>
    <mergeCell ref="AG445:AH445"/>
    <mergeCell ref="AI445:AK445"/>
    <mergeCell ref="I453:K453"/>
    <mergeCell ref="W453:Z453"/>
    <mergeCell ref="AA453:AC453"/>
    <mergeCell ref="AD453:AF453"/>
    <mergeCell ref="L452:V452"/>
    <mergeCell ref="L453:V453"/>
    <mergeCell ref="AG448:AH448"/>
    <mergeCell ref="AI448:AK448"/>
    <mergeCell ref="E451:H451"/>
    <mergeCell ref="I451:K451"/>
    <mergeCell ref="W451:Z451"/>
    <mergeCell ref="AA451:AC451"/>
    <mergeCell ref="AD451:AF451"/>
    <mergeCell ref="L451:V451"/>
    <mergeCell ref="E450:H450"/>
    <mergeCell ref="I450:K450"/>
    <mergeCell ref="W450:Z450"/>
    <mergeCell ref="AA450:AC450"/>
    <mergeCell ref="AD450:AF450"/>
    <mergeCell ref="AG451:AH451"/>
    <mergeCell ref="AI451:AK451"/>
    <mergeCell ref="E452:H452"/>
    <mergeCell ref="I452:K452"/>
    <mergeCell ref="L450:V450"/>
    <mergeCell ref="AA454:AC454"/>
    <mergeCell ref="AD454:AF454"/>
    <mergeCell ref="AG452:AH452"/>
    <mergeCell ref="AI452:AK452"/>
    <mergeCell ref="E453:H453"/>
    <mergeCell ref="W452:Z452"/>
    <mergeCell ref="AA452:AC452"/>
    <mergeCell ref="AD452:AF452"/>
    <mergeCell ref="AG454:AH454"/>
    <mergeCell ref="AI454:AK454"/>
    <mergeCell ref="AL463:AP463"/>
    <mergeCell ref="AG461:AH461"/>
    <mergeCell ref="AI461:AK461"/>
    <mergeCell ref="E462:H462"/>
    <mergeCell ref="I462:K462"/>
    <mergeCell ref="W462:Z462"/>
    <mergeCell ref="AA462:AC462"/>
    <mergeCell ref="AD462:AF462"/>
    <mergeCell ref="AG460:AH460"/>
    <mergeCell ref="AI460:AK460"/>
    <mergeCell ref="E461:H461"/>
    <mergeCell ref="I461:K461"/>
    <mergeCell ref="W461:Z461"/>
    <mergeCell ref="AA461:AC461"/>
    <mergeCell ref="AD461:AF461"/>
    <mergeCell ref="L460:V460"/>
    <mergeCell ref="E455:H455"/>
    <mergeCell ref="I455:K455"/>
    <mergeCell ref="AL461:AP461"/>
    <mergeCell ref="AL460:AP460"/>
    <mergeCell ref="AI458:AK458"/>
    <mergeCell ref="E459:H459"/>
    <mergeCell ref="AA459:AC459"/>
    <mergeCell ref="AD459:AF459"/>
    <mergeCell ref="L458:V458"/>
    <mergeCell ref="L459:V459"/>
    <mergeCell ref="AL458:AP458"/>
    <mergeCell ref="AG456:AH456"/>
    <mergeCell ref="AI456:AK456"/>
    <mergeCell ref="E457:H457"/>
    <mergeCell ref="I457:K457"/>
    <mergeCell ref="W457:Z457"/>
    <mergeCell ref="AA457:AC457"/>
    <mergeCell ref="AD457:AF457"/>
    <mergeCell ref="L456:V456"/>
    <mergeCell ref="L457:V457"/>
    <mergeCell ref="AL456:AP456"/>
    <mergeCell ref="AL457:AP457"/>
    <mergeCell ref="AG458:AH458"/>
    <mergeCell ref="E467:H467"/>
    <mergeCell ref="I467:K467"/>
    <mergeCell ref="AL452:AP452"/>
    <mergeCell ref="AL453:AP453"/>
    <mergeCell ref="AD467:AF467"/>
    <mergeCell ref="U367:V367"/>
    <mergeCell ref="AG465:AH465"/>
    <mergeCell ref="R368:S368"/>
    <mergeCell ref="E466:H466"/>
    <mergeCell ref="I466:K466"/>
    <mergeCell ref="W466:Z466"/>
    <mergeCell ref="AA466:AC466"/>
    <mergeCell ref="AD466:AF466"/>
    <mergeCell ref="AG467:AH467"/>
    <mergeCell ref="AI467:AK467"/>
    <mergeCell ref="E465:H465"/>
    <mergeCell ref="I465:K465"/>
    <mergeCell ref="W465:Z465"/>
    <mergeCell ref="AA465:AC465"/>
    <mergeCell ref="AD465:AF465"/>
    <mergeCell ref="AD460:AF460"/>
    <mergeCell ref="E464:H464"/>
    <mergeCell ref="I464:K464"/>
    <mergeCell ref="W464:Z464"/>
    <mergeCell ref="AA464:AC464"/>
    <mergeCell ref="AD464:AF464"/>
    <mergeCell ref="AG462:AH462"/>
    <mergeCell ref="AI462:AK462"/>
    <mergeCell ref="L461:V461"/>
    <mergeCell ref="AG443:AH443"/>
    <mergeCell ref="I459:K459"/>
    <mergeCell ref="W459:Z459"/>
    <mergeCell ref="AD463:AF463"/>
    <mergeCell ref="L462:V462"/>
    <mergeCell ref="L463:V463"/>
    <mergeCell ref="L464:V464"/>
    <mergeCell ref="AI464:AK464"/>
    <mergeCell ref="AG463:AH463"/>
    <mergeCell ref="AI463:AK463"/>
    <mergeCell ref="E458:H458"/>
    <mergeCell ref="I458:K458"/>
    <mergeCell ref="W458:Z458"/>
    <mergeCell ref="AA458:AC458"/>
    <mergeCell ref="AD458:AF458"/>
    <mergeCell ref="E454:H454"/>
    <mergeCell ref="I454:K454"/>
    <mergeCell ref="W454:Z454"/>
    <mergeCell ref="L465:V465"/>
    <mergeCell ref="AG464:AH464"/>
    <mergeCell ref="AG455:AH455"/>
    <mergeCell ref="AI455:AK455"/>
    <mergeCell ref="W455:Z455"/>
    <mergeCell ref="AA455:AC455"/>
    <mergeCell ref="AD455:AF455"/>
    <mergeCell ref="L454:V454"/>
    <mergeCell ref="L455:V455"/>
    <mergeCell ref="AG459:AH459"/>
    <mergeCell ref="AI459:AK459"/>
    <mergeCell ref="E456:H456"/>
    <mergeCell ref="I456:K456"/>
    <mergeCell ref="W456:Z456"/>
    <mergeCell ref="AA456:AC456"/>
    <mergeCell ref="AD456:AF456"/>
    <mergeCell ref="E463:H463"/>
    <mergeCell ref="W349:X349"/>
    <mergeCell ref="C341:L341"/>
    <mergeCell ref="M341:V341"/>
    <mergeCell ref="C342:L342"/>
    <mergeCell ref="M342:R342"/>
    <mergeCell ref="S342:V342"/>
    <mergeCell ref="K348:V348"/>
    <mergeCell ref="C347:V347"/>
    <mergeCell ref="K349:V349"/>
    <mergeCell ref="P323:AH323"/>
    <mergeCell ref="Y352:AP352"/>
    <mergeCell ref="AN276:AP276"/>
    <mergeCell ref="B273:H273"/>
    <mergeCell ref="B274:H274"/>
    <mergeCell ref="A334:AQ334"/>
    <mergeCell ref="AG337:AH337"/>
    <mergeCell ref="AI337:AJ337"/>
    <mergeCell ref="AC337:AF337"/>
    <mergeCell ref="AK299:AM299"/>
    <mergeCell ref="AN299:AP299"/>
    <mergeCell ref="B277:AP277"/>
    <mergeCell ref="B278:C278"/>
    <mergeCell ref="B286:C286"/>
    <mergeCell ref="W351:X351"/>
    <mergeCell ref="AN297:AP297"/>
    <mergeCell ref="D278:AJ278"/>
    <mergeCell ref="AK337:AL337"/>
    <mergeCell ref="D279:AJ279"/>
    <mergeCell ref="AK279:AM279"/>
    <mergeCell ref="AN279:AP279"/>
    <mergeCell ref="B317:AJ317"/>
    <mergeCell ref="AK317:AM317"/>
    <mergeCell ref="I463:K463"/>
    <mergeCell ref="W463:Z463"/>
    <mergeCell ref="AA463:AC463"/>
    <mergeCell ref="W449:Z449"/>
    <mergeCell ref="L440:V440"/>
    <mergeCell ref="AA449:AC449"/>
    <mergeCell ref="L445:V445"/>
    <mergeCell ref="D349:J349"/>
    <mergeCell ref="D350:J350"/>
    <mergeCell ref="D351:J351"/>
    <mergeCell ref="D352:J352"/>
    <mergeCell ref="D353:J353"/>
    <mergeCell ref="B246:P246"/>
    <mergeCell ref="K351:V351"/>
    <mergeCell ref="K352:V352"/>
    <mergeCell ref="K353:V353"/>
    <mergeCell ref="W439:Z439"/>
    <mergeCell ref="AA439:AC439"/>
    <mergeCell ref="I426:K426"/>
    <mergeCell ref="W426:Z426"/>
    <mergeCell ref="AA426:AC426"/>
    <mergeCell ref="L416:V416"/>
    <mergeCell ref="E408:H408"/>
    <mergeCell ref="I408:K408"/>
    <mergeCell ref="W408:Z408"/>
    <mergeCell ref="AA408:AC408"/>
    <mergeCell ref="AA389:AC389"/>
    <mergeCell ref="R372:S372"/>
    <mergeCell ref="R373:S373"/>
    <mergeCell ref="R366:S366"/>
    <mergeCell ref="I270:AC270"/>
    <mergeCell ref="I271:AC271"/>
    <mergeCell ref="AG390:AH390"/>
    <mergeCell ref="AI390:AK390"/>
    <mergeCell ref="L381:V381"/>
    <mergeCell ref="M373:N373"/>
    <mergeCell ref="U373:V373"/>
    <mergeCell ref="C373:L373"/>
    <mergeCell ref="Y376:AI376"/>
    <mergeCell ref="W372:X372"/>
    <mergeCell ref="E469:H469"/>
    <mergeCell ref="I469:K469"/>
    <mergeCell ref="W469:Z469"/>
    <mergeCell ref="AA469:AC469"/>
    <mergeCell ref="W467:Z467"/>
    <mergeCell ref="AA467:AC467"/>
    <mergeCell ref="E460:H460"/>
    <mergeCell ref="I460:K460"/>
    <mergeCell ref="W460:Z460"/>
    <mergeCell ref="AA460:AC460"/>
    <mergeCell ref="E422:H422"/>
    <mergeCell ref="I422:K422"/>
    <mergeCell ref="W422:Z422"/>
    <mergeCell ref="AA422:AC422"/>
    <mergeCell ref="L420:V420"/>
    <mergeCell ref="L421:V421"/>
    <mergeCell ref="L400:V400"/>
    <mergeCell ref="L401:V401"/>
    <mergeCell ref="W421:Z421"/>
    <mergeCell ref="AA421:AC421"/>
    <mergeCell ref="E414:H414"/>
    <mergeCell ref="I414:K414"/>
    <mergeCell ref="W414:Z414"/>
    <mergeCell ref="AD469:AF469"/>
    <mergeCell ref="C376:L376"/>
    <mergeCell ref="O376:P376"/>
    <mergeCell ref="M375:N375"/>
    <mergeCell ref="U375:V375"/>
    <mergeCell ref="C375:L375"/>
    <mergeCell ref="O375:P375"/>
    <mergeCell ref="M374:N374"/>
    <mergeCell ref="U374:V374"/>
    <mergeCell ref="C374:L374"/>
    <mergeCell ref="M369:N369"/>
    <mergeCell ref="U371:V371"/>
    <mergeCell ref="C371:L371"/>
    <mergeCell ref="Y370:AI370"/>
    <mergeCell ref="B242:H242"/>
    <mergeCell ref="AG242:AJ242"/>
    <mergeCell ref="AK242:AN242"/>
    <mergeCell ref="Q272:T272"/>
    <mergeCell ref="Q273:T273"/>
    <mergeCell ref="Y244:AB244"/>
    <mergeCell ref="AC244:AF244"/>
    <mergeCell ref="AG244:AJ244"/>
    <mergeCell ref="U243:X243"/>
    <mergeCell ref="AM337:AN337"/>
    <mergeCell ref="AK308:AM308"/>
    <mergeCell ref="AN308:AP308"/>
    <mergeCell ref="B309:C309"/>
    <mergeCell ref="D309:AJ309"/>
    <mergeCell ref="AN309:AP309"/>
    <mergeCell ref="AC242:AF242"/>
    <mergeCell ref="D298:AJ298"/>
    <mergeCell ref="AK298:AM298"/>
    <mergeCell ref="AN298:AP298"/>
    <mergeCell ref="AH313:AJ313"/>
    <mergeCell ref="Y246:AB246"/>
    <mergeCell ref="AG240:AJ240"/>
    <mergeCell ref="Q274:T274"/>
    <mergeCell ref="U273:AC273"/>
    <mergeCell ref="U274:AC274"/>
    <mergeCell ref="U326:V326"/>
    <mergeCell ref="W326:AC326"/>
    <mergeCell ref="AD326:AF326"/>
    <mergeCell ref="AG326:AP326"/>
    <mergeCell ref="B307:C307"/>
    <mergeCell ref="D307:AJ307"/>
    <mergeCell ref="AK307:AM307"/>
    <mergeCell ref="AN307:AP307"/>
    <mergeCell ref="AK309:AM309"/>
    <mergeCell ref="B308:C308"/>
    <mergeCell ref="AK247:AN247"/>
    <mergeCell ref="AK244:AN244"/>
    <mergeCell ref="Y243:AB243"/>
    <mergeCell ref="AC243:AF243"/>
    <mergeCell ref="AD270:AG270"/>
    <mergeCell ref="AC245:AF245"/>
    <mergeCell ref="C325:H325"/>
    <mergeCell ref="D308:AH308"/>
    <mergeCell ref="B312:AP312"/>
    <mergeCell ref="AK313:AM313"/>
    <mergeCell ref="AN313:AP313"/>
    <mergeCell ref="R325:T325"/>
    <mergeCell ref="U325:AD325"/>
    <mergeCell ref="AN296:AP296"/>
    <mergeCell ref="B301:C301"/>
    <mergeCell ref="B296:C296"/>
    <mergeCell ref="AL379:AP379"/>
    <mergeCell ref="AL380:AP380"/>
    <mergeCell ref="AL381:AP381"/>
    <mergeCell ref="AL382:AP382"/>
    <mergeCell ref="AL383:AP383"/>
    <mergeCell ref="AL384:AP384"/>
    <mergeCell ref="AL385:AP385"/>
    <mergeCell ref="AL386:AP386"/>
    <mergeCell ref="AK246:AN246"/>
    <mergeCell ref="AG243:AJ243"/>
    <mergeCell ref="I243:P243"/>
    <mergeCell ref="B247:P247"/>
    <mergeCell ref="Q247:T247"/>
    <mergeCell ref="U247:X247"/>
    <mergeCell ref="Y247:AB247"/>
    <mergeCell ref="AC247:AF247"/>
    <mergeCell ref="AE272:AF272"/>
    <mergeCell ref="U272:AD272"/>
    <mergeCell ref="AG272:AP272"/>
    <mergeCell ref="Q246:T246"/>
    <mergeCell ref="U246:X246"/>
    <mergeCell ref="D297:AJ297"/>
    <mergeCell ref="AK297:AM297"/>
    <mergeCell ref="AG245:AJ245"/>
    <mergeCell ref="AK245:AN245"/>
    <mergeCell ref="B244:P244"/>
    <mergeCell ref="B243:H243"/>
    <mergeCell ref="B285:C285"/>
    <mergeCell ref="D285:AJ285"/>
    <mergeCell ref="AK285:AM285"/>
    <mergeCell ref="AN285:AP285"/>
    <mergeCell ref="AD271:AG271"/>
    <mergeCell ref="AL387:AP387"/>
    <mergeCell ref="AL388:AP388"/>
    <mergeCell ref="AL389:AP389"/>
    <mergeCell ref="AL390:AP390"/>
    <mergeCell ref="AL391:AP391"/>
    <mergeCell ref="AL392:AP392"/>
    <mergeCell ref="AL393:AP393"/>
    <mergeCell ref="AL394:AP394"/>
    <mergeCell ref="AL395:AP395"/>
    <mergeCell ref="W347:X347"/>
    <mergeCell ref="W348:X348"/>
    <mergeCell ref="AK315:AM315"/>
    <mergeCell ref="B316:AJ316"/>
    <mergeCell ref="AK316:AM316"/>
    <mergeCell ref="B314:AP314"/>
    <mergeCell ref="C368:L368"/>
    <mergeCell ref="C369:L369"/>
    <mergeCell ref="Y371:AI371"/>
    <mergeCell ref="K350:V350"/>
    <mergeCell ref="C366:L366"/>
    <mergeCell ref="W350:X350"/>
    <mergeCell ref="Y368:AI368"/>
    <mergeCell ref="B328:I328"/>
    <mergeCell ref="B329:AP331"/>
    <mergeCell ref="C326:H326"/>
    <mergeCell ref="I326:T326"/>
    <mergeCell ref="Y353:AP353"/>
    <mergeCell ref="D348:J348"/>
    <mergeCell ref="W352:X352"/>
    <mergeCell ref="W353:X353"/>
    <mergeCell ref="I325:P325"/>
    <mergeCell ref="AO337:AP337"/>
    <mergeCell ref="AL422:AP422"/>
    <mergeCell ref="AL423:AP423"/>
    <mergeCell ref="AL424:AP424"/>
    <mergeCell ref="AL420:AP420"/>
    <mergeCell ref="AL421:AP421"/>
    <mergeCell ref="AL418:AP418"/>
    <mergeCell ref="AL419:AP419"/>
    <mergeCell ref="AL416:AP416"/>
    <mergeCell ref="AL413:AP413"/>
    <mergeCell ref="AL409:AP409"/>
    <mergeCell ref="O369:P369"/>
    <mergeCell ref="R369:S369"/>
    <mergeCell ref="M368:N368"/>
    <mergeCell ref="U368:V368"/>
    <mergeCell ref="O368:P368"/>
    <mergeCell ref="W370:X370"/>
    <mergeCell ref="W371:X371"/>
    <mergeCell ref="U369:V369"/>
    <mergeCell ref="AL407:AP407"/>
    <mergeCell ref="AG409:AH409"/>
    <mergeCell ref="AI409:AK409"/>
    <mergeCell ref="AL408:AP408"/>
    <mergeCell ref="AL404:AP404"/>
    <mergeCell ref="AL405:AP405"/>
    <mergeCell ref="AG403:AH403"/>
    <mergeCell ref="AI403:AK403"/>
    <mergeCell ref="AL406:AP406"/>
    <mergeCell ref="AG402:AH402"/>
    <mergeCell ref="AI402:AK402"/>
    <mergeCell ref="AG391:AH391"/>
    <mergeCell ref="AI391:AK391"/>
    <mergeCell ref="L391:V391"/>
    <mergeCell ref="AL425:AP425"/>
    <mergeCell ref="AL464:AP464"/>
    <mergeCell ref="AL465:AP465"/>
    <mergeCell ref="AL466:AP466"/>
    <mergeCell ref="AL467:AP467"/>
    <mergeCell ref="AL468:AP468"/>
    <mergeCell ref="AL469:AP469"/>
    <mergeCell ref="L466:V466"/>
    <mergeCell ref="L467:V467"/>
    <mergeCell ref="L468:V468"/>
    <mergeCell ref="L469:V469"/>
    <mergeCell ref="AL426:AP426"/>
    <mergeCell ref="AL427:AP427"/>
    <mergeCell ref="AL428:AP428"/>
    <mergeCell ref="AL429:AP429"/>
    <mergeCell ref="AL430:AP430"/>
    <mergeCell ref="AL431:AP431"/>
    <mergeCell ref="AL432:AP432"/>
    <mergeCell ref="AL433:AP433"/>
    <mergeCell ref="AL434:AP434"/>
    <mergeCell ref="AL435:AP435"/>
    <mergeCell ref="AL436:AP436"/>
    <mergeCell ref="AL437:AP437"/>
    <mergeCell ref="AL438:AP438"/>
    <mergeCell ref="AL439:AP439"/>
    <mergeCell ref="AL440:AP440"/>
    <mergeCell ref="AL441:AP441"/>
    <mergeCell ref="AL442:AP442"/>
    <mergeCell ref="AL443:AP443"/>
    <mergeCell ref="AL444:AP444"/>
    <mergeCell ref="AL445:AP445"/>
    <mergeCell ref="AL446:AP446"/>
    <mergeCell ref="AL447:AP447"/>
    <mergeCell ref="AL448:AP448"/>
    <mergeCell ref="AL449:AP449"/>
    <mergeCell ref="AL450:AP450"/>
    <mergeCell ref="AL451:AP451"/>
    <mergeCell ref="AG469:AH469"/>
    <mergeCell ref="AI469:AK469"/>
    <mergeCell ref="AI465:AK465"/>
    <mergeCell ref="AL462:AP462"/>
    <mergeCell ref="AL459:AP459"/>
    <mergeCell ref="AG457:AH457"/>
    <mergeCell ref="AI457:AK457"/>
    <mergeCell ref="AL454:AP454"/>
    <mergeCell ref="AL455:AP455"/>
    <mergeCell ref="AG453:AH453"/>
    <mergeCell ref="AI453:AK453"/>
    <mergeCell ref="AG450:AH450"/>
    <mergeCell ref="AI450:AK450"/>
    <mergeCell ref="AG449:AH449"/>
    <mergeCell ref="AI449:AK449"/>
    <mergeCell ref="AG466:AH466"/>
    <mergeCell ref="AI466:AK466"/>
    <mergeCell ref="AG440:AH440"/>
    <mergeCell ref="AI440:AK440"/>
    <mergeCell ref="AG439:AH439"/>
    <mergeCell ref="AI439:AK439"/>
    <mergeCell ref="AG435:AH435"/>
    <mergeCell ref="AI435:AK435"/>
    <mergeCell ref="E472:H472"/>
    <mergeCell ref="I472:K472"/>
    <mergeCell ref="L472:V472"/>
    <mergeCell ref="W472:Z472"/>
    <mergeCell ref="AA472:AC472"/>
    <mergeCell ref="AD472:AF472"/>
    <mergeCell ref="AG472:AH472"/>
    <mergeCell ref="AI472:AK472"/>
    <mergeCell ref="AL472:AP472"/>
    <mergeCell ref="E473:H473"/>
    <mergeCell ref="I473:K473"/>
    <mergeCell ref="L473:V473"/>
    <mergeCell ref="W473:Z473"/>
    <mergeCell ref="AA473:AC473"/>
    <mergeCell ref="AD473:AF473"/>
    <mergeCell ref="AG473:AH473"/>
    <mergeCell ref="AI473:AK473"/>
    <mergeCell ref="AL473:AP473"/>
    <mergeCell ref="E470:H470"/>
    <mergeCell ref="I470:K470"/>
    <mergeCell ref="L470:V470"/>
    <mergeCell ref="W470:Z470"/>
    <mergeCell ref="AA470:AC470"/>
    <mergeCell ref="AD470:AF470"/>
    <mergeCell ref="AG470:AH470"/>
    <mergeCell ref="AI470:AK470"/>
    <mergeCell ref="AL470:AP470"/>
    <mergeCell ref="E471:H471"/>
    <mergeCell ref="I471:K471"/>
    <mergeCell ref="L471:V471"/>
    <mergeCell ref="W471:Z471"/>
    <mergeCell ref="AA471:AC471"/>
    <mergeCell ref="AD471:AF471"/>
    <mergeCell ref="AG471:AH471"/>
    <mergeCell ref="AI471:AK471"/>
    <mergeCell ref="AL471:AP471"/>
    <mergeCell ref="E476:H476"/>
    <mergeCell ref="I476:K476"/>
    <mergeCell ref="L476:V476"/>
    <mergeCell ref="W476:Z476"/>
    <mergeCell ref="AA476:AC476"/>
    <mergeCell ref="AD476:AF476"/>
    <mergeCell ref="AG476:AH476"/>
    <mergeCell ref="AI476:AK476"/>
    <mergeCell ref="AL476:AP476"/>
    <mergeCell ref="E477:H477"/>
    <mergeCell ref="I477:K477"/>
    <mergeCell ref="L477:V477"/>
    <mergeCell ref="W477:Z477"/>
    <mergeCell ref="AA477:AC477"/>
    <mergeCell ref="AD477:AF477"/>
    <mergeCell ref="AG477:AH477"/>
    <mergeCell ref="AI477:AK477"/>
    <mergeCell ref="AL477:AP477"/>
    <mergeCell ref="E474:H474"/>
    <mergeCell ref="I474:K474"/>
    <mergeCell ref="L474:V474"/>
    <mergeCell ref="W474:Z474"/>
    <mergeCell ref="AA474:AC474"/>
    <mergeCell ref="AD474:AF474"/>
    <mergeCell ref="AG474:AH474"/>
    <mergeCell ref="AI474:AK474"/>
    <mergeCell ref="AL474:AP474"/>
    <mergeCell ref="E475:H475"/>
    <mergeCell ref="I475:K475"/>
    <mergeCell ref="L475:V475"/>
    <mergeCell ref="W475:Z475"/>
    <mergeCell ref="AA475:AC475"/>
    <mergeCell ref="AD475:AF475"/>
    <mergeCell ref="AG475:AH475"/>
    <mergeCell ref="AI475:AK475"/>
    <mergeCell ref="AL475:AP475"/>
    <mergeCell ref="E480:H480"/>
    <mergeCell ref="I480:K480"/>
    <mergeCell ref="L480:V480"/>
    <mergeCell ref="W480:Z480"/>
    <mergeCell ref="AA480:AC480"/>
    <mergeCell ref="AD480:AF480"/>
    <mergeCell ref="AG480:AH480"/>
    <mergeCell ref="AI480:AK480"/>
    <mergeCell ref="AL480:AP480"/>
    <mergeCell ref="E481:H481"/>
    <mergeCell ref="I481:K481"/>
    <mergeCell ref="L481:V481"/>
    <mergeCell ref="W481:Z481"/>
    <mergeCell ref="AA481:AC481"/>
    <mergeCell ref="AD481:AF481"/>
    <mergeCell ref="AG481:AH481"/>
    <mergeCell ref="AI481:AK481"/>
    <mergeCell ref="AL481:AP481"/>
    <mergeCell ref="E478:H478"/>
    <mergeCell ref="I478:K478"/>
    <mergeCell ref="L478:V478"/>
    <mergeCell ref="W478:Z478"/>
    <mergeCell ref="AA478:AC478"/>
    <mergeCell ref="AD478:AF478"/>
    <mergeCell ref="AG478:AH478"/>
    <mergeCell ref="AI478:AK478"/>
    <mergeCell ref="AL478:AP478"/>
    <mergeCell ref="E479:H479"/>
    <mergeCell ref="I479:K479"/>
    <mergeCell ref="L479:V479"/>
    <mergeCell ref="W479:Z479"/>
    <mergeCell ref="AA479:AC479"/>
    <mergeCell ref="AD479:AF479"/>
    <mergeCell ref="AG479:AH479"/>
    <mergeCell ref="AI479:AK479"/>
    <mergeCell ref="AL479:AP479"/>
    <mergeCell ref="E484:H484"/>
    <mergeCell ref="I484:K484"/>
    <mergeCell ref="L484:V484"/>
    <mergeCell ref="W484:Z484"/>
    <mergeCell ref="AA484:AC484"/>
    <mergeCell ref="AD484:AF484"/>
    <mergeCell ref="AG484:AH484"/>
    <mergeCell ref="AI484:AK484"/>
    <mergeCell ref="AL484:AP484"/>
    <mergeCell ref="E485:H485"/>
    <mergeCell ref="I485:K485"/>
    <mergeCell ref="L485:V485"/>
    <mergeCell ref="W485:Z485"/>
    <mergeCell ref="AA485:AC485"/>
    <mergeCell ref="AD485:AF485"/>
    <mergeCell ref="AG485:AH485"/>
    <mergeCell ref="AI485:AK485"/>
    <mergeCell ref="AL485:AP485"/>
    <mergeCell ref="E482:H482"/>
    <mergeCell ref="I482:K482"/>
    <mergeCell ref="L482:V482"/>
    <mergeCell ref="W482:Z482"/>
    <mergeCell ref="AA482:AC482"/>
    <mergeCell ref="AD482:AF482"/>
    <mergeCell ref="AG482:AH482"/>
    <mergeCell ref="AI482:AK482"/>
    <mergeCell ref="AL482:AP482"/>
    <mergeCell ref="E483:H483"/>
    <mergeCell ref="I483:K483"/>
    <mergeCell ref="L483:V483"/>
    <mergeCell ref="W483:Z483"/>
    <mergeCell ref="AA483:AC483"/>
    <mergeCell ref="AD483:AF483"/>
    <mergeCell ref="AG483:AH483"/>
    <mergeCell ref="AI483:AK483"/>
    <mergeCell ref="AL483:AP483"/>
    <mergeCell ref="E488:H488"/>
    <mergeCell ref="I488:K488"/>
    <mergeCell ref="L488:V488"/>
    <mergeCell ref="W488:Z488"/>
    <mergeCell ref="AA488:AC488"/>
    <mergeCell ref="AD488:AF488"/>
    <mergeCell ref="AG488:AH488"/>
    <mergeCell ref="AI488:AK488"/>
    <mergeCell ref="AL488:AP488"/>
    <mergeCell ref="E489:H489"/>
    <mergeCell ref="I489:K489"/>
    <mergeCell ref="L489:V489"/>
    <mergeCell ref="W489:Z489"/>
    <mergeCell ref="AA489:AC489"/>
    <mergeCell ref="AD489:AF489"/>
    <mergeCell ref="AG489:AH489"/>
    <mergeCell ref="AI489:AK489"/>
    <mergeCell ref="AL489:AP489"/>
    <mergeCell ref="E486:H486"/>
    <mergeCell ref="I486:K486"/>
    <mergeCell ref="L486:V486"/>
    <mergeCell ref="W486:Z486"/>
    <mergeCell ref="AA486:AC486"/>
    <mergeCell ref="AD486:AF486"/>
    <mergeCell ref="AG486:AH486"/>
    <mergeCell ref="AI486:AK486"/>
    <mergeCell ref="AL486:AP486"/>
    <mergeCell ref="E487:H487"/>
    <mergeCell ref="I487:K487"/>
    <mergeCell ref="L487:V487"/>
    <mergeCell ref="W487:Z487"/>
    <mergeCell ref="AA487:AC487"/>
    <mergeCell ref="AD487:AF487"/>
    <mergeCell ref="AG487:AH487"/>
    <mergeCell ref="AI487:AK487"/>
    <mergeCell ref="AL487:AP487"/>
    <mergeCell ref="E492:H492"/>
    <mergeCell ref="I492:K492"/>
    <mergeCell ref="L492:V492"/>
    <mergeCell ref="W492:Z492"/>
    <mergeCell ref="AA492:AC492"/>
    <mergeCell ref="AD492:AF492"/>
    <mergeCell ref="AG492:AH492"/>
    <mergeCell ref="AI492:AK492"/>
    <mergeCell ref="AL492:AP492"/>
    <mergeCell ref="E493:H493"/>
    <mergeCell ref="I493:K493"/>
    <mergeCell ref="L493:V493"/>
    <mergeCell ref="W493:Z493"/>
    <mergeCell ref="AA493:AC493"/>
    <mergeCell ref="AD493:AF493"/>
    <mergeCell ref="AG493:AH493"/>
    <mergeCell ref="AI493:AK493"/>
    <mergeCell ref="AL493:AP493"/>
    <mergeCell ref="E490:H490"/>
    <mergeCell ref="I490:K490"/>
    <mergeCell ref="L490:V490"/>
    <mergeCell ref="W490:Z490"/>
    <mergeCell ref="AA490:AC490"/>
    <mergeCell ref="AD490:AF490"/>
    <mergeCell ref="AG490:AH490"/>
    <mergeCell ref="AI490:AK490"/>
    <mergeCell ref="AL490:AP490"/>
    <mergeCell ref="E491:H491"/>
    <mergeCell ref="I491:K491"/>
    <mergeCell ref="L491:V491"/>
    <mergeCell ref="W491:Z491"/>
    <mergeCell ref="AA491:AC491"/>
    <mergeCell ref="AD491:AF491"/>
    <mergeCell ref="AG491:AH491"/>
    <mergeCell ref="AI491:AK491"/>
    <mergeCell ref="AL491:AP491"/>
    <mergeCell ref="E496:H496"/>
    <mergeCell ref="I496:K496"/>
    <mergeCell ref="L496:V496"/>
    <mergeCell ref="W496:Z496"/>
    <mergeCell ref="AA496:AC496"/>
    <mergeCell ref="AD496:AF496"/>
    <mergeCell ref="AG496:AH496"/>
    <mergeCell ref="AI496:AK496"/>
    <mergeCell ref="AL496:AP496"/>
    <mergeCell ref="E497:H497"/>
    <mergeCell ref="I497:K497"/>
    <mergeCell ref="L497:V497"/>
    <mergeCell ref="W497:Z497"/>
    <mergeCell ref="AA497:AC497"/>
    <mergeCell ref="AD497:AF497"/>
    <mergeCell ref="AG497:AH497"/>
    <mergeCell ref="AI497:AK497"/>
    <mergeCell ref="AL497:AP497"/>
    <mergeCell ref="E494:H494"/>
    <mergeCell ref="I494:K494"/>
    <mergeCell ref="L494:V494"/>
    <mergeCell ref="W494:Z494"/>
    <mergeCell ref="AA494:AC494"/>
    <mergeCell ref="AD494:AF494"/>
    <mergeCell ref="AG494:AH494"/>
    <mergeCell ref="AI494:AK494"/>
    <mergeCell ref="AL494:AP494"/>
    <mergeCell ref="E495:H495"/>
    <mergeCell ref="I495:K495"/>
    <mergeCell ref="L495:V495"/>
    <mergeCell ref="W495:Z495"/>
    <mergeCell ref="AA495:AC495"/>
    <mergeCell ref="AD495:AF495"/>
    <mergeCell ref="AG495:AH495"/>
    <mergeCell ref="AI495:AK495"/>
    <mergeCell ref="AL495:AP495"/>
    <mergeCell ref="E500:H500"/>
    <mergeCell ref="I500:K500"/>
    <mergeCell ref="L500:V500"/>
    <mergeCell ref="W500:Z500"/>
    <mergeCell ref="AA500:AC500"/>
    <mergeCell ref="AD500:AF500"/>
    <mergeCell ref="AG500:AH500"/>
    <mergeCell ref="AI500:AK500"/>
    <mergeCell ref="AL500:AP500"/>
    <mergeCell ref="E501:H501"/>
    <mergeCell ref="I501:K501"/>
    <mergeCell ref="L501:V501"/>
    <mergeCell ref="W501:Z501"/>
    <mergeCell ref="AA501:AC501"/>
    <mergeCell ref="AD501:AF501"/>
    <mergeCell ref="AG501:AH501"/>
    <mergeCell ref="AI501:AK501"/>
    <mergeCell ref="AL501:AP501"/>
    <mergeCell ref="E498:H498"/>
    <mergeCell ref="I498:K498"/>
    <mergeCell ref="L498:V498"/>
    <mergeCell ref="W498:Z498"/>
    <mergeCell ref="AA498:AC498"/>
    <mergeCell ref="AD498:AF498"/>
    <mergeCell ref="AG498:AH498"/>
    <mergeCell ref="AI498:AK498"/>
    <mergeCell ref="AL498:AP498"/>
    <mergeCell ref="E499:H499"/>
    <mergeCell ref="I499:K499"/>
    <mergeCell ref="L499:V499"/>
    <mergeCell ref="W499:Z499"/>
    <mergeCell ref="AA499:AC499"/>
    <mergeCell ref="AD499:AF499"/>
    <mergeCell ref="AG499:AH499"/>
    <mergeCell ref="AI499:AK499"/>
    <mergeCell ref="AL499:AP499"/>
    <mergeCell ref="E504:H504"/>
    <mergeCell ref="I504:K504"/>
    <mergeCell ref="L504:V504"/>
    <mergeCell ref="W504:Z504"/>
    <mergeCell ref="AA504:AC504"/>
    <mergeCell ref="AD504:AF504"/>
    <mergeCell ref="AG504:AH504"/>
    <mergeCell ref="AI504:AK504"/>
    <mergeCell ref="AL504:AP504"/>
    <mergeCell ref="E505:H505"/>
    <mergeCell ref="I505:K505"/>
    <mergeCell ref="L505:V505"/>
    <mergeCell ref="W505:Z505"/>
    <mergeCell ref="AA505:AC505"/>
    <mergeCell ref="AD505:AF505"/>
    <mergeCell ref="AG505:AH505"/>
    <mergeCell ref="AI505:AK505"/>
    <mergeCell ref="AL505:AP505"/>
    <mergeCell ref="E502:H502"/>
    <mergeCell ref="I502:K502"/>
    <mergeCell ref="L502:V502"/>
    <mergeCell ref="W502:Z502"/>
    <mergeCell ref="AA502:AC502"/>
    <mergeCell ref="AD502:AF502"/>
    <mergeCell ref="AG502:AH502"/>
    <mergeCell ref="AI502:AK502"/>
    <mergeCell ref="AL502:AP502"/>
    <mergeCell ref="E503:H503"/>
    <mergeCell ref="I503:K503"/>
    <mergeCell ref="L503:V503"/>
    <mergeCell ref="W503:Z503"/>
    <mergeCell ref="AA503:AC503"/>
    <mergeCell ref="AD503:AF503"/>
    <mergeCell ref="AG503:AH503"/>
    <mergeCell ref="AI503:AK503"/>
    <mergeCell ref="AL503:AP503"/>
    <mergeCell ref="E508:H508"/>
    <mergeCell ref="I508:K508"/>
    <mergeCell ref="L508:V508"/>
    <mergeCell ref="W508:Z508"/>
    <mergeCell ref="AA508:AC508"/>
    <mergeCell ref="AD508:AF508"/>
    <mergeCell ref="AG508:AH508"/>
    <mergeCell ref="AI508:AK508"/>
    <mergeCell ref="AL508:AP508"/>
    <mergeCell ref="E509:H509"/>
    <mergeCell ref="I509:K509"/>
    <mergeCell ref="L509:V509"/>
    <mergeCell ref="W509:Z509"/>
    <mergeCell ref="AA509:AC509"/>
    <mergeCell ref="AD509:AF509"/>
    <mergeCell ref="AG509:AH509"/>
    <mergeCell ref="AI509:AK509"/>
    <mergeCell ref="AL509:AP509"/>
    <mergeCell ref="E506:H506"/>
    <mergeCell ref="I506:K506"/>
    <mergeCell ref="L506:V506"/>
    <mergeCell ref="W506:Z506"/>
    <mergeCell ref="AA506:AC506"/>
    <mergeCell ref="AD506:AF506"/>
    <mergeCell ref="AG506:AH506"/>
    <mergeCell ref="AI506:AK506"/>
    <mergeCell ref="AL506:AP506"/>
    <mergeCell ref="E507:H507"/>
    <mergeCell ref="I507:K507"/>
    <mergeCell ref="L507:V507"/>
    <mergeCell ref="W507:Z507"/>
    <mergeCell ref="AA507:AC507"/>
    <mergeCell ref="AD507:AF507"/>
    <mergeCell ref="AG507:AH507"/>
    <mergeCell ref="AI507:AK507"/>
    <mergeCell ref="AL507:AP507"/>
    <mergeCell ref="E512:H512"/>
    <mergeCell ref="I512:K512"/>
    <mergeCell ref="L512:V512"/>
    <mergeCell ref="W512:Z512"/>
    <mergeCell ref="AA512:AC512"/>
    <mergeCell ref="AD512:AF512"/>
    <mergeCell ref="AG512:AH512"/>
    <mergeCell ref="AI512:AK512"/>
    <mergeCell ref="AL512:AP512"/>
    <mergeCell ref="E513:H513"/>
    <mergeCell ref="I513:K513"/>
    <mergeCell ref="L513:V513"/>
    <mergeCell ref="W513:Z513"/>
    <mergeCell ref="AA513:AC513"/>
    <mergeCell ref="AD513:AF513"/>
    <mergeCell ref="AG513:AH513"/>
    <mergeCell ref="AI513:AK513"/>
    <mergeCell ref="AL513:AP513"/>
    <mergeCell ref="E510:H510"/>
    <mergeCell ref="I510:K510"/>
    <mergeCell ref="L510:V510"/>
    <mergeCell ref="W510:Z510"/>
    <mergeCell ref="AA510:AC510"/>
    <mergeCell ref="AD510:AF510"/>
    <mergeCell ref="AG510:AH510"/>
    <mergeCell ref="AI510:AK510"/>
    <mergeCell ref="AL510:AP510"/>
    <mergeCell ref="E511:H511"/>
    <mergeCell ref="I511:K511"/>
    <mergeCell ref="L511:V511"/>
    <mergeCell ref="W511:Z511"/>
    <mergeCell ref="AA511:AC511"/>
    <mergeCell ref="AD511:AF511"/>
    <mergeCell ref="AG511:AH511"/>
    <mergeCell ref="AI511:AK511"/>
    <mergeCell ref="AL511:AP511"/>
    <mergeCell ref="E516:H516"/>
    <mergeCell ref="I516:K516"/>
    <mergeCell ref="L516:V516"/>
    <mergeCell ref="W516:Z516"/>
    <mergeCell ref="AA516:AC516"/>
    <mergeCell ref="AD516:AF516"/>
    <mergeCell ref="AG516:AH516"/>
    <mergeCell ref="AI516:AK516"/>
    <mergeCell ref="AL516:AP516"/>
    <mergeCell ref="E517:H517"/>
    <mergeCell ref="I517:K517"/>
    <mergeCell ref="L517:V517"/>
    <mergeCell ref="W517:Z517"/>
    <mergeCell ref="AA517:AC517"/>
    <mergeCell ref="AD517:AF517"/>
    <mergeCell ref="AG517:AH517"/>
    <mergeCell ref="AI517:AK517"/>
    <mergeCell ref="AL517:AP517"/>
    <mergeCell ref="E514:H514"/>
    <mergeCell ref="I514:K514"/>
    <mergeCell ref="L514:V514"/>
    <mergeCell ref="W514:Z514"/>
    <mergeCell ref="AA514:AC514"/>
    <mergeCell ref="AD514:AF514"/>
    <mergeCell ref="AG514:AH514"/>
    <mergeCell ref="AI514:AK514"/>
    <mergeCell ref="AL514:AP514"/>
    <mergeCell ref="E515:H515"/>
    <mergeCell ref="I515:K515"/>
    <mergeCell ref="L515:V515"/>
    <mergeCell ref="W515:Z515"/>
    <mergeCell ref="AA515:AC515"/>
    <mergeCell ref="AD515:AF515"/>
    <mergeCell ref="AG515:AH515"/>
    <mergeCell ref="AI515:AK515"/>
    <mergeCell ref="AL515:AP515"/>
    <mergeCell ref="E520:H520"/>
    <mergeCell ref="I520:K520"/>
    <mergeCell ref="L520:V520"/>
    <mergeCell ref="W520:Z520"/>
    <mergeCell ref="AA520:AC520"/>
    <mergeCell ref="AD520:AF520"/>
    <mergeCell ref="AG520:AH520"/>
    <mergeCell ref="AI520:AK520"/>
    <mergeCell ref="AL520:AP520"/>
    <mergeCell ref="E521:H521"/>
    <mergeCell ref="I521:K521"/>
    <mergeCell ref="L521:V521"/>
    <mergeCell ref="W521:Z521"/>
    <mergeCell ref="AA521:AC521"/>
    <mergeCell ref="AD521:AF521"/>
    <mergeCell ref="AG521:AH521"/>
    <mergeCell ref="AI521:AK521"/>
    <mergeCell ref="AL521:AP521"/>
    <mergeCell ref="E518:H518"/>
    <mergeCell ref="I518:K518"/>
    <mergeCell ref="L518:V518"/>
    <mergeCell ref="W518:Z518"/>
    <mergeCell ref="AA518:AC518"/>
    <mergeCell ref="AD518:AF518"/>
    <mergeCell ref="AG518:AH518"/>
    <mergeCell ref="AI518:AK518"/>
    <mergeCell ref="AL518:AP518"/>
    <mergeCell ref="E519:H519"/>
    <mergeCell ref="I519:K519"/>
    <mergeCell ref="L519:V519"/>
    <mergeCell ref="W519:Z519"/>
    <mergeCell ref="AA519:AC519"/>
    <mergeCell ref="AD519:AF519"/>
    <mergeCell ref="AG519:AH519"/>
    <mergeCell ref="AI519:AK519"/>
    <mergeCell ref="AL519:AP519"/>
    <mergeCell ref="E524:H524"/>
    <mergeCell ref="I524:K524"/>
    <mergeCell ref="L524:V524"/>
    <mergeCell ref="W524:Z524"/>
    <mergeCell ref="AA524:AC524"/>
    <mergeCell ref="AD524:AF524"/>
    <mergeCell ref="AG524:AH524"/>
    <mergeCell ref="AI524:AK524"/>
    <mergeCell ref="AL524:AP524"/>
    <mergeCell ref="E525:H525"/>
    <mergeCell ref="I525:K525"/>
    <mergeCell ref="L525:V525"/>
    <mergeCell ref="W525:Z525"/>
    <mergeCell ref="AA525:AC525"/>
    <mergeCell ref="AD525:AF525"/>
    <mergeCell ref="AG525:AH525"/>
    <mergeCell ref="AI525:AK525"/>
    <mergeCell ref="AL525:AP525"/>
    <mergeCell ref="E522:H522"/>
    <mergeCell ref="I522:K522"/>
    <mergeCell ref="L522:V522"/>
    <mergeCell ref="W522:Z522"/>
    <mergeCell ref="AA522:AC522"/>
    <mergeCell ref="AD522:AF522"/>
    <mergeCell ref="AG522:AH522"/>
    <mergeCell ref="AI522:AK522"/>
    <mergeCell ref="AL522:AP522"/>
    <mergeCell ref="E523:H523"/>
    <mergeCell ref="I523:K523"/>
    <mergeCell ref="L523:V523"/>
    <mergeCell ref="W523:Z523"/>
    <mergeCell ref="AA523:AC523"/>
    <mergeCell ref="AD523:AF523"/>
    <mergeCell ref="AG523:AH523"/>
    <mergeCell ref="AI523:AK523"/>
    <mergeCell ref="AL523:AP523"/>
    <mergeCell ref="E528:H528"/>
    <mergeCell ref="I528:K528"/>
    <mergeCell ref="L528:V528"/>
    <mergeCell ref="W528:Z528"/>
    <mergeCell ref="AA528:AC528"/>
    <mergeCell ref="AD528:AF528"/>
    <mergeCell ref="AG528:AH528"/>
    <mergeCell ref="AI528:AK528"/>
    <mergeCell ref="AL528:AP528"/>
    <mergeCell ref="E529:H529"/>
    <mergeCell ref="I529:K529"/>
    <mergeCell ref="L529:V529"/>
    <mergeCell ref="W529:Z529"/>
    <mergeCell ref="AA529:AC529"/>
    <mergeCell ref="AD529:AF529"/>
    <mergeCell ref="AG529:AH529"/>
    <mergeCell ref="AI529:AK529"/>
    <mergeCell ref="AL529:AP529"/>
    <mergeCell ref="E526:H526"/>
    <mergeCell ref="I526:K526"/>
    <mergeCell ref="L526:V526"/>
    <mergeCell ref="W526:Z526"/>
    <mergeCell ref="AA526:AC526"/>
    <mergeCell ref="AD526:AF526"/>
    <mergeCell ref="AG526:AH526"/>
    <mergeCell ref="AI526:AK526"/>
    <mergeCell ref="AL526:AP526"/>
    <mergeCell ref="E527:H527"/>
    <mergeCell ref="I527:K527"/>
    <mergeCell ref="L527:V527"/>
    <mergeCell ref="W527:Z527"/>
    <mergeCell ref="AA527:AC527"/>
    <mergeCell ref="AD527:AF527"/>
    <mergeCell ref="AG527:AH527"/>
    <mergeCell ref="AI527:AK527"/>
    <mergeCell ref="AL527:AP527"/>
    <mergeCell ref="E532:H532"/>
    <mergeCell ref="I532:K532"/>
    <mergeCell ref="L532:V532"/>
    <mergeCell ref="W532:Z532"/>
    <mergeCell ref="AA532:AC532"/>
    <mergeCell ref="AD532:AF532"/>
    <mergeCell ref="AG532:AH532"/>
    <mergeCell ref="AI532:AK532"/>
    <mergeCell ref="AL532:AP532"/>
    <mergeCell ref="E533:H533"/>
    <mergeCell ref="I533:K533"/>
    <mergeCell ref="L533:V533"/>
    <mergeCell ref="W533:Z533"/>
    <mergeCell ref="AA533:AC533"/>
    <mergeCell ref="AD533:AF533"/>
    <mergeCell ref="AG533:AH533"/>
    <mergeCell ref="AI533:AK533"/>
    <mergeCell ref="AL533:AP533"/>
    <mergeCell ref="E530:H530"/>
    <mergeCell ref="I530:K530"/>
    <mergeCell ref="L530:V530"/>
    <mergeCell ref="W530:Z530"/>
    <mergeCell ref="AA530:AC530"/>
    <mergeCell ref="AD530:AF530"/>
    <mergeCell ref="AG530:AH530"/>
    <mergeCell ref="AI530:AK530"/>
    <mergeCell ref="AL530:AP530"/>
    <mergeCell ref="E531:H531"/>
    <mergeCell ref="I531:K531"/>
    <mergeCell ref="L531:V531"/>
    <mergeCell ref="W531:Z531"/>
    <mergeCell ref="AA531:AC531"/>
    <mergeCell ref="AD531:AF531"/>
    <mergeCell ref="AG531:AH531"/>
    <mergeCell ref="AI531:AK531"/>
    <mergeCell ref="AL531:AP531"/>
    <mergeCell ref="E536:H536"/>
    <mergeCell ref="I536:K536"/>
    <mergeCell ref="L536:V536"/>
    <mergeCell ref="W536:Z536"/>
    <mergeCell ref="AA536:AC536"/>
    <mergeCell ref="AD536:AF536"/>
    <mergeCell ref="AG536:AH536"/>
    <mergeCell ref="AI536:AK536"/>
    <mergeCell ref="AL536:AP536"/>
    <mergeCell ref="E537:H537"/>
    <mergeCell ref="I537:K537"/>
    <mergeCell ref="L537:V537"/>
    <mergeCell ref="W537:Z537"/>
    <mergeCell ref="AA537:AC537"/>
    <mergeCell ref="AD537:AF537"/>
    <mergeCell ref="AG537:AH537"/>
    <mergeCell ref="AI537:AK537"/>
    <mergeCell ref="AL537:AP537"/>
    <mergeCell ref="E534:H534"/>
    <mergeCell ref="I534:K534"/>
    <mergeCell ref="L534:V534"/>
    <mergeCell ref="W534:Z534"/>
    <mergeCell ref="AA534:AC534"/>
    <mergeCell ref="AD534:AF534"/>
    <mergeCell ref="AG534:AH534"/>
    <mergeCell ref="AI534:AK534"/>
    <mergeCell ref="AL534:AP534"/>
    <mergeCell ref="E535:H535"/>
    <mergeCell ref="I535:K535"/>
    <mergeCell ref="L535:V535"/>
    <mergeCell ref="W535:Z535"/>
    <mergeCell ref="AA535:AC535"/>
    <mergeCell ref="AD535:AF535"/>
    <mergeCell ref="AG535:AH535"/>
    <mergeCell ref="AI535:AK535"/>
    <mergeCell ref="AL535:AP535"/>
    <mergeCell ref="E540:H540"/>
    <mergeCell ref="I540:K540"/>
    <mergeCell ref="L540:V540"/>
    <mergeCell ref="W540:Z540"/>
    <mergeCell ref="AA540:AC540"/>
    <mergeCell ref="AD540:AF540"/>
    <mergeCell ref="AG540:AH540"/>
    <mergeCell ref="AI540:AK540"/>
    <mergeCell ref="AL540:AP540"/>
    <mergeCell ref="E541:H541"/>
    <mergeCell ref="I541:K541"/>
    <mergeCell ref="L541:V541"/>
    <mergeCell ref="W541:Z541"/>
    <mergeCell ref="AA541:AC541"/>
    <mergeCell ref="AD541:AF541"/>
    <mergeCell ref="AG541:AH541"/>
    <mergeCell ref="AI541:AK541"/>
    <mergeCell ref="AL541:AP541"/>
    <mergeCell ref="E538:H538"/>
    <mergeCell ref="I538:K538"/>
    <mergeCell ref="L538:V538"/>
    <mergeCell ref="W538:Z538"/>
    <mergeCell ref="AA538:AC538"/>
    <mergeCell ref="AD538:AF538"/>
    <mergeCell ref="AG538:AH538"/>
    <mergeCell ref="AI538:AK538"/>
    <mergeCell ref="AL538:AP538"/>
    <mergeCell ref="E539:H539"/>
    <mergeCell ref="I539:K539"/>
    <mergeCell ref="L539:V539"/>
    <mergeCell ref="W539:Z539"/>
    <mergeCell ref="AA539:AC539"/>
    <mergeCell ref="AD539:AF539"/>
    <mergeCell ref="AG539:AH539"/>
    <mergeCell ref="AI539:AK539"/>
    <mergeCell ref="AL539:AP539"/>
    <mergeCell ref="E544:H544"/>
    <mergeCell ref="I544:K544"/>
    <mergeCell ref="L544:V544"/>
    <mergeCell ref="W544:Z544"/>
    <mergeCell ref="AA544:AC544"/>
    <mergeCell ref="AD544:AF544"/>
    <mergeCell ref="AG544:AH544"/>
    <mergeCell ref="AI544:AK544"/>
    <mergeCell ref="AL544:AP544"/>
    <mergeCell ref="E545:H545"/>
    <mergeCell ref="I545:K545"/>
    <mergeCell ref="L545:V545"/>
    <mergeCell ref="W545:Z545"/>
    <mergeCell ref="AA545:AC545"/>
    <mergeCell ref="AD545:AF545"/>
    <mergeCell ref="AG545:AH545"/>
    <mergeCell ref="AI545:AK545"/>
    <mergeCell ref="AL545:AP545"/>
    <mergeCell ref="E542:H542"/>
    <mergeCell ref="I542:K542"/>
    <mergeCell ref="L542:V542"/>
    <mergeCell ref="W542:Z542"/>
    <mergeCell ref="AA542:AC542"/>
    <mergeCell ref="AD542:AF542"/>
    <mergeCell ref="AG542:AH542"/>
    <mergeCell ref="AI542:AK542"/>
    <mergeCell ref="AL542:AP542"/>
    <mergeCell ref="E543:H543"/>
    <mergeCell ref="I543:K543"/>
    <mergeCell ref="L543:V543"/>
    <mergeCell ref="W543:Z543"/>
    <mergeCell ref="AA543:AC543"/>
    <mergeCell ref="AD543:AF543"/>
    <mergeCell ref="AG543:AH543"/>
    <mergeCell ref="AI543:AK543"/>
    <mergeCell ref="AL543:AP543"/>
    <mergeCell ref="E548:H548"/>
    <mergeCell ref="I548:K548"/>
    <mergeCell ref="L548:V548"/>
    <mergeCell ref="W548:Z548"/>
    <mergeCell ref="AA548:AC548"/>
    <mergeCell ref="AD548:AF548"/>
    <mergeCell ref="AG548:AH548"/>
    <mergeCell ref="AI548:AK548"/>
    <mergeCell ref="AL548:AP548"/>
    <mergeCell ref="E549:H549"/>
    <mergeCell ref="I549:K549"/>
    <mergeCell ref="L549:V549"/>
    <mergeCell ref="W549:Z549"/>
    <mergeCell ref="AA549:AC549"/>
    <mergeCell ref="AD549:AF549"/>
    <mergeCell ref="AG549:AH549"/>
    <mergeCell ref="AI549:AK549"/>
    <mergeCell ref="AL549:AP549"/>
    <mergeCell ref="E546:H546"/>
    <mergeCell ref="I546:K546"/>
    <mergeCell ref="L546:V546"/>
    <mergeCell ref="W546:Z546"/>
    <mergeCell ref="AA546:AC546"/>
    <mergeCell ref="AD546:AF546"/>
    <mergeCell ref="AG546:AH546"/>
    <mergeCell ref="AI546:AK546"/>
    <mergeCell ref="AL546:AP546"/>
    <mergeCell ref="E547:H547"/>
    <mergeCell ref="I547:K547"/>
    <mergeCell ref="L547:V547"/>
    <mergeCell ref="W547:Z547"/>
    <mergeCell ref="AA547:AC547"/>
    <mergeCell ref="AD547:AF547"/>
    <mergeCell ref="AG547:AH547"/>
    <mergeCell ref="AI547:AK547"/>
    <mergeCell ref="AL547:AP547"/>
    <mergeCell ref="E552:H552"/>
    <mergeCell ref="I552:K552"/>
    <mergeCell ref="L552:V552"/>
    <mergeCell ref="W552:Z552"/>
    <mergeCell ref="AA552:AC552"/>
    <mergeCell ref="AD552:AF552"/>
    <mergeCell ref="AG552:AH552"/>
    <mergeCell ref="AI552:AK552"/>
    <mergeCell ref="AL552:AP552"/>
    <mergeCell ref="E553:H553"/>
    <mergeCell ref="I553:K553"/>
    <mergeCell ref="L553:V553"/>
    <mergeCell ref="W553:Z553"/>
    <mergeCell ref="AA553:AC553"/>
    <mergeCell ref="AD553:AF553"/>
    <mergeCell ref="AG553:AH553"/>
    <mergeCell ref="AI553:AK553"/>
    <mergeCell ref="AL553:AP553"/>
    <mergeCell ref="E550:H550"/>
    <mergeCell ref="I550:K550"/>
    <mergeCell ref="L550:V550"/>
    <mergeCell ref="W550:Z550"/>
    <mergeCell ref="AA550:AC550"/>
    <mergeCell ref="AD550:AF550"/>
    <mergeCell ref="AG550:AH550"/>
    <mergeCell ref="AI550:AK550"/>
    <mergeCell ref="AL550:AP550"/>
    <mergeCell ref="E551:H551"/>
    <mergeCell ref="I551:K551"/>
    <mergeCell ref="L551:V551"/>
    <mergeCell ref="W551:Z551"/>
    <mergeCell ref="AA551:AC551"/>
    <mergeCell ref="AD551:AF551"/>
    <mergeCell ref="AG551:AH551"/>
    <mergeCell ref="AI551:AK551"/>
    <mergeCell ref="AL551:AP551"/>
    <mergeCell ref="E556:H556"/>
    <mergeCell ref="I556:K556"/>
    <mergeCell ref="L556:V556"/>
    <mergeCell ref="W556:Z556"/>
    <mergeCell ref="AA556:AC556"/>
    <mergeCell ref="AD556:AF556"/>
    <mergeCell ref="AG556:AH556"/>
    <mergeCell ref="AI556:AK556"/>
    <mergeCell ref="AL556:AP556"/>
    <mergeCell ref="E557:H557"/>
    <mergeCell ref="I557:K557"/>
    <mergeCell ref="L557:V557"/>
    <mergeCell ref="W557:Z557"/>
    <mergeCell ref="AA557:AC557"/>
    <mergeCell ref="AD557:AF557"/>
    <mergeCell ref="AG557:AH557"/>
    <mergeCell ref="AI557:AK557"/>
    <mergeCell ref="AL557:AP557"/>
    <mergeCell ref="E554:H554"/>
    <mergeCell ref="I554:K554"/>
    <mergeCell ref="L554:V554"/>
    <mergeCell ref="W554:Z554"/>
    <mergeCell ref="AA554:AC554"/>
    <mergeCell ref="AD554:AF554"/>
    <mergeCell ref="AG554:AH554"/>
    <mergeCell ref="AI554:AK554"/>
    <mergeCell ref="AL554:AP554"/>
    <mergeCell ref="E555:H555"/>
    <mergeCell ref="I555:K555"/>
    <mergeCell ref="L555:V555"/>
    <mergeCell ref="W555:Z555"/>
    <mergeCell ref="AA555:AC555"/>
    <mergeCell ref="AD555:AF555"/>
    <mergeCell ref="AG555:AH555"/>
    <mergeCell ref="AI555:AK555"/>
    <mergeCell ref="AL555:AP555"/>
    <mergeCell ref="E560:H560"/>
    <mergeCell ref="I560:K560"/>
    <mergeCell ref="L560:V560"/>
    <mergeCell ref="W560:Z560"/>
    <mergeCell ref="AA560:AC560"/>
    <mergeCell ref="AD560:AF560"/>
    <mergeCell ref="AG560:AH560"/>
    <mergeCell ref="AI560:AK560"/>
    <mergeCell ref="AL560:AP560"/>
    <mergeCell ref="E561:H561"/>
    <mergeCell ref="I561:K561"/>
    <mergeCell ref="L561:V561"/>
    <mergeCell ref="W561:Z561"/>
    <mergeCell ref="AA561:AC561"/>
    <mergeCell ref="AD561:AF561"/>
    <mergeCell ref="AG561:AH561"/>
    <mergeCell ref="AI561:AK561"/>
    <mergeCell ref="AL561:AP561"/>
    <mergeCell ref="E558:H558"/>
    <mergeCell ref="I558:K558"/>
    <mergeCell ref="L558:V558"/>
    <mergeCell ref="W558:Z558"/>
    <mergeCell ref="AA558:AC558"/>
    <mergeCell ref="AD558:AF558"/>
    <mergeCell ref="AG558:AH558"/>
    <mergeCell ref="AI558:AK558"/>
    <mergeCell ref="AL558:AP558"/>
    <mergeCell ref="E559:H559"/>
    <mergeCell ref="I559:K559"/>
    <mergeCell ref="L559:V559"/>
    <mergeCell ref="W559:Z559"/>
    <mergeCell ref="AA559:AC559"/>
    <mergeCell ref="AD559:AF559"/>
    <mergeCell ref="AG559:AH559"/>
    <mergeCell ref="AI559:AK559"/>
    <mergeCell ref="AL559:AP559"/>
    <mergeCell ref="E564:H564"/>
    <mergeCell ref="I564:K564"/>
    <mergeCell ref="L564:V564"/>
    <mergeCell ref="W564:Z564"/>
    <mergeCell ref="AA564:AC564"/>
    <mergeCell ref="AD564:AF564"/>
    <mergeCell ref="AG564:AH564"/>
    <mergeCell ref="AI564:AK564"/>
    <mergeCell ref="AL564:AP564"/>
    <mergeCell ref="E565:H565"/>
    <mergeCell ref="I565:K565"/>
    <mergeCell ref="L565:V565"/>
    <mergeCell ref="W565:Z565"/>
    <mergeCell ref="AA565:AC565"/>
    <mergeCell ref="AD565:AF565"/>
    <mergeCell ref="AG565:AH565"/>
    <mergeCell ref="AI565:AK565"/>
    <mergeCell ref="AL565:AP565"/>
    <mergeCell ref="E562:H562"/>
    <mergeCell ref="I562:K562"/>
    <mergeCell ref="L562:V562"/>
    <mergeCell ref="W562:Z562"/>
    <mergeCell ref="AA562:AC562"/>
    <mergeCell ref="AD562:AF562"/>
    <mergeCell ref="AG562:AH562"/>
    <mergeCell ref="AI562:AK562"/>
    <mergeCell ref="AL562:AP562"/>
    <mergeCell ref="E563:H563"/>
    <mergeCell ref="I563:K563"/>
    <mergeCell ref="L563:V563"/>
    <mergeCell ref="W563:Z563"/>
    <mergeCell ref="AA563:AC563"/>
    <mergeCell ref="AD563:AF563"/>
    <mergeCell ref="AG563:AH563"/>
    <mergeCell ref="AI563:AK563"/>
    <mergeCell ref="AL563:AP563"/>
    <mergeCell ref="E568:H568"/>
    <mergeCell ref="I568:K568"/>
    <mergeCell ref="L568:V568"/>
    <mergeCell ref="W568:Z568"/>
    <mergeCell ref="AA568:AC568"/>
    <mergeCell ref="AD568:AF568"/>
    <mergeCell ref="AG568:AH568"/>
    <mergeCell ref="AI568:AK568"/>
    <mergeCell ref="AL568:AP568"/>
    <mergeCell ref="E569:H569"/>
    <mergeCell ref="I569:K569"/>
    <mergeCell ref="L569:V569"/>
    <mergeCell ref="W569:Z569"/>
    <mergeCell ref="AA569:AC569"/>
    <mergeCell ref="AD569:AF569"/>
    <mergeCell ref="AG569:AH569"/>
    <mergeCell ref="AI569:AK569"/>
    <mergeCell ref="AL569:AP569"/>
    <mergeCell ref="E566:H566"/>
    <mergeCell ref="I566:K566"/>
    <mergeCell ref="L566:V566"/>
    <mergeCell ref="W566:Z566"/>
    <mergeCell ref="AA566:AC566"/>
    <mergeCell ref="AD566:AF566"/>
    <mergeCell ref="AG566:AH566"/>
    <mergeCell ref="AI566:AK566"/>
    <mergeCell ref="AL566:AP566"/>
    <mergeCell ref="E567:H567"/>
    <mergeCell ref="I567:K567"/>
    <mergeCell ref="L567:V567"/>
    <mergeCell ref="W567:Z567"/>
    <mergeCell ref="AA567:AC567"/>
    <mergeCell ref="AD567:AF567"/>
    <mergeCell ref="AG567:AH567"/>
    <mergeCell ref="AI567:AK567"/>
    <mergeCell ref="AL567:AP567"/>
    <mergeCell ref="E572:H572"/>
    <mergeCell ref="I572:K572"/>
    <mergeCell ref="L572:V572"/>
    <mergeCell ref="W572:Z572"/>
    <mergeCell ref="AA572:AC572"/>
    <mergeCell ref="AD572:AF572"/>
    <mergeCell ref="AG572:AH572"/>
    <mergeCell ref="AI572:AK572"/>
    <mergeCell ref="AL572:AP572"/>
    <mergeCell ref="E573:H573"/>
    <mergeCell ref="I573:K573"/>
    <mergeCell ref="L573:V573"/>
    <mergeCell ref="W573:Z573"/>
    <mergeCell ref="AA573:AC573"/>
    <mergeCell ref="AD573:AF573"/>
    <mergeCell ref="AG573:AH573"/>
    <mergeCell ref="AI573:AK573"/>
    <mergeCell ref="AL573:AP573"/>
    <mergeCell ref="E570:H570"/>
    <mergeCell ref="I570:K570"/>
    <mergeCell ref="L570:V570"/>
    <mergeCell ref="W570:Z570"/>
    <mergeCell ref="AA570:AC570"/>
    <mergeCell ref="AD570:AF570"/>
    <mergeCell ref="AG570:AH570"/>
    <mergeCell ref="AI570:AK570"/>
    <mergeCell ref="AL570:AP570"/>
    <mergeCell ref="E571:H571"/>
    <mergeCell ref="I571:K571"/>
    <mergeCell ref="L571:V571"/>
    <mergeCell ref="W571:Z571"/>
    <mergeCell ref="AA571:AC571"/>
    <mergeCell ref="AD571:AF571"/>
    <mergeCell ref="AG571:AH571"/>
    <mergeCell ref="AI571:AK571"/>
    <mergeCell ref="AL571:AP571"/>
    <mergeCell ref="E576:H576"/>
    <mergeCell ref="I576:K576"/>
    <mergeCell ref="L576:V576"/>
    <mergeCell ref="W576:Z576"/>
    <mergeCell ref="AA576:AC576"/>
    <mergeCell ref="AD576:AF576"/>
    <mergeCell ref="AG576:AH576"/>
    <mergeCell ref="AI576:AK576"/>
    <mergeCell ref="AL576:AP576"/>
    <mergeCell ref="E577:H577"/>
    <mergeCell ref="I577:K577"/>
    <mergeCell ref="L577:V577"/>
    <mergeCell ref="W577:Z577"/>
    <mergeCell ref="AA577:AC577"/>
    <mergeCell ref="AD577:AF577"/>
    <mergeCell ref="AG577:AH577"/>
    <mergeCell ref="AI577:AK577"/>
    <mergeCell ref="AL577:AP577"/>
    <mergeCell ref="E574:H574"/>
    <mergeCell ref="I574:K574"/>
    <mergeCell ref="L574:V574"/>
    <mergeCell ref="W574:Z574"/>
    <mergeCell ref="AA574:AC574"/>
    <mergeCell ref="AD574:AF574"/>
    <mergeCell ref="AG574:AH574"/>
    <mergeCell ref="AI574:AK574"/>
    <mergeCell ref="AL574:AP574"/>
    <mergeCell ref="E575:H575"/>
    <mergeCell ref="I575:K575"/>
    <mergeCell ref="L575:V575"/>
    <mergeCell ref="W575:Z575"/>
    <mergeCell ref="AA575:AC575"/>
    <mergeCell ref="AD575:AF575"/>
    <mergeCell ref="AG575:AH575"/>
    <mergeCell ref="AI575:AK575"/>
    <mergeCell ref="AL575:AP575"/>
    <mergeCell ref="E580:H580"/>
    <mergeCell ref="I580:K580"/>
    <mergeCell ref="L580:V580"/>
    <mergeCell ref="W580:Z580"/>
    <mergeCell ref="AA580:AC580"/>
    <mergeCell ref="AD580:AF580"/>
    <mergeCell ref="AG580:AH580"/>
    <mergeCell ref="AI580:AK580"/>
    <mergeCell ref="AL580:AP580"/>
    <mergeCell ref="E581:H581"/>
    <mergeCell ref="I581:K581"/>
    <mergeCell ref="L581:V581"/>
    <mergeCell ref="W581:Z581"/>
    <mergeCell ref="AA581:AC581"/>
    <mergeCell ref="AD581:AF581"/>
    <mergeCell ref="AG581:AH581"/>
    <mergeCell ref="AI581:AK581"/>
    <mergeCell ref="AL581:AP581"/>
    <mergeCell ref="E578:H578"/>
    <mergeCell ref="I578:K578"/>
    <mergeCell ref="L578:V578"/>
    <mergeCell ref="W578:Z578"/>
    <mergeCell ref="AA578:AC578"/>
    <mergeCell ref="AD578:AF578"/>
    <mergeCell ref="AG578:AH578"/>
    <mergeCell ref="AI578:AK578"/>
    <mergeCell ref="AL578:AP578"/>
    <mergeCell ref="E579:H579"/>
    <mergeCell ref="I579:K579"/>
    <mergeCell ref="L579:V579"/>
    <mergeCell ref="W579:Z579"/>
    <mergeCell ref="AA579:AC579"/>
    <mergeCell ref="AD579:AF579"/>
    <mergeCell ref="AG579:AH579"/>
    <mergeCell ref="AI579:AK579"/>
    <mergeCell ref="AL579:AP579"/>
    <mergeCell ref="E584:H584"/>
    <mergeCell ref="I584:K584"/>
    <mergeCell ref="L584:V584"/>
    <mergeCell ref="W584:Z584"/>
    <mergeCell ref="AA584:AC584"/>
    <mergeCell ref="AD584:AF584"/>
    <mergeCell ref="AG584:AH584"/>
    <mergeCell ref="AI584:AK584"/>
    <mergeCell ref="AL584:AP584"/>
    <mergeCell ref="E585:H585"/>
    <mergeCell ref="I585:K585"/>
    <mergeCell ref="L585:V585"/>
    <mergeCell ref="W585:Z585"/>
    <mergeCell ref="AA585:AC585"/>
    <mergeCell ref="AD585:AF585"/>
    <mergeCell ref="AG585:AH585"/>
    <mergeCell ref="AI585:AK585"/>
    <mergeCell ref="AL585:AP585"/>
    <mergeCell ref="E582:H582"/>
    <mergeCell ref="I582:K582"/>
    <mergeCell ref="L582:V582"/>
    <mergeCell ref="W582:Z582"/>
    <mergeCell ref="AA582:AC582"/>
    <mergeCell ref="AD582:AF582"/>
    <mergeCell ref="AG582:AH582"/>
    <mergeCell ref="AI582:AK582"/>
    <mergeCell ref="AL582:AP582"/>
    <mergeCell ref="E583:H583"/>
    <mergeCell ref="I583:K583"/>
    <mergeCell ref="L583:V583"/>
    <mergeCell ref="W583:Z583"/>
    <mergeCell ref="AA583:AC583"/>
    <mergeCell ref="AD583:AF583"/>
    <mergeCell ref="AG583:AH583"/>
    <mergeCell ref="AI583:AK583"/>
    <mergeCell ref="AL583:AP583"/>
    <mergeCell ref="E588:H588"/>
    <mergeCell ref="I588:K588"/>
    <mergeCell ref="L588:V588"/>
    <mergeCell ref="W588:Z588"/>
    <mergeCell ref="AA588:AC588"/>
    <mergeCell ref="AD588:AF588"/>
    <mergeCell ref="AG588:AH588"/>
    <mergeCell ref="AI588:AK588"/>
    <mergeCell ref="AL588:AP588"/>
    <mergeCell ref="E589:H589"/>
    <mergeCell ref="I589:K589"/>
    <mergeCell ref="L589:V589"/>
    <mergeCell ref="W589:Z589"/>
    <mergeCell ref="AA589:AC589"/>
    <mergeCell ref="AD589:AF589"/>
    <mergeCell ref="AG589:AH589"/>
    <mergeCell ref="AI589:AK589"/>
    <mergeCell ref="AL589:AP589"/>
    <mergeCell ref="E586:H586"/>
    <mergeCell ref="I586:K586"/>
    <mergeCell ref="L586:V586"/>
    <mergeCell ref="W586:Z586"/>
    <mergeCell ref="AA586:AC586"/>
    <mergeCell ref="AD586:AF586"/>
    <mergeCell ref="AG586:AH586"/>
    <mergeCell ref="AI586:AK586"/>
    <mergeCell ref="AL586:AP586"/>
    <mergeCell ref="E587:H587"/>
    <mergeCell ref="I587:K587"/>
    <mergeCell ref="L587:V587"/>
    <mergeCell ref="W587:Z587"/>
    <mergeCell ref="AA587:AC587"/>
    <mergeCell ref="AD587:AF587"/>
    <mergeCell ref="AG587:AH587"/>
    <mergeCell ref="AI587:AK587"/>
    <mergeCell ref="AL587:AP587"/>
    <mergeCell ref="E592:H592"/>
    <mergeCell ref="I592:K592"/>
    <mergeCell ref="L592:V592"/>
    <mergeCell ref="W592:Z592"/>
    <mergeCell ref="AA592:AC592"/>
    <mergeCell ref="AD592:AF592"/>
    <mergeCell ref="AG592:AH592"/>
    <mergeCell ref="AI592:AK592"/>
    <mergeCell ref="AL592:AP592"/>
    <mergeCell ref="E593:H593"/>
    <mergeCell ref="I593:K593"/>
    <mergeCell ref="L593:V593"/>
    <mergeCell ref="W593:Z593"/>
    <mergeCell ref="AA593:AC593"/>
    <mergeCell ref="AD593:AF593"/>
    <mergeCell ref="AG593:AH593"/>
    <mergeCell ref="AI593:AK593"/>
    <mergeCell ref="AL593:AP593"/>
    <mergeCell ref="E590:H590"/>
    <mergeCell ref="I590:K590"/>
    <mergeCell ref="L590:V590"/>
    <mergeCell ref="W590:Z590"/>
    <mergeCell ref="AA590:AC590"/>
    <mergeCell ref="AD590:AF590"/>
    <mergeCell ref="AG590:AH590"/>
    <mergeCell ref="AI590:AK590"/>
    <mergeCell ref="AL590:AP590"/>
    <mergeCell ref="E591:H591"/>
    <mergeCell ref="I591:K591"/>
    <mergeCell ref="L591:V591"/>
    <mergeCell ref="W591:Z591"/>
    <mergeCell ref="AA591:AC591"/>
    <mergeCell ref="AD591:AF591"/>
    <mergeCell ref="AG591:AH591"/>
    <mergeCell ref="AI591:AK591"/>
    <mergeCell ref="AL591:AP591"/>
    <mergeCell ref="E596:H596"/>
    <mergeCell ref="I596:K596"/>
    <mergeCell ref="L596:V596"/>
    <mergeCell ref="W596:Z596"/>
    <mergeCell ref="AA596:AC596"/>
    <mergeCell ref="AD596:AF596"/>
    <mergeCell ref="AG596:AH596"/>
    <mergeCell ref="AI596:AK596"/>
    <mergeCell ref="AL596:AP596"/>
    <mergeCell ref="E597:H597"/>
    <mergeCell ref="I597:K597"/>
    <mergeCell ref="L597:V597"/>
    <mergeCell ref="W597:Z597"/>
    <mergeCell ref="AA597:AC597"/>
    <mergeCell ref="AD597:AF597"/>
    <mergeCell ref="AG597:AH597"/>
    <mergeCell ref="AI597:AK597"/>
    <mergeCell ref="AL597:AP597"/>
    <mergeCell ref="E594:H594"/>
    <mergeCell ref="I594:K594"/>
    <mergeCell ref="L594:V594"/>
    <mergeCell ref="W594:Z594"/>
    <mergeCell ref="AA594:AC594"/>
    <mergeCell ref="AD594:AF594"/>
    <mergeCell ref="AG594:AH594"/>
    <mergeCell ref="AI594:AK594"/>
    <mergeCell ref="AL594:AP594"/>
    <mergeCell ref="E595:H595"/>
    <mergeCell ref="I595:K595"/>
    <mergeCell ref="L595:V595"/>
    <mergeCell ref="W595:Z595"/>
    <mergeCell ref="AA595:AC595"/>
    <mergeCell ref="AD595:AF595"/>
    <mergeCell ref="AG595:AH595"/>
    <mergeCell ref="AI595:AK595"/>
    <mergeCell ref="AL595:AP595"/>
    <mergeCell ref="E600:H600"/>
    <mergeCell ref="I600:K600"/>
    <mergeCell ref="L600:V600"/>
    <mergeCell ref="W600:Z600"/>
    <mergeCell ref="AA600:AC600"/>
    <mergeCell ref="AD600:AF600"/>
    <mergeCell ref="AG600:AH600"/>
    <mergeCell ref="AI600:AK600"/>
    <mergeCell ref="AL600:AP600"/>
    <mergeCell ref="E601:H601"/>
    <mergeCell ref="I601:K601"/>
    <mergeCell ref="L601:V601"/>
    <mergeCell ref="W601:Z601"/>
    <mergeCell ref="AA601:AC601"/>
    <mergeCell ref="AD601:AF601"/>
    <mergeCell ref="AG601:AH601"/>
    <mergeCell ref="AI601:AK601"/>
    <mergeCell ref="AL601:AP601"/>
    <mergeCell ref="E598:H598"/>
    <mergeCell ref="I598:K598"/>
    <mergeCell ref="L598:V598"/>
    <mergeCell ref="W598:Z598"/>
    <mergeCell ref="AA598:AC598"/>
    <mergeCell ref="AD598:AF598"/>
    <mergeCell ref="AG598:AH598"/>
    <mergeCell ref="AI598:AK598"/>
    <mergeCell ref="AL598:AP598"/>
    <mergeCell ref="E599:H599"/>
    <mergeCell ref="I599:K599"/>
    <mergeCell ref="L599:V599"/>
    <mergeCell ref="W599:Z599"/>
    <mergeCell ref="AA599:AC599"/>
    <mergeCell ref="AD599:AF599"/>
    <mergeCell ref="AG599:AH599"/>
    <mergeCell ref="AI599:AK599"/>
    <mergeCell ref="AL599:AP599"/>
    <mergeCell ref="E604:H604"/>
    <mergeCell ref="I604:K604"/>
    <mergeCell ref="L604:V604"/>
    <mergeCell ref="W604:Z604"/>
    <mergeCell ref="AA604:AC604"/>
    <mergeCell ref="AD604:AF604"/>
    <mergeCell ref="AG604:AH604"/>
    <mergeCell ref="AI604:AK604"/>
    <mergeCell ref="AL604:AP604"/>
    <mergeCell ref="E605:H605"/>
    <mergeCell ref="I605:K605"/>
    <mergeCell ref="L605:V605"/>
    <mergeCell ref="W605:Z605"/>
    <mergeCell ref="AA605:AC605"/>
    <mergeCell ref="AD605:AF605"/>
    <mergeCell ref="AG605:AH605"/>
    <mergeCell ref="AI605:AK605"/>
    <mergeCell ref="AL605:AP605"/>
    <mergeCell ref="E602:H602"/>
    <mergeCell ref="I602:K602"/>
    <mergeCell ref="L602:V602"/>
    <mergeCell ref="W602:Z602"/>
    <mergeCell ref="AA602:AC602"/>
    <mergeCell ref="AD602:AF602"/>
    <mergeCell ref="AG602:AH602"/>
    <mergeCell ref="AI602:AK602"/>
    <mergeCell ref="AL602:AP602"/>
    <mergeCell ref="E603:H603"/>
    <mergeCell ref="I603:K603"/>
    <mergeCell ref="L603:V603"/>
    <mergeCell ref="W603:Z603"/>
    <mergeCell ref="AA603:AC603"/>
    <mergeCell ref="AD603:AF603"/>
    <mergeCell ref="AG603:AH603"/>
    <mergeCell ref="AI603:AK603"/>
    <mergeCell ref="AL603:AP603"/>
    <mergeCell ref="E608:H608"/>
    <mergeCell ref="I608:K608"/>
    <mergeCell ref="L608:V608"/>
    <mergeCell ref="W608:Z608"/>
    <mergeCell ref="AA608:AC608"/>
    <mergeCell ref="AD608:AF608"/>
    <mergeCell ref="AG608:AH608"/>
    <mergeCell ref="AI608:AK608"/>
    <mergeCell ref="AL608:AP608"/>
    <mergeCell ref="E609:H609"/>
    <mergeCell ref="I609:K609"/>
    <mergeCell ref="L609:V609"/>
    <mergeCell ref="W609:Z609"/>
    <mergeCell ref="AA609:AC609"/>
    <mergeCell ref="AD609:AF609"/>
    <mergeCell ref="AG609:AH609"/>
    <mergeCell ref="AI609:AK609"/>
    <mergeCell ref="AL609:AP609"/>
    <mergeCell ref="E606:H606"/>
    <mergeCell ref="I606:K606"/>
    <mergeCell ref="L606:V606"/>
    <mergeCell ref="W606:Z606"/>
    <mergeCell ref="AA606:AC606"/>
    <mergeCell ref="AD606:AF606"/>
    <mergeCell ref="AG606:AH606"/>
    <mergeCell ref="AI606:AK606"/>
    <mergeCell ref="AL606:AP606"/>
    <mergeCell ref="E607:H607"/>
    <mergeCell ref="I607:K607"/>
    <mergeCell ref="L607:V607"/>
    <mergeCell ref="W607:Z607"/>
    <mergeCell ref="AA607:AC607"/>
    <mergeCell ref="AD607:AF607"/>
    <mergeCell ref="AG607:AH607"/>
    <mergeCell ref="AI607:AK607"/>
    <mergeCell ref="AL607:AP607"/>
    <mergeCell ref="E612:H612"/>
    <mergeCell ref="I612:K612"/>
    <mergeCell ref="L612:V612"/>
    <mergeCell ref="W612:Z612"/>
    <mergeCell ref="AA612:AC612"/>
    <mergeCell ref="AD612:AF612"/>
    <mergeCell ref="AG612:AH612"/>
    <mergeCell ref="AI612:AK612"/>
    <mergeCell ref="AL612:AP612"/>
    <mergeCell ref="E613:H613"/>
    <mergeCell ref="I613:K613"/>
    <mergeCell ref="L613:V613"/>
    <mergeCell ref="W613:Z613"/>
    <mergeCell ref="AA613:AC613"/>
    <mergeCell ref="AD613:AF613"/>
    <mergeCell ref="AG613:AH613"/>
    <mergeCell ref="AI613:AK613"/>
    <mergeCell ref="AL613:AP613"/>
    <mergeCell ref="E610:H610"/>
    <mergeCell ref="I610:K610"/>
    <mergeCell ref="L610:V610"/>
    <mergeCell ref="W610:Z610"/>
    <mergeCell ref="AA610:AC610"/>
    <mergeCell ref="AD610:AF610"/>
    <mergeCell ref="AG610:AH610"/>
    <mergeCell ref="AI610:AK610"/>
    <mergeCell ref="AL610:AP610"/>
    <mergeCell ref="E611:H611"/>
    <mergeCell ref="I611:K611"/>
    <mergeCell ref="L611:V611"/>
    <mergeCell ref="W611:Z611"/>
    <mergeCell ref="AA611:AC611"/>
    <mergeCell ref="AD611:AF611"/>
    <mergeCell ref="AG611:AH611"/>
    <mergeCell ref="AI611:AK611"/>
    <mergeCell ref="AL611:AP611"/>
    <mergeCell ref="E616:H616"/>
    <mergeCell ref="I616:K616"/>
    <mergeCell ref="L616:V616"/>
    <mergeCell ref="W616:Z616"/>
    <mergeCell ref="AA616:AC616"/>
    <mergeCell ref="AD616:AF616"/>
    <mergeCell ref="AG616:AH616"/>
    <mergeCell ref="AI616:AK616"/>
    <mergeCell ref="AL616:AP616"/>
    <mergeCell ref="E617:H617"/>
    <mergeCell ref="I617:K617"/>
    <mergeCell ref="L617:V617"/>
    <mergeCell ref="W617:Z617"/>
    <mergeCell ref="AA617:AC617"/>
    <mergeCell ref="AD617:AF617"/>
    <mergeCell ref="AG617:AH617"/>
    <mergeCell ref="AI617:AK617"/>
    <mergeCell ref="AL617:AP617"/>
    <mergeCell ref="E614:H614"/>
    <mergeCell ref="I614:K614"/>
    <mergeCell ref="L614:V614"/>
    <mergeCell ref="W614:Z614"/>
    <mergeCell ref="AA614:AC614"/>
    <mergeCell ref="AD614:AF614"/>
    <mergeCell ref="AG614:AH614"/>
    <mergeCell ref="AI614:AK614"/>
    <mergeCell ref="AL614:AP614"/>
    <mergeCell ref="E615:H615"/>
    <mergeCell ref="I615:K615"/>
    <mergeCell ref="L615:V615"/>
    <mergeCell ref="W615:Z615"/>
    <mergeCell ref="AA615:AC615"/>
    <mergeCell ref="AD615:AF615"/>
    <mergeCell ref="AG615:AH615"/>
    <mergeCell ref="AI615:AK615"/>
    <mergeCell ref="AL615:AP615"/>
    <mergeCell ref="E620:H620"/>
    <mergeCell ref="I620:K620"/>
    <mergeCell ref="L620:V620"/>
    <mergeCell ref="W620:Z620"/>
    <mergeCell ref="AA620:AC620"/>
    <mergeCell ref="AD620:AF620"/>
    <mergeCell ref="AG620:AH620"/>
    <mergeCell ref="AI620:AK620"/>
    <mergeCell ref="AL620:AP620"/>
    <mergeCell ref="E621:H621"/>
    <mergeCell ref="I621:K621"/>
    <mergeCell ref="L621:V621"/>
    <mergeCell ref="W621:Z621"/>
    <mergeCell ref="AA621:AC621"/>
    <mergeCell ref="AD621:AF621"/>
    <mergeCell ref="AG621:AH621"/>
    <mergeCell ref="AI621:AK621"/>
    <mergeCell ref="AL621:AP621"/>
    <mergeCell ref="E618:H618"/>
    <mergeCell ref="I618:K618"/>
    <mergeCell ref="L618:V618"/>
    <mergeCell ref="W618:Z618"/>
    <mergeCell ref="AA618:AC618"/>
    <mergeCell ref="AD618:AF618"/>
    <mergeCell ref="AG618:AH618"/>
    <mergeCell ref="AI618:AK618"/>
    <mergeCell ref="AL618:AP618"/>
    <mergeCell ref="E619:H619"/>
    <mergeCell ref="I619:K619"/>
    <mergeCell ref="L619:V619"/>
    <mergeCell ref="W619:Z619"/>
    <mergeCell ref="AA619:AC619"/>
    <mergeCell ref="AD619:AF619"/>
    <mergeCell ref="AG619:AH619"/>
    <mergeCell ref="AI619:AK619"/>
    <mergeCell ref="AL619:AP619"/>
    <mergeCell ref="E624:H624"/>
    <mergeCell ref="I624:K624"/>
    <mergeCell ref="L624:V624"/>
    <mergeCell ref="W624:Z624"/>
    <mergeCell ref="AA624:AC624"/>
    <mergeCell ref="AD624:AF624"/>
    <mergeCell ref="AG624:AH624"/>
    <mergeCell ref="AI624:AK624"/>
    <mergeCell ref="AL624:AP624"/>
    <mergeCell ref="E625:H625"/>
    <mergeCell ref="I625:K625"/>
    <mergeCell ref="L625:V625"/>
    <mergeCell ref="W625:Z625"/>
    <mergeCell ref="AA625:AC625"/>
    <mergeCell ref="AD625:AF625"/>
    <mergeCell ref="AG625:AH625"/>
    <mergeCell ref="AI625:AK625"/>
    <mergeCell ref="AL625:AP625"/>
    <mergeCell ref="E622:H622"/>
    <mergeCell ref="I622:K622"/>
    <mergeCell ref="L622:V622"/>
    <mergeCell ref="W622:Z622"/>
    <mergeCell ref="AA622:AC622"/>
    <mergeCell ref="AD622:AF622"/>
    <mergeCell ref="AG622:AH622"/>
    <mergeCell ref="AI622:AK622"/>
    <mergeCell ref="AL622:AP622"/>
    <mergeCell ref="E623:H623"/>
    <mergeCell ref="I623:K623"/>
    <mergeCell ref="L623:V623"/>
    <mergeCell ref="W623:Z623"/>
    <mergeCell ref="AA623:AC623"/>
    <mergeCell ref="AD623:AF623"/>
    <mergeCell ref="AG623:AH623"/>
    <mergeCell ref="AI623:AK623"/>
    <mergeCell ref="AL623:AP623"/>
    <mergeCell ref="E628:H628"/>
    <mergeCell ref="I628:K628"/>
    <mergeCell ref="L628:V628"/>
    <mergeCell ref="W628:Z628"/>
    <mergeCell ref="AA628:AC628"/>
    <mergeCell ref="AD628:AF628"/>
    <mergeCell ref="AG628:AH628"/>
    <mergeCell ref="AI628:AK628"/>
    <mergeCell ref="AL628:AP628"/>
    <mergeCell ref="E629:H629"/>
    <mergeCell ref="I629:K629"/>
    <mergeCell ref="L629:V629"/>
    <mergeCell ref="W629:Z629"/>
    <mergeCell ref="AA629:AC629"/>
    <mergeCell ref="AD629:AF629"/>
    <mergeCell ref="AG629:AH629"/>
    <mergeCell ref="AI629:AK629"/>
    <mergeCell ref="AL629:AP629"/>
    <mergeCell ref="E626:H626"/>
    <mergeCell ref="I626:K626"/>
    <mergeCell ref="L626:V626"/>
    <mergeCell ref="W626:Z626"/>
    <mergeCell ref="AA626:AC626"/>
    <mergeCell ref="AD626:AF626"/>
    <mergeCell ref="AG626:AH626"/>
    <mergeCell ref="AI626:AK626"/>
    <mergeCell ref="AL626:AP626"/>
    <mergeCell ref="E627:H627"/>
    <mergeCell ref="I627:K627"/>
    <mergeCell ref="L627:V627"/>
    <mergeCell ref="W627:Z627"/>
    <mergeCell ref="AA627:AC627"/>
    <mergeCell ref="AD627:AF627"/>
    <mergeCell ref="AG627:AH627"/>
    <mergeCell ref="AI627:AK627"/>
    <mergeCell ref="AL627:AP627"/>
    <mergeCell ref="E632:H632"/>
    <mergeCell ref="I632:K632"/>
    <mergeCell ref="L632:V632"/>
    <mergeCell ref="W632:Z632"/>
    <mergeCell ref="AA632:AC632"/>
    <mergeCell ref="AD632:AF632"/>
    <mergeCell ref="AG632:AH632"/>
    <mergeCell ref="AI632:AK632"/>
    <mergeCell ref="AL632:AP632"/>
    <mergeCell ref="E633:H633"/>
    <mergeCell ref="I633:K633"/>
    <mergeCell ref="L633:V633"/>
    <mergeCell ref="W633:Z633"/>
    <mergeCell ref="AA633:AC633"/>
    <mergeCell ref="AD633:AF633"/>
    <mergeCell ref="AG633:AH633"/>
    <mergeCell ref="AI633:AK633"/>
    <mergeCell ref="AL633:AP633"/>
    <mergeCell ref="E630:H630"/>
    <mergeCell ref="I630:K630"/>
    <mergeCell ref="L630:V630"/>
    <mergeCell ref="W630:Z630"/>
    <mergeCell ref="AA630:AC630"/>
    <mergeCell ref="AD630:AF630"/>
    <mergeCell ref="AG630:AH630"/>
    <mergeCell ref="AI630:AK630"/>
    <mergeCell ref="AL630:AP630"/>
    <mergeCell ref="E631:H631"/>
    <mergeCell ref="I631:K631"/>
    <mergeCell ref="L631:V631"/>
    <mergeCell ref="W631:Z631"/>
    <mergeCell ref="AA631:AC631"/>
    <mergeCell ref="AD631:AF631"/>
    <mergeCell ref="AG631:AH631"/>
    <mergeCell ref="AI631:AK631"/>
    <mergeCell ref="AL631:AP631"/>
    <mergeCell ref="E636:H636"/>
    <mergeCell ref="I636:K636"/>
    <mergeCell ref="L636:V636"/>
    <mergeCell ref="W636:Z636"/>
    <mergeCell ref="AA636:AC636"/>
    <mergeCell ref="AD636:AF636"/>
    <mergeCell ref="AG636:AH636"/>
    <mergeCell ref="AI636:AK636"/>
    <mergeCell ref="AL636:AP636"/>
    <mergeCell ref="E637:H637"/>
    <mergeCell ref="I637:K637"/>
    <mergeCell ref="L637:V637"/>
    <mergeCell ref="W637:Z637"/>
    <mergeCell ref="AA637:AC637"/>
    <mergeCell ref="AD637:AF637"/>
    <mergeCell ref="AG637:AH637"/>
    <mergeCell ref="AI637:AK637"/>
    <mergeCell ref="AL637:AP637"/>
    <mergeCell ref="E634:H634"/>
    <mergeCell ref="I634:K634"/>
    <mergeCell ref="L634:V634"/>
    <mergeCell ref="W634:Z634"/>
    <mergeCell ref="AA634:AC634"/>
    <mergeCell ref="AD634:AF634"/>
    <mergeCell ref="AG634:AH634"/>
    <mergeCell ref="AI634:AK634"/>
    <mergeCell ref="AL634:AP634"/>
    <mergeCell ref="E635:H635"/>
    <mergeCell ref="I635:K635"/>
    <mergeCell ref="L635:V635"/>
    <mergeCell ref="W635:Z635"/>
    <mergeCell ref="AA635:AC635"/>
    <mergeCell ref="AD635:AF635"/>
    <mergeCell ref="AG635:AH635"/>
    <mergeCell ref="AI635:AK635"/>
    <mergeCell ref="AL635:AP635"/>
    <mergeCell ref="E640:H640"/>
    <mergeCell ref="I640:K640"/>
    <mergeCell ref="L640:V640"/>
    <mergeCell ref="W640:Z640"/>
    <mergeCell ref="AA640:AC640"/>
    <mergeCell ref="AD640:AF640"/>
    <mergeCell ref="AG640:AH640"/>
    <mergeCell ref="AI640:AK640"/>
    <mergeCell ref="AL640:AP640"/>
    <mergeCell ref="E641:H641"/>
    <mergeCell ref="I641:K641"/>
    <mergeCell ref="L641:V641"/>
    <mergeCell ref="W641:Z641"/>
    <mergeCell ref="AA641:AC641"/>
    <mergeCell ref="AD641:AF641"/>
    <mergeCell ref="AG641:AH641"/>
    <mergeCell ref="AI641:AK641"/>
    <mergeCell ref="AL641:AP641"/>
    <mergeCell ref="E638:H638"/>
    <mergeCell ref="I638:K638"/>
    <mergeCell ref="L638:V638"/>
    <mergeCell ref="W638:Z638"/>
    <mergeCell ref="AA638:AC638"/>
    <mergeCell ref="AD638:AF638"/>
    <mergeCell ref="AG638:AH638"/>
    <mergeCell ref="AI638:AK638"/>
    <mergeCell ref="AL638:AP638"/>
    <mergeCell ref="E639:H639"/>
    <mergeCell ref="I639:K639"/>
    <mergeCell ref="L639:V639"/>
    <mergeCell ref="W639:Z639"/>
    <mergeCell ref="AA639:AC639"/>
    <mergeCell ref="AD639:AF639"/>
    <mergeCell ref="AG639:AH639"/>
    <mergeCell ref="AI639:AK639"/>
    <mergeCell ref="AL639:AP639"/>
    <mergeCell ref="E644:H644"/>
    <mergeCell ref="I644:K644"/>
    <mergeCell ref="L644:V644"/>
    <mergeCell ref="W644:Z644"/>
    <mergeCell ref="AA644:AC644"/>
    <mergeCell ref="AD644:AF644"/>
    <mergeCell ref="AG644:AH644"/>
    <mergeCell ref="AI644:AK644"/>
    <mergeCell ref="AL644:AP644"/>
    <mergeCell ref="E645:H645"/>
    <mergeCell ref="I645:K645"/>
    <mergeCell ref="L645:V645"/>
    <mergeCell ref="W645:Z645"/>
    <mergeCell ref="AA645:AC645"/>
    <mergeCell ref="AD645:AF645"/>
    <mergeCell ref="AG645:AH645"/>
    <mergeCell ref="AI645:AK645"/>
    <mergeCell ref="AL645:AP645"/>
    <mergeCell ref="E642:H642"/>
    <mergeCell ref="I642:K642"/>
    <mergeCell ref="L642:V642"/>
    <mergeCell ref="W642:Z642"/>
    <mergeCell ref="AA642:AC642"/>
    <mergeCell ref="AD642:AF642"/>
    <mergeCell ref="AG642:AH642"/>
    <mergeCell ref="AI642:AK642"/>
    <mergeCell ref="AL642:AP642"/>
    <mergeCell ref="E643:H643"/>
    <mergeCell ref="I643:K643"/>
    <mergeCell ref="L643:V643"/>
    <mergeCell ref="W643:Z643"/>
    <mergeCell ref="AA643:AC643"/>
    <mergeCell ref="AD643:AF643"/>
    <mergeCell ref="AG643:AH643"/>
    <mergeCell ref="AI643:AK643"/>
    <mergeCell ref="AL643:AP643"/>
    <mergeCell ref="E648:H648"/>
    <mergeCell ref="I648:K648"/>
    <mergeCell ref="L648:V648"/>
    <mergeCell ref="W648:Z648"/>
    <mergeCell ref="AA648:AC648"/>
    <mergeCell ref="AD648:AF648"/>
    <mergeCell ref="AG648:AH648"/>
    <mergeCell ref="AI648:AK648"/>
    <mergeCell ref="AL648:AP648"/>
    <mergeCell ref="E649:H649"/>
    <mergeCell ref="I649:K649"/>
    <mergeCell ref="L649:V649"/>
    <mergeCell ref="W649:Z649"/>
    <mergeCell ref="AA649:AC649"/>
    <mergeCell ref="AD649:AF649"/>
    <mergeCell ref="AG649:AH649"/>
    <mergeCell ref="AI649:AK649"/>
    <mergeCell ref="AL649:AP649"/>
    <mergeCell ref="E646:H646"/>
    <mergeCell ref="I646:K646"/>
    <mergeCell ref="L646:V646"/>
    <mergeCell ref="W646:Z646"/>
    <mergeCell ref="AA646:AC646"/>
    <mergeCell ref="AD646:AF646"/>
    <mergeCell ref="AG646:AH646"/>
    <mergeCell ref="AI646:AK646"/>
    <mergeCell ref="AL646:AP646"/>
    <mergeCell ref="E647:H647"/>
    <mergeCell ref="I647:K647"/>
    <mergeCell ref="L647:V647"/>
    <mergeCell ref="W647:Z647"/>
    <mergeCell ref="AA647:AC647"/>
    <mergeCell ref="AD647:AF647"/>
    <mergeCell ref="AG647:AH647"/>
    <mergeCell ref="AI647:AK647"/>
    <mergeCell ref="AL647:AP647"/>
    <mergeCell ref="E652:H652"/>
    <mergeCell ref="I652:K652"/>
    <mergeCell ref="L652:V652"/>
    <mergeCell ref="W652:Z652"/>
    <mergeCell ref="AA652:AC652"/>
    <mergeCell ref="AD652:AF652"/>
    <mergeCell ref="AG652:AH652"/>
    <mergeCell ref="AI652:AK652"/>
    <mergeCell ref="AL652:AP652"/>
    <mergeCell ref="E653:H653"/>
    <mergeCell ref="I653:K653"/>
    <mergeCell ref="L653:V653"/>
    <mergeCell ref="W653:Z653"/>
    <mergeCell ref="AA653:AC653"/>
    <mergeCell ref="AD653:AF653"/>
    <mergeCell ref="AG653:AH653"/>
    <mergeCell ref="AI653:AK653"/>
    <mergeCell ref="AL653:AP653"/>
    <mergeCell ref="E650:H650"/>
    <mergeCell ref="I650:K650"/>
    <mergeCell ref="L650:V650"/>
    <mergeCell ref="W650:Z650"/>
    <mergeCell ref="AA650:AC650"/>
    <mergeCell ref="AD650:AF650"/>
    <mergeCell ref="AG650:AH650"/>
    <mergeCell ref="AI650:AK650"/>
    <mergeCell ref="AL650:AP650"/>
    <mergeCell ref="E651:H651"/>
    <mergeCell ref="I651:K651"/>
    <mergeCell ref="L651:V651"/>
    <mergeCell ref="W651:Z651"/>
    <mergeCell ref="AA651:AC651"/>
    <mergeCell ref="AD651:AF651"/>
    <mergeCell ref="AG651:AH651"/>
    <mergeCell ref="AI651:AK651"/>
    <mergeCell ref="AL651:AP651"/>
    <mergeCell ref="E656:H656"/>
    <mergeCell ref="I656:K656"/>
    <mergeCell ref="L656:V656"/>
    <mergeCell ref="W656:Z656"/>
    <mergeCell ref="AA656:AC656"/>
    <mergeCell ref="AD656:AF656"/>
    <mergeCell ref="AG656:AH656"/>
    <mergeCell ref="AI656:AK656"/>
    <mergeCell ref="AL656:AP656"/>
    <mergeCell ref="E657:H657"/>
    <mergeCell ref="I657:K657"/>
    <mergeCell ref="L657:V657"/>
    <mergeCell ref="W657:Z657"/>
    <mergeCell ref="AA657:AC657"/>
    <mergeCell ref="AD657:AF657"/>
    <mergeCell ref="AG657:AH657"/>
    <mergeCell ref="AI657:AK657"/>
    <mergeCell ref="AL657:AP657"/>
    <mergeCell ref="E654:H654"/>
    <mergeCell ref="I654:K654"/>
    <mergeCell ref="L654:V654"/>
    <mergeCell ref="W654:Z654"/>
    <mergeCell ref="AA654:AC654"/>
    <mergeCell ref="AD654:AF654"/>
    <mergeCell ref="AG654:AH654"/>
    <mergeCell ref="AI654:AK654"/>
    <mergeCell ref="AL654:AP654"/>
    <mergeCell ref="E655:H655"/>
    <mergeCell ref="I655:K655"/>
    <mergeCell ref="L655:V655"/>
    <mergeCell ref="W655:Z655"/>
    <mergeCell ref="AA655:AC655"/>
    <mergeCell ref="AD655:AF655"/>
    <mergeCell ref="AG655:AH655"/>
    <mergeCell ref="AI655:AK655"/>
    <mergeCell ref="AL655:AP655"/>
    <mergeCell ref="E660:H660"/>
    <mergeCell ref="I660:K660"/>
    <mergeCell ref="L660:V660"/>
    <mergeCell ref="W660:Z660"/>
    <mergeCell ref="AA660:AC660"/>
    <mergeCell ref="AD660:AF660"/>
    <mergeCell ref="AG660:AH660"/>
    <mergeCell ref="AI660:AK660"/>
    <mergeCell ref="AL660:AP660"/>
    <mergeCell ref="E661:H661"/>
    <mergeCell ref="I661:K661"/>
    <mergeCell ref="L661:V661"/>
    <mergeCell ref="W661:Z661"/>
    <mergeCell ref="AA661:AC661"/>
    <mergeCell ref="AD661:AF661"/>
    <mergeCell ref="AG661:AH661"/>
    <mergeCell ref="AI661:AK661"/>
    <mergeCell ref="AL661:AP661"/>
    <mergeCell ref="E658:H658"/>
    <mergeCell ref="I658:K658"/>
    <mergeCell ref="L658:V658"/>
    <mergeCell ref="W658:Z658"/>
    <mergeCell ref="AA658:AC658"/>
    <mergeCell ref="AD658:AF658"/>
    <mergeCell ref="AG658:AH658"/>
    <mergeCell ref="AI658:AK658"/>
    <mergeCell ref="AL658:AP658"/>
    <mergeCell ref="E659:H659"/>
    <mergeCell ref="I659:K659"/>
    <mergeCell ref="L659:V659"/>
    <mergeCell ref="W659:Z659"/>
    <mergeCell ref="AA659:AC659"/>
    <mergeCell ref="AD659:AF659"/>
    <mergeCell ref="AG659:AH659"/>
    <mergeCell ref="AI659:AK659"/>
    <mergeCell ref="AL659:AP659"/>
    <mergeCell ref="E664:H664"/>
    <mergeCell ref="I664:K664"/>
    <mergeCell ref="L664:V664"/>
    <mergeCell ref="W664:Z664"/>
    <mergeCell ref="AA664:AC664"/>
    <mergeCell ref="AD664:AF664"/>
    <mergeCell ref="AG664:AH664"/>
    <mergeCell ref="AI664:AK664"/>
    <mergeCell ref="AL664:AP664"/>
    <mergeCell ref="E665:H665"/>
    <mergeCell ref="I665:K665"/>
    <mergeCell ref="L665:V665"/>
    <mergeCell ref="W665:Z665"/>
    <mergeCell ref="AA665:AC665"/>
    <mergeCell ref="AD665:AF665"/>
    <mergeCell ref="AG665:AH665"/>
    <mergeCell ref="AI665:AK665"/>
    <mergeCell ref="AL665:AP665"/>
    <mergeCell ref="E662:H662"/>
    <mergeCell ref="I662:K662"/>
    <mergeCell ref="L662:V662"/>
    <mergeCell ref="W662:Z662"/>
    <mergeCell ref="AA662:AC662"/>
    <mergeCell ref="AD662:AF662"/>
    <mergeCell ref="AG662:AH662"/>
    <mergeCell ref="AI662:AK662"/>
    <mergeCell ref="AL662:AP662"/>
    <mergeCell ref="E663:H663"/>
    <mergeCell ref="I663:K663"/>
    <mergeCell ref="L663:V663"/>
    <mergeCell ref="W663:Z663"/>
    <mergeCell ref="AA663:AC663"/>
    <mergeCell ref="AD663:AF663"/>
    <mergeCell ref="AG663:AH663"/>
    <mergeCell ref="AI663:AK663"/>
    <mergeCell ref="AL663:AP663"/>
    <mergeCell ref="E668:H668"/>
    <mergeCell ref="I668:K668"/>
    <mergeCell ref="L668:V668"/>
    <mergeCell ref="W668:Z668"/>
    <mergeCell ref="AA668:AC668"/>
    <mergeCell ref="AD668:AF668"/>
    <mergeCell ref="AG668:AH668"/>
    <mergeCell ref="AI668:AK668"/>
    <mergeCell ref="AL668:AP668"/>
    <mergeCell ref="E669:H669"/>
    <mergeCell ref="I669:K669"/>
    <mergeCell ref="L669:V669"/>
    <mergeCell ref="W669:Z669"/>
    <mergeCell ref="AA669:AC669"/>
    <mergeCell ref="AD669:AF669"/>
    <mergeCell ref="AG669:AH669"/>
    <mergeCell ref="AI669:AK669"/>
    <mergeCell ref="AL669:AP669"/>
    <mergeCell ref="E666:H666"/>
    <mergeCell ref="I666:K666"/>
    <mergeCell ref="L666:V666"/>
    <mergeCell ref="W666:Z666"/>
    <mergeCell ref="AA666:AC666"/>
    <mergeCell ref="AD666:AF666"/>
    <mergeCell ref="AG666:AH666"/>
    <mergeCell ref="AI666:AK666"/>
    <mergeCell ref="AL666:AP666"/>
    <mergeCell ref="E667:H667"/>
    <mergeCell ref="I667:K667"/>
    <mergeCell ref="L667:V667"/>
    <mergeCell ref="W667:Z667"/>
    <mergeCell ref="AA667:AC667"/>
    <mergeCell ref="AD667:AF667"/>
    <mergeCell ref="AG667:AH667"/>
    <mergeCell ref="AI667:AK667"/>
    <mergeCell ref="AL667:AP667"/>
    <mergeCell ref="E672:H672"/>
    <mergeCell ref="I672:K672"/>
    <mergeCell ref="L672:V672"/>
    <mergeCell ref="W672:Z672"/>
    <mergeCell ref="AA672:AC672"/>
    <mergeCell ref="AD672:AF672"/>
    <mergeCell ref="AG672:AH672"/>
    <mergeCell ref="AI672:AK672"/>
    <mergeCell ref="AL672:AP672"/>
    <mergeCell ref="E673:H673"/>
    <mergeCell ref="I673:K673"/>
    <mergeCell ref="L673:V673"/>
    <mergeCell ref="W673:Z673"/>
    <mergeCell ref="AA673:AC673"/>
    <mergeCell ref="AD673:AF673"/>
    <mergeCell ref="AG673:AH673"/>
    <mergeCell ref="AI673:AK673"/>
    <mergeCell ref="AL673:AP673"/>
    <mergeCell ref="E670:H670"/>
    <mergeCell ref="I670:K670"/>
    <mergeCell ref="L670:V670"/>
    <mergeCell ref="W670:Z670"/>
    <mergeCell ref="AA670:AC670"/>
    <mergeCell ref="AD670:AF670"/>
    <mergeCell ref="AG670:AH670"/>
    <mergeCell ref="AI670:AK670"/>
    <mergeCell ref="AL670:AP670"/>
    <mergeCell ref="E671:H671"/>
    <mergeCell ref="I671:K671"/>
    <mergeCell ref="L671:V671"/>
    <mergeCell ref="W671:Z671"/>
    <mergeCell ref="AA671:AC671"/>
    <mergeCell ref="AD671:AF671"/>
    <mergeCell ref="AG671:AH671"/>
    <mergeCell ref="AI671:AK671"/>
    <mergeCell ref="AL671:AP671"/>
    <mergeCell ref="E676:H676"/>
    <mergeCell ref="I676:K676"/>
    <mergeCell ref="L676:V676"/>
    <mergeCell ref="W676:Z676"/>
    <mergeCell ref="AA676:AC676"/>
    <mergeCell ref="AD676:AF676"/>
    <mergeCell ref="AG676:AH676"/>
    <mergeCell ref="AI676:AK676"/>
    <mergeCell ref="AL676:AP676"/>
    <mergeCell ref="E677:H677"/>
    <mergeCell ref="I677:K677"/>
    <mergeCell ref="L677:V677"/>
    <mergeCell ref="W677:Z677"/>
    <mergeCell ref="AA677:AC677"/>
    <mergeCell ref="AD677:AF677"/>
    <mergeCell ref="AG677:AH677"/>
    <mergeCell ref="AI677:AK677"/>
    <mergeCell ref="AL677:AP677"/>
    <mergeCell ref="E674:H674"/>
    <mergeCell ref="I674:K674"/>
    <mergeCell ref="L674:V674"/>
    <mergeCell ref="W674:Z674"/>
    <mergeCell ref="AA674:AC674"/>
    <mergeCell ref="AD674:AF674"/>
    <mergeCell ref="AG674:AH674"/>
    <mergeCell ref="AI674:AK674"/>
    <mergeCell ref="AL674:AP674"/>
    <mergeCell ref="E675:H675"/>
    <mergeCell ref="I675:K675"/>
    <mergeCell ref="L675:V675"/>
    <mergeCell ref="W675:Z675"/>
    <mergeCell ref="AA675:AC675"/>
    <mergeCell ref="AD675:AF675"/>
    <mergeCell ref="AG675:AH675"/>
    <mergeCell ref="AI675:AK675"/>
    <mergeCell ref="AL675:AP675"/>
    <mergeCell ref="E680:H680"/>
    <mergeCell ref="I680:K680"/>
    <mergeCell ref="L680:V680"/>
    <mergeCell ref="W680:Z680"/>
    <mergeCell ref="AA680:AC680"/>
    <mergeCell ref="AD680:AF680"/>
    <mergeCell ref="AG680:AH680"/>
    <mergeCell ref="AI680:AK680"/>
    <mergeCell ref="AL680:AP680"/>
    <mergeCell ref="E681:H681"/>
    <mergeCell ref="I681:K681"/>
    <mergeCell ref="L681:V681"/>
    <mergeCell ref="W681:Z681"/>
    <mergeCell ref="AA681:AC681"/>
    <mergeCell ref="AD681:AF681"/>
    <mergeCell ref="AG681:AH681"/>
    <mergeCell ref="AI681:AK681"/>
    <mergeCell ref="AL681:AP681"/>
    <mergeCell ref="E678:H678"/>
    <mergeCell ref="I678:K678"/>
    <mergeCell ref="L678:V678"/>
    <mergeCell ref="W678:Z678"/>
    <mergeCell ref="AA678:AC678"/>
    <mergeCell ref="AD678:AF678"/>
    <mergeCell ref="AG678:AH678"/>
    <mergeCell ref="AI678:AK678"/>
    <mergeCell ref="AL678:AP678"/>
    <mergeCell ref="E679:H679"/>
    <mergeCell ref="I679:K679"/>
    <mergeCell ref="L679:V679"/>
    <mergeCell ref="W679:Z679"/>
    <mergeCell ref="AA679:AC679"/>
    <mergeCell ref="AD679:AF679"/>
    <mergeCell ref="AG679:AH679"/>
    <mergeCell ref="AI679:AK679"/>
    <mergeCell ref="AL679:AP679"/>
    <mergeCell ref="E684:H684"/>
    <mergeCell ref="I684:K684"/>
    <mergeCell ref="L684:V684"/>
    <mergeCell ref="W684:Z684"/>
    <mergeCell ref="AA684:AC684"/>
    <mergeCell ref="AD684:AF684"/>
    <mergeCell ref="AG684:AH684"/>
    <mergeCell ref="AI684:AK684"/>
    <mergeCell ref="AL684:AP684"/>
    <mergeCell ref="E685:H685"/>
    <mergeCell ref="I685:K685"/>
    <mergeCell ref="L685:V685"/>
    <mergeCell ref="W685:Z685"/>
    <mergeCell ref="AA685:AC685"/>
    <mergeCell ref="AD685:AF685"/>
    <mergeCell ref="AG685:AH685"/>
    <mergeCell ref="AI685:AK685"/>
    <mergeCell ref="AL685:AP685"/>
    <mergeCell ref="E682:H682"/>
    <mergeCell ref="I682:K682"/>
    <mergeCell ref="L682:V682"/>
    <mergeCell ref="W682:Z682"/>
    <mergeCell ref="AA682:AC682"/>
    <mergeCell ref="AD682:AF682"/>
    <mergeCell ref="AG682:AH682"/>
    <mergeCell ref="AI682:AK682"/>
    <mergeCell ref="AL682:AP682"/>
    <mergeCell ref="E683:H683"/>
    <mergeCell ref="I683:K683"/>
    <mergeCell ref="L683:V683"/>
    <mergeCell ref="W683:Z683"/>
    <mergeCell ref="AA683:AC683"/>
    <mergeCell ref="AD683:AF683"/>
    <mergeCell ref="AG683:AH683"/>
    <mergeCell ref="AI683:AK683"/>
    <mergeCell ref="AL683:AP683"/>
    <mergeCell ref="E688:H688"/>
    <mergeCell ref="I688:K688"/>
    <mergeCell ref="L688:V688"/>
    <mergeCell ref="W688:Z688"/>
    <mergeCell ref="AA688:AC688"/>
    <mergeCell ref="AD688:AF688"/>
    <mergeCell ref="AG688:AH688"/>
    <mergeCell ref="AI688:AK688"/>
    <mergeCell ref="AL688:AP688"/>
    <mergeCell ref="E689:H689"/>
    <mergeCell ref="I689:K689"/>
    <mergeCell ref="L689:V689"/>
    <mergeCell ref="W689:Z689"/>
    <mergeCell ref="AA689:AC689"/>
    <mergeCell ref="AD689:AF689"/>
    <mergeCell ref="AG689:AH689"/>
    <mergeCell ref="AI689:AK689"/>
    <mergeCell ref="AL689:AP689"/>
    <mergeCell ref="E686:H686"/>
    <mergeCell ref="I686:K686"/>
    <mergeCell ref="L686:V686"/>
    <mergeCell ref="W686:Z686"/>
    <mergeCell ref="AA686:AC686"/>
    <mergeCell ref="AD686:AF686"/>
    <mergeCell ref="AG686:AH686"/>
    <mergeCell ref="AI686:AK686"/>
    <mergeCell ref="AL686:AP686"/>
    <mergeCell ref="E687:H687"/>
    <mergeCell ref="I687:K687"/>
    <mergeCell ref="L687:V687"/>
    <mergeCell ref="W687:Z687"/>
    <mergeCell ref="AA687:AC687"/>
    <mergeCell ref="AD687:AF687"/>
    <mergeCell ref="AG687:AH687"/>
    <mergeCell ref="AI687:AK687"/>
    <mergeCell ref="AL687:AP687"/>
    <mergeCell ref="E692:H692"/>
    <mergeCell ref="I692:K692"/>
    <mergeCell ref="L692:V692"/>
    <mergeCell ref="W692:Z692"/>
    <mergeCell ref="AA692:AC692"/>
    <mergeCell ref="AD692:AF692"/>
    <mergeCell ref="AG692:AH692"/>
    <mergeCell ref="AI692:AK692"/>
    <mergeCell ref="AL692:AP692"/>
    <mergeCell ref="E693:H693"/>
    <mergeCell ref="I693:K693"/>
    <mergeCell ref="L693:V693"/>
    <mergeCell ref="W693:Z693"/>
    <mergeCell ref="AA693:AC693"/>
    <mergeCell ref="AD693:AF693"/>
    <mergeCell ref="AG693:AH693"/>
    <mergeCell ref="AI693:AK693"/>
    <mergeCell ref="AL693:AP693"/>
    <mergeCell ref="E690:H690"/>
    <mergeCell ref="I690:K690"/>
    <mergeCell ref="L690:V690"/>
    <mergeCell ref="W690:Z690"/>
    <mergeCell ref="AA690:AC690"/>
    <mergeCell ref="AD690:AF690"/>
    <mergeCell ref="AG690:AH690"/>
    <mergeCell ref="AI690:AK690"/>
    <mergeCell ref="AL690:AP690"/>
    <mergeCell ref="E691:H691"/>
    <mergeCell ref="I691:K691"/>
    <mergeCell ref="L691:V691"/>
    <mergeCell ref="W691:Z691"/>
    <mergeCell ref="AA691:AC691"/>
    <mergeCell ref="AD691:AF691"/>
    <mergeCell ref="AG691:AH691"/>
    <mergeCell ref="AI691:AK691"/>
    <mergeCell ref="AL691:AP691"/>
    <mergeCell ref="E696:H696"/>
    <mergeCell ref="I696:K696"/>
    <mergeCell ref="L696:V696"/>
    <mergeCell ref="W696:Z696"/>
    <mergeCell ref="AA696:AC696"/>
    <mergeCell ref="AD696:AF696"/>
    <mergeCell ref="AG696:AH696"/>
    <mergeCell ref="AI696:AK696"/>
    <mergeCell ref="AL696:AP696"/>
    <mergeCell ref="E697:H697"/>
    <mergeCell ref="I697:K697"/>
    <mergeCell ref="L697:V697"/>
    <mergeCell ref="W697:Z697"/>
    <mergeCell ref="AA697:AC697"/>
    <mergeCell ref="AD697:AF697"/>
    <mergeCell ref="AG697:AH697"/>
    <mergeCell ref="AI697:AK697"/>
    <mergeCell ref="AL697:AP697"/>
    <mergeCell ref="E694:H694"/>
    <mergeCell ref="I694:K694"/>
    <mergeCell ref="L694:V694"/>
    <mergeCell ref="W694:Z694"/>
    <mergeCell ref="AA694:AC694"/>
    <mergeCell ref="AD694:AF694"/>
    <mergeCell ref="AG694:AH694"/>
    <mergeCell ref="AI694:AK694"/>
    <mergeCell ref="AL694:AP694"/>
    <mergeCell ref="E695:H695"/>
    <mergeCell ref="I695:K695"/>
    <mergeCell ref="L695:V695"/>
    <mergeCell ref="W695:Z695"/>
    <mergeCell ref="AA695:AC695"/>
    <mergeCell ref="AD695:AF695"/>
    <mergeCell ref="AG695:AH695"/>
    <mergeCell ref="AI695:AK695"/>
    <mergeCell ref="AL695:AP695"/>
    <mergeCell ref="E700:H700"/>
    <mergeCell ref="I700:K700"/>
    <mergeCell ref="L700:V700"/>
    <mergeCell ref="W700:Z700"/>
    <mergeCell ref="AA700:AC700"/>
    <mergeCell ref="AD700:AF700"/>
    <mergeCell ref="AG700:AH700"/>
    <mergeCell ref="AI700:AK700"/>
    <mergeCell ref="AL700:AP700"/>
    <mergeCell ref="E701:H701"/>
    <mergeCell ref="I701:K701"/>
    <mergeCell ref="L701:V701"/>
    <mergeCell ref="W701:Z701"/>
    <mergeCell ref="AA701:AC701"/>
    <mergeCell ref="AD701:AF701"/>
    <mergeCell ref="AG701:AH701"/>
    <mergeCell ref="AI701:AK701"/>
    <mergeCell ref="AL701:AP701"/>
    <mergeCell ref="E698:H698"/>
    <mergeCell ref="I698:K698"/>
    <mergeCell ref="L698:V698"/>
    <mergeCell ref="W698:Z698"/>
    <mergeCell ref="AA698:AC698"/>
    <mergeCell ref="AD698:AF698"/>
    <mergeCell ref="AG698:AH698"/>
    <mergeCell ref="AI698:AK698"/>
    <mergeCell ref="AL698:AP698"/>
    <mergeCell ref="E699:H699"/>
    <mergeCell ref="I699:K699"/>
    <mergeCell ref="L699:V699"/>
    <mergeCell ref="W699:Z699"/>
    <mergeCell ref="AA699:AC699"/>
    <mergeCell ref="AD699:AF699"/>
    <mergeCell ref="AG699:AH699"/>
    <mergeCell ref="AI699:AK699"/>
    <mergeCell ref="AL699:AP699"/>
    <mergeCell ref="E704:H704"/>
    <mergeCell ref="I704:K704"/>
    <mergeCell ref="L704:V704"/>
    <mergeCell ref="W704:Z704"/>
    <mergeCell ref="AA704:AC704"/>
    <mergeCell ref="AD704:AF704"/>
    <mergeCell ref="AG704:AH704"/>
    <mergeCell ref="AI704:AK704"/>
    <mergeCell ref="AL704:AP704"/>
    <mergeCell ref="E705:H705"/>
    <mergeCell ref="I705:K705"/>
    <mergeCell ref="L705:V705"/>
    <mergeCell ref="W705:Z705"/>
    <mergeCell ref="AA705:AC705"/>
    <mergeCell ref="AD705:AF705"/>
    <mergeCell ref="AG705:AH705"/>
    <mergeCell ref="AI705:AK705"/>
    <mergeCell ref="AL705:AP705"/>
    <mergeCell ref="E702:H702"/>
    <mergeCell ref="I702:K702"/>
    <mergeCell ref="L702:V702"/>
    <mergeCell ref="W702:Z702"/>
    <mergeCell ref="AA702:AC702"/>
    <mergeCell ref="AD702:AF702"/>
    <mergeCell ref="AG702:AH702"/>
    <mergeCell ref="AI702:AK702"/>
    <mergeCell ref="AL702:AP702"/>
    <mergeCell ref="E703:H703"/>
    <mergeCell ref="I703:K703"/>
    <mergeCell ref="L703:V703"/>
    <mergeCell ref="W703:Z703"/>
    <mergeCell ref="AA703:AC703"/>
    <mergeCell ref="AD703:AF703"/>
    <mergeCell ref="AG703:AH703"/>
    <mergeCell ref="AI703:AK703"/>
    <mergeCell ref="AL703:AP703"/>
    <mergeCell ref="E708:H708"/>
    <mergeCell ref="I708:K708"/>
    <mergeCell ref="L708:V708"/>
    <mergeCell ref="W708:Z708"/>
    <mergeCell ref="AA708:AC708"/>
    <mergeCell ref="AD708:AF708"/>
    <mergeCell ref="AG708:AH708"/>
    <mergeCell ref="AI708:AK708"/>
    <mergeCell ref="AL708:AP708"/>
    <mergeCell ref="E709:H709"/>
    <mergeCell ref="I709:K709"/>
    <mergeCell ref="L709:V709"/>
    <mergeCell ref="W709:Z709"/>
    <mergeCell ref="AA709:AC709"/>
    <mergeCell ref="AD709:AF709"/>
    <mergeCell ref="AG709:AH709"/>
    <mergeCell ref="AI709:AK709"/>
    <mergeCell ref="AL709:AP709"/>
    <mergeCell ref="E706:H706"/>
    <mergeCell ref="I706:K706"/>
    <mergeCell ref="L706:V706"/>
    <mergeCell ref="W706:Z706"/>
    <mergeCell ref="AA706:AC706"/>
    <mergeCell ref="AD706:AF706"/>
    <mergeCell ref="AG706:AH706"/>
    <mergeCell ref="AI706:AK706"/>
    <mergeCell ref="AL706:AP706"/>
    <mergeCell ref="E707:H707"/>
    <mergeCell ref="I707:K707"/>
    <mergeCell ref="L707:V707"/>
    <mergeCell ref="W707:Z707"/>
    <mergeCell ref="AA707:AC707"/>
    <mergeCell ref="AD707:AF707"/>
    <mergeCell ref="AG707:AH707"/>
    <mergeCell ref="AI707:AK707"/>
    <mergeCell ref="AL707:AP707"/>
    <mergeCell ref="E712:H712"/>
    <mergeCell ref="I712:K712"/>
    <mergeCell ref="L712:V712"/>
    <mergeCell ref="W712:Z712"/>
    <mergeCell ref="AA712:AC712"/>
    <mergeCell ref="AD712:AF712"/>
    <mergeCell ref="AG712:AH712"/>
    <mergeCell ref="AI712:AK712"/>
    <mergeCell ref="AL712:AP712"/>
    <mergeCell ref="E713:H713"/>
    <mergeCell ref="I713:K713"/>
    <mergeCell ref="L713:V713"/>
    <mergeCell ref="W713:Z713"/>
    <mergeCell ref="AA713:AC713"/>
    <mergeCell ref="AD713:AF713"/>
    <mergeCell ref="AG713:AH713"/>
    <mergeCell ref="AI713:AK713"/>
    <mergeCell ref="AL713:AP713"/>
    <mergeCell ref="E710:H710"/>
    <mergeCell ref="I710:K710"/>
    <mergeCell ref="L710:V710"/>
    <mergeCell ref="W710:Z710"/>
    <mergeCell ref="AA710:AC710"/>
    <mergeCell ref="AD710:AF710"/>
    <mergeCell ref="AG710:AH710"/>
    <mergeCell ref="AI710:AK710"/>
    <mergeCell ref="AL710:AP710"/>
    <mergeCell ref="E711:H711"/>
    <mergeCell ref="I711:K711"/>
    <mergeCell ref="L711:V711"/>
    <mergeCell ref="W711:Z711"/>
    <mergeCell ref="AA711:AC711"/>
    <mergeCell ref="AD711:AF711"/>
    <mergeCell ref="AG711:AH711"/>
    <mergeCell ref="AI711:AK711"/>
    <mergeCell ref="AL711:AP711"/>
    <mergeCell ref="E716:H716"/>
    <mergeCell ref="I716:K716"/>
    <mergeCell ref="L716:V716"/>
    <mergeCell ref="W716:Z716"/>
    <mergeCell ref="AA716:AC716"/>
    <mergeCell ref="AD716:AF716"/>
    <mergeCell ref="AG716:AH716"/>
    <mergeCell ref="AI716:AK716"/>
    <mergeCell ref="AL716:AP716"/>
    <mergeCell ref="E717:H717"/>
    <mergeCell ref="I717:K717"/>
    <mergeCell ref="L717:V717"/>
    <mergeCell ref="W717:Z717"/>
    <mergeCell ref="AA717:AC717"/>
    <mergeCell ref="AD717:AF717"/>
    <mergeCell ref="AG717:AH717"/>
    <mergeCell ref="AI717:AK717"/>
    <mergeCell ref="AL717:AP717"/>
    <mergeCell ref="E714:H714"/>
    <mergeCell ref="I714:K714"/>
    <mergeCell ref="L714:V714"/>
    <mergeCell ref="W714:Z714"/>
    <mergeCell ref="AA714:AC714"/>
    <mergeCell ref="AD714:AF714"/>
    <mergeCell ref="AG714:AH714"/>
    <mergeCell ref="AI714:AK714"/>
    <mergeCell ref="AL714:AP714"/>
    <mergeCell ref="E715:H715"/>
    <mergeCell ref="I715:K715"/>
    <mergeCell ref="L715:V715"/>
    <mergeCell ref="W715:Z715"/>
    <mergeCell ref="AA715:AC715"/>
    <mergeCell ref="AD715:AF715"/>
    <mergeCell ref="AG715:AH715"/>
    <mergeCell ref="AI715:AK715"/>
    <mergeCell ref="AL715:AP715"/>
    <mergeCell ref="E720:H720"/>
    <mergeCell ref="I720:K720"/>
    <mergeCell ref="L720:V720"/>
    <mergeCell ref="W720:Z720"/>
    <mergeCell ref="AA720:AC720"/>
    <mergeCell ref="AD720:AF720"/>
    <mergeCell ref="AG720:AH720"/>
    <mergeCell ref="AI720:AK720"/>
    <mergeCell ref="AL720:AP720"/>
    <mergeCell ref="E721:H721"/>
    <mergeCell ref="I721:K721"/>
    <mergeCell ref="L721:V721"/>
    <mergeCell ref="W721:Z721"/>
    <mergeCell ref="AA721:AC721"/>
    <mergeCell ref="AD721:AF721"/>
    <mergeCell ref="AG721:AH721"/>
    <mergeCell ref="AI721:AK721"/>
    <mergeCell ref="AL721:AP721"/>
    <mergeCell ref="E718:H718"/>
    <mergeCell ref="I718:K718"/>
    <mergeCell ref="L718:V718"/>
    <mergeCell ref="W718:Z718"/>
    <mergeCell ref="AA718:AC718"/>
    <mergeCell ref="AD718:AF718"/>
    <mergeCell ref="AG718:AH718"/>
    <mergeCell ref="AI718:AK718"/>
    <mergeCell ref="AL718:AP718"/>
    <mergeCell ref="E719:H719"/>
    <mergeCell ref="I719:K719"/>
    <mergeCell ref="L719:V719"/>
    <mergeCell ref="W719:Z719"/>
    <mergeCell ref="AA719:AC719"/>
    <mergeCell ref="AD719:AF719"/>
    <mergeCell ref="AG719:AH719"/>
    <mergeCell ref="AI719:AK719"/>
    <mergeCell ref="AL719:AP719"/>
    <mergeCell ref="E724:H724"/>
    <mergeCell ref="I724:K724"/>
    <mergeCell ref="L724:V724"/>
    <mergeCell ref="W724:Z724"/>
    <mergeCell ref="AA724:AC724"/>
    <mergeCell ref="AD724:AF724"/>
    <mergeCell ref="AG724:AH724"/>
    <mergeCell ref="AI724:AK724"/>
    <mergeCell ref="AL724:AP724"/>
    <mergeCell ref="E725:H725"/>
    <mergeCell ref="I725:K725"/>
    <mergeCell ref="L725:V725"/>
    <mergeCell ref="W725:Z725"/>
    <mergeCell ref="AA725:AC725"/>
    <mergeCell ref="AD725:AF725"/>
    <mergeCell ref="AG725:AH725"/>
    <mergeCell ref="AI725:AK725"/>
    <mergeCell ref="AL725:AP725"/>
    <mergeCell ref="E722:H722"/>
    <mergeCell ref="I722:K722"/>
    <mergeCell ref="L722:V722"/>
    <mergeCell ref="W722:Z722"/>
    <mergeCell ref="AA722:AC722"/>
    <mergeCell ref="AD722:AF722"/>
    <mergeCell ref="AG722:AH722"/>
    <mergeCell ref="AI722:AK722"/>
    <mergeCell ref="AL722:AP722"/>
    <mergeCell ref="E723:H723"/>
    <mergeCell ref="I723:K723"/>
    <mergeCell ref="L723:V723"/>
    <mergeCell ref="W723:Z723"/>
    <mergeCell ref="AA723:AC723"/>
    <mergeCell ref="AD723:AF723"/>
    <mergeCell ref="AG723:AH723"/>
    <mergeCell ref="AI723:AK723"/>
    <mergeCell ref="AL723:AP723"/>
    <mergeCell ref="E728:H728"/>
    <mergeCell ref="I728:K728"/>
    <mergeCell ref="L728:V728"/>
    <mergeCell ref="W728:Z728"/>
    <mergeCell ref="AA728:AC728"/>
    <mergeCell ref="AD728:AF728"/>
    <mergeCell ref="AG728:AH728"/>
    <mergeCell ref="AI728:AK728"/>
    <mergeCell ref="AL728:AP728"/>
    <mergeCell ref="E729:H729"/>
    <mergeCell ref="I729:K729"/>
    <mergeCell ref="L729:V729"/>
    <mergeCell ref="W729:Z729"/>
    <mergeCell ref="AA729:AC729"/>
    <mergeCell ref="AD729:AF729"/>
    <mergeCell ref="AG729:AH729"/>
    <mergeCell ref="AI729:AK729"/>
    <mergeCell ref="AL729:AP729"/>
    <mergeCell ref="E726:H726"/>
    <mergeCell ref="I726:K726"/>
    <mergeCell ref="L726:V726"/>
    <mergeCell ref="W726:Z726"/>
    <mergeCell ref="AA726:AC726"/>
    <mergeCell ref="AD726:AF726"/>
    <mergeCell ref="AG726:AH726"/>
    <mergeCell ref="AI726:AK726"/>
    <mergeCell ref="AL726:AP726"/>
    <mergeCell ref="E727:H727"/>
    <mergeCell ref="I727:K727"/>
    <mergeCell ref="L727:V727"/>
    <mergeCell ref="W727:Z727"/>
    <mergeCell ref="AA727:AC727"/>
    <mergeCell ref="AD727:AF727"/>
    <mergeCell ref="AG727:AH727"/>
    <mergeCell ref="AI727:AK727"/>
    <mergeCell ref="AL727:AP727"/>
    <mergeCell ref="E732:H732"/>
    <mergeCell ref="I732:K732"/>
    <mergeCell ref="L732:V732"/>
    <mergeCell ref="W732:Z732"/>
    <mergeCell ref="AA732:AC732"/>
    <mergeCell ref="AD732:AF732"/>
    <mergeCell ref="AG732:AH732"/>
    <mergeCell ref="AI732:AK732"/>
    <mergeCell ref="AL732:AP732"/>
    <mergeCell ref="E733:H733"/>
    <mergeCell ref="I733:K733"/>
    <mergeCell ref="L733:V733"/>
    <mergeCell ref="W733:Z733"/>
    <mergeCell ref="AA733:AC733"/>
    <mergeCell ref="AD733:AF733"/>
    <mergeCell ref="AG733:AH733"/>
    <mergeCell ref="AI733:AK733"/>
    <mergeCell ref="AL733:AP733"/>
    <mergeCell ref="E730:H730"/>
    <mergeCell ref="I730:K730"/>
    <mergeCell ref="L730:V730"/>
    <mergeCell ref="W730:Z730"/>
    <mergeCell ref="AA730:AC730"/>
    <mergeCell ref="AD730:AF730"/>
    <mergeCell ref="AG730:AH730"/>
    <mergeCell ref="AI730:AK730"/>
    <mergeCell ref="AL730:AP730"/>
    <mergeCell ref="E731:H731"/>
    <mergeCell ref="I731:K731"/>
    <mergeCell ref="L731:V731"/>
    <mergeCell ref="W731:Z731"/>
    <mergeCell ref="AA731:AC731"/>
    <mergeCell ref="AD731:AF731"/>
    <mergeCell ref="AG731:AH731"/>
    <mergeCell ref="AI731:AK731"/>
    <mergeCell ref="AL731:AP731"/>
    <mergeCell ref="E736:H736"/>
    <mergeCell ref="I736:K736"/>
    <mergeCell ref="L736:V736"/>
    <mergeCell ref="W736:Z736"/>
    <mergeCell ref="AA736:AC736"/>
    <mergeCell ref="AD736:AF736"/>
    <mergeCell ref="AG736:AH736"/>
    <mergeCell ref="AI736:AK736"/>
    <mergeCell ref="AL736:AP736"/>
    <mergeCell ref="E737:H737"/>
    <mergeCell ref="I737:K737"/>
    <mergeCell ref="L737:V737"/>
    <mergeCell ref="W737:Z737"/>
    <mergeCell ref="AA737:AC737"/>
    <mergeCell ref="AD737:AF737"/>
    <mergeCell ref="AG737:AH737"/>
    <mergeCell ref="AI737:AK737"/>
    <mergeCell ref="AL737:AP737"/>
    <mergeCell ref="E734:H734"/>
    <mergeCell ref="I734:K734"/>
    <mergeCell ref="L734:V734"/>
    <mergeCell ref="W734:Z734"/>
    <mergeCell ref="AA734:AC734"/>
    <mergeCell ref="AD734:AF734"/>
    <mergeCell ref="AG734:AH734"/>
    <mergeCell ref="AI734:AK734"/>
    <mergeCell ref="AL734:AP734"/>
    <mergeCell ref="E735:H735"/>
    <mergeCell ref="I735:K735"/>
    <mergeCell ref="L735:V735"/>
    <mergeCell ref="W735:Z735"/>
    <mergeCell ref="AA735:AC735"/>
    <mergeCell ref="AD735:AF735"/>
    <mergeCell ref="AG735:AH735"/>
    <mergeCell ref="AI735:AK735"/>
    <mergeCell ref="AL735:AP735"/>
    <mergeCell ref="E740:H740"/>
    <mergeCell ref="I740:K740"/>
    <mergeCell ref="L740:V740"/>
    <mergeCell ref="W740:Z740"/>
    <mergeCell ref="AA740:AC740"/>
    <mergeCell ref="AD740:AF740"/>
    <mergeCell ref="AG740:AH740"/>
    <mergeCell ref="AI740:AK740"/>
    <mergeCell ref="AL740:AP740"/>
    <mergeCell ref="E741:H741"/>
    <mergeCell ref="I741:K741"/>
    <mergeCell ref="L741:V741"/>
    <mergeCell ref="W741:Z741"/>
    <mergeCell ref="AA741:AC741"/>
    <mergeCell ref="AD741:AF741"/>
    <mergeCell ref="AG741:AH741"/>
    <mergeCell ref="AI741:AK741"/>
    <mergeCell ref="AL741:AP741"/>
    <mergeCell ref="E738:H738"/>
    <mergeCell ref="I738:K738"/>
    <mergeCell ref="L738:V738"/>
    <mergeCell ref="W738:Z738"/>
    <mergeCell ref="AA738:AC738"/>
    <mergeCell ref="AD738:AF738"/>
    <mergeCell ref="AG738:AH738"/>
    <mergeCell ref="AI738:AK738"/>
    <mergeCell ref="AL738:AP738"/>
    <mergeCell ref="E739:H739"/>
    <mergeCell ref="I739:K739"/>
    <mergeCell ref="L739:V739"/>
    <mergeCell ref="W739:Z739"/>
    <mergeCell ref="AA739:AC739"/>
    <mergeCell ref="AD739:AF739"/>
    <mergeCell ref="AG739:AH739"/>
    <mergeCell ref="AI739:AK739"/>
    <mergeCell ref="AL739:AP739"/>
    <mergeCell ref="E744:H744"/>
    <mergeCell ref="I744:K744"/>
    <mergeCell ref="L744:V744"/>
    <mergeCell ref="W744:Z744"/>
    <mergeCell ref="AA744:AC744"/>
    <mergeCell ref="AD744:AF744"/>
    <mergeCell ref="AG744:AH744"/>
    <mergeCell ref="AI744:AK744"/>
    <mergeCell ref="AL744:AP744"/>
    <mergeCell ref="E745:H745"/>
    <mergeCell ref="I745:K745"/>
    <mergeCell ref="L745:V745"/>
    <mergeCell ref="W745:Z745"/>
    <mergeCell ref="AA745:AC745"/>
    <mergeCell ref="AD745:AF745"/>
    <mergeCell ref="AG745:AH745"/>
    <mergeCell ref="AI745:AK745"/>
    <mergeCell ref="AL745:AP745"/>
    <mergeCell ref="E742:H742"/>
    <mergeCell ref="I742:K742"/>
    <mergeCell ref="L742:V742"/>
    <mergeCell ref="W742:Z742"/>
    <mergeCell ref="AA742:AC742"/>
    <mergeCell ref="AD742:AF742"/>
    <mergeCell ref="AG742:AH742"/>
    <mergeCell ref="AI742:AK742"/>
    <mergeCell ref="AL742:AP742"/>
    <mergeCell ref="E743:H743"/>
    <mergeCell ref="I743:K743"/>
    <mergeCell ref="L743:V743"/>
    <mergeCell ref="W743:Z743"/>
    <mergeCell ref="AA743:AC743"/>
    <mergeCell ref="AD743:AF743"/>
    <mergeCell ref="AG743:AH743"/>
    <mergeCell ref="AI743:AK743"/>
    <mergeCell ref="AL743:AP743"/>
    <mergeCell ref="E748:H748"/>
    <mergeCell ref="I748:K748"/>
    <mergeCell ref="L748:V748"/>
    <mergeCell ref="W748:Z748"/>
    <mergeCell ref="AA748:AC748"/>
    <mergeCell ref="AD748:AF748"/>
    <mergeCell ref="AG748:AH748"/>
    <mergeCell ref="AI748:AK748"/>
    <mergeCell ref="AL748:AP748"/>
    <mergeCell ref="E749:H749"/>
    <mergeCell ref="I749:K749"/>
    <mergeCell ref="L749:V749"/>
    <mergeCell ref="W749:Z749"/>
    <mergeCell ref="AA749:AC749"/>
    <mergeCell ref="AD749:AF749"/>
    <mergeCell ref="AG749:AH749"/>
    <mergeCell ref="AI749:AK749"/>
    <mergeCell ref="AL749:AP749"/>
    <mergeCell ref="E746:H746"/>
    <mergeCell ref="I746:K746"/>
    <mergeCell ref="L746:V746"/>
    <mergeCell ref="W746:Z746"/>
    <mergeCell ref="AA746:AC746"/>
    <mergeCell ref="AD746:AF746"/>
    <mergeCell ref="AG746:AH746"/>
    <mergeCell ref="AI746:AK746"/>
    <mergeCell ref="AL746:AP746"/>
    <mergeCell ref="E747:H747"/>
    <mergeCell ref="I747:K747"/>
    <mergeCell ref="L747:V747"/>
    <mergeCell ref="W747:Z747"/>
    <mergeCell ref="AA747:AC747"/>
    <mergeCell ref="AD747:AF747"/>
    <mergeCell ref="AG747:AH747"/>
    <mergeCell ref="AI747:AK747"/>
    <mergeCell ref="AL747:AP747"/>
    <mergeCell ref="E752:H752"/>
    <mergeCell ref="I752:K752"/>
    <mergeCell ref="L752:V752"/>
    <mergeCell ref="W752:Z752"/>
    <mergeCell ref="AA752:AC752"/>
    <mergeCell ref="AD752:AF752"/>
    <mergeCell ref="AG752:AH752"/>
    <mergeCell ref="AI752:AK752"/>
    <mergeCell ref="AL752:AP752"/>
    <mergeCell ref="E753:H753"/>
    <mergeCell ref="I753:K753"/>
    <mergeCell ref="L753:V753"/>
    <mergeCell ref="W753:Z753"/>
    <mergeCell ref="AA753:AC753"/>
    <mergeCell ref="AD753:AF753"/>
    <mergeCell ref="AG753:AH753"/>
    <mergeCell ref="AI753:AK753"/>
    <mergeCell ref="AL753:AP753"/>
    <mergeCell ref="E750:H750"/>
    <mergeCell ref="I750:K750"/>
    <mergeCell ref="L750:V750"/>
    <mergeCell ref="W750:Z750"/>
    <mergeCell ref="AA750:AC750"/>
    <mergeCell ref="AD750:AF750"/>
    <mergeCell ref="AG750:AH750"/>
    <mergeCell ref="AI750:AK750"/>
    <mergeCell ref="AL750:AP750"/>
    <mergeCell ref="E751:H751"/>
    <mergeCell ref="I751:K751"/>
    <mergeCell ref="L751:V751"/>
    <mergeCell ref="W751:Z751"/>
    <mergeCell ref="AA751:AC751"/>
    <mergeCell ref="AD751:AF751"/>
    <mergeCell ref="AG751:AH751"/>
    <mergeCell ref="AI751:AK751"/>
    <mergeCell ref="AL751:AP751"/>
    <mergeCell ref="E756:H756"/>
    <mergeCell ref="I756:K756"/>
    <mergeCell ref="L756:V756"/>
    <mergeCell ref="W756:Z756"/>
    <mergeCell ref="AA756:AC756"/>
    <mergeCell ref="AD756:AF756"/>
    <mergeCell ref="AG756:AH756"/>
    <mergeCell ref="AI756:AK756"/>
    <mergeCell ref="AL756:AP756"/>
    <mergeCell ref="E757:H757"/>
    <mergeCell ref="I757:K757"/>
    <mergeCell ref="L757:V757"/>
    <mergeCell ref="W757:Z757"/>
    <mergeCell ref="AA757:AC757"/>
    <mergeCell ref="AD757:AF757"/>
    <mergeCell ref="AG757:AH757"/>
    <mergeCell ref="AI757:AK757"/>
    <mergeCell ref="AL757:AP757"/>
    <mergeCell ref="E754:H754"/>
    <mergeCell ref="I754:K754"/>
    <mergeCell ref="L754:V754"/>
    <mergeCell ref="W754:Z754"/>
    <mergeCell ref="AA754:AC754"/>
    <mergeCell ref="AD754:AF754"/>
    <mergeCell ref="AG754:AH754"/>
    <mergeCell ref="AI754:AK754"/>
    <mergeCell ref="AL754:AP754"/>
    <mergeCell ref="E755:H755"/>
    <mergeCell ref="I755:K755"/>
    <mergeCell ref="L755:V755"/>
    <mergeCell ref="W755:Z755"/>
    <mergeCell ref="AA755:AC755"/>
    <mergeCell ref="AD755:AF755"/>
    <mergeCell ref="AG755:AH755"/>
    <mergeCell ref="AI755:AK755"/>
    <mergeCell ref="AL755:AP755"/>
    <mergeCell ref="E760:H760"/>
    <mergeCell ref="I760:K760"/>
    <mergeCell ref="L760:V760"/>
    <mergeCell ref="W760:Z760"/>
    <mergeCell ref="AA760:AC760"/>
    <mergeCell ref="AD760:AF760"/>
    <mergeCell ref="AG760:AH760"/>
    <mergeCell ref="AI760:AK760"/>
    <mergeCell ref="AL760:AP760"/>
    <mergeCell ref="E761:H761"/>
    <mergeCell ref="I761:K761"/>
    <mergeCell ref="L761:V761"/>
    <mergeCell ref="W761:Z761"/>
    <mergeCell ref="AA761:AC761"/>
    <mergeCell ref="AD761:AF761"/>
    <mergeCell ref="AG761:AH761"/>
    <mergeCell ref="AI761:AK761"/>
    <mergeCell ref="AL761:AP761"/>
    <mergeCell ref="E758:H758"/>
    <mergeCell ref="I758:K758"/>
    <mergeCell ref="L758:V758"/>
    <mergeCell ref="W758:Z758"/>
    <mergeCell ref="AA758:AC758"/>
    <mergeCell ref="AD758:AF758"/>
    <mergeCell ref="AG758:AH758"/>
    <mergeCell ref="AI758:AK758"/>
    <mergeCell ref="AL758:AP758"/>
    <mergeCell ref="E759:H759"/>
    <mergeCell ref="I759:K759"/>
    <mergeCell ref="L759:V759"/>
    <mergeCell ref="W759:Z759"/>
    <mergeCell ref="AA759:AC759"/>
    <mergeCell ref="AD759:AF759"/>
    <mergeCell ref="AG759:AH759"/>
    <mergeCell ref="AI759:AK759"/>
    <mergeCell ref="AL759:AP759"/>
    <mergeCell ref="E764:H764"/>
    <mergeCell ref="I764:K764"/>
    <mergeCell ref="L764:V764"/>
    <mergeCell ref="W764:Z764"/>
    <mergeCell ref="AA764:AC764"/>
    <mergeCell ref="AD764:AF764"/>
    <mergeCell ref="AG764:AH764"/>
    <mergeCell ref="AI764:AK764"/>
    <mergeCell ref="AL764:AP764"/>
    <mergeCell ref="E765:H765"/>
    <mergeCell ref="I765:K765"/>
    <mergeCell ref="L765:V765"/>
    <mergeCell ref="W765:Z765"/>
    <mergeCell ref="AA765:AC765"/>
    <mergeCell ref="AD765:AF765"/>
    <mergeCell ref="AG765:AH765"/>
    <mergeCell ref="AI765:AK765"/>
    <mergeCell ref="AL765:AP765"/>
    <mergeCell ref="E762:H762"/>
    <mergeCell ref="I762:K762"/>
    <mergeCell ref="L762:V762"/>
    <mergeCell ref="W762:Z762"/>
    <mergeCell ref="AA762:AC762"/>
    <mergeCell ref="AD762:AF762"/>
    <mergeCell ref="AG762:AH762"/>
    <mergeCell ref="AI762:AK762"/>
    <mergeCell ref="AL762:AP762"/>
    <mergeCell ref="E763:H763"/>
    <mergeCell ref="I763:K763"/>
    <mergeCell ref="L763:V763"/>
    <mergeCell ref="W763:Z763"/>
    <mergeCell ref="AA763:AC763"/>
    <mergeCell ref="AD763:AF763"/>
    <mergeCell ref="AG763:AH763"/>
    <mergeCell ref="AI763:AK763"/>
    <mergeCell ref="AL763:AP763"/>
    <mergeCell ref="E768:H768"/>
    <mergeCell ref="I768:K768"/>
    <mergeCell ref="L768:V768"/>
    <mergeCell ref="W768:Z768"/>
    <mergeCell ref="AA768:AC768"/>
    <mergeCell ref="AD768:AF768"/>
    <mergeCell ref="AG768:AH768"/>
    <mergeCell ref="AI768:AK768"/>
    <mergeCell ref="AL768:AP768"/>
    <mergeCell ref="E769:H769"/>
    <mergeCell ref="I769:K769"/>
    <mergeCell ref="L769:V769"/>
    <mergeCell ref="W769:Z769"/>
    <mergeCell ref="AA769:AC769"/>
    <mergeCell ref="AD769:AF769"/>
    <mergeCell ref="AG769:AH769"/>
    <mergeCell ref="AI769:AK769"/>
    <mergeCell ref="AL769:AP769"/>
    <mergeCell ref="E766:H766"/>
    <mergeCell ref="I766:K766"/>
    <mergeCell ref="L766:V766"/>
    <mergeCell ref="W766:Z766"/>
    <mergeCell ref="AA766:AC766"/>
    <mergeCell ref="AD766:AF766"/>
    <mergeCell ref="AG766:AH766"/>
    <mergeCell ref="AI766:AK766"/>
    <mergeCell ref="AL766:AP766"/>
    <mergeCell ref="E767:H767"/>
    <mergeCell ref="I767:K767"/>
    <mergeCell ref="L767:V767"/>
    <mergeCell ref="W767:Z767"/>
    <mergeCell ref="AA767:AC767"/>
    <mergeCell ref="AD767:AF767"/>
    <mergeCell ref="AG767:AH767"/>
    <mergeCell ref="AI767:AK767"/>
    <mergeCell ref="AL767:AP767"/>
    <mergeCell ref="E772:H772"/>
    <mergeCell ref="I772:K772"/>
    <mergeCell ref="L772:V772"/>
    <mergeCell ref="W772:Z772"/>
    <mergeCell ref="AA772:AC772"/>
    <mergeCell ref="AD772:AF772"/>
    <mergeCell ref="AG772:AH772"/>
    <mergeCell ref="AI772:AK772"/>
    <mergeCell ref="AL772:AP772"/>
    <mergeCell ref="E773:H773"/>
    <mergeCell ref="I773:K773"/>
    <mergeCell ref="L773:V773"/>
    <mergeCell ref="W773:Z773"/>
    <mergeCell ref="AA773:AC773"/>
    <mergeCell ref="AD773:AF773"/>
    <mergeCell ref="AG773:AH773"/>
    <mergeCell ref="AI773:AK773"/>
    <mergeCell ref="AL773:AP773"/>
    <mergeCell ref="E770:H770"/>
    <mergeCell ref="I770:K770"/>
    <mergeCell ref="L770:V770"/>
    <mergeCell ref="W770:Z770"/>
    <mergeCell ref="AA770:AC770"/>
    <mergeCell ref="AD770:AF770"/>
    <mergeCell ref="AG770:AH770"/>
    <mergeCell ref="AI770:AK770"/>
    <mergeCell ref="AL770:AP770"/>
    <mergeCell ref="E771:H771"/>
    <mergeCell ref="I771:K771"/>
    <mergeCell ref="L771:V771"/>
    <mergeCell ref="W771:Z771"/>
    <mergeCell ref="AA771:AC771"/>
    <mergeCell ref="AD771:AF771"/>
    <mergeCell ref="AG771:AH771"/>
    <mergeCell ref="AI771:AK771"/>
    <mergeCell ref="AL771:AP771"/>
    <mergeCell ref="E776:H776"/>
    <mergeCell ref="I776:K776"/>
    <mergeCell ref="L776:V776"/>
    <mergeCell ref="W776:Z776"/>
    <mergeCell ref="AA776:AC776"/>
    <mergeCell ref="AD776:AF776"/>
    <mergeCell ref="AG776:AH776"/>
    <mergeCell ref="AI776:AK776"/>
    <mergeCell ref="AL776:AP776"/>
    <mergeCell ref="E777:H777"/>
    <mergeCell ref="I777:K777"/>
    <mergeCell ref="L777:V777"/>
    <mergeCell ref="W777:Z777"/>
    <mergeCell ref="AA777:AC777"/>
    <mergeCell ref="AD777:AF777"/>
    <mergeCell ref="AG777:AH777"/>
    <mergeCell ref="AI777:AK777"/>
    <mergeCell ref="AL777:AP777"/>
    <mergeCell ref="E774:H774"/>
    <mergeCell ref="I774:K774"/>
    <mergeCell ref="L774:V774"/>
    <mergeCell ref="W774:Z774"/>
    <mergeCell ref="AA774:AC774"/>
    <mergeCell ref="AD774:AF774"/>
    <mergeCell ref="AG774:AH774"/>
    <mergeCell ref="AI774:AK774"/>
    <mergeCell ref="AL774:AP774"/>
    <mergeCell ref="E775:H775"/>
    <mergeCell ref="I775:K775"/>
    <mergeCell ref="L775:V775"/>
    <mergeCell ref="W775:Z775"/>
    <mergeCell ref="AA775:AC775"/>
    <mergeCell ref="AD775:AF775"/>
    <mergeCell ref="AG775:AH775"/>
    <mergeCell ref="AI775:AK775"/>
    <mergeCell ref="AL775:AP775"/>
    <mergeCell ref="E780:H780"/>
    <mergeCell ref="I780:K780"/>
    <mergeCell ref="L780:V780"/>
    <mergeCell ref="W780:Z780"/>
    <mergeCell ref="AA780:AC780"/>
    <mergeCell ref="AD780:AF780"/>
    <mergeCell ref="AG780:AH780"/>
    <mergeCell ref="AI780:AK780"/>
    <mergeCell ref="AL780:AP780"/>
    <mergeCell ref="E781:H781"/>
    <mergeCell ref="I781:K781"/>
    <mergeCell ref="L781:V781"/>
    <mergeCell ref="W781:Z781"/>
    <mergeCell ref="AA781:AC781"/>
    <mergeCell ref="AD781:AF781"/>
    <mergeCell ref="AG781:AH781"/>
    <mergeCell ref="AI781:AK781"/>
    <mergeCell ref="AL781:AP781"/>
    <mergeCell ref="E778:H778"/>
    <mergeCell ref="I778:K778"/>
    <mergeCell ref="L778:V778"/>
    <mergeCell ref="W778:Z778"/>
    <mergeCell ref="AA778:AC778"/>
    <mergeCell ref="AD778:AF778"/>
    <mergeCell ref="AG778:AH778"/>
    <mergeCell ref="AI778:AK778"/>
    <mergeCell ref="AL778:AP778"/>
    <mergeCell ref="E779:H779"/>
    <mergeCell ref="I779:K779"/>
    <mergeCell ref="L779:V779"/>
    <mergeCell ref="W779:Z779"/>
    <mergeCell ref="AA779:AC779"/>
    <mergeCell ref="AD779:AF779"/>
    <mergeCell ref="AG779:AH779"/>
    <mergeCell ref="AI779:AK779"/>
    <mergeCell ref="AL779:AP779"/>
    <mergeCell ref="E784:H784"/>
    <mergeCell ref="I784:K784"/>
    <mergeCell ref="L784:V784"/>
    <mergeCell ref="W784:Z784"/>
    <mergeCell ref="AA784:AC784"/>
    <mergeCell ref="AD784:AF784"/>
    <mergeCell ref="AG784:AH784"/>
    <mergeCell ref="AI784:AK784"/>
    <mergeCell ref="AL784:AP784"/>
    <mergeCell ref="E785:H785"/>
    <mergeCell ref="I785:K785"/>
    <mergeCell ref="L785:V785"/>
    <mergeCell ref="W785:Z785"/>
    <mergeCell ref="AA785:AC785"/>
    <mergeCell ref="AD785:AF785"/>
    <mergeCell ref="AG785:AH785"/>
    <mergeCell ref="AI785:AK785"/>
    <mergeCell ref="AL785:AP785"/>
    <mergeCell ref="E782:H782"/>
    <mergeCell ref="I782:K782"/>
    <mergeCell ref="L782:V782"/>
    <mergeCell ref="W782:Z782"/>
    <mergeCell ref="AA782:AC782"/>
    <mergeCell ref="AD782:AF782"/>
    <mergeCell ref="AG782:AH782"/>
    <mergeCell ref="AI782:AK782"/>
    <mergeCell ref="AL782:AP782"/>
    <mergeCell ref="E783:H783"/>
    <mergeCell ref="I783:K783"/>
    <mergeCell ref="L783:V783"/>
    <mergeCell ref="W783:Z783"/>
    <mergeCell ref="AA783:AC783"/>
    <mergeCell ref="AD783:AF783"/>
    <mergeCell ref="AG783:AH783"/>
    <mergeCell ref="AI783:AK783"/>
    <mergeCell ref="AL783:AP783"/>
    <mergeCell ref="E788:H788"/>
    <mergeCell ref="I788:K788"/>
    <mergeCell ref="L788:V788"/>
    <mergeCell ref="W788:Z788"/>
    <mergeCell ref="AA788:AC788"/>
    <mergeCell ref="AD788:AF788"/>
    <mergeCell ref="AG788:AH788"/>
    <mergeCell ref="AI788:AK788"/>
    <mergeCell ref="AL788:AP788"/>
    <mergeCell ref="E789:H789"/>
    <mergeCell ref="I789:K789"/>
    <mergeCell ref="L789:V789"/>
    <mergeCell ref="W789:Z789"/>
    <mergeCell ref="AA789:AC789"/>
    <mergeCell ref="AD789:AF789"/>
    <mergeCell ref="AG789:AH789"/>
    <mergeCell ref="AI789:AK789"/>
    <mergeCell ref="AL789:AP789"/>
    <mergeCell ref="E786:H786"/>
    <mergeCell ref="I786:K786"/>
    <mergeCell ref="L786:V786"/>
    <mergeCell ref="W786:Z786"/>
    <mergeCell ref="AA786:AC786"/>
    <mergeCell ref="AD786:AF786"/>
    <mergeCell ref="AG786:AH786"/>
    <mergeCell ref="AI786:AK786"/>
    <mergeCell ref="AL786:AP786"/>
    <mergeCell ref="E787:H787"/>
    <mergeCell ref="I787:K787"/>
    <mergeCell ref="L787:V787"/>
    <mergeCell ref="W787:Z787"/>
    <mergeCell ref="AA787:AC787"/>
    <mergeCell ref="AD787:AF787"/>
    <mergeCell ref="AG787:AH787"/>
    <mergeCell ref="AI787:AK787"/>
    <mergeCell ref="AL787:AP787"/>
    <mergeCell ref="E792:H792"/>
    <mergeCell ref="I792:K792"/>
    <mergeCell ref="L792:V792"/>
    <mergeCell ref="W792:Z792"/>
    <mergeCell ref="AA792:AC792"/>
    <mergeCell ref="AD792:AF792"/>
    <mergeCell ref="AG792:AH792"/>
    <mergeCell ref="AI792:AK792"/>
    <mergeCell ref="AL792:AP792"/>
    <mergeCell ref="E793:H793"/>
    <mergeCell ref="I793:K793"/>
    <mergeCell ref="L793:V793"/>
    <mergeCell ref="W793:Z793"/>
    <mergeCell ref="AA793:AC793"/>
    <mergeCell ref="AD793:AF793"/>
    <mergeCell ref="AG793:AH793"/>
    <mergeCell ref="AI793:AK793"/>
    <mergeCell ref="AL793:AP793"/>
    <mergeCell ref="E790:H790"/>
    <mergeCell ref="I790:K790"/>
    <mergeCell ref="L790:V790"/>
    <mergeCell ref="W790:Z790"/>
    <mergeCell ref="AA790:AC790"/>
    <mergeCell ref="AD790:AF790"/>
    <mergeCell ref="AG790:AH790"/>
    <mergeCell ref="AI790:AK790"/>
    <mergeCell ref="AL790:AP790"/>
    <mergeCell ref="E791:H791"/>
    <mergeCell ref="I791:K791"/>
    <mergeCell ref="L791:V791"/>
    <mergeCell ref="W791:Z791"/>
    <mergeCell ref="AA791:AC791"/>
    <mergeCell ref="AD791:AF791"/>
    <mergeCell ref="AG791:AH791"/>
    <mergeCell ref="AI791:AK791"/>
    <mergeCell ref="AL791:AP791"/>
    <mergeCell ref="E796:H796"/>
    <mergeCell ref="I796:K796"/>
    <mergeCell ref="L796:V796"/>
    <mergeCell ref="W796:Z796"/>
    <mergeCell ref="AA796:AC796"/>
    <mergeCell ref="AD796:AF796"/>
    <mergeCell ref="AG796:AH796"/>
    <mergeCell ref="AI796:AK796"/>
    <mergeCell ref="AL796:AP796"/>
    <mergeCell ref="E797:H797"/>
    <mergeCell ref="I797:K797"/>
    <mergeCell ref="L797:V797"/>
    <mergeCell ref="W797:Z797"/>
    <mergeCell ref="AA797:AC797"/>
    <mergeCell ref="AD797:AF797"/>
    <mergeCell ref="AG797:AH797"/>
    <mergeCell ref="AI797:AK797"/>
    <mergeCell ref="AL797:AP797"/>
    <mergeCell ref="E794:H794"/>
    <mergeCell ref="I794:K794"/>
    <mergeCell ref="L794:V794"/>
    <mergeCell ref="W794:Z794"/>
    <mergeCell ref="AA794:AC794"/>
    <mergeCell ref="AD794:AF794"/>
    <mergeCell ref="AG794:AH794"/>
    <mergeCell ref="AI794:AK794"/>
    <mergeCell ref="AL794:AP794"/>
    <mergeCell ref="E795:H795"/>
    <mergeCell ref="I795:K795"/>
    <mergeCell ref="L795:V795"/>
    <mergeCell ref="W795:Z795"/>
    <mergeCell ref="AA795:AC795"/>
    <mergeCell ref="AD795:AF795"/>
    <mergeCell ref="AG795:AH795"/>
    <mergeCell ref="AI795:AK795"/>
    <mergeCell ref="AL795:AP795"/>
    <mergeCell ref="E800:H800"/>
    <mergeCell ref="I800:K800"/>
    <mergeCell ref="L800:V800"/>
    <mergeCell ref="W800:Z800"/>
    <mergeCell ref="AA800:AC800"/>
    <mergeCell ref="AD800:AF800"/>
    <mergeCell ref="AG800:AH800"/>
    <mergeCell ref="AI800:AK800"/>
    <mergeCell ref="AL800:AP800"/>
    <mergeCell ref="E801:H801"/>
    <mergeCell ref="I801:K801"/>
    <mergeCell ref="L801:V801"/>
    <mergeCell ref="W801:Z801"/>
    <mergeCell ref="AA801:AC801"/>
    <mergeCell ref="AD801:AF801"/>
    <mergeCell ref="AG801:AH801"/>
    <mergeCell ref="AI801:AK801"/>
    <mergeCell ref="AL801:AP801"/>
    <mergeCell ref="E798:H798"/>
    <mergeCell ref="I798:K798"/>
    <mergeCell ref="L798:V798"/>
    <mergeCell ref="W798:Z798"/>
    <mergeCell ref="AA798:AC798"/>
    <mergeCell ref="AD798:AF798"/>
    <mergeCell ref="AG798:AH798"/>
    <mergeCell ref="AI798:AK798"/>
    <mergeCell ref="AL798:AP798"/>
    <mergeCell ref="E799:H799"/>
    <mergeCell ref="I799:K799"/>
    <mergeCell ref="L799:V799"/>
    <mergeCell ref="W799:Z799"/>
    <mergeCell ref="AA799:AC799"/>
    <mergeCell ref="AD799:AF799"/>
    <mergeCell ref="AG799:AH799"/>
    <mergeCell ref="AI799:AK799"/>
    <mergeCell ref="AL799:AP799"/>
    <mergeCell ref="E804:H804"/>
    <mergeCell ref="I804:K804"/>
    <mergeCell ref="L804:V804"/>
    <mergeCell ref="W804:Z804"/>
    <mergeCell ref="AA804:AC804"/>
    <mergeCell ref="AD804:AF804"/>
    <mergeCell ref="AG804:AH804"/>
    <mergeCell ref="AI804:AK804"/>
    <mergeCell ref="AL804:AP804"/>
    <mergeCell ref="E805:H805"/>
    <mergeCell ref="I805:K805"/>
    <mergeCell ref="L805:V805"/>
    <mergeCell ref="W805:Z805"/>
    <mergeCell ref="AA805:AC805"/>
    <mergeCell ref="AD805:AF805"/>
    <mergeCell ref="AG805:AH805"/>
    <mergeCell ref="AI805:AK805"/>
    <mergeCell ref="AL805:AP805"/>
    <mergeCell ref="E802:H802"/>
    <mergeCell ref="I802:K802"/>
    <mergeCell ref="L802:V802"/>
    <mergeCell ref="W802:Z802"/>
    <mergeCell ref="AA802:AC802"/>
    <mergeCell ref="AD802:AF802"/>
    <mergeCell ref="AG802:AH802"/>
    <mergeCell ref="AI802:AK802"/>
    <mergeCell ref="AL802:AP802"/>
    <mergeCell ref="E803:H803"/>
    <mergeCell ref="I803:K803"/>
    <mergeCell ref="L803:V803"/>
    <mergeCell ref="W803:Z803"/>
    <mergeCell ref="AA803:AC803"/>
    <mergeCell ref="AD803:AF803"/>
    <mergeCell ref="AG803:AH803"/>
    <mergeCell ref="AI803:AK803"/>
    <mergeCell ref="AL803:AP803"/>
    <mergeCell ref="E808:H808"/>
    <mergeCell ref="I808:K808"/>
    <mergeCell ref="L808:V808"/>
    <mergeCell ref="W808:Z808"/>
    <mergeCell ref="AA808:AC808"/>
    <mergeCell ref="AD808:AF808"/>
    <mergeCell ref="AG808:AH808"/>
    <mergeCell ref="AI808:AK808"/>
    <mergeCell ref="AL808:AP808"/>
    <mergeCell ref="E809:H809"/>
    <mergeCell ref="I809:K809"/>
    <mergeCell ref="L809:V809"/>
    <mergeCell ref="W809:Z809"/>
    <mergeCell ref="AA809:AC809"/>
    <mergeCell ref="AD809:AF809"/>
    <mergeCell ref="AG809:AH809"/>
    <mergeCell ref="AI809:AK809"/>
    <mergeCell ref="AL809:AP809"/>
    <mergeCell ref="E806:H806"/>
    <mergeCell ref="I806:K806"/>
    <mergeCell ref="L806:V806"/>
    <mergeCell ref="W806:Z806"/>
    <mergeCell ref="AA806:AC806"/>
    <mergeCell ref="AD806:AF806"/>
    <mergeCell ref="AG806:AH806"/>
    <mergeCell ref="AI806:AK806"/>
    <mergeCell ref="AL806:AP806"/>
    <mergeCell ref="E807:H807"/>
    <mergeCell ref="I807:K807"/>
    <mergeCell ref="L807:V807"/>
    <mergeCell ref="W807:Z807"/>
    <mergeCell ref="AA807:AC807"/>
    <mergeCell ref="AD807:AF807"/>
    <mergeCell ref="AG807:AH807"/>
    <mergeCell ref="AI807:AK807"/>
    <mergeCell ref="AL807:AP807"/>
    <mergeCell ref="E812:H812"/>
    <mergeCell ref="I812:K812"/>
    <mergeCell ref="L812:V812"/>
    <mergeCell ref="W812:Z812"/>
    <mergeCell ref="AA812:AC812"/>
    <mergeCell ref="AD812:AF812"/>
    <mergeCell ref="AG812:AH812"/>
    <mergeCell ref="AI812:AK812"/>
    <mergeCell ref="AL812:AP812"/>
    <mergeCell ref="E813:H813"/>
    <mergeCell ref="I813:K813"/>
    <mergeCell ref="L813:V813"/>
    <mergeCell ref="W813:Z813"/>
    <mergeCell ref="AA813:AC813"/>
    <mergeCell ref="AD813:AF813"/>
    <mergeCell ref="AG813:AH813"/>
    <mergeCell ref="AI813:AK813"/>
    <mergeCell ref="AL813:AP813"/>
    <mergeCell ref="E810:H810"/>
    <mergeCell ref="I810:K810"/>
    <mergeCell ref="L810:V810"/>
    <mergeCell ref="W810:Z810"/>
    <mergeCell ref="AA810:AC810"/>
    <mergeCell ref="AD810:AF810"/>
    <mergeCell ref="AG810:AH810"/>
    <mergeCell ref="AI810:AK810"/>
    <mergeCell ref="AL810:AP810"/>
    <mergeCell ref="E811:H811"/>
    <mergeCell ref="I811:K811"/>
    <mergeCell ref="L811:V811"/>
    <mergeCell ref="W811:Z811"/>
    <mergeCell ref="AA811:AC811"/>
    <mergeCell ref="AD811:AF811"/>
    <mergeCell ref="AG811:AH811"/>
    <mergeCell ref="AI811:AK811"/>
    <mergeCell ref="AL811:AP811"/>
    <mergeCell ref="E816:H816"/>
    <mergeCell ref="I816:K816"/>
    <mergeCell ref="L816:V816"/>
    <mergeCell ref="W816:Z816"/>
    <mergeCell ref="AA816:AC816"/>
    <mergeCell ref="AD816:AF816"/>
    <mergeCell ref="AG816:AH816"/>
    <mergeCell ref="AI816:AK816"/>
    <mergeCell ref="AL816:AP816"/>
    <mergeCell ref="E817:H817"/>
    <mergeCell ref="I817:K817"/>
    <mergeCell ref="L817:V817"/>
    <mergeCell ref="W817:Z817"/>
    <mergeCell ref="AA817:AC817"/>
    <mergeCell ref="AD817:AF817"/>
    <mergeCell ref="AG817:AH817"/>
    <mergeCell ref="AI817:AK817"/>
    <mergeCell ref="AL817:AP817"/>
    <mergeCell ref="E814:H814"/>
    <mergeCell ref="I814:K814"/>
    <mergeCell ref="L814:V814"/>
    <mergeCell ref="W814:Z814"/>
    <mergeCell ref="AA814:AC814"/>
    <mergeCell ref="AD814:AF814"/>
    <mergeCell ref="AG814:AH814"/>
    <mergeCell ref="AI814:AK814"/>
    <mergeCell ref="AL814:AP814"/>
    <mergeCell ref="E815:H815"/>
    <mergeCell ref="I815:K815"/>
    <mergeCell ref="L815:V815"/>
    <mergeCell ref="W815:Z815"/>
    <mergeCell ref="AA815:AC815"/>
    <mergeCell ref="AD815:AF815"/>
    <mergeCell ref="AG815:AH815"/>
    <mergeCell ref="AI815:AK815"/>
    <mergeCell ref="AL815:AP815"/>
    <mergeCell ref="E820:H820"/>
    <mergeCell ref="I820:K820"/>
    <mergeCell ref="L820:V820"/>
    <mergeCell ref="W820:Z820"/>
    <mergeCell ref="AA820:AC820"/>
    <mergeCell ref="AD820:AF820"/>
    <mergeCell ref="AG820:AH820"/>
    <mergeCell ref="AI820:AK820"/>
    <mergeCell ref="AL820:AP820"/>
    <mergeCell ref="E821:H821"/>
    <mergeCell ref="I821:K821"/>
    <mergeCell ref="L821:V821"/>
    <mergeCell ref="W821:Z821"/>
    <mergeCell ref="AA821:AC821"/>
    <mergeCell ref="AD821:AF821"/>
    <mergeCell ref="AG821:AH821"/>
    <mergeCell ref="AI821:AK821"/>
    <mergeCell ref="AL821:AP821"/>
    <mergeCell ref="E818:H818"/>
    <mergeCell ref="I818:K818"/>
    <mergeCell ref="L818:V818"/>
    <mergeCell ref="W818:Z818"/>
    <mergeCell ref="AA818:AC818"/>
    <mergeCell ref="AD818:AF818"/>
    <mergeCell ref="AG818:AH818"/>
    <mergeCell ref="AI818:AK818"/>
    <mergeCell ref="AL818:AP818"/>
    <mergeCell ref="E819:H819"/>
    <mergeCell ref="I819:K819"/>
    <mergeCell ref="L819:V819"/>
    <mergeCell ref="W819:Z819"/>
    <mergeCell ref="AA819:AC819"/>
    <mergeCell ref="AD819:AF819"/>
    <mergeCell ref="AG819:AH819"/>
    <mergeCell ref="AI819:AK819"/>
    <mergeCell ref="AL819:AP819"/>
    <mergeCell ref="E824:H824"/>
    <mergeCell ref="I824:K824"/>
    <mergeCell ref="L824:V824"/>
    <mergeCell ref="W824:Z824"/>
    <mergeCell ref="AA824:AC824"/>
    <mergeCell ref="AD824:AF824"/>
    <mergeCell ref="AG824:AH824"/>
    <mergeCell ref="AI824:AK824"/>
    <mergeCell ref="AL824:AP824"/>
    <mergeCell ref="E825:H825"/>
    <mergeCell ref="I825:K825"/>
    <mergeCell ref="L825:V825"/>
    <mergeCell ref="W825:Z825"/>
    <mergeCell ref="AA825:AC825"/>
    <mergeCell ref="AD825:AF825"/>
    <mergeCell ref="AG825:AH825"/>
    <mergeCell ref="AI825:AK825"/>
    <mergeCell ref="AL825:AP825"/>
    <mergeCell ref="E822:H822"/>
    <mergeCell ref="I822:K822"/>
    <mergeCell ref="L822:V822"/>
    <mergeCell ref="W822:Z822"/>
    <mergeCell ref="AA822:AC822"/>
    <mergeCell ref="AD822:AF822"/>
    <mergeCell ref="AG822:AH822"/>
    <mergeCell ref="AI822:AK822"/>
    <mergeCell ref="AL822:AP822"/>
    <mergeCell ref="E823:H823"/>
    <mergeCell ref="I823:K823"/>
    <mergeCell ref="L823:V823"/>
    <mergeCell ref="W823:Z823"/>
    <mergeCell ref="AA823:AC823"/>
    <mergeCell ref="AD823:AF823"/>
    <mergeCell ref="AG823:AH823"/>
    <mergeCell ref="AI823:AK823"/>
    <mergeCell ref="AL823:AP823"/>
    <mergeCell ref="E828:H828"/>
    <mergeCell ref="I828:K828"/>
    <mergeCell ref="L828:V828"/>
    <mergeCell ref="W828:Z828"/>
    <mergeCell ref="AA828:AC828"/>
    <mergeCell ref="AD828:AF828"/>
    <mergeCell ref="AG828:AH828"/>
    <mergeCell ref="AI828:AK828"/>
    <mergeCell ref="AL828:AP828"/>
    <mergeCell ref="E829:H829"/>
    <mergeCell ref="I829:K829"/>
    <mergeCell ref="L829:V829"/>
    <mergeCell ref="W829:Z829"/>
    <mergeCell ref="AA829:AC829"/>
    <mergeCell ref="AD829:AF829"/>
    <mergeCell ref="AG829:AH829"/>
    <mergeCell ref="AI829:AK829"/>
    <mergeCell ref="AL829:AP829"/>
    <mergeCell ref="E826:H826"/>
    <mergeCell ref="I826:K826"/>
    <mergeCell ref="L826:V826"/>
    <mergeCell ref="W826:Z826"/>
    <mergeCell ref="AA826:AC826"/>
    <mergeCell ref="AD826:AF826"/>
    <mergeCell ref="AG826:AH826"/>
    <mergeCell ref="AI826:AK826"/>
    <mergeCell ref="AL826:AP826"/>
    <mergeCell ref="E827:H827"/>
    <mergeCell ref="I827:K827"/>
    <mergeCell ref="L827:V827"/>
    <mergeCell ref="W827:Z827"/>
    <mergeCell ref="AA827:AC827"/>
    <mergeCell ref="AD827:AF827"/>
    <mergeCell ref="AG827:AH827"/>
    <mergeCell ref="AI827:AK827"/>
    <mergeCell ref="AL827:AP827"/>
    <mergeCell ref="E832:H832"/>
    <mergeCell ref="I832:K832"/>
    <mergeCell ref="L832:V832"/>
    <mergeCell ref="W832:Z832"/>
    <mergeCell ref="AA832:AC832"/>
    <mergeCell ref="AD832:AF832"/>
    <mergeCell ref="AG832:AH832"/>
    <mergeCell ref="AI832:AK832"/>
    <mergeCell ref="AL832:AP832"/>
    <mergeCell ref="E833:H833"/>
    <mergeCell ref="I833:K833"/>
    <mergeCell ref="L833:V833"/>
    <mergeCell ref="W833:Z833"/>
    <mergeCell ref="AA833:AC833"/>
    <mergeCell ref="AD833:AF833"/>
    <mergeCell ref="AG833:AH833"/>
    <mergeCell ref="AI833:AK833"/>
    <mergeCell ref="AL833:AP833"/>
    <mergeCell ref="E830:H830"/>
    <mergeCell ref="I830:K830"/>
    <mergeCell ref="L830:V830"/>
    <mergeCell ref="W830:Z830"/>
    <mergeCell ref="AA830:AC830"/>
    <mergeCell ref="AD830:AF830"/>
    <mergeCell ref="AG830:AH830"/>
    <mergeCell ref="AI830:AK830"/>
    <mergeCell ref="AL830:AP830"/>
    <mergeCell ref="E831:H831"/>
    <mergeCell ref="I831:K831"/>
    <mergeCell ref="L831:V831"/>
    <mergeCell ref="W831:Z831"/>
    <mergeCell ref="AA831:AC831"/>
    <mergeCell ref="AD831:AF831"/>
    <mergeCell ref="AG831:AH831"/>
    <mergeCell ref="AI831:AK831"/>
    <mergeCell ref="AL831:AP831"/>
    <mergeCell ref="E836:H836"/>
    <mergeCell ref="I836:K836"/>
    <mergeCell ref="L836:V836"/>
    <mergeCell ref="W836:Z836"/>
    <mergeCell ref="AA836:AC836"/>
    <mergeCell ref="AD836:AF836"/>
    <mergeCell ref="AG836:AH836"/>
    <mergeCell ref="AI836:AK836"/>
    <mergeCell ref="AL836:AP836"/>
    <mergeCell ref="E837:H837"/>
    <mergeCell ref="I837:K837"/>
    <mergeCell ref="L837:V837"/>
    <mergeCell ref="W837:Z837"/>
    <mergeCell ref="AA837:AC837"/>
    <mergeCell ref="AD837:AF837"/>
    <mergeCell ref="AG837:AH837"/>
    <mergeCell ref="AI837:AK837"/>
    <mergeCell ref="AL837:AP837"/>
    <mergeCell ref="E834:H834"/>
    <mergeCell ref="I834:K834"/>
    <mergeCell ref="L834:V834"/>
    <mergeCell ref="W834:Z834"/>
    <mergeCell ref="AA834:AC834"/>
    <mergeCell ref="AD834:AF834"/>
    <mergeCell ref="AG834:AH834"/>
    <mergeCell ref="AI834:AK834"/>
    <mergeCell ref="AL834:AP834"/>
    <mergeCell ref="E835:H835"/>
    <mergeCell ref="I835:K835"/>
    <mergeCell ref="L835:V835"/>
    <mergeCell ref="W835:Z835"/>
    <mergeCell ref="AA835:AC835"/>
    <mergeCell ref="AD835:AF835"/>
    <mergeCell ref="AG835:AH835"/>
    <mergeCell ref="AI835:AK835"/>
    <mergeCell ref="AL835:AP835"/>
    <mergeCell ref="E840:H840"/>
    <mergeCell ref="I840:K840"/>
    <mergeCell ref="L840:V840"/>
    <mergeCell ref="W840:Z840"/>
    <mergeCell ref="AA840:AC840"/>
    <mergeCell ref="AD840:AF840"/>
    <mergeCell ref="AG840:AH840"/>
    <mergeCell ref="AI840:AK840"/>
    <mergeCell ref="AL840:AP840"/>
    <mergeCell ref="E841:H841"/>
    <mergeCell ref="I841:K841"/>
    <mergeCell ref="L841:V841"/>
    <mergeCell ref="W841:Z841"/>
    <mergeCell ref="AA841:AC841"/>
    <mergeCell ref="AD841:AF841"/>
    <mergeCell ref="AG841:AH841"/>
    <mergeCell ref="AI841:AK841"/>
    <mergeCell ref="AL841:AP841"/>
    <mergeCell ref="E838:H838"/>
    <mergeCell ref="I838:K838"/>
    <mergeCell ref="L838:V838"/>
    <mergeCell ref="W838:Z838"/>
    <mergeCell ref="AA838:AC838"/>
    <mergeCell ref="AD838:AF838"/>
    <mergeCell ref="AG838:AH838"/>
    <mergeCell ref="AI838:AK838"/>
    <mergeCell ref="AL838:AP838"/>
    <mergeCell ref="E839:H839"/>
    <mergeCell ref="I839:K839"/>
    <mergeCell ref="L839:V839"/>
    <mergeCell ref="W839:Z839"/>
    <mergeCell ref="AA839:AC839"/>
    <mergeCell ref="AD839:AF839"/>
    <mergeCell ref="AG839:AH839"/>
    <mergeCell ref="AI839:AK839"/>
    <mergeCell ref="AL839:AP839"/>
    <mergeCell ref="E844:H844"/>
    <mergeCell ref="I844:K844"/>
    <mergeCell ref="L844:V844"/>
    <mergeCell ref="W844:Z844"/>
    <mergeCell ref="AA844:AC844"/>
    <mergeCell ref="AD844:AF844"/>
    <mergeCell ref="AG844:AH844"/>
    <mergeCell ref="AI844:AK844"/>
    <mergeCell ref="AL844:AP844"/>
    <mergeCell ref="E845:H845"/>
    <mergeCell ref="I845:K845"/>
    <mergeCell ref="L845:V845"/>
    <mergeCell ref="W845:Z845"/>
    <mergeCell ref="AA845:AC845"/>
    <mergeCell ref="AD845:AF845"/>
    <mergeCell ref="AG845:AH845"/>
    <mergeCell ref="AI845:AK845"/>
    <mergeCell ref="AL845:AP845"/>
    <mergeCell ref="E842:H842"/>
    <mergeCell ref="I842:K842"/>
    <mergeCell ref="L842:V842"/>
    <mergeCell ref="W842:Z842"/>
    <mergeCell ref="AA842:AC842"/>
    <mergeCell ref="AD842:AF842"/>
    <mergeCell ref="AG842:AH842"/>
    <mergeCell ref="AI842:AK842"/>
    <mergeCell ref="AL842:AP842"/>
    <mergeCell ref="E843:H843"/>
    <mergeCell ref="I843:K843"/>
    <mergeCell ref="L843:V843"/>
    <mergeCell ref="W843:Z843"/>
    <mergeCell ref="AA843:AC843"/>
    <mergeCell ref="AD843:AF843"/>
    <mergeCell ref="AG843:AH843"/>
    <mergeCell ref="AI843:AK843"/>
    <mergeCell ref="AL843:AP843"/>
    <mergeCell ref="E848:H848"/>
    <mergeCell ref="I848:K848"/>
    <mergeCell ref="L848:V848"/>
    <mergeCell ref="W848:Z848"/>
    <mergeCell ref="AA848:AC848"/>
    <mergeCell ref="AD848:AF848"/>
    <mergeCell ref="AG848:AH848"/>
    <mergeCell ref="AI848:AK848"/>
    <mergeCell ref="AL848:AP848"/>
    <mergeCell ref="E849:H849"/>
    <mergeCell ref="I849:K849"/>
    <mergeCell ref="L849:V849"/>
    <mergeCell ref="W849:Z849"/>
    <mergeCell ref="AA849:AC849"/>
    <mergeCell ref="AD849:AF849"/>
    <mergeCell ref="AG849:AH849"/>
    <mergeCell ref="AI849:AK849"/>
    <mergeCell ref="AL849:AP849"/>
    <mergeCell ref="E846:H846"/>
    <mergeCell ref="I846:K846"/>
    <mergeCell ref="L846:V846"/>
    <mergeCell ref="W846:Z846"/>
    <mergeCell ref="AA846:AC846"/>
    <mergeCell ref="AD846:AF846"/>
    <mergeCell ref="AG846:AH846"/>
    <mergeCell ref="AI846:AK846"/>
    <mergeCell ref="AL846:AP846"/>
    <mergeCell ref="E847:H847"/>
    <mergeCell ref="I847:K847"/>
    <mergeCell ref="L847:V847"/>
    <mergeCell ref="W847:Z847"/>
    <mergeCell ref="AA847:AC847"/>
    <mergeCell ref="AD847:AF847"/>
    <mergeCell ref="AG847:AH847"/>
    <mergeCell ref="AI847:AK847"/>
    <mergeCell ref="AL847:AP847"/>
    <mergeCell ref="E852:H852"/>
    <mergeCell ref="I852:K852"/>
    <mergeCell ref="L852:V852"/>
    <mergeCell ref="W852:Z852"/>
    <mergeCell ref="AA852:AC852"/>
    <mergeCell ref="AD852:AF852"/>
    <mergeCell ref="AG852:AH852"/>
    <mergeCell ref="AI852:AK852"/>
    <mergeCell ref="AL852:AP852"/>
    <mergeCell ref="E853:H853"/>
    <mergeCell ref="I853:K853"/>
    <mergeCell ref="L853:V853"/>
    <mergeCell ref="W853:Z853"/>
    <mergeCell ref="AA853:AC853"/>
    <mergeCell ref="AD853:AF853"/>
    <mergeCell ref="AG853:AH853"/>
    <mergeCell ref="AI853:AK853"/>
    <mergeCell ref="AL853:AP853"/>
    <mergeCell ref="E850:H850"/>
    <mergeCell ref="I850:K850"/>
    <mergeCell ref="L850:V850"/>
    <mergeCell ref="W850:Z850"/>
    <mergeCell ref="AA850:AC850"/>
    <mergeCell ref="AD850:AF850"/>
    <mergeCell ref="AG850:AH850"/>
    <mergeCell ref="AI850:AK850"/>
    <mergeCell ref="AL850:AP850"/>
    <mergeCell ref="E851:H851"/>
    <mergeCell ref="I851:K851"/>
    <mergeCell ref="L851:V851"/>
    <mergeCell ref="W851:Z851"/>
    <mergeCell ref="AA851:AC851"/>
    <mergeCell ref="AD851:AF851"/>
    <mergeCell ref="AG851:AH851"/>
    <mergeCell ref="AI851:AK851"/>
    <mergeCell ref="AL851:AP851"/>
    <mergeCell ref="E856:H856"/>
    <mergeCell ref="I856:K856"/>
    <mergeCell ref="L856:V856"/>
    <mergeCell ref="W856:Z856"/>
    <mergeCell ref="AA856:AC856"/>
    <mergeCell ref="AD856:AF856"/>
    <mergeCell ref="AG856:AH856"/>
    <mergeCell ref="AI856:AK856"/>
    <mergeCell ref="AL856:AP856"/>
    <mergeCell ref="E857:H857"/>
    <mergeCell ref="I857:K857"/>
    <mergeCell ref="L857:V857"/>
    <mergeCell ref="W857:Z857"/>
    <mergeCell ref="AA857:AC857"/>
    <mergeCell ref="AD857:AF857"/>
    <mergeCell ref="AG857:AH857"/>
    <mergeCell ref="AI857:AK857"/>
    <mergeCell ref="AL857:AP857"/>
    <mergeCell ref="E854:H854"/>
    <mergeCell ref="I854:K854"/>
    <mergeCell ref="L854:V854"/>
    <mergeCell ref="W854:Z854"/>
    <mergeCell ref="AA854:AC854"/>
    <mergeCell ref="AD854:AF854"/>
    <mergeCell ref="AG854:AH854"/>
    <mergeCell ref="AI854:AK854"/>
    <mergeCell ref="AL854:AP854"/>
    <mergeCell ref="E855:H855"/>
    <mergeCell ref="I855:K855"/>
    <mergeCell ref="L855:V855"/>
    <mergeCell ref="W855:Z855"/>
    <mergeCell ref="AA855:AC855"/>
    <mergeCell ref="AD855:AF855"/>
    <mergeCell ref="AG855:AH855"/>
    <mergeCell ref="AI855:AK855"/>
    <mergeCell ref="AL855:AP855"/>
    <mergeCell ref="E860:H860"/>
    <mergeCell ref="I860:K860"/>
    <mergeCell ref="L860:V860"/>
    <mergeCell ref="W860:Z860"/>
    <mergeCell ref="AA860:AC860"/>
    <mergeCell ref="AD860:AF860"/>
    <mergeCell ref="AG860:AH860"/>
    <mergeCell ref="AI860:AK860"/>
    <mergeCell ref="AL860:AP860"/>
    <mergeCell ref="E861:H861"/>
    <mergeCell ref="I861:K861"/>
    <mergeCell ref="L861:V861"/>
    <mergeCell ref="W861:Z861"/>
    <mergeCell ref="AA861:AC861"/>
    <mergeCell ref="AD861:AF861"/>
    <mergeCell ref="AG861:AH861"/>
    <mergeCell ref="AI861:AK861"/>
    <mergeCell ref="AL861:AP861"/>
    <mergeCell ref="E858:H858"/>
    <mergeCell ref="I858:K858"/>
    <mergeCell ref="L858:V858"/>
    <mergeCell ref="W858:Z858"/>
    <mergeCell ref="AA858:AC858"/>
    <mergeCell ref="AD858:AF858"/>
    <mergeCell ref="AG858:AH858"/>
    <mergeCell ref="AI858:AK858"/>
    <mergeCell ref="AL858:AP858"/>
    <mergeCell ref="E859:H859"/>
    <mergeCell ref="I859:K859"/>
    <mergeCell ref="L859:V859"/>
    <mergeCell ref="W859:Z859"/>
    <mergeCell ref="AA859:AC859"/>
    <mergeCell ref="AD859:AF859"/>
    <mergeCell ref="AG859:AH859"/>
    <mergeCell ref="AI859:AK859"/>
    <mergeCell ref="AL859:AP859"/>
    <mergeCell ref="I864:K864"/>
    <mergeCell ref="L864:V864"/>
    <mergeCell ref="W864:Z864"/>
    <mergeCell ref="AA864:AC864"/>
    <mergeCell ref="AD864:AF864"/>
    <mergeCell ref="AG864:AH864"/>
    <mergeCell ref="AI864:AK864"/>
    <mergeCell ref="AL864:AP864"/>
    <mergeCell ref="E865:H865"/>
    <mergeCell ref="I865:K865"/>
    <mergeCell ref="L865:V865"/>
    <mergeCell ref="W865:Z865"/>
    <mergeCell ref="AA865:AC865"/>
    <mergeCell ref="AD865:AF865"/>
    <mergeCell ref="AG865:AH865"/>
    <mergeCell ref="AI865:AK865"/>
    <mergeCell ref="AL865:AP865"/>
    <mergeCell ref="AD868:AF868"/>
    <mergeCell ref="AG868:AH868"/>
    <mergeCell ref="AI868:AK868"/>
    <mergeCell ref="AL868:AP868"/>
    <mergeCell ref="E869:H869"/>
    <mergeCell ref="I869:K869"/>
    <mergeCell ref="L869:V869"/>
    <mergeCell ref="W869:Z869"/>
    <mergeCell ref="AA869:AC869"/>
    <mergeCell ref="AD869:AF869"/>
    <mergeCell ref="AG869:AH869"/>
    <mergeCell ref="AI869:AK869"/>
    <mergeCell ref="AL869:AP869"/>
    <mergeCell ref="E862:H862"/>
    <mergeCell ref="I862:K862"/>
    <mergeCell ref="L862:V862"/>
    <mergeCell ref="W862:Z862"/>
    <mergeCell ref="AA862:AC862"/>
    <mergeCell ref="AD862:AF862"/>
    <mergeCell ref="AG862:AH862"/>
    <mergeCell ref="AI862:AK862"/>
    <mergeCell ref="AL862:AP862"/>
    <mergeCell ref="E863:H863"/>
    <mergeCell ref="I863:K863"/>
    <mergeCell ref="L863:V863"/>
    <mergeCell ref="W863:Z863"/>
    <mergeCell ref="AA863:AC863"/>
    <mergeCell ref="AD863:AF863"/>
    <mergeCell ref="AG863:AH863"/>
    <mergeCell ref="AI863:AK863"/>
    <mergeCell ref="AL863:AP863"/>
    <mergeCell ref="E864:H864"/>
    <mergeCell ref="E870:H870"/>
    <mergeCell ref="I870:K870"/>
    <mergeCell ref="L870:V870"/>
    <mergeCell ref="W870:Z870"/>
    <mergeCell ref="AA870:AC870"/>
    <mergeCell ref="AD870:AF870"/>
    <mergeCell ref="AG870:AH870"/>
    <mergeCell ref="AI870:AK870"/>
    <mergeCell ref="AL870:AP870"/>
    <mergeCell ref="E866:H866"/>
    <mergeCell ref="I866:K866"/>
    <mergeCell ref="L866:V866"/>
    <mergeCell ref="W866:Z866"/>
    <mergeCell ref="AA866:AC866"/>
    <mergeCell ref="AD866:AF866"/>
    <mergeCell ref="AG866:AH866"/>
    <mergeCell ref="AI866:AK866"/>
    <mergeCell ref="AL866:AP866"/>
    <mergeCell ref="E867:H867"/>
    <mergeCell ref="I867:K867"/>
    <mergeCell ref="L867:V867"/>
    <mergeCell ref="W867:Z867"/>
    <mergeCell ref="AA867:AC867"/>
    <mergeCell ref="AD867:AF867"/>
    <mergeCell ref="AG867:AH867"/>
    <mergeCell ref="AI867:AK867"/>
    <mergeCell ref="AL867:AP867"/>
    <mergeCell ref="E868:H868"/>
    <mergeCell ref="I868:K868"/>
    <mergeCell ref="L868:V868"/>
    <mergeCell ref="W868:Z868"/>
    <mergeCell ref="AA868:AC868"/>
    <mergeCell ref="D296:AJ296"/>
    <mergeCell ref="AK296:AM296"/>
    <mergeCell ref="D288:AJ288"/>
    <mergeCell ref="D294:AJ294"/>
    <mergeCell ref="AK294:AM294"/>
    <mergeCell ref="B298:C298"/>
    <mergeCell ref="AE319:AL319"/>
    <mergeCell ref="B306:C306"/>
    <mergeCell ref="D306:AJ306"/>
    <mergeCell ref="AK306:AM306"/>
    <mergeCell ref="AN306:AP306"/>
    <mergeCell ref="B311:C311"/>
    <mergeCell ref="D311:AJ311"/>
    <mergeCell ref="AK311:AM311"/>
    <mergeCell ref="AN311:AP311"/>
    <mergeCell ref="D301:AJ301"/>
    <mergeCell ref="AK301:AM301"/>
    <mergeCell ref="B295:AP295"/>
    <mergeCell ref="AK305:AM305"/>
    <mergeCell ref="AN305:AP305"/>
    <mergeCell ref="AN301:AP301"/>
    <mergeCell ref="B302:C302"/>
    <mergeCell ref="AK302:AM302"/>
    <mergeCell ref="AN302:AP302"/>
    <mergeCell ref="B305:C305"/>
    <mergeCell ref="D305:AJ305"/>
    <mergeCell ref="B300:C300"/>
    <mergeCell ref="D300:AJ300"/>
    <mergeCell ref="AK300:AM300"/>
    <mergeCell ref="AN300:AP300"/>
    <mergeCell ref="B288:C288"/>
    <mergeCell ref="AN294:AP294"/>
    <mergeCell ref="B283:C283"/>
    <mergeCell ref="D283:AJ283"/>
    <mergeCell ref="AK283:AM283"/>
    <mergeCell ref="AN283:AP283"/>
    <mergeCell ref="D286:AJ286"/>
    <mergeCell ref="AK286:AM286"/>
    <mergeCell ref="AN286:AP286"/>
    <mergeCell ref="B284:C284"/>
    <mergeCell ref="D284:AJ284"/>
    <mergeCell ref="AK284:AM284"/>
    <mergeCell ref="I236:P236"/>
    <mergeCell ref="AG239:AJ239"/>
    <mergeCell ref="Y242:AB242"/>
    <mergeCell ref="B280:C280"/>
    <mergeCell ref="D280:AJ280"/>
    <mergeCell ref="AK280:AM280"/>
    <mergeCell ref="AN280:AP280"/>
    <mergeCell ref="AK278:AM278"/>
    <mergeCell ref="C268:AO268"/>
    <mergeCell ref="B270:H270"/>
    <mergeCell ref="AD274:AG274"/>
    <mergeCell ref="B276:AJ276"/>
    <mergeCell ref="AK276:AM276"/>
    <mergeCell ref="AH270:AP270"/>
    <mergeCell ref="AH271:AJ271"/>
    <mergeCell ref="AK271:AM271"/>
    <mergeCell ref="AN271:AP271"/>
    <mergeCell ref="U240:X240"/>
    <mergeCell ref="Y240:AB240"/>
    <mergeCell ref="B267:AP267"/>
    <mergeCell ref="B250:AN265"/>
    <mergeCell ref="AC241:AF241"/>
    <mergeCell ref="W184:AO184"/>
    <mergeCell ref="Q234:T234"/>
    <mergeCell ref="D282:AJ282"/>
    <mergeCell ref="AK282:AM282"/>
    <mergeCell ref="AN282:AP282"/>
    <mergeCell ref="B272:H272"/>
    <mergeCell ref="I272:P272"/>
    <mergeCell ref="I273:P273"/>
    <mergeCell ref="I274:P274"/>
    <mergeCell ref="Q244:T244"/>
    <mergeCell ref="U244:X244"/>
    <mergeCell ref="B237:H237"/>
    <mergeCell ref="I237:P237"/>
    <mergeCell ref="AC239:AF239"/>
    <mergeCell ref="AK237:AN237"/>
    <mergeCell ref="AD273:AM273"/>
    <mergeCell ref="AH274:AP274"/>
    <mergeCell ref="Y245:AB245"/>
    <mergeCell ref="AG247:AJ247"/>
    <mergeCell ref="B271:H271"/>
    <mergeCell ref="Y235:AB235"/>
    <mergeCell ref="AC235:AF235"/>
    <mergeCell ref="AG235:AJ235"/>
    <mergeCell ref="AK235:AN235"/>
    <mergeCell ref="B239:H239"/>
    <mergeCell ref="B235:H235"/>
    <mergeCell ref="I235:P235"/>
    <mergeCell ref="Q235:T235"/>
    <mergeCell ref="B238:H238"/>
    <mergeCell ref="I239:P239"/>
    <mergeCell ref="Q239:T239"/>
    <mergeCell ref="U239:X239"/>
    <mergeCell ref="Q243:T243"/>
    <mergeCell ref="AK243:AN243"/>
    <mergeCell ref="W142:Z147"/>
    <mergeCell ref="AA142:AC142"/>
    <mergeCell ref="AD142:AF147"/>
    <mergeCell ref="B236:H236"/>
    <mergeCell ref="AG241:AJ241"/>
    <mergeCell ref="AK241:AN241"/>
    <mergeCell ref="B240:H240"/>
    <mergeCell ref="I240:P240"/>
    <mergeCell ref="Q240:T240"/>
    <mergeCell ref="I238:P238"/>
    <mergeCell ref="Q238:T238"/>
    <mergeCell ref="AK238:AN238"/>
    <mergeCell ref="U238:X238"/>
    <mergeCell ref="Y238:AB238"/>
    <mergeCell ref="AC238:AF238"/>
    <mergeCell ref="AK236:AN236"/>
    <mergeCell ref="B181:L181"/>
    <mergeCell ref="AG237:AJ237"/>
    <mergeCell ref="AK240:AN240"/>
    <mergeCell ref="B241:H241"/>
    <mergeCell ref="I241:P241"/>
    <mergeCell ref="Q241:T241"/>
    <mergeCell ref="U241:X241"/>
    <mergeCell ref="Y241:AB241"/>
    <mergeCell ref="M182:V182"/>
    <mergeCell ref="M183:V183"/>
    <mergeCell ref="M184:V184"/>
    <mergeCell ref="W181:AO181"/>
    <mergeCell ref="W182:AO182"/>
    <mergeCell ref="W183:AO183"/>
    <mergeCell ref="AG142:AH142"/>
    <mergeCell ref="AI142:AK142"/>
    <mergeCell ref="B182:L182"/>
    <mergeCell ref="B183:L183"/>
    <mergeCell ref="B184:L184"/>
    <mergeCell ref="M181:V181"/>
    <mergeCell ref="B289:AP289"/>
    <mergeCell ref="B292:AP292"/>
    <mergeCell ref="AK288:AM288"/>
    <mergeCell ref="AN288:AP288"/>
    <mergeCell ref="B290:C290"/>
    <mergeCell ref="B297:C297"/>
    <mergeCell ref="B299:C299"/>
    <mergeCell ref="AN273:AP273"/>
    <mergeCell ref="AL249:AQ249"/>
    <mergeCell ref="Q245:T245"/>
    <mergeCell ref="U245:X245"/>
    <mergeCell ref="I242:P242"/>
    <mergeCell ref="Q242:T242"/>
    <mergeCell ref="U242:X242"/>
    <mergeCell ref="AC240:AF240"/>
    <mergeCell ref="AK281:AM281"/>
    <mergeCell ref="AN281:AP281"/>
    <mergeCell ref="B282:C282"/>
    <mergeCell ref="D281:AJ281"/>
    <mergeCell ref="B245:P245"/>
    <mergeCell ref="AN284:AP284"/>
    <mergeCell ref="B281:C281"/>
    <mergeCell ref="AN278:AP278"/>
    <mergeCell ref="B279:C279"/>
    <mergeCell ref="AC246:AF246"/>
    <mergeCell ref="AG246:AJ246"/>
  </mergeCells>
  <phoneticPr fontId="1"/>
  <conditionalFormatting sqref="M91 W91">
    <cfRule type="expression" dxfId="34" priority="15">
      <formula>$C$91="売上高経常利益率"</formula>
    </cfRule>
  </conditionalFormatting>
  <conditionalFormatting sqref="M91:R91">
    <cfRule type="expression" dxfId="33" priority="7">
      <formula>$S$91="（千円／時間）"</formula>
    </cfRule>
  </conditionalFormatting>
  <conditionalFormatting sqref="M342:R342">
    <cfRule type="expression" dxfId="32" priority="16">
      <formula>$C$342="売上高経常利益率"</formula>
    </cfRule>
  </conditionalFormatting>
  <conditionalFormatting sqref="W91:AB91">
    <cfRule type="expression" dxfId="31" priority="6">
      <formula>$S$91="（千円／時間）"</formula>
    </cfRule>
  </conditionalFormatting>
  <pageMargins left="0.70866141732283472" right="0.59055118110236227" top="0.35433070866141736" bottom="0.35433070866141736" header="0.31496062992125984" footer="0.31496062992125984"/>
  <pageSetup paperSize="9" scale="84" fitToHeight="0" orientation="portrait" r:id="rId1"/>
  <headerFooter>
    <oddFooter xml:space="preserve">&amp;Rver.W025 
</oddFooter>
  </headerFooter>
  <rowBreaks count="18" manualBreakCount="18">
    <brk id="48" max="16383" man="1"/>
    <brk id="92" max="42" man="1"/>
    <brk id="149" max="42" man="1"/>
    <brk id="190" max="42" man="1"/>
    <brk id="248" max="16383" man="1"/>
    <brk id="266" max="16383" man="1"/>
    <brk id="332" max="42" man="1"/>
    <brk id="377" max="42" man="1"/>
    <brk id="424" max="42" man="1"/>
    <brk id="469" max="42" man="1"/>
    <brk id="514" max="42" man="1"/>
    <brk id="559" max="42" man="1"/>
    <brk id="604" max="42" man="1"/>
    <brk id="649" max="42" man="1"/>
    <brk id="694" max="42" man="1"/>
    <brk id="739" max="42" man="1"/>
    <brk id="784" max="42" man="1"/>
    <brk id="829" max="42" man="1"/>
  </rowBreaks>
  <drawing r:id="rId2"/>
  <extLst>
    <ext xmlns:x14="http://schemas.microsoft.com/office/spreadsheetml/2009/9/main" uri="{78C0D931-6437-407d-A8EE-F0AAD7539E65}">
      <x14:conditionalFormattings>
        <x14:conditionalFormatting xmlns:xm="http://schemas.microsoft.com/office/excel/2006/main">
          <x14:cfRule type="expression" priority="8" id="{F6D8AAF2-4F29-4CD6-BCE6-52498C2B2699}">
            <xm:f>入力①申請書項目!$R$33="新規申請"</xm:f>
            <x14:dxf>
              <fill>
                <patternFill>
                  <bgColor theme="1"/>
                </patternFill>
              </fill>
            </x14:dxf>
          </x14:cfRule>
          <xm:sqref>A4:AQ74 A75:P75 U75:AF75 AM75:AQ75 A76:AQ87 A88:D88 K88 AQ88 A89:AQ91 A92:C92 AQ92 A93:AQ96 A97:M97 AE97 AK97:AQ98 A98:L98 A99:AQ99 A100:M100 AE100 AK100 AQ100:AQ117 A101:L105 M103 AE103 AK103 A106:M106 AE106 AK106 A107:L108 A109:M109 AE109 AK109 A110:L111 A112:M112 AE112 AK112 A113:L114 A115:M115 AE115 AK115 A116:L117 A118:AQ141 A142:W142 AA142 AD142 AG142:AQ147 A143:V147 AA143:AC147 A148:AQ172 A173:B174 V173:V174 AP173:AQ174 A175:AQ176 A177:B178 V177:V178 AP177:AQ178 A179:AQ180 M181:M184 A181:B186 W181:W186 AP181:AQ186 A308:D308 AI308:AQ308</xm:sqref>
        </x14:conditionalFormatting>
        <x14:conditionalFormatting xmlns:xm="http://schemas.microsoft.com/office/excel/2006/main">
          <x14:cfRule type="expression" priority="2" id="{223A5F31-146D-47B3-AB70-619A01F4872E}">
            <xm:f>入力①申請書項目!$R$33="新規申請"</xm:f>
            <x14:dxf>
              <fill>
                <patternFill>
                  <bgColor theme="1"/>
                </patternFill>
              </fill>
            </x14:dxf>
          </x14:cfRule>
          <xm:sqref>A185:AQ185 A186 C186:AQ186 A187:AQ307</xm:sqref>
        </x14:conditionalFormatting>
        <x14:conditionalFormatting xmlns:xm="http://schemas.microsoft.com/office/excel/2006/main">
          <x14:cfRule type="expression" priority="1" id="{83830978-9100-4933-B343-C6018063F2CE}">
            <xm:f>入力①申請書項目!$R$33="新規申請"</xm:f>
            <x14:dxf>
              <fill>
                <patternFill>
                  <bgColor theme="1"/>
                </patternFill>
              </fill>
            </x14:dxf>
          </x14:cfRule>
          <xm:sqref>A309:AQ870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K63"/>
  <sheetViews>
    <sheetView topLeftCell="A52" workbookViewId="0">
      <selection activeCell="K5" sqref="K5"/>
    </sheetView>
  </sheetViews>
  <sheetFormatPr defaultColWidth="9" defaultRowHeight="11.25" x14ac:dyDescent="0.15"/>
  <cols>
    <col min="1" max="1" width="12.25" style="102" bestFit="1" customWidth="1"/>
    <col min="2" max="2" width="20.375" style="102" bestFit="1" customWidth="1"/>
    <col min="3" max="3" width="24" style="102" bestFit="1" customWidth="1"/>
    <col min="4" max="4" width="10.375" style="102" bestFit="1" customWidth="1"/>
    <col min="5" max="5" width="15.625" style="102" customWidth="1"/>
    <col min="6" max="16384" width="9" style="102"/>
  </cols>
  <sheetData>
    <row r="1" spans="1:11" x14ac:dyDescent="0.15">
      <c r="A1" s="1" t="s">
        <v>5319</v>
      </c>
      <c r="B1" s="2" t="s">
        <v>5320</v>
      </c>
      <c r="C1" s="2" t="s">
        <v>5321</v>
      </c>
      <c r="D1" s="3" t="s">
        <v>5322</v>
      </c>
      <c r="E1" s="117" t="s">
        <v>5289</v>
      </c>
      <c r="F1" s="3" t="s">
        <v>5323</v>
      </c>
      <c r="G1" s="3" t="s">
        <v>5324</v>
      </c>
      <c r="H1" s="3" t="s">
        <v>5292</v>
      </c>
      <c r="I1" s="3" t="s">
        <v>5293</v>
      </c>
      <c r="J1" s="3" t="s">
        <v>5294</v>
      </c>
      <c r="K1" s="3" t="s">
        <v>5295</v>
      </c>
    </row>
    <row r="2" spans="1:11" x14ac:dyDescent="0.15">
      <c r="A2" s="118" t="s">
        <v>5340</v>
      </c>
      <c r="B2" s="119" t="s">
        <v>5231</v>
      </c>
      <c r="C2" s="129" t="s">
        <v>5297</v>
      </c>
      <c r="D2" s="120" t="s">
        <v>5325</v>
      </c>
      <c r="E2" s="121" t="str">
        <f>C2&amp;D2</f>
        <v>0101_農業中規模事業者</v>
      </c>
      <c r="F2" s="377">
        <v>0.20320976787912901</v>
      </c>
      <c r="G2" s="377">
        <v>0.25988080968463001</v>
      </c>
      <c r="H2" s="377">
        <v>-0.165355432702914</v>
      </c>
      <c r="I2" s="377">
        <v>7.8569594934033399E-2</v>
      </c>
      <c r="J2" s="377">
        <v>0.27894880358532198</v>
      </c>
      <c r="K2" s="377">
        <v>0.61895226788632596</v>
      </c>
    </row>
    <row r="3" spans="1:11" x14ac:dyDescent="0.15">
      <c r="A3" s="118" t="s">
        <v>5340</v>
      </c>
      <c r="B3" s="119" t="s">
        <v>5231</v>
      </c>
      <c r="C3" s="129" t="s">
        <v>5297</v>
      </c>
      <c r="D3" s="120" t="s">
        <v>5326</v>
      </c>
      <c r="E3" s="121" t="str">
        <f t="shared" ref="E3:E61" si="0">C3&amp;D3</f>
        <v>0101_農業小規模事業者</v>
      </c>
      <c r="F3" s="377">
        <v>0.123112916767676</v>
      </c>
      <c r="G3" s="377">
        <v>0.34743729000470902</v>
      </c>
      <c r="H3" s="377">
        <v>-0.28322278596608202</v>
      </c>
      <c r="I3" s="377">
        <v>1.15526516755418E-2</v>
      </c>
      <c r="J3" s="377">
        <v>0.35982335741423799</v>
      </c>
      <c r="K3" s="377">
        <v>0.705918698730989</v>
      </c>
    </row>
    <row r="4" spans="1:11" x14ac:dyDescent="0.15">
      <c r="A4" s="118" t="s">
        <v>5340</v>
      </c>
      <c r="B4" s="119" t="s">
        <v>5235</v>
      </c>
      <c r="C4" s="129" t="s">
        <v>5301</v>
      </c>
      <c r="D4" s="120" t="s">
        <v>5325</v>
      </c>
      <c r="E4" s="121" t="str">
        <f t="shared" si="0"/>
        <v>0201_建設業中規模事業者</v>
      </c>
      <c r="F4" s="377">
        <v>0.37388428071469099</v>
      </c>
      <c r="G4" s="377">
        <v>0.234174466810565</v>
      </c>
      <c r="H4" s="377">
        <v>6.6323773137503497E-2</v>
      </c>
      <c r="I4" s="377">
        <v>0.23992807325807999</v>
      </c>
      <c r="J4" s="377">
        <v>0.51667495718988599</v>
      </c>
      <c r="K4" s="377">
        <v>0.72367585807759605</v>
      </c>
    </row>
    <row r="5" spans="1:11" x14ac:dyDescent="0.15">
      <c r="A5" s="118" t="s">
        <v>5340</v>
      </c>
      <c r="B5" s="119" t="s">
        <v>5235</v>
      </c>
      <c r="C5" s="129" t="s">
        <v>5301</v>
      </c>
      <c r="D5" s="120" t="s">
        <v>5326</v>
      </c>
      <c r="E5" s="121" t="str">
        <f t="shared" si="0"/>
        <v>0201_建設業小規模事業者</v>
      </c>
      <c r="F5" s="377">
        <v>0.28764196816915899</v>
      </c>
      <c r="G5" s="377">
        <v>0.37723358526091699</v>
      </c>
      <c r="H5" s="377">
        <v>-0.25069774415228502</v>
      </c>
      <c r="I5" s="377">
        <v>0.13667813343714899</v>
      </c>
      <c r="J5" s="377">
        <v>0.46104065261857702</v>
      </c>
      <c r="K5" s="377">
        <v>0.729619955837982</v>
      </c>
    </row>
    <row r="6" spans="1:11" x14ac:dyDescent="0.15">
      <c r="A6" s="118" t="s">
        <v>5340</v>
      </c>
      <c r="B6" s="119" t="s">
        <v>606</v>
      </c>
      <c r="C6" s="129" t="s">
        <v>5327</v>
      </c>
      <c r="D6" s="120" t="s">
        <v>5325</v>
      </c>
      <c r="E6" s="121" t="str">
        <f t="shared" si="0"/>
        <v>0306_その他の製造業中規模事業者</v>
      </c>
      <c r="F6" s="377">
        <v>0.32725050530954303</v>
      </c>
      <c r="G6" s="377">
        <v>0.25994122448158202</v>
      </c>
      <c r="H6" s="377">
        <v>8.70165168282328E-3</v>
      </c>
      <c r="I6" s="377">
        <v>0.18917139144624501</v>
      </c>
      <c r="J6" s="377">
        <v>0.48386021900922499</v>
      </c>
      <c r="K6" s="377">
        <v>0.73359401417134895</v>
      </c>
    </row>
    <row r="7" spans="1:11" x14ac:dyDescent="0.15">
      <c r="A7" s="118" t="s">
        <v>5340</v>
      </c>
      <c r="B7" s="119" t="s">
        <v>606</v>
      </c>
      <c r="C7" s="129" t="s">
        <v>5327</v>
      </c>
      <c r="D7" s="120" t="s">
        <v>5326</v>
      </c>
      <c r="E7" s="121" t="str">
        <f t="shared" si="0"/>
        <v>0306_その他の製造業小規模事業者</v>
      </c>
      <c r="F7" s="377">
        <v>0.234732594229037</v>
      </c>
      <c r="G7" s="377">
        <v>0.39369134039661602</v>
      </c>
      <c r="H7" s="377">
        <v>-0.28578177545401301</v>
      </c>
      <c r="I7" s="377">
        <v>8.96889509032857E-2</v>
      </c>
      <c r="J7" s="377">
        <v>0.42895030942399598</v>
      </c>
      <c r="K7" s="377">
        <v>0.71087181830652801</v>
      </c>
    </row>
    <row r="8" spans="1:11" x14ac:dyDescent="0.15">
      <c r="A8" s="118" t="s">
        <v>5340</v>
      </c>
      <c r="B8" s="119" t="s">
        <v>606</v>
      </c>
      <c r="C8" s="129" t="s">
        <v>5257</v>
      </c>
      <c r="D8" s="120" t="s">
        <v>5325</v>
      </c>
      <c r="E8" s="121" t="str">
        <f t="shared" si="0"/>
        <v>0301_食料品・飼料・飲料製造業中規模事業者</v>
      </c>
      <c r="F8" s="377">
        <v>0.26619336946809802</v>
      </c>
      <c r="G8" s="377">
        <v>0.27134639104936198</v>
      </c>
      <c r="H8" s="377">
        <v>-3.1984193261336398E-2</v>
      </c>
      <c r="I8" s="377">
        <v>0.14208944470818199</v>
      </c>
      <c r="J8" s="377">
        <v>0.41248409012201498</v>
      </c>
      <c r="K8" s="377">
        <v>0.68353593911803001</v>
      </c>
    </row>
    <row r="9" spans="1:11" x14ac:dyDescent="0.15">
      <c r="A9" s="118" t="s">
        <v>5340</v>
      </c>
      <c r="B9" s="119" t="s">
        <v>606</v>
      </c>
      <c r="C9" s="129" t="s">
        <v>5257</v>
      </c>
      <c r="D9" s="120" t="s">
        <v>5326</v>
      </c>
      <c r="E9" s="121" t="str">
        <f t="shared" si="0"/>
        <v>0301_食料品・飼料・飲料製造業小規模事業者</v>
      </c>
      <c r="F9" s="377">
        <v>0.15663337816186201</v>
      </c>
      <c r="G9" s="377">
        <v>0.41670955537003002</v>
      </c>
      <c r="H9" s="377">
        <v>-0.38613652795009801</v>
      </c>
      <c r="I9" s="377">
        <v>3.3794350519329899E-2</v>
      </c>
      <c r="J9" s="377">
        <v>0.301892541784617</v>
      </c>
      <c r="K9" s="377">
        <v>0.639454323458852</v>
      </c>
    </row>
    <row r="10" spans="1:11" x14ac:dyDescent="0.15">
      <c r="A10" s="118" t="s">
        <v>5340</v>
      </c>
      <c r="B10" s="119" t="s">
        <v>606</v>
      </c>
      <c r="C10" s="129" t="s">
        <v>5258</v>
      </c>
      <c r="D10" s="120" t="s">
        <v>5325</v>
      </c>
      <c r="E10" s="121" t="str">
        <f t="shared" si="0"/>
        <v>0302_化学工業・関連製品製造業中規模事業者</v>
      </c>
      <c r="F10" s="377">
        <v>0.42035550226577301</v>
      </c>
      <c r="G10" s="377">
        <v>0.26508331187808898</v>
      </c>
      <c r="H10" s="377">
        <v>3.4634286723063103E-2</v>
      </c>
      <c r="I10" s="377">
        <v>0.25804066406959902</v>
      </c>
      <c r="J10" s="377">
        <v>0.55171685460892195</v>
      </c>
      <c r="K10" s="377">
        <v>0.78266498907131699</v>
      </c>
    </row>
    <row r="11" spans="1:11" x14ac:dyDescent="0.15">
      <c r="A11" s="118" t="s">
        <v>5340</v>
      </c>
      <c r="B11" s="119" t="s">
        <v>606</v>
      </c>
      <c r="C11" s="129" t="s">
        <v>5258</v>
      </c>
      <c r="D11" s="120" t="s">
        <v>5326</v>
      </c>
      <c r="E11" s="121" t="str">
        <f t="shared" si="0"/>
        <v>0302_化学工業・関連製品製造業小規模事業者</v>
      </c>
      <c r="F11" s="377">
        <v>0.302368607223714</v>
      </c>
      <c r="G11" s="377">
        <v>0.40082287250494802</v>
      </c>
      <c r="H11" s="377">
        <v>-0.268798702401358</v>
      </c>
      <c r="I11" s="377">
        <v>0.12508568360298999</v>
      </c>
      <c r="J11" s="377">
        <v>0.469499221939217</v>
      </c>
      <c r="K11" s="377">
        <v>0.83094602634369996</v>
      </c>
    </row>
    <row r="12" spans="1:11" x14ac:dyDescent="0.15">
      <c r="A12" s="118" t="s">
        <v>5340</v>
      </c>
      <c r="B12" s="119" t="s">
        <v>606</v>
      </c>
      <c r="C12" s="129" t="s">
        <v>5259</v>
      </c>
      <c r="D12" s="120" t="s">
        <v>5325</v>
      </c>
      <c r="E12" s="121" t="str">
        <f t="shared" si="0"/>
        <v>0303_鉄鋼業、非鉄金属製造業中規模事業者</v>
      </c>
      <c r="F12" s="377">
        <v>0.338943286104046</v>
      </c>
      <c r="G12" s="377">
        <v>0.27341553742987701</v>
      </c>
      <c r="H12" s="377">
        <v>2.99328877081078E-3</v>
      </c>
      <c r="I12" s="377">
        <v>0.17182897975966299</v>
      </c>
      <c r="J12" s="377">
        <v>0.50502332145100504</v>
      </c>
      <c r="K12" s="377">
        <v>0.76262724576963803</v>
      </c>
    </row>
    <row r="13" spans="1:11" x14ac:dyDescent="0.15">
      <c r="A13" s="123" t="s">
        <v>5340</v>
      </c>
      <c r="B13" s="123" t="s">
        <v>606</v>
      </c>
      <c r="C13" s="130" t="s">
        <v>5259</v>
      </c>
      <c r="D13" s="123" t="s">
        <v>5326</v>
      </c>
      <c r="E13" s="121" t="str">
        <f t="shared" si="0"/>
        <v>0303_鉄鋼業、非鉄金属製造業小規模事業者</v>
      </c>
      <c r="F13" s="377">
        <v>0.26113153883956303</v>
      </c>
      <c r="G13" s="377">
        <v>0.404511430636389</v>
      </c>
      <c r="H13" s="377">
        <v>-0.23116592473032899</v>
      </c>
      <c r="I13" s="377">
        <v>9.4363555380497399E-2</v>
      </c>
      <c r="J13" s="377">
        <v>0.41978422761446998</v>
      </c>
      <c r="K13" s="377">
        <v>0.70222848226338597</v>
      </c>
    </row>
    <row r="14" spans="1:11" x14ac:dyDescent="0.15">
      <c r="A14" s="123" t="s">
        <v>5340</v>
      </c>
      <c r="B14" s="123" t="s">
        <v>606</v>
      </c>
      <c r="C14" s="130" t="s">
        <v>5260</v>
      </c>
      <c r="D14" s="123" t="s">
        <v>5325</v>
      </c>
      <c r="E14" s="121" t="str">
        <f t="shared" si="0"/>
        <v>0304_金属製品製造業中規模事業者</v>
      </c>
      <c r="F14" s="377">
        <v>0.32096466966054299</v>
      </c>
      <c r="G14" s="377">
        <v>0.249967864819886</v>
      </c>
      <c r="H14" s="377">
        <v>2.0150487423671301E-2</v>
      </c>
      <c r="I14" s="377">
        <v>0.18809973841630001</v>
      </c>
      <c r="J14" s="377">
        <v>0.46964683958858899</v>
      </c>
      <c r="K14" s="377">
        <v>0.72774641692486497</v>
      </c>
    </row>
    <row r="15" spans="1:11" x14ac:dyDescent="0.15">
      <c r="A15" s="123" t="s">
        <v>5340</v>
      </c>
      <c r="B15" s="123" t="s">
        <v>606</v>
      </c>
      <c r="C15" s="130" t="s">
        <v>5260</v>
      </c>
      <c r="D15" s="123" t="s">
        <v>5326</v>
      </c>
      <c r="E15" s="121" t="str">
        <f t="shared" si="0"/>
        <v>0304_金属製品製造業小規模事業者</v>
      </c>
      <c r="F15" s="377">
        <v>0.242758630633886</v>
      </c>
      <c r="G15" s="377">
        <v>0.40962027924684202</v>
      </c>
      <c r="H15" s="377">
        <v>-0.26111764868019199</v>
      </c>
      <c r="I15" s="377">
        <v>9.8735210235576507E-2</v>
      </c>
      <c r="J15" s="377">
        <v>0.41628254370358098</v>
      </c>
      <c r="K15" s="377">
        <v>0.72556879509938399</v>
      </c>
    </row>
    <row r="16" spans="1:11" x14ac:dyDescent="0.15">
      <c r="A16" s="123" t="s">
        <v>5340</v>
      </c>
      <c r="B16" s="123" t="s">
        <v>606</v>
      </c>
      <c r="C16" s="130" t="s">
        <v>5261</v>
      </c>
      <c r="D16" s="123" t="s">
        <v>5325</v>
      </c>
      <c r="E16" s="121" t="str">
        <f t="shared" si="0"/>
        <v>0305_一般・電気機械器具製造業中規模事業者</v>
      </c>
      <c r="F16" s="377">
        <v>0.34702216123465002</v>
      </c>
      <c r="G16" s="377">
        <v>0.25500434617470802</v>
      </c>
      <c r="H16" s="377">
        <v>2.5003687711681301E-2</v>
      </c>
      <c r="I16" s="377">
        <v>0.21088795553693701</v>
      </c>
      <c r="J16" s="377">
        <v>0.50521517084299306</v>
      </c>
      <c r="K16" s="377">
        <v>0.73474906248778604</v>
      </c>
    </row>
    <row r="17" spans="1:11" x14ac:dyDescent="0.15">
      <c r="A17" s="123" t="s">
        <v>5340</v>
      </c>
      <c r="B17" s="123" t="s">
        <v>606</v>
      </c>
      <c r="C17" s="130" t="s">
        <v>5261</v>
      </c>
      <c r="D17" s="123" t="s">
        <v>5326</v>
      </c>
      <c r="E17" s="121" t="str">
        <f t="shared" si="0"/>
        <v>0305_一般・電気機械器具製造業小規模事業者</v>
      </c>
      <c r="F17" s="377">
        <v>0.25217277062155802</v>
      </c>
      <c r="G17" s="377">
        <v>0.37948636486409998</v>
      </c>
      <c r="H17" s="377">
        <v>-0.25474430308899298</v>
      </c>
      <c r="I17" s="377">
        <v>0.111120842620685</v>
      </c>
      <c r="J17" s="377">
        <v>0.45251412537645802</v>
      </c>
      <c r="K17" s="377">
        <v>0.70270847067183995</v>
      </c>
    </row>
    <row r="18" spans="1:11" x14ac:dyDescent="0.15">
      <c r="A18" s="123" t="s">
        <v>5340</v>
      </c>
      <c r="B18" s="123" t="s">
        <v>5328</v>
      </c>
      <c r="C18" s="130" t="s">
        <v>5329</v>
      </c>
      <c r="D18" s="123" t="s">
        <v>5325</v>
      </c>
      <c r="E18" s="121" t="str">
        <f t="shared" si="0"/>
        <v>不使用中規模事業者</v>
      </c>
      <c r="F18" s="377"/>
      <c r="G18" s="377"/>
      <c r="H18" s="377"/>
      <c r="I18" s="377"/>
      <c r="J18" s="377"/>
      <c r="K18" s="377"/>
    </row>
    <row r="19" spans="1:11" x14ac:dyDescent="0.15">
      <c r="A19" s="123" t="s">
        <v>5340</v>
      </c>
      <c r="B19" s="123" t="s">
        <v>5328</v>
      </c>
      <c r="C19" s="130" t="s">
        <v>5329</v>
      </c>
      <c r="D19" s="123" t="s">
        <v>5326</v>
      </c>
      <c r="E19" s="121" t="str">
        <f t="shared" si="0"/>
        <v>不使用小規模事業者</v>
      </c>
      <c r="F19" s="377"/>
      <c r="G19" s="377"/>
      <c r="H19" s="377"/>
      <c r="I19" s="377"/>
      <c r="J19" s="377"/>
      <c r="K19" s="377"/>
    </row>
    <row r="20" spans="1:11" x14ac:dyDescent="0.15">
      <c r="A20" s="123" t="s">
        <v>5340</v>
      </c>
      <c r="B20" s="123" t="s">
        <v>5240</v>
      </c>
      <c r="C20" s="130" t="s">
        <v>5330</v>
      </c>
      <c r="D20" s="123" t="s">
        <v>5325</v>
      </c>
      <c r="E20" s="121" t="str">
        <f t="shared" si="0"/>
        <v>0404_その他の卸売業中規模事業者</v>
      </c>
      <c r="F20" s="377">
        <v>0.293007448545479</v>
      </c>
      <c r="G20" s="377">
        <v>0.230230059034223</v>
      </c>
      <c r="H20" s="377">
        <v>3.7855899891196199E-2</v>
      </c>
      <c r="I20" s="377">
        <v>0.18416020750415399</v>
      </c>
      <c r="J20" s="377">
        <v>0.41821759996366298</v>
      </c>
      <c r="K20" s="377">
        <v>0.66187420966003696</v>
      </c>
    </row>
    <row r="21" spans="1:11" x14ac:dyDescent="0.15">
      <c r="A21" s="123" t="s">
        <v>5340</v>
      </c>
      <c r="B21" s="123" t="s">
        <v>5240</v>
      </c>
      <c r="C21" s="130" t="s">
        <v>5330</v>
      </c>
      <c r="D21" s="123" t="s">
        <v>5326</v>
      </c>
      <c r="E21" s="121" t="str">
        <f t="shared" si="0"/>
        <v>0404_その他の卸売業小規模事業者</v>
      </c>
      <c r="F21" s="377">
        <v>0.210130449817965</v>
      </c>
      <c r="G21" s="377">
        <v>0.36556903535392199</v>
      </c>
      <c r="H21" s="377">
        <v>-0.27943150137657902</v>
      </c>
      <c r="I21" s="377">
        <v>9.8248852112141793E-2</v>
      </c>
      <c r="J21" s="377">
        <v>0.37196282816260201</v>
      </c>
      <c r="K21" s="377">
        <v>0.67815873577937003</v>
      </c>
    </row>
    <row r="22" spans="1:11" x14ac:dyDescent="0.15">
      <c r="A22" s="123" t="s">
        <v>5340</v>
      </c>
      <c r="B22" s="123" t="s">
        <v>5240</v>
      </c>
      <c r="C22" s="130" t="s">
        <v>5262</v>
      </c>
      <c r="D22" s="123" t="s">
        <v>5325</v>
      </c>
      <c r="E22" s="121" t="str">
        <f t="shared" si="0"/>
        <v>0401_化学製品卸売業中規模事業者</v>
      </c>
      <c r="F22" s="377">
        <v>0.32052125556289102</v>
      </c>
      <c r="G22" s="377">
        <v>0.22443878797655101</v>
      </c>
      <c r="H22" s="377">
        <v>7.1631981461640307E-2</v>
      </c>
      <c r="I22" s="377">
        <v>0.19925486593546199</v>
      </c>
      <c r="J22" s="377">
        <v>0.44609266468720099</v>
      </c>
      <c r="K22" s="377">
        <v>0.67044464265025905</v>
      </c>
    </row>
    <row r="23" spans="1:11" x14ac:dyDescent="0.15">
      <c r="A23" s="123" t="s">
        <v>5340</v>
      </c>
      <c r="B23" s="123" t="s">
        <v>5240</v>
      </c>
      <c r="C23" s="130" t="s">
        <v>5262</v>
      </c>
      <c r="D23" s="123" t="s">
        <v>5326</v>
      </c>
      <c r="E23" s="121" t="str">
        <f t="shared" si="0"/>
        <v>0401_化学製品卸売業小規模事業者</v>
      </c>
      <c r="F23" s="377">
        <v>0.244454334837477</v>
      </c>
      <c r="G23" s="377">
        <v>0.33189686619472802</v>
      </c>
      <c r="H23" s="377">
        <v>-0.236139775381592</v>
      </c>
      <c r="I23" s="377">
        <v>0.146152619702449</v>
      </c>
      <c r="J23" s="377">
        <v>0.40337342672923099</v>
      </c>
      <c r="K23" s="377">
        <v>0.70168833480758896</v>
      </c>
    </row>
    <row r="24" spans="1:11" x14ac:dyDescent="0.15">
      <c r="A24" s="123" t="s">
        <v>5340</v>
      </c>
      <c r="B24" s="123" t="s">
        <v>5240</v>
      </c>
      <c r="C24" s="130" t="s">
        <v>5263</v>
      </c>
      <c r="D24" s="123" t="s">
        <v>5325</v>
      </c>
      <c r="E24" s="121" t="str">
        <f t="shared" si="0"/>
        <v>0402_繊維関連製品卸売業中規模事業者</v>
      </c>
      <c r="F24" s="377">
        <v>0.28181502039010597</v>
      </c>
      <c r="G24" s="377">
        <v>0.23830356112656401</v>
      </c>
      <c r="H24" s="377">
        <v>-1.0091507208373599E-2</v>
      </c>
      <c r="I24" s="377">
        <v>0.17750590231482399</v>
      </c>
      <c r="J24" s="377">
        <v>0.40510028572975698</v>
      </c>
      <c r="K24" s="377">
        <v>0.63064887509196899</v>
      </c>
    </row>
    <row r="25" spans="1:11" x14ac:dyDescent="0.15">
      <c r="A25" s="123" t="s">
        <v>5340</v>
      </c>
      <c r="B25" s="123" t="s">
        <v>5240</v>
      </c>
      <c r="C25" s="130" t="s">
        <v>5263</v>
      </c>
      <c r="D25" s="123" t="s">
        <v>5326</v>
      </c>
      <c r="E25" s="121" t="str">
        <f t="shared" si="0"/>
        <v>0402_繊維関連製品卸売業小規模事業者</v>
      </c>
      <c r="F25" s="377">
        <v>0.16085029302818599</v>
      </c>
      <c r="G25" s="377">
        <v>0.33763484620684597</v>
      </c>
      <c r="H25" s="377">
        <v>-0.19825306800008599</v>
      </c>
      <c r="I25" s="377">
        <v>6.7674996886160604E-2</v>
      </c>
      <c r="J25" s="377">
        <v>0.33034886019510601</v>
      </c>
      <c r="K25" s="377">
        <v>0.61115776031111502</v>
      </c>
    </row>
    <row r="26" spans="1:11" x14ac:dyDescent="0.15">
      <c r="A26" s="123" t="s">
        <v>5340</v>
      </c>
      <c r="B26" s="123" t="s">
        <v>5240</v>
      </c>
      <c r="C26" s="130" t="s">
        <v>5264</v>
      </c>
      <c r="D26" s="123" t="s">
        <v>5325</v>
      </c>
      <c r="E26" s="121" t="str">
        <f t="shared" si="0"/>
        <v>0403_食料品卸売業中規模事業者</v>
      </c>
      <c r="F26" s="377">
        <v>0.217065406257651</v>
      </c>
      <c r="G26" s="377">
        <v>0.241936331581383</v>
      </c>
      <c r="H26" s="377">
        <v>-6.0361481943314997E-2</v>
      </c>
      <c r="I26" s="377">
        <v>0.12459147140893601</v>
      </c>
      <c r="J26" s="377">
        <v>0.35311406395009998</v>
      </c>
      <c r="K26" s="377">
        <v>0.64446436272082996</v>
      </c>
    </row>
    <row r="27" spans="1:11" x14ac:dyDescent="0.15">
      <c r="A27" s="123" t="s">
        <v>5340</v>
      </c>
      <c r="B27" s="123" t="s">
        <v>5240</v>
      </c>
      <c r="C27" s="130" t="s">
        <v>5264</v>
      </c>
      <c r="D27" s="123" t="s">
        <v>5326</v>
      </c>
      <c r="E27" s="121" t="str">
        <f t="shared" si="0"/>
        <v>0403_食料品卸売業小規模事業者</v>
      </c>
      <c r="F27" s="377">
        <v>0.14605351096225</v>
      </c>
      <c r="G27" s="377">
        <v>0.43542852570551699</v>
      </c>
      <c r="H27" s="377">
        <v>-0.44872884129796198</v>
      </c>
      <c r="I27" s="377">
        <v>6.6621845052700801E-2</v>
      </c>
      <c r="J27" s="377">
        <v>0.25065905653422099</v>
      </c>
      <c r="K27" s="377">
        <v>0.65868204446303202</v>
      </c>
    </row>
    <row r="28" spans="1:11" x14ac:dyDescent="0.15">
      <c r="A28" s="123" t="s">
        <v>5340</v>
      </c>
      <c r="B28" s="123" t="s">
        <v>5328</v>
      </c>
      <c r="C28" s="130" t="s">
        <v>5329</v>
      </c>
      <c r="D28" s="123" t="s">
        <v>5325</v>
      </c>
      <c r="E28" s="121" t="str">
        <f t="shared" si="0"/>
        <v>不使用中規模事業者</v>
      </c>
      <c r="F28" s="377"/>
      <c r="G28" s="377"/>
      <c r="H28" s="377"/>
      <c r="I28" s="377"/>
      <c r="J28" s="377"/>
      <c r="K28" s="377"/>
    </row>
    <row r="29" spans="1:11" x14ac:dyDescent="0.15">
      <c r="A29" s="123" t="s">
        <v>5340</v>
      </c>
      <c r="B29" s="123" t="s">
        <v>5328</v>
      </c>
      <c r="C29" s="130" t="s">
        <v>5329</v>
      </c>
      <c r="D29" s="123" t="s">
        <v>5326</v>
      </c>
      <c r="E29" s="121" t="str">
        <f t="shared" si="0"/>
        <v>不使用小規模事業者</v>
      </c>
      <c r="F29" s="377"/>
      <c r="G29" s="377"/>
      <c r="H29" s="377"/>
      <c r="I29" s="377"/>
      <c r="J29" s="377"/>
      <c r="K29" s="377"/>
    </row>
    <row r="30" spans="1:11" x14ac:dyDescent="0.15">
      <c r="A30" s="123" t="s">
        <v>5340</v>
      </c>
      <c r="B30" s="123" t="s">
        <v>5241</v>
      </c>
      <c r="C30" s="130" t="s">
        <v>5306</v>
      </c>
      <c r="D30" s="123" t="s">
        <v>5325</v>
      </c>
      <c r="E30" s="121" t="str">
        <f t="shared" si="0"/>
        <v>0501_小売業中規模事業者</v>
      </c>
      <c r="F30" s="377">
        <v>0.230718284870778</v>
      </c>
      <c r="G30" s="377">
        <v>0.26599414693782403</v>
      </c>
      <c r="H30" s="377">
        <v>-6.4646164539474194E-2</v>
      </c>
      <c r="I30" s="377">
        <v>0.123416299679264</v>
      </c>
      <c r="J30" s="377">
        <v>0.38165176968133102</v>
      </c>
      <c r="K30" s="377">
        <v>0.68563087037440495</v>
      </c>
    </row>
    <row r="31" spans="1:11" x14ac:dyDescent="0.15">
      <c r="A31" s="123" t="s">
        <v>5340</v>
      </c>
      <c r="B31" s="123" t="s">
        <v>5241</v>
      </c>
      <c r="C31" s="130" t="s">
        <v>5306</v>
      </c>
      <c r="D31" s="123" t="s">
        <v>5326</v>
      </c>
      <c r="E31" s="121" t="str">
        <f t="shared" si="0"/>
        <v>0501_小売業小規模事業者</v>
      </c>
      <c r="F31" s="377">
        <v>0.13652567012171901</v>
      </c>
      <c r="G31" s="377">
        <v>0.37902954377280401</v>
      </c>
      <c r="H31" s="377">
        <v>-0.37417548919760402</v>
      </c>
      <c r="I31" s="377">
        <v>2.42974894039652E-2</v>
      </c>
      <c r="J31" s="377">
        <v>0.300543608606261</v>
      </c>
      <c r="K31" s="377">
        <v>0.62482648630404303</v>
      </c>
    </row>
    <row r="32" spans="1:11" x14ac:dyDescent="0.15">
      <c r="A32" s="123" t="s">
        <v>5340</v>
      </c>
      <c r="B32" s="123" t="s">
        <v>5244</v>
      </c>
      <c r="C32" s="130" t="s">
        <v>5331</v>
      </c>
      <c r="D32" s="123" t="s">
        <v>5325</v>
      </c>
      <c r="E32" s="121" t="str">
        <f t="shared" si="0"/>
        <v>0601_飲食業中規模事業者</v>
      </c>
      <c r="F32" s="377">
        <v>0.147400873358526</v>
      </c>
      <c r="G32" s="377">
        <v>0.25547800642128499</v>
      </c>
      <c r="H32" s="377">
        <v>-0.18187030629266401</v>
      </c>
      <c r="I32" s="377">
        <v>5.0259746903856699E-2</v>
      </c>
      <c r="J32" s="377">
        <v>0.24867556173573999</v>
      </c>
      <c r="K32" s="377">
        <v>0.58022749095702397</v>
      </c>
    </row>
    <row r="33" spans="1:11" x14ac:dyDescent="0.15">
      <c r="A33" s="123" t="s">
        <v>5340</v>
      </c>
      <c r="B33" s="123" t="s">
        <v>5244</v>
      </c>
      <c r="C33" s="130" t="s">
        <v>5331</v>
      </c>
      <c r="D33" s="123" t="s">
        <v>5326</v>
      </c>
      <c r="E33" s="121" t="str">
        <f t="shared" si="0"/>
        <v>0601_飲食業小規模事業者</v>
      </c>
      <c r="F33" s="377">
        <v>7.8235459242855798E-3</v>
      </c>
      <c r="G33" s="377">
        <v>0.37951583624555602</v>
      </c>
      <c r="H33" s="377">
        <v>-0.38376426872130998</v>
      </c>
      <c r="I33" s="377">
        <v>-5.4790182385733098E-2</v>
      </c>
      <c r="J33" s="377">
        <v>0.12878197360098001</v>
      </c>
      <c r="K33" s="377">
        <v>0.49837063556590799</v>
      </c>
    </row>
    <row r="34" spans="1:11" x14ac:dyDescent="0.15">
      <c r="A34" s="123" t="s">
        <v>5340</v>
      </c>
      <c r="B34" s="123" t="s">
        <v>5245</v>
      </c>
      <c r="C34" s="130" t="s">
        <v>5308</v>
      </c>
      <c r="D34" s="123" t="s">
        <v>5325</v>
      </c>
      <c r="E34" s="121" t="str">
        <f t="shared" si="0"/>
        <v>0701_不動産業中規模事業者</v>
      </c>
      <c r="F34" s="377">
        <v>0.26417569128624802</v>
      </c>
      <c r="G34" s="377">
        <v>0.177293444284641</v>
      </c>
      <c r="H34" s="377">
        <v>7.9668086877631203E-2</v>
      </c>
      <c r="I34" s="377">
        <v>0.18390598385294099</v>
      </c>
      <c r="J34" s="377">
        <v>0.35391942100638801</v>
      </c>
      <c r="K34" s="377">
        <v>0.53642158882117696</v>
      </c>
    </row>
    <row r="35" spans="1:11" x14ac:dyDescent="0.15">
      <c r="A35" s="123" t="s">
        <v>5340</v>
      </c>
      <c r="B35" s="123" t="s">
        <v>5245</v>
      </c>
      <c r="C35" s="130" t="s">
        <v>5308</v>
      </c>
      <c r="D35" s="123" t="s">
        <v>5326</v>
      </c>
      <c r="E35" s="121" t="str">
        <f t="shared" si="0"/>
        <v>0701_不動産業小規模事業者</v>
      </c>
      <c r="F35" s="377">
        <v>0.16383436527276801</v>
      </c>
      <c r="G35" s="377">
        <v>0.23888441227740001</v>
      </c>
      <c r="H35" s="377">
        <v>9.5345996028150908E-3</v>
      </c>
      <c r="I35" s="377">
        <v>8.8539639473146303E-2</v>
      </c>
      <c r="J35" s="377">
        <v>0.25562802609658702</v>
      </c>
      <c r="K35" s="377">
        <v>0.51909806521814705</v>
      </c>
    </row>
    <row r="36" spans="1:11" x14ac:dyDescent="0.15">
      <c r="A36" s="123" t="s">
        <v>5340</v>
      </c>
      <c r="B36" s="123" t="s">
        <v>5246</v>
      </c>
      <c r="C36" s="130" t="s">
        <v>5332</v>
      </c>
      <c r="D36" s="123" t="s">
        <v>5325</v>
      </c>
      <c r="E36" s="121" t="str">
        <f t="shared" si="0"/>
        <v>0801_運輸業中規模事業者</v>
      </c>
      <c r="F36" s="377">
        <v>0.13263970983222001</v>
      </c>
      <c r="G36" s="377">
        <v>0.210949770646575</v>
      </c>
      <c r="H36" s="377">
        <v>-7.8514830524379797E-2</v>
      </c>
      <c r="I36" s="377">
        <v>6.8641854378025294E-2</v>
      </c>
      <c r="J36" s="377">
        <v>0.25000254312139297</v>
      </c>
      <c r="K36" s="377">
        <v>0.49461871318857198</v>
      </c>
    </row>
    <row r="37" spans="1:11" x14ac:dyDescent="0.15">
      <c r="A37" s="123" t="s">
        <v>5340</v>
      </c>
      <c r="B37" s="123" t="s">
        <v>5246</v>
      </c>
      <c r="C37" s="130" t="s">
        <v>5309</v>
      </c>
      <c r="D37" s="123" t="s">
        <v>5326</v>
      </c>
      <c r="E37" s="121" t="str">
        <f t="shared" si="0"/>
        <v>0801_運輸業小規模事業者</v>
      </c>
      <c r="F37" s="377">
        <v>9.4426339927958902E-2</v>
      </c>
      <c r="G37" s="377">
        <v>0.33669261594933603</v>
      </c>
      <c r="H37" s="377">
        <v>-0.45798235735008302</v>
      </c>
      <c r="I37" s="377">
        <v>2.9977694673135801E-3</v>
      </c>
      <c r="J37" s="377">
        <v>0.22506075088825001</v>
      </c>
      <c r="K37" s="377">
        <v>0.50675527628892103</v>
      </c>
    </row>
    <row r="38" spans="1:11" x14ac:dyDescent="0.15">
      <c r="A38" s="123" t="s">
        <v>5340</v>
      </c>
      <c r="B38" s="123" t="s">
        <v>5248</v>
      </c>
      <c r="C38" s="130" t="s">
        <v>5310</v>
      </c>
      <c r="D38" s="123" t="s">
        <v>5325</v>
      </c>
      <c r="E38" s="121" t="str">
        <f t="shared" si="0"/>
        <v>0901_エネルギー中規模事業者</v>
      </c>
      <c r="F38" s="377">
        <v>0.25315545117392901</v>
      </c>
      <c r="G38" s="377">
        <v>0.199295178978835</v>
      </c>
      <c r="H38" s="377">
        <v>6.9418727879927394E-2</v>
      </c>
      <c r="I38" s="377">
        <v>0.14489651744910401</v>
      </c>
      <c r="J38" s="377">
        <v>0.28750450377714099</v>
      </c>
      <c r="K38" s="377">
        <v>0.68574158785773598</v>
      </c>
    </row>
    <row r="39" spans="1:11" x14ac:dyDescent="0.15">
      <c r="A39" s="123" t="s">
        <v>5340</v>
      </c>
      <c r="B39" s="123" t="s">
        <v>5248</v>
      </c>
      <c r="C39" s="130" t="s">
        <v>5310</v>
      </c>
      <c r="D39" s="123" t="s">
        <v>5326</v>
      </c>
      <c r="E39" s="121" t="str">
        <f t="shared" si="0"/>
        <v>0901_エネルギー小規模事業者</v>
      </c>
      <c r="F39" s="377">
        <v>0.13661719808533401</v>
      </c>
      <c r="G39" s="377">
        <v>0.173760613530243</v>
      </c>
      <c r="H39" s="377">
        <v>-6.8131114039687701E-3</v>
      </c>
      <c r="I39" s="377">
        <v>8.8824419311239397E-2</v>
      </c>
      <c r="J39" s="377">
        <v>0.176946184416856</v>
      </c>
      <c r="K39" s="377">
        <v>0.28776549870118201</v>
      </c>
    </row>
    <row r="40" spans="1:11" x14ac:dyDescent="0.15">
      <c r="A40" s="123" t="s">
        <v>5340</v>
      </c>
      <c r="B40" s="123" t="s">
        <v>5249</v>
      </c>
      <c r="C40" s="130" t="s">
        <v>5333</v>
      </c>
      <c r="D40" s="123" t="s">
        <v>5325</v>
      </c>
      <c r="E40" s="121" t="str">
        <f t="shared" si="0"/>
        <v>1006_その他のサービス業中規模事業者</v>
      </c>
      <c r="F40" s="377">
        <v>0.311092400832996</v>
      </c>
      <c r="G40" s="377">
        <v>0.257940529015588</v>
      </c>
      <c r="H40" s="377">
        <v>-4.3173408205848997E-3</v>
      </c>
      <c r="I40" s="377">
        <v>0.18340118546049999</v>
      </c>
      <c r="J40" s="377">
        <v>0.46411045251188798</v>
      </c>
      <c r="K40" s="377">
        <v>0.722604821952465</v>
      </c>
    </row>
    <row r="41" spans="1:11" x14ac:dyDescent="0.15">
      <c r="A41" s="123" t="s">
        <v>5340</v>
      </c>
      <c r="B41" s="123" t="s">
        <v>5249</v>
      </c>
      <c r="C41" s="130" t="s">
        <v>5333</v>
      </c>
      <c r="D41" s="123" t="s">
        <v>5326</v>
      </c>
      <c r="E41" s="121" t="str">
        <f t="shared" si="0"/>
        <v>1006_その他のサービス業小規模事業者</v>
      </c>
      <c r="F41" s="377">
        <v>0.23460564213325799</v>
      </c>
      <c r="G41" s="377">
        <v>0.44888634077793399</v>
      </c>
      <c r="H41" s="377">
        <v>-0.479709149759247</v>
      </c>
      <c r="I41" s="377">
        <v>7.6377953271697802E-2</v>
      </c>
      <c r="J41" s="377">
        <v>0.40866742907106002</v>
      </c>
      <c r="K41" s="377">
        <v>0.70855000199789098</v>
      </c>
    </row>
    <row r="42" spans="1:11" x14ac:dyDescent="0.15">
      <c r="A42" s="123" t="s">
        <v>5340</v>
      </c>
      <c r="B42" s="123" t="s">
        <v>5249</v>
      </c>
      <c r="C42" s="130" t="s">
        <v>5266</v>
      </c>
      <c r="D42" s="123" t="s">
        <v>5325</v>
      </c>
      <c r="E42" s="121" t="str">
        <f t="shared" si="0"/>
        <v>1001_物品賃貸業中規模事業者</v>
      </c>
      <c r="F42" s="377">
        <v>0.285727641605375</v>
      </c>
      <c r="G42" s="377">
        <v>0.259757794884027</v>
      </c>
      <c r="H42" s="377">
        <v>6.1364535248863497E-3</v>
      </c>
      <c r="I42" s="377">
        <v>0.16111600144032401</v>
      </c>
      <c r="J42" s="377">
        <v>0.43491149626859399</v>
      </c>
      <c r="K42" s="377">
        <v>0.70870566809341795</v>
      </c>
    </row>
    <row r="43" spans="1:11" x14ac:dyDescent="0.15">
      <c r="A43" s="123" t="s">
        <v>5340</v>
      </c>
      <c r="B43" s="123" t="s">
        <v>5249</v>
      </c>
      <c r="C43" s="130" t="s">
        <v>5266</v>
      </c>
      <c r="D43" s="123" t="s">
        <v>5326</v>
      </c>
      <c r="E43" s="121" t="str">
        <f t="shared" si="0"/>
        <v>1001_物品賃貸業小規模事業者</v>
      </c>
      <c r="F43" s="377">
        <v>0.19602340888107</v>
      </c>
      <c r="G43" s="377">
        <v>0.44513179968977101</v>
      </c>
      <c r="H43" s="377">
        <v>-0.605003532196695</v>
      </c>
      <c r="I43" s="377">
        <v>5.6746458090709398E-2</v>
      </c>
      <c r="J43" s="377">
        <v>0.31164872821477202</v>
      </c>
      <c r="K43" s="377">
        <v>0.61102989116816697</v>
      </c>
    </row>
    <row r="44" spans="1:11" x14ac:dyDescent="0.15">
      <c r="A44" s="123" t="s">
        <v>5340</v>
      </c>
      <c r="B44" s="123" t="s">
        <v>5249</v>
      </c>
      <c r="C44" s="130" t="s">
        <v>5267</v>
      </c>
      <c r="D44" s="123" t="s">
        <v>5325</v>
      </c>
      <c r="E44" s="121" t="str">
        <f t="shared" si="0"/>
        <v>1002_娯楽業中規模事業者</v>
      </c>
      <c r="F44" s="377">
        <v>0.25897183247244798</v>
      </c>
      <c r="G44" s="377">
        <v>0.29680509553172801</v>
      </c>
      <c r="H44" s="377">
        <v>-0.11969109227963901</v>
      </c>
      <c r="I44" s="377">
        <v>0.105582332037728</v>
      </c>
      <c r="J44" s="377">
        <v>0.41580915276084701</v>
      </c>
      <c r="K44" s="377">
        <v>0.74302039553362598</v>
      </c>
    </row>
    <row r="45" spans="1:11" x14ac:dyDescent="0.15">
      <c r="A45" s="123" t="s">
        <v>5340</v>
      </c>
      <c r="B45" s="123" t="s">
        <v>5249</v>
      </c>
      <c r="C45" s="130" t="s">
        <v>5267</v>
      </c>
      <c r="D45" s="123" t="s">
        <v>5326</v>
      </c>
      <c r="E45" s="121" t="str">
        <f t="shared" si="0"/>
        <v>1002_娯楽業小規模事業者</v>
      </c>
      <c r="F45" s="377">
        <v>0.104690107620031</v>
      </c>
      <c r="G45" s="377">
        <v>0.45261911609969102</v>
      </c>
      <c r="H45" s="377">
        <v>-0.70968985411982899</v>
      </c>
      <c r="I45" s="377">
        <v>-1.02682381776385E-2</v>
      </c>
      <c r="J45" s="377">
        <v>0.39514507089735001</v>
      </c>
      <c r="K45" s="377">
        <v>0.65148966969290301</v>
      </c>
    </row>
    <row r="46" spans="1:11" x14ac:dyDescent="0.15">
      <c r="A46" s="123" t="s">
        <v>5340</v>
      </c>
      <c r="B46" s="123" t="s">
        <v>5249</v>
      </c>
      <c r="C46" s="130" t="s">
        <v>5268</v>
      </c>
      <c r="D46" s="123" t="s">
        <v>5325</v>
      </c>
      <c r="E46" s="121" t="str">
        <f t="shared" si="0"/>
        <v>1003_広告・調査・情報サービス業中規模事業者</v>
      </c>
      <c r="F46" s="377">
        <v>0.320439221933632</v>
      </c>
      <c r="G46" s="377">
        <v>0.242482982423705</v>
      </c>
      <c r="H46" s="377">
        <v>2.8952682235777401E-2</v>
      </c>
      <c r="I46" s="377">
        <v>0.211721079302326</v>
      </c>
      <c r="J46" s="377">
        <v>0.472359166184593</v>
      </c>
      <c r="K46" s="377">
        <v>0.70569775083849895</v>
      </c>
    </row>
    <row r="47" spans="1:11" x14ac:dyDescent="0.15">
      <c r="A47" s="123" t="s">
        <v>5340</v>
      </c>
      <c r="B47" s="123" t="s">
        <v>5249</v>
      </c>
      <c r="C47" s="130" t="s">
        <v>5268</v>
      </c>
      <c r="D47" s="123" t="s">
        <v>5326</v>
      </c>
      <c r="E47" s="121" t="str">
        <f t="shared" si="0"/>
        <v>1003_広告・調査・情報サービス業小規模事業者</v>
      </c>
      <c r="F47" s="377">
        <v>0.26733717701209703</v>
      </c>
      <c r="G47" s="377">
        <v>0.45543730480526601</v>
      </c>
      <c r="H47" s="377">
        <v>-0.62624646544929896</v>
      </c>
      <c r="I47" s="377">
        <v>0.10915474910109001</v>
      </c>
      <c r="J47" s="377">
        <v>0.40863391672967297</v>
      </c>
      <c r="K47" s="377">
        <v>0.75326592722114605</v>
      </c>
    </row>
    <row r="48" spans="1:11" x14ac:dyDescent="0.15">
      <c r="A48" s="123" t="s">
        <v>5340</v>
      </c>
      <c r="B48" s="123" t="s">
        <v>5249</v>
      </c>
      <c r="C48" s="130" t="s">
        <v>5269</v>
      </c>
      <c r="D48" s="123" t="s">
        <v>5325</v>
      </c>
      <c r="E48" s="121" t="str">
        <f t="shared" si="0"/>
        <v>1004_事業サービス業中規模事業者</v>
      </c>
      <c r="F48" s="377">
        <v>0.31929511675181599</v>
      </c>
      <c r="G48" s="377">
        <v>0.25284734542301801</v>
      </c>
      <c r="H48" s="377">
        <v>-3.1309557328710199E-3</v>
      </c>
      <c r="I48" s="377">
        <v>0.198773349130486</v>
      </c>
      <c r="J48" s="377">
        <v>0.46149327887702801</v>
      </c>
      <c r="K48" s="377">
        <v>0.71858487780170099</v>
      </c>
    </row>
    <row r="49" spans="1:11" x14ac:dyDescent="0.15">
      <c r="A49" s="123" t="s">
        <v>5340</v>
      </c>
      <c r="B49" s="123" t="s">
        <v>5249</v>
      </c>
      <c r="C49" s="130" t="s">
        <v>5269</v>
      </c>
      <c r="D49" s="123" t="s">
        <v>5326</v>
      </c>
      <c r="E49" s="121" t="str">
        <f t="shared" si="0"/>
        <v>1004_事業サービス業小規模事業者</v>
      </c>
      <c r="F49" s="377">
        <v>0.240491070273748</v>
      </c>
      <c r="G49" s="377">
        <v>0.39030383445435402</v>
      </c>
      <c r="H49" s="377">
        <v>-0.41486610510848498</v>
      </c>
      <c r="I49" s="377">
        <v>7.8158314759566194E-2</v>
      </c>
      <c r="J49" s="377">
        <v>0.423952315753789</v>
      </c>
      <c r="K49" s="377">
        <v>0.791777701055978</v>
      </c>
    </row>
    <row r="50" spans="1:11" x14ac:dyDescent="0.15">
      <c r="A50" s="123" t="s">
        <v>5340</v>
      </c>
      <c r="B50" s="123" t="s">
        <v>5249</v>
      </c>
      <c r="C50" s="130" t="s">
        <v>5270</v>
      </c>
      <c r="D50" s="123" t="s">
        <v>5325</v>
      </c>
      <c r="E50" s="121" t="str">
        <f t="shared" si="0"/>
        <v>1005_専門サービス業中規模事業者</v>
      </c>
      <c r="F50" s="377">
        <v>0.39975765437530503</v>
      </c>
      <c r="G50" s="377">
        <v>0.256490395053666</v>
      </c>
      <c r="H50" s="377">
        <v>3.5413625843206398E-2</v>
      </c>
      <c r="I50" s="377">
        <v>0.24861698824297801</v>
      </c>
      <c r="J50" s="377">
        <v>0.566245218292032</v>
      </c>
      <c r="K50" s="377">
        <v>0.75055586416087805</v>
      </c>
    </row>
    <row r="51" spans="1:11" x14ac:dyDescent="0.15">
      <c r="A51" s="123" t="s">
        <v>5340</v>
      </c>
      <c r="B51" s="123" t="s">
        <v>5249</v>
      </c>
      <c r="C51" s="130" t="s">
        <v>5270</v>
      </c>
      <c r="D51" s="123" t="s">
        <v>5326</v>
      </c>
      <c r="E51" s="121" t="str">
        <f t="shared" si="0"/>
        <v>1005_専門サービス業小規模事業者</v>
      </c>
      <c r="F51" s="377">
        <v>0.25460128819236799</v>
      </c>
      <c r="G51" s="377">
        <v>0.44079065876276102</v>
      </c>
      <c r="H51" s="377">
        <v>-0.39115421370558201</v>
      </c>
      <c r="I51" s="377">
        <v>9.0633200601172595E-2</v>
      </c>
      <c r="J51" s="377">
        <v>0.47413522296552002</v>
      </c>
      <c r="K51" s="377">
        <v>0.69269121757825403</v>
      </c>
    </row>
    <row r="52" spans="1:11" x14ac:dyDescent="0.15">
      <c r="A52" s="123" t="s">
        <v>5340</v>
      </c>
      <c r="B52" s="123" t="s">
        <v>5328</v>
      </c>
      <c r="C52" s="130" t="s">
        <v>5329</v>
      </c>
      <c r="D52" s="123" t="s">
        <v>5325</v>
      </c>
      <c r="E52" s="121" t="str">
        <f t="shared" si="0"/>
        <v>不使用中規模事業者</v>
      </c>
      <c r="F52" s="377"/>
      <c r="G52" s="377"/>
      <c r="H52" s="377"/>
      <c r="I52" s="377"/>
      <c r="J52" s="377"/>
      <c r="K52" s="377"/>
    </row>
    <row r="53" spans="1:11" x14ac:dyDescent="0.15">
      <c r="A53" s="123" t="s">
        <v>5340</v>
      </c>
      <c r="B53" s="123" t="s">
        <v>5328</v>
      </c>
      <c r="C53" s="130" t="s">
        <v>5329</v>
      </c>
      <c r="D53" s="123" t="s">
        <v>5326</v>
      </c>
      <c r="E53" s="121" t="str">
        <f t="shared" si="0"/>
        <v>不使用小規模事業者</v>
      </c>
      <c r="F53" s="377"/>
      <c r="G53" s="377"/>
      <c r="H53" s="377"/>
      <c r="I53" s="377"/>
      <c r="J53" s="377"/>
      <c r="K53" s="377"/>
    </row>
    <row r="54" spans="1:11" x14ac:dyDescent="0.15">
      <c r="A54" s="123" t="s">
        <v>5340</v>
      </c>
      <c r="B54" s="123" t="s">
        <v>5252</v>
      </c>
      <c r="C54" s="130" t="s">
        <v>5313</v>
      </c>
      <c r="D54" s="123" t="s">
        <v>5325</v>
      </c>
      <c r="E54" s="121" t="str">
        <f t="shared" si="0"/>
        <v>1101_医療業中規模事業者</v>
      </c>
      <c r="F54" s="377">
        <v>0.126656301168632</v>
      </c>
      <c r="G54" s="377">
        <v>0.27989285741273801</v>
      </c>
      <c r="H54" s="377">
        <v>-0.20482405116982799</v>
      </c>
      <c r="I54" s="377">
        <v>6.3737305008128006E-2</v>
      </c>
      <c r="J54" s="377">
        <v>0.32844702502175299</v>
      </c>
      <c r="K54" s="377">
        <v>0.61966519093325001</v>
      </c>
    </row>
    <row r="55" spans="1:11" x14ac:dyDescent="0.15">
      <c r="A55" s="123" t="s">
        <v>5340</v>
      </c>
      <c r="B55" s="123" t="s">
        <v>5252</v>
      </c>
      <c r="C55" s="130" t="s">
        <v>5313</v>
      </c>
      <c r="D55" s="123" t="s">
        <v>5326</v>
      </c>
      <c r="E55" s="121" t="str">
        <f t="shared" si="0"/>
        <v>1101_医療業小規模事業者</v>
      </c>
      <c r="F55" s="378">
        <v>0.126656301168632</v>
      </c>
      <c r="G55" s="378">
        <v>0.27989285741273801</v>
      </c>
      <c r="H55" s="378">
        <v>-0.20482405116982799</v>
      </c>
      <c r="I55" s="378">
        <v>6.3737305008128006E-2</v>
      </c>
      <c r="J55" s="378">
        <v>0.32844702502175299</v>
      </c>
      <c r="K55" s="378">
        <v>0.61966519093325001</v>
      </c>
    </row>
    <row r="56" spans="1:11" x14ac:dyDescent="0.15">
      <c r="A56" s="123" t="s">
        <v>5340</v>
      </c>
      <c r="B56" s="123" t="s">
        <v>5253</v>
      </c>
      <c r="C56" s="130" t="s">
        <v>5314</v>
      </c>
      <c r="D56" s="123" t="s">
        <v>5325</v>
      </c>
      <c r="E56" s="121" t="str">
        <f t="shared" si="0"/>
        <v>1201_保険衛生、廃棄物処理業中規模事業者</v>
      </c>
      <c r="F56" s="377">
        <v>0.31458199574016299</v>
      </c>
      <c r="G56" s="377">
        <v>0.251979309484892</v>
      </c>
      <c r="H56" s="377">
        <v>3.5265207667829097E-2</v>
      </c>
      <c r="I56" s="377">
        <v>0.17627396315639099</v>
      </c>
      <c r="J56" s="377">
        <v>0.45754640848019901</v>
      </c>
      <c r="K56" s="377">
        <v>0.73440825357331896</v>
      </c>
    </row>
    <row r="57" spans="1:11" x14ac:dyDescent="0.15">
      <c r="A57" s="123" t="s">
        <v>5340</v>
      </c>
      <c r="B57" s="123" t="s">
        <v>5253</v>
      </c>
      <c r="C57" s="130" t="s">
        <v>5314</v>
      </c>
      <c r="D57" s="123" t="s">
        <v>5326</v>
      </c>
      <c r="E57" s="121" t="str">
        <f t="shared" si="0"/>
        <v>1201_保険衛生、廃棄物処理業小規模事業者</v>
      </c>
      <c r="F57" s="377">
        <v>0.33140566113178599</v>
      </c>
      <c r="G57" s="377">
        <v>0.42571641355427298</v>
      </c>
      <c r="H57" s="377">
        <v>-0.33137603470452798</v>
      </c>
      <c r="I57" s="377">
        <v>0.178530813767876</v>
      </c>
      <c r="J57" s="377">
        <v>0.43626896540569099</v>
      </c>
      <c r="K57" s="377">
        <v>0.72185062532052502</v>
      </c>
    </row>
    <row r="58" spans="1:11" x14ac:dyDescent="0.15">
      <c r="A58" s="123" t="s">
        <v>5340</v>
      </c>
      <c r="B58" s="123" t="s">
        <v>5254</v>
      </c>
      <c r="C58" s="130" t="s">
        <v>5334</v>
      </c>
      <c r="D58" s="123" t="s">
        <v>5325</v>
      </c>
      <c r="E58" s="121" t="str">
        <f t="shared" si="0"/>
        <v>1301_観光業中規模事業者</v>
      </c>
      <c r="F58" s="377">
        <v>0.152573305430589</v>
      </c>
      <c r="G58" s="377">
        <v>0.25140304187054102</v>
      </c>
      <c r="H58" s="377">
        <v>-7.8931025672742697E-2</v>
      </c>
      <c r="I58" s="377">
        <v>6.7090098587654898E-2</v>
      </c>
      <c r="J58" s="377">
        <v>0.33511845161418002</v>
      </c>
      <c r="K58" s="377">
        <v>0.64007095029912997</v>
      </c>
    </row>
    <row r="59" spans="1:11" x14ac:dyDescent="0.15">
      <c r="A59" s="123" t="s">
        <v>5340</v>
      </c>
      <c r="B59" s="123" t="s">
        <v>5254</v>
      </c>
      <c r="C59" s="130" t="s">
        <v>5334</v>
      </c>
      <c r="D59" s="123" t="s">
        <v>5326</v>
      </c>
      <c r="E59" s="121" t="str">
        <f t="shared" si="0"/>
        <v>1301_観光業小規模事業者</v>
      </c>
      <c r="F59" s="377">
        <v>0.171005772876762</v>
      </c>
      <c r="G59" s="377">
        <v>0.41324086218365902</v>
      </c>
      <c r="H59" s="377">
        <v>-0.37496697404731899</v>
      </c>
      <c r="I59" s="377">
        <v>9.1754524159515502E-2</v>
      </c>
      <c r="J59" s="377">
        <v>0.37270380217201399</v>
      </c>
      <c r="K59" s="377">
        <v>0.72718761155204104</v>
      </c>
    </row>
    <row r="60" spans="1:11" x14ac:dyDescent="0.15">
      <c r="A60" s="123" t="s">
        <v>5340</v>
      </c>
      <c r="B60" s="130" t="s">
        <v>5335</v>
      </c>
      <c r="C60" s="130" t="s">
        <v>5317</v>
      </c>
      <c r="D60" s="123" t="s">
        <v>5325</v>
      </c>
      <c r="E60" s="121" t="str">
        <f t="shared" si="0"/>
        <v>1400_その他業種中規模事業者</v>
      </c>
      <c r="F60" s="377">
        <v>0.301698527041589</v>
      </c>
      <c r="G60" s="377">
        <v>0.24425322849213699</v>
      </c>
      <c r="H60" s="377">
        <v>1.9801413352693E-2</v>
      </c>
      <c r="I60" s="377">
        <v>0.180812684651945</v>
      </c>
      <c r="J60" s="377">
        <v>0.44389721373212898</v>
      </c>
      <c r="K60" s="377">
        <v>0.69154923241455601</v>
      </c>
    </row>
    <row r="61" spans="1:11" x14ac:dyDescent="0.15">
      <c r="A61" s="123" t="s">
        <v>5340</v>
      </c>
      <c r="B61" s="130" t="s">
        <v>5335</v>
      </c>
      <c r="C61" s="130" t="s">
        <v>5317</v>
      </c>
      <c r="D61" s="123" t="s">
        <v>5326</v>
      </c>
      <c r="E61" s="121" t="str">
        <f t="shared" si="0"/>
        <v>1400_その他業種小規模事業者</v>
      </c>
      <c r="F61" s="377">
        <v>0.25458779381271002</v>
      </c>
      <c r="G61" s="377">
        <v>0.37449718004649901</v>
      </c>
      <c r="H61" s="377">
        <v>-0.266471472472885</v>
      </c>
      <c r="I61" s="377">
        <v>0.113914565325388</v>
      </c>
      <c r="J61" s="377">
        <v>0.42830147218590398</v>
      </c>
      <c r="K61" s="377">
        <v>0.71146046434063503</v>
      </c>
    </row>
    <row r="63" spans="1:11" x14ac:dyDescent="0.15">
      <c r="E63" s="102" t="s">
        <v>5318</v>
      </c>
    </row>
  </sheetData>
  <phoneticPr fontId="1"/>
  <conditionalFormatting sqref="C2:D12">
    <cfRule type="cellIs" dxfId="1" priority="1" operator="lessThan">
      <formula>0</formula>
    </cfRule>
  </conditionalFormatting>
  <conditionalFormatting sqref="E2:E61">
    <cfRule type="cellIs" dxfId="0" priority="3"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C1:FW670"/>
  <sheetViews>
    <sheetView showGridLines="0" tabSelected="1" zoomScaleNormal="100" workbookViewId="0">
      <selection activeCell="AJ23" sqref="AJ23"/>
    </sheetView>
  </sheetViews>
  <sheetFormatPr defaultColWidth="9" defaultRowHeight="13.5" x14ac:dyDescent="0.15"/>
  <cols>
    <col min="1" max="1" width="1.125" style="13" customWidth="1"/>
    <col min="2" max="2" width="1" style="13" customWidth="1"/>
    <col min="3" max="17" width="2.75" style="13" customWidth="1"/>
    <col min="18" max="18" width="3" style="13" customWidth="1"/>
    <col min="19" max="54" width="2.75" style="13" customWidth="1"/>
    <col min="55" max="55" width="2.25" style="13" customWidth="1"/>
    <col min="56" max="56" width="2.375" style="13" customWidth="1"/>
    <col min="57" max="57" width="3.125" style="13" customWidth="1"/>
    <col min="58" max="92" width="3.375" style="13" customWidth="1"/>
    <col min="93" max="95" width="3.375" style="13" hidden="1" customWidth="1"/>
    <col min="96" max="96" width="2.75" style="13" hidden="1" customWidth="1"/>
    <col min="97" max="97" width="3.625" style="13" hidden="1" customWidth="1"/>
    <col min="98" max="98" width="3.375" style="13" hidden="1" customWidth="1"/>
    <col min="99" max="99" width="5.75" style="13" hidden="1" customWidth="1"/>
    <col min="100" max="100" width="12.25" style="13" hidden="1" customWidth="1"/>
    <col min="101" max="101" width="15" style="13" hidden="1" customWidth="1"/>
    <col min="102" max="102" width="17.375" style="13" hidden="1" customWidth="1"/>
    <col min="103" max="103" width="16.875" style="13" hidden="1" customWidth="1"/>
    <col min="104" max="104" width="21.375" style="13" hidden="1" customWidth="1"/>
    <col min="105" max="105" width="22.75" style="13" hidden="1" customWidth="1"/>
    <col min="106" max="106" width="10.875" style="13" hidden="1" customWidth="1"/>
    <col min="107" max="107" width="9" style="13" hidden="1" customWidth="1"/>
    <col min="108" max="108" width="13" style="13" hidden="1" customWidth="1"/>
    <col min="109" max="109" width="16.25" style="13" hidden="1" customWidth="1"/>
    <col min="110" max="110" width="10.375" style="13" hidden="1" customWidth="1"/>
    <col min="111" max="133" width="9" style="13" hidden="1" customWidth="1"/>
    <col min="134" max="147" width="9" hidden="1" customWidth="1"/>
    <col min="148" max="148" width="17.375" hidden="1" customWidth="1"/>
    <col min="149" max="149" width="9" hidden="1" customWidth="1"/>
    <col min="150" max="150" width="9.875" hidden="1" customWidth="1"/>
    <col min="151" max="151" width="9" hidden="1" customWidth="1"/>
    <col min="152" max="172" width="9" style="13" hidden="1" customWidth="1"/>
    <col min="173" max="173" width="2.375" style="13" hidden="1" customWidth="1"/>
    <col min="174" max="174" width="4.375" style="13" hidden="1" customWidth="1"/>
    <col min="175" max="175" width="6.125" style="13" hidden="1" customWidth="1"/>
    <col min="176" max="176" width="5" style="13" hidden="1" customWidth="1"/>
    <col min="177" max="177" width="5.75" style="13" hidden="1" customWidth="1"/>
    <col min="178" max="178" width="9.625" style="13" hidden="1" customWidth="1"/>
    <col min="179" max="179" width="10.125" style="13" hidden="1" customWidth="1"/>
    <col min="180" max="180" width="15.125" style="13" customWidth="1"/>
    <col min="181" max="16384" width="9" style="13"/>
  </cols>
  <sheetData>
    <row r="1" spans="3:179" x14ac:dyDescent="0.15">
      <c r="C1" s="1199" t="s">
        <v>327</v>
      </c>
      <c r="D1" s="1200"/>
      <c r="E1" s="1200"/>
      <c r="F1" s="1200"/>
      <c r="G1" s="1200"/>
      <c r="H1" s="13" t="s">
        <v>5343</v>
      </c>
      <c r="CO1" s="39"/>
      <c r="CP1" s="39"/>
      <c r="CQ1" s="39"/>
      <c r="CR1" s="39"/>
      <c r="CS1" s="39"/>
      <c r="CT1" s="39"/>
      <c r="CU1" s="39"/>
      <c r="CV1" s="39" t="s">
        <v>328</v>
      </c>
      <c r="CW1" s="39" t="s">
        <v>329</v>
      </c>
      <c r="CX1" s="39" t="s">
        <v>330</v>
      </c>
      <c r="CY1" s="39" t="s">
        <v>330</v>
      </c>
      <c r="CZ1" s="39" t="s">
        <v>330</v>
      </c>
      <c r="DA1" s="39" t="s">
        <v>330</v>
      </c>
      <c r="DB1" s="39" t="s">
        <v>330</v>
      </c>
      <c r="DC1" s="39" t="s">
        <v>330</v>
      </c>
      <c r="DD1" s="39" t="s">
        <v>330</v>
      </c>
      <c r="DE1" s="39" t="s">
        <v>330</v>
      </c>
      <c r="DF1" s="39" t="s">
        <v>330</v>
      </c>
      <c r="DG1" s="39" t="s">
        <v>330</v>
      </c>
      <c r="DH1" s="39" t="s">
        <v>330</v>
      </c>
      <c r="DI1" s="39" t="s">
        <v>330</v>
      </c>
      <c r="DJ1" s="39" t="s">
        <v>330</v>
      </c>
      <c r="DK1" s="39" t="s">
        <v>330</v>
      </c>
      <c r="DL1" s="39" t="s">
        <v>330</v>
      </c>
      <c r="DM1" s="39" t="s">
        <v>330</v>
      </c>
      <c r="DN1" s="39" t="s">
        <v>330</v>
      </c>
      <c r="DO1" s="39" t="s">
        <v>330</v>
      </c>
      <c r="DP1" s="39" t="s">
        <v>330</v>
      </c>
      <c r="DQ1" s="39" t="s">
        <v>330</v>
      </c>
      <c r="DR1" s="39" t="s">
        <v>330</v>
      </c>
      <c r="DS1" s="39" t="s">
        <v>330</v>
      </c>
      <c r="DT1" s="39" t="s">
        <v>330</v>
      </c>
      <c r="DU1" s="39" t="s">
        <v>330</v>
      </c>
      <c r="DV1" s="39" t="s">
        <v>330</v>
      </c>
      <c r="DW1" s="39" t="s">
        <v>330</v>
      </c>
      <c r="DX1" s="39" t="s">
        <v>330</v>
      </c>
      <c r="DY1" s="39" t="s">
        <v>330</v>
      </c>
      <c r="DZ1" s="39" t="s">
        <v>330</v>
      </c>
      <c r="EA1" s="39" t="s">
        <v>330</v>
      </c>
      <c r="EB1" s="39" t="s">
        <v>330</v>
      </c>
      <c r="EC1" s="39" t="s">
        <v>330</v>
      </c>
      <c r="ED1" s="39" t="s">
        <v>330</v>
      </c>
      <c r="EE1" s="39" t="s">
        <v>330</v>
      </c>
      <c r="EF1" s="39" t="s">
        <v>330</v>
      </c>
      <c r="EG1" s="39" t="s">
        <v>330</v>
      </c>
      <c r="EH1" s="39" t="s">
        <v>330</v>
      </c>
      <c r="EI1" s="39" t="s">
        <v>330</v>
      </c>
      <c r="EJ1" s="39" t="s">
        <v>330</v>
      </c>
      <c r="EK1" s="39" t="s">
        <v>330</v>
      </c>
      <c r="EL1" s="39" t="s">
        <v>330</v>
      </c>
      <c r="EM1" s="39" t="s">
        <v>330</v>
      </c>
      <c r="EN1" s="39" t="s">
        <v>330</v>
      </c>
      <c r="EO1" s="39" t="s">
        <v>330</v>
      </c>
      <c r="EP1" s="39" t="s">
        <v>330</v>
      </c>
      <c r="EQ1" s="39" t="s">
        <v>330</v>
      </c>
      <c r="ER1" s="39" t="s">
        <v>330</v>
      </c>
      <c r="ES1" s="39" t="s">
        <v>330</v>
      </c>
      <c r="ET1" s="39" t="s">
        <v>330</v>
      </c>
      <c r="EU1" s="39" t="s">
        <v>330</v>
      </c>
      <c r="EV1" s="39" t="s">
        <v>330</v>
      </c>
      <c r="EW1" s="39" t="s">
        <v>330</v>
      </c>
      <c r="EX1" s="39" t="s">
        <v>330</v>
      </c>
      <c r="EY1" s="39" t="s">
        <v>330</v>
      </c>
      <c r="EZ1" s="39" t="s">
        <v>330</v>
      </c>
      <c r="FA1" s="39" t="s">
        <v>330</v>
      </c>
      <c r="FB1" s="39" t="s">
        <v>330</v>
      </c>
      <c r="FC1" s="39" t="s">
        <v>330</v>
      </c>
      <c r="FD1" s="39" t="s">
        <v>330</v>
      </c>
      <c r="FE1" s="39" t="s">
        <v>330</v>
      </c>
      <c r="FF1" s="39" t="s">
        <v>330</v>
      </c>
      <c r="FG1" s="39" t="s">
        <v>330</v>
      </c>
      <c r="FH1" s="39" t="s">
        <v>330</v>
      </c>
      <c r="FI1" s="39" t="s">
        <v>330</v>
      </c>
      <c r="FJ1" s="39" t="s">
        <v>330</v>
      </c>
      <c r="FK1" s="39" t="s">
        <v>330</v>
      </c>
      <c r="FL1" s="39" t="s">
        <v>330</v>
      </c>
      <c r="FM1" s="39" t="s">
        <v>330</v>
      </c>
      <c r="FN1" s="39" t="s">
        <v>330</v>
      </c>
      <c r="FO1" s="39" t="s">
        <v>330</v>
      </c>
      <c r="FP1" s="39" t="s">
        <v>330</v>
      </c>
      <c r="FQ1" s="39" t="s">
        <v>330</v>
      </c>
      <c r="FR1" s="39" t="s">
        <v>330</v>
      </c>
      <c r="FS1" s="39" t="s">
        <v>330</v>
      </c>
      <c r="FT1" s="39" t="s">
        <v>330</v>
      </c>
      <c r="FU1" s="39" t="s">
        <v>330</v>
      </c>
      <c r="FV1" s="39" t="s">
        <v>330</v>
      </c>
      <c r="FW1" s="39" t="s">
        <v>330</v>
      </c>
    </row>
    <row r="2" spans="3:179" ht="18.75" x14ac:dyDescent="0.15">
      <c r="C2" s="14" t="s">
        <v>331</v>
      </c>
      <c r="CZ2" s="17" t="str">
        <f ca="1">IF(ISBLANK(CZ5:DB20),"",CZ22&amp;DA22&amp;DB22)</f>
        <v xml:space="preserve">A6  B4 5  C </v>
      </c>
      <c r="ED2" s="13"/>
      <c r="EE2" s="13"/>
      <c r="EF2" s="13"/>
      <c r="EG2" s="13"/>
      <c r="EH2" s="13"/>
      <c r="EI2" s="13"/>
      <c r="EJ2" s="13"/>
      <c r="EK2" s="13"/>
      <c r="EL2" s="13"/>
      <c r="EM2" s="13"/>
      <c r="EN2" s="13"/>
      <c r="EO2" s="13"/>
      <c r="EP2" s="13"/>
      <c r="EQ2" s="13"/>
      <c r="ER2" s="13"/>
      <c r="ES2" s="13"/>
      <c r="ET2" s="13"/>
      <c r="EU2" s="13"/>
    </row>
    <row r="3" spans="3:179" s="16" customFormat="1" ht="9.75" customHeight="1" x14ac:dyDescent="0.15">
      <c r="C3" s="15"/>
      <c r="ED3" s="13"/>
      <c r="EE3" s="13"/>
      <c r="EF3" s="13"/>
      <c r="EG3" s="13"/>
      <c r="EH3" s="13"/>
      <c r="EI3" s="13"/>
      <c r="EJ3" s="13"/>
      <c r="EK3" s="13"/>
      <c r="EL3" s="13"/>
      <c r="EM3" s="13"/>
      <c r="EN3" s="13"/>
      <c r="EO3" s="13"/>
      <c r="EP3" s="13"/>
      <c r="EQ3" s="13"/>
      <c r="ER3" s="13"/>
      <c r="ES3" s="13"/>
      <c r="ET3" s="13"/>
      <c r="EU3" s="13"/>
    </row>
    <row r="4" spans="3:179" ht="19.5" thickBot="1" x14ac:dyDescent="0.2">
      <c r="C4" s="88"/>
      <c r="D4" s="88" t="s">
        <v>332</v>
      </c>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8"/>
      <c r="AH4" s="110" t="s">
        <v>333</v>
      </c>
      <c r="AI4" s="88"/>
      <c r="AJ4" s="88"/>
      <c r="AK4" s="88"/>
      <c r="AL4" s="88"/>
      <c r="AM4" s="88"/>
      <c r="AN4" s="88"/>
      <c r="AO4" s="88"/>
      <c r="AP4" s="88"/>
      <c r="AQ4" s="88"/>
      <c r="AR4" s="88"/>
      <c r="AS4" s="88"/>
      <c r="AT4" s="88"/>
      <c r="AU4" s="88"/>
      <c r="AV4" s="88"/>
      <c r="AW4" s="88"/>
      <c r="AX4" s="88"/>
      <c r="AY4" s="88"/>
      <c r="AZ4" s="88"/>
      <c r="BA4" s="88"/>
      <c r="BB4" s="88"/>
      <c r="BC4" s="88"/>
      <c r="BD4" s="88"/>
      <c r="BE4" s="88"/>
      <c r="BF4" s="88"/>
      <c r="BG4" s="88"/>
      <c r="CV4" s="13" t="s">
        <v>334</v>
      </c>
      <c r="CW4" s="13" t="s">
        <v>335</v>
      </c>
      <c r="CX4" s="13" t="s">
        <v>336</v>
      </c>
      <c r="CZ4" s="13" t="s">
        <v>337</v>
      </c>
      <c r="DA4" s="13" t="s">
        <v>338</v>
      </c>
      <c r="DB4" s="13" t="s">
        <v>339</v>
      </c>
      <c r="ED4" s="13"/>
      <c r="EE4" s="13"/>
      <c r="EF4" s="13"/>
      <c r="EG4" s="13"/>
      <c r="EH4" s="13"/>
      <c r="EI4" s="13"/>
      <c r="EJ4" s="13"/>
      <c r="EK4" s="13"/>
      <c r="EL4" s="13"/>
      <c r="EM4" s="13"/>
      <c r="EN4" s="13"/>
      <c r="EO4" s="13"/>
      <c r="EP4" s="13"/>
      <c r="EQ4" s="13"/>
      <c r="ER4" s="13"/>
      <c r="ES4" s="13"/>
      <c r="ET4" s="13"/>
      <c r="EU4" s="13"/>
    </row>
    <row r="5" spans="3:179" ht="12.75" customHeight="1" x14ac:dyDescent="0.15">
      <c r="C5" s="88"/>
      <c r="D5" s="88"/>
      <c r="E5" s="956" t="s">
        <v>340</v>
      </c>
      <c r="F5" s="957"/>
      <c r="G5" s="957"/>
      <c r="H5" s="957"/>
      <c r="I5" s="957"/>
      <c r="J5" s="957"/>
      <c r="K5" s="957"/>
      <c r="L5" s="957"/>
      <c r="M5" s="957"/>
      <c r="N5" s="957"/>
      <c r="O5" s="957"/>
      <c r="P5" s="957"/>
      <c r="Q5" s="957"/>
      <c r="R5" s="957"/>
      <c r="S5" s="957"/>
      <c r="T5" s="957"/>
      <c r="U5" s="957"/>
      <c r="V5" s="957"/>
      <c r="W5" s="957"/>
      <c r="X5" s="957"/>
      <c r="Y5" s="957"/>
      <c r="Z5" s="957"/>
      <c r="AA5" s="957"/>
      <c r="AB5" s="957"/>
      <c r="AC5" s="957"/>
      <c r="AD5" s="957"/>
      <c r="AE5" s="957"/>
      <c r="AF5" s="958"/>
      <c r="AG5" s="88"/>
      <c r="AH5" s="959" t="str">
        <f ca="1">入力①申請書項目!CV5&amp;入力①申請書項目!CV6&amp;入力①申請書項目!CV7&amp;入力①申請書項目!CV8&amp;入力①申請書項目!CV9&amp;入力①申請書項目!CV10&amp;入力①申請書項目!CV11&amp;入力①申請書項目!CV12&amp;入力①申請書項目!CV13&amp;入力①申請書項目!CV14&amp;入力①申請書項目!CW5&amp;入力①申請書項目!CW6&amp;入力①申請書項目!CW7&amp;入力①申請書項目!CW8&amp;入力①申請書項目!CW9&amp;入力①申請書項目!CW10&amp;入力①申請書項目!CW11&amp;入力①申請書項目!CW12&amp;入力①申請書項目!CW13&amp;入力①申請書項目!CW14&amp;入力①申請書項目!CW15&amp;入力①申請書項目!CW16&amp;CW17&amp;CW18&amp;CX5&amp;CX6&amp;CX7&amp;CX8&amp;CX9&amp;CX10&amp;CX11</f>
        <v xml:space="preserve">
６　経営力向上の内容（実施項目）に記入漏れがないか確認してください。
分野別指針項目の選択を誤っている可能性があります。
経営力向上の取組が、分野別指針に定められた項目数を満たしていません。</v>
      </c>
      <c r="AI5" s="960"/>
      <c r="AJ5" s="960"/>
      <c r="AK5" s="960"/>
      <c r="AL5" s="960"/>
      <c r="AM5" s="960"/>
      <c r="AN5" s="960"/>
      <c r="AO5" s="960"/>
      <c r="AP5" s="960"/>
      <c r="AQ5" s="960"/>
      <c r="AR5" s="960"/>
      <c r="AS5" s="960"/>
      <c r="AT5" s="960"/>
      <c r="AU5" s="960"/>
      <c r="AV5" s="960"/>
      <c r="AW5" s="960"/>
      <c r="AX5" s="960"/>
      <c r="AY5" s="960"/>
      <c r="AZ5" s="960"/>
      <c r="BA5" s="960"/>
      <c r="BB5" s="960"/>
      <c r="BC5" s="960"/>
      <c r="BD5" s="960"/>
      <c r="BE5" s="960"/>
      <c r="BF5" s="961"/>
      <c r="BG5" s="88"/>
      <c r="CU5" s="13">
        <v>1</v>
      </c>
      <c r="CV5" s="17" t="str">
        <f>IF(CU36=0,"１　基本情報に記入漏れがないか確認してください。","")</f>
        <v/>
      </c>
      <c r="CW5" s="17" t="str">
        <f>IF(CW49=0,CHAR(10)&amp;"認定対象となる中堅企業の範囲を超えています。資本金・従業員数を確認してください。","")</f>
        <v/>
      </c>
      <c r="CZ5" s="13" t="str">
        <f>IF(CV5="","",$CU5&amp;" ")</f>
        <v/>
      </c>
      <c r="DA5" s="13" t="str">
        <f t="shared" ref="DA5:DA20" si="0">IF(CW5="","",$CU5&amp;" ")</f>
        <v/>
      </c>
      <c r="DB5" s="13" t="str">
        <f t="shared" ref="DB5:DB20" si="1">IF(CX5="","",$CU5&amp;" ")</f>
        <v/>
      </c>
      <c r="ED5" s="13"/>
      <c r="EE5" s="13"/>
      <c r="EF5" s="13"/>
      <c r="EG5" s="13"/>
      <c r="EH5" s="13"/>
      <c r="EI5" s="13"/>
      <c r="EJ5" s="13"/>
      <c r="EK5" s="13"/>
      <c r="EL5" s="13"/>
      <c r="EM5" s="13"/>
      <c r="EN5" s="13"/>
      <c r="EO5" s="13"/>
      <c r="EP5" s="13"/>
      <c r="EQ5" s="13"/>
      <c r="ER5" s="13"/>
      <c r="ES5" s="13"/>
      <c r="ET5" s="13"/>
      <c r="EU5" s="13"/>
    </row>
    <row r="6" spans="3:179" ht="100.5" customHeight="1" x14ac:dyDescent="0.15">
      <c r="C6" s="88"/>
      <c r="D6" s="88"/>
      <c r="E6" s="1113" t="str">
        <f>IFERROR(PL①!AM19,"")</f>
        <v>・申請書類（申請書＋添付資料（工業会証明書等）写し１通＋チェックシート＋返信用封筒（A４用・切手貼付、レターパックライト推奨））を近畿経済産業局経営力向上室（〒540-8535 大阪市中央区大手前１－５－４４）までご郵送ください。
・申請書の郵送と合わせて、本ファイルを近畿経済産業局宛（ bzl-kin-keieiryokushinsei@meti.go.jp）にお送りいただければ、修正対応、認定手続が早くなります。ご協力お願いいたします。
　（メール送信方法）：https://www.kansai.meti.go.jp/3-3shinki/koujyoukeikaku/keieikyouka_shinsei_kami.html
・申請書提出後も本ファイルは保存しておいてください。変更申請時等に活用する場合があります。</v>
      </c>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5"/>
      <c r="AG6" s="88"/>
      <c r="AH6" s="962"/>
      <c r="AI6" s="963"/>
      <c r="AJ6" s="963"/>
      <c r="AK6" s="963"/>
      <c r="AL6" s="963"/>
      <c r="AM6" s="963"/>
      <c r="AN6" s="963"/>
      <c r="AO6" s="963"/>
      <c r="AP6" s="963"/>
      <c r="AQ6" s="963"/>
      <c r="AR6" s="963"/>
      <c r="AS6" s="963"/>
      <c r="AT6" s="963"/>
      <c r="AU6" s="963"/>
      <c r="AV6" s="963"/>
      <c r="AW6" s="963"/>
      <c r="AX6" s="963"/>
      <c r="AY6" s="963"/>
      <c r="AZ6" s="963"/>
      <c r="BA6" s="963"/>
      <c r="BB6" s="963"/>
      <c r="BC6" s="963"/>
      <c r="BD6" s="963"/>
      <c r="BE6" s="963"/>
      <c r="BF6" s="964"/>
      <c r="BG6" s="88"/>
      <c r="CU6" s="13">
        <v>2</v>
      </c>
      <c r="CV6" s="17" t="str">
        <f>IF(CU70=0,CHAR(10)&amp;"２　事業分野と分野別指針に記入漏れがないか確認してください。","")</f>
        <v/>
      </c>
      <c r="CW6" s="17" t="str">
        <f>IF(CW47=0,CHAR(10)&amp;"（注）税制対象の中小企業者等の範囲を超えています。","")</f>
        <v/>
      </c>
      <c r="CZ6" s="13" t="str">
        <f t="shared" ref="CZ6:CZ20" si="2">IF(CV6="","",$CU6&amp;" ")</f>
        <v/>
      </c>
      <c r="DA6" s="13" t="str">
        <f t="shared" si="0"/>
        <v/>
      </c>
      <c r="DB6" s="13" t="str">
        <f t="shared" si="1"/>
        <v/>
      </c>
      <c r="ED6" s="13"/>
      <c r="EE6" s="13"/>
      <c r="EF6" s="13"/>
      <c r="EG6" s="13"/>
      <c r="EH6" s="13"/>
      <c r="EI6" s="13"/>
      <c r="EJ6" s="13"/>
      <c r="EK6" s="13"/>
      <c r="EL6" s="13"/>
      <c r="EM6" s="13"/>
      <c r="EN6" s="13"/>
      <c r="EO6" s="13"/>
      <c r="EP6" s="13"/>
      <c r="EQ6" s="13"/>
      <c r="ER6" s="13"/>
      <c r="ES6" s="13"/>
      <c r="ET6" s="13"/>
      <c r="EU6" s="13"/>
    </row>
    <row r="7" spans="3:179" ht="12.75" customHeight="1" x14ac:dyDescent="0.15">
      <c r="C7" s="88"/>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88"/>
      <c r="AF7" s="88"/>
      <c r="AG7" s="88"/>
      <c r="AH7" s="962"/>
      <c r="AI7" s="963"/>
      <c r="AJ7" s="963"/>
      <c r="AK7" s="963"/>
      <c r="AL7" s="963"/>
      <c r="AM7" s="963"/>
      <c r="AN7" s="963"/>
      <c r="AO7" s="963"/>
      <c r="AP7" s="963"/>
      <c r="AQ7" s="963"/>
      <c r="AR7" s="963"/>
      <c r="AS7" s="963"/>
      <c r="AT7" s="963"/>
      <c r="AU7" s="963"/>
      <c r="AV7" s="963"/>
      <c r="AW7" s="963"/>
      <c r="AX7" s="963"/>
      <c r="AY7" s="963"/>
      <c r="AZ7" s="963"/>
      <c r="BA7" s="963"/>
      <c r="BB7" s="963"/>
      <c r="BC7" s="963"/>
      <c r="BD7" s="963"/>
      <c r="BE7" s="963"/>
      <c r="BF7" s="964"/>
      <c r="BG7" s="88"/>
      <c r="CU7" s="13">
        <v>3</v>
      </c>
      <c r="CV7" s="17" t="str">
        <f>IF(CU84=0,CHAR(10)&amp;"３　実施期間に記入漏れがないか確認してください。","")</f>
        <v/>
      </c>
      <c r="CW7" s="17" t="str">
        <f>IF(CW70=0,CHAR(10)&amp;"申請先が経済産業省（経済産業局）でない可能性があります。申請先を確認してください＜問い合わせ先：03-3501-1957＞","")</f>
        <v/>
      </c>
      <c r="CZ7" s="13" t="str">
        <f t="shared" si="2"/>
        <v/>
      </c>
      <c r="DA7" s="13" t="str">
        <f t="shared" si="0"/>
        <v/>
      </c>
      <c r="DB7" s="13" t="str">
        <f t="shared" si="1"/>
        <v/>
      </c>
      <c r="ED7" s="13"/>
      <c r="EE7" s="13"/>
      <c r="EF7" s="13"/>
      <c r="EG7" s="13"/>
      <c r="EH7" s="13"/>
      <c r="EI7" s="13"/>
      <c r="EJ7" s="13"/>
      <c r="EK7" s="13"/>
      <c r="EL7" s="13"/>
      <c r="EM7" s="13"/>
      <c r="EN7" s="13"/>
      <c r="EO7" s="13"/>
      <c r="EP7" s="13"/>
      <c r="EQ7" s="13"/>
      <c r="ER7" s="13"/>
      <c r="ES7" s="13"/>
      <c r="ET7" s="13"/>
      <c r="EU7" s="13"/>
    </row>
    <row r="8" spans="3:179" ht="12.75" customHeight="1" x14ac:dyDescent="0.15">
      <c r="C8" s="88"/>
      <c r="D8" s="88" t="s">
        <v>341</v>
      </c>
      <c r="E8" s="89"/>
      <c r="F8" s="89"/>
      <c r="G8" s="91"/>
      <c r="H8" s="91"/>
      <c r="I8" s="90"/>
      <c r="J8" s="90"/>
      <c r="K8" s="90"/>
      <c r="L8" s="90"/>
      <c r="M8" s="90"/>
      <c r="N8" s="90"/>
      <c r="O8" s="90"/>
      <c r="P8" s="90"/>
      <c r="Q8" s="90"/>
      <c r="R8" s="90"/>
      <c r="S8" s="90"/>
      <c r="T8" s="90"/>
      <c r="U8" s="90"/>
      <c r="V8" s="90"/>
      <c r="W8" s="90"/>
      <c r="X8" s="90"/>
      <c r="Y8" s="90"/>
      <c r="Z8" s="90"/>
      <c r="AA8" s="90"/>
      <c r="AB8" s="90"/>
      <c r="AC8" s="90"/>
      <c r="AD8" s="90"/>
      <c r="AE8" s="88"/>
      <c r="AF8" s="88"/>
      <c r="AG8" s="88"/>
      <c r="AH8" s="962"/>
      <c r="AI8" s="963"/>
      <c r="AJ8" s="963"/>
      <c r="AK8" s="963"/>
      <c r="AL8" s="963"/>
      <c r="AM8" s="963"/>
      <c r="AN8" s="963"/>
      <c r="AO8" s="963"/>
      <c r="AP8" s="963"/>
      <c r="AQ8" s="963"/>
      <c r="AR8" s="963"/>
      <c r="AS8" s="963"/>
      <c r="AT8" s="963"/>
      <c r="AU8" s="963"/>
      <c r="AV8" s="963"/>
      <c r="AW8" s="963"/>
      <c r="AX8" s="963"/>
      <c r="AY8" s="963"/>
      <c r="AZ8" s="963"/>
      <c r="BA8" s="963"/>
      <c r="BB8" s="963"/>
      <c r="BC8" s="963"/>
      <c r="BD8" s="963"/>
      <c r="BE8" s="963"/>
      <c r="BF8" s="964"/>
      <c r="BG8" s="88"/>
      <c r="CU8" s="13">
        <v>4</v>
      </c>
      <c r="CV8" s="17" t="str">
        <f>IF(CU94=0,CHAR(10)&amp;"４　現状認識　に記入漏れがないか確認してください。","")</f>
        <v/>
      </c>
      <c r="CW8" s="17" t="str">
        <f>IF(CV130=0,CHAR(10)&amp;"分野別指針項目の選択を誤っている可能性があります。","")</f>
        <v xml:space="preserve">
分野別指針項目の選択を誤っている可能性があります。</v>
      </c>
      <c r="CZ8" s="13" t="str">
        <f t="shared" si="2"/>
        <v/>
      </c>
      <c r="DA8" s="13" t="str">
        <f t="shared" si="0"/>
        <v xml:space="preserve">4 </v>
      </c>
      <c r="DB8" s="13" t="str">
        <f t="shared" si="1"/>
        <v/>
      </c>
      <c r="ED8" s="13"/>
      <c r="EE8" s="13"/>
      <c r="EF8" s="13"/>
      <c r="EG8" s="13"/>
      <c r="EH8" s="13"/>
      <c r="EI8" s="13"/>
      <c r="EJ8" s="13"/>
      <c r="EK8" s="13"/>
      <c r="EL8" s="13"/>
      <c r="EM8" s="13"/>
      <c r="EN8" s="13"/>
      <c r="EO8" s="13"/>
      <c r="EP8" s="13"/>
      <c r="EQ8" s="13"/>
      <c r="ER8" s="13"/>
      <c r="ES8" s="13"/>
      <c r="ET8" s="13"/>
      <c r="EU8" s="13"/>
    </row>
    <row r="9" spans="3:179" ht="12.75" customHeight="1" x14ac:dyDescent="0.15">
      <c r="C9" s="88"/>
      <c r="D9" s="88"/>
      <c r="E9" s="33"/>
      <c r="F9" s="89" t="s">
        <v>342</v>
      </c>
      <c r="G9" s="91"/>
      <c r="H9" s="91"/>
      <c r="I9" s="90"/>
      <c r="J9" s="90"/>
      <c r="K9" s="90"/>
      <c r="L9" s="90"/>
      <c r="M9" s="90"/>
      <c r="N9" s="90"/>
      <c r="O9" s="90"/>
      <c r="P9" s="90"/>
      <c r="Q9" s="90"/>
      <c r="R9" s="90"/>
      <c r="S9" s="90"/>
      <c r="T9" s="90"/>
      <c r="U9" s="90"/>
      <c r="V9" s="90"/>
      <c r="W9" s="90"/>
      <c r="X9" s="90"/>
      <c r="Y9" s="90"/>
      <c r="Z9" s="90"/>
      <c r="AA9" s="90"/>
      <c r="AB9" s="90"/>
      <c r="AC9" s="90"/>
      <c r="AD9" s="90"/>
      <c r="AE9" s="88"/>
      <c r="AF9" s="88"/>
      <c r="AG9" s="88"/>
      <c r="AH9" s="962"/>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4"/>
      <c r="BG9" s="88"/>
      <c r="CU9" s="13">
        <v>5</v>
      </c>
      <c r="CV9" s="17" t="str">
        <f ca="1">IF(CU119=0,CHAR(10)&amp;"５　経営力向上の目標等に記入漏れがないか確認してください。","")</f>
        <v/>
      </c>
      <c r="CW9" s="17" t="str">
        <f>IF(CQ136=0,CHAR(10)&amp;"経営力向上の取組が、分野別指針に定められた項目数を満たしていません。","")</f>
        <v xml:space="preserve">
経営力向上の取組が、分野別指針に定められた項目数を満たしていません。</v>
      </c>
      <c r="CZ9" s="13" t="str">
        <f t="shared" ca="1" si="2"/>
        <v/>
      </c>
      <c r="DA9" s="13" t="str">
        <f t="shared" si="0"/>
        <v xml:space="preserve">5 </v>
      </c>
      <c r="DB9" s="13" t="str">
        <f t="shared" si="1"/>
        <v/>
      </c>
      <c r="ED9" s="13"/>
      <c r="EE9" s="13"/>
      <c r="EF9" s="13"/>
      <c r="EG9" s="13"/>
      <c r="EH9" s="13"/>
      <c r="EI9" s="13"/>
      <c r="EJ9" s="13"/>
      <c r="EK9" s="13"/>
      <c r="EL9" s="13"/>
      <c r="EM9" s="13"/>
      <c r="EN9" s="13"/>
      <c r="EO9" s="13"/>
      <c r="EP9" s="13"/>
      <c r="EQ9" s="13"/>
      <c r="ER9" s="13"/>
      <c r="ES9" s="13"/>
      <c r="ET9" s="13"/>
      <c r="EU9" s="13"/>
    </row>
    <row r="10" spans="3:179" ht="12.75" customHeight="1" x14ac:dyDescent="0.15">
      <c r="C10" s="88"/>
      <c r="D10" s="88"/>
      <c r="E10" s="34"/>
      <c r="F10" s="89" t="s">
        <v>343</v>
      </c>
      <c r="G10" s="91"/>
      <c r="H10" s="91"/>
      <c r="I10" s="90"/>
      <c r="J10" s="90"/>
      <c r="K10" s="90"/>
      <c r="L10" s="90"/>
      <c r="M10" s="90"/>
      <c r="N10" s="90"/>
      <c r="O10" s="90"/>
      <c r="P10" s="90"/>
      <c r="Q10" s="90"/>
      <c r="R10" s="90"/>
      <c r="S10" s="90"/>
      <c r="T10" s="90"/>
      <c r="U10" s="90"/>
      <c r="V10" s="90"/>
      <c r="W10" s="90"/>
      <c r="X10" s="90"/>
      <c r="Y10" s="90"/>
      <c r="Z10" s="90"/>
      <c r="AA10" s="90"/>
      <c r="AB10" s="90"/>
      <c r="AC10" s="90"/>
      <c r="AD10" s="90"/>
      <c r="AE10" s="88"/>
      <c r="AF10" s="88"/>
      <c r="AG10" s="88"/>
      <c r="AH10" s="962"/>
      <c r="AI10" s="963"/>
      <c r="AJ10" s="963"/>
      <c r="AK10" s="963"/>
      <c r="AL10" s="963"/>
      <c r="AM10" s="963"/>
      <c r="AN10" s="963"/>
      <c r="AO10" s="963"/>
      <c r="AP10" s="963"/>
      <c r="AQ10" s="963"/>
      <c r="AR10" s="963"/>
      <c r="AS10" s="963"/>
      <c r="AT10" s="963"/>
      <c r="AU10" s="963"/>
      <c r="AV10" s="963"/>
      <c r="AW10" s="963"/>
      <c r="AX10" s="963"/>
      <c r="AY10" s="963"/>
      <c r="AZ10" s="963"/>
      <c r="BA10" s="963"/>
      <c r="BB10" s="963"/>
      <c r="BC10" s="963"/>
      <c r="BD10" s="963"/>
      <c r="BE10" s="963"/>
      <c r="BF10" s="964"/>
      <c r="BG10" s="88"/>
      <c r="CU10" s="13">
        <v>6</v>
      </c>
      <c r="CV10" s="17" t="str">
        <f>IF(CU129=0,CHAR(10)&amp;"６　経営力向上の内容（実施項目）に記入漏れがないか確認してください。","")</f>
        <v xml:space="preserve">
６　経営力向上の内容（実施項目）に記入漏れがないか確認してください。</v>
      </c>
      <c r="CW10" s="17" t="str">
        <f>IF(R33="新規申請",IF(EX174=0,CHAR(10)&amp;"申請日が設備取得後６０日以上経過している可能性があります。",""),"")</f>
        <v/>
      </c>
      <c r="CX10" s="17" t="str">
        <f>IF(FL158&gt;0,CHAR(10)&amp;"（注）情報通信業のうち自己の電子計算機の情報処理機能の全部又は一部の提供を行う事業を行う法人が取得又は製作する電子計算機は国税措置の対象ではありません。","")</f>
        <v/>
      </c>
      <c r="CZ10" s="13" t="str">
        <f t="shared" si="2"/>
        <v xml:space="preserve">6 </v>
      </c>
      <c r="DA10" s="13" t="str">
        <f t="shared" si="0"/>
        <v/>
      </c>
      <c r="DB10" s="13" t="str">
        <f t="shared" si="1"/>
        <v/>
      </c>
      <c r="ED10" s="13"/>
      <c r="EE10" s="13"/>
      <c r="EF10" s="13"/>
      <c r="EG10" s="13"/>
      <c r="EH10" s="13"/>
      <c r="EI10" s="13"/>
      <c r="EJ10" s="13"/>
      <c r="EK10" s="13"/>
      <c r="EL10" s="13"/>
      <c r="EM10" s="13"/>
      <c r="EN10" s="13"/>
      <c r="EO10" s="13"/>
      <c r="EP10" s="13"/>
      <c r="EQ10" s="13"/>
      <c r="ER10" s="13"/>
      <c r="ES10" s="13"/>
      <c r="ET10" s="13"/>
      <c r="EU10" s="13"/>
    </row>
    <row r="11" spans="3:179" ht="12.75" customHeight="1" x14ac:dyDescent="0.15">
      <c r="C11" s="88"/>
      <c r="D11" s="88"/>
      <c r="E11" s="35"/>
      <c r="F11" s="89" t="s">
        <v>344</v>
      </c>
      <c r="G11" s="91"/>
      <c r="H11" s="91"/>
      <c r="I11" s="90"/>
      <c r="J11" s="90"/>
      <c r="K11" s="90"/>
      <c r="L11" s="90"/>
      <c r="M11" s="90"/>
      <c r="N11" s="90"/>
      <c r="O11" s="90"/>
      <c r="P11" s="90"/>
      <c r="Q11" s="90"/>
      <c r="R11" s="90"/>
      <c r="S11" s="90"/>
      <c r="T11" s="90"/>
      <c r="U11" s="90"/>
      <c r="V11" s="90"/>
      <c r="W11" s="90"/>
      <c r="X11" s="90"/>
      <c r="Y11" s="90"/>
      <c r="Z11" s="90"/>
      <c r="AA11" s="90"/>
      <c r="AB11" s="90"/>
      <c r="AC11" s="90"/>
      <c r="AD11" s="90"/>
      <c r="AE11" s="88"/>
      <c r="AF11" s="88"/>
      <c r="AG11" s="88"/>
      <c r="AH11" s="962"/>
      <c r="AI11" s="963"/>
      <c r="AJ11" s="963"/>
      <c r="AK11" s="963"/>
      <c r="AL11" s="963"/>
      <c r="AM11" s="963"/>
      <c r="AN11" s="963"/>
      <c r="AO11" s="963"/>
      <c r="AP11" s="963"/>
      <c r="AQ11" s="963"/>
      <c r="AR11" s="963"/>
      <c r="AS11" s="963"/>
      <c r="AT11" s="963"/>
      <c r="AU11" s="963"/>
      <c r="AV11" s="963"/>
      <c r="AW11" s="963"/>
      <c r="AX11" s="963"/>
      <c r="AY11" s="963"/>
      <c r="AZ11" s="963"/>
      <c r="BA11" s="963"/>
      <c r="BB11" s="963"/>
      <c r="BC11" s="963"/>
      <c r="BD11" s="963"/>
      <c r="BE11" s="963"/>
      <c r="BF11" s="964"/>
      <c r="BG11" s="88"/>
      <c r="CU11" s="13">
        <v>7</v>
      </c>
      <c r="CV11" s="17" t="str">
        <f>IF(CV129=0,CHAR(10)&amp;"６　経営力向上の内容（新事業活動該当理由）に記入漏れがないか確認してください。","")</f>
        <v/>
      </c>
      <c r="CW11" s="17" t="str">
        <f>IF(EX175=0,CHAR(10)&amp;"８経営力向上設備等の欄に平成28年6月以前に取得した設備が記載されている可能性があります。","")</f>
        <v/>
      </c>
      <c r="CZ11" s="13" t="str">
        <f t="shared" si="2"/>
        <v/>
      </c>
      <c r="DA11" s="13" t="str">
        <f t="shared" si="0"/>
        <v/>
      </c>
      <c r="DB11" s="13" t="str">
        <f t="shared" si="1"/>
        <v/>
      </c>
      <c r="ED11" s="13"/>
      <c r="EE11" s="13"/>
      <c r="EF11" s="13"/>
      <c r="EG11" s="13"/>
      <c r="EH11" s="13"/>
      <c r="EI11" s="13"/>
      <c r="EJ11" s="13"/>
      <c r="EK11" s="13"/>
      <c r="EL11" s="13"/>
      <c r="EM11" s="13"/>
      <c r="EN11" s="13"/>
      <c r="EO11" s="13"/>
      <c r="EP11" s="13"/>
      <c r="EQ11" s="13"/>
      <c r="ER11" s="13"/>
      <c r="ES11" s="13"/>
      <c r="ET11" s="13"/>
      <c r="EU11" s="13"/>
    </row>
    <row r="12" spans="3:179" ht="12.75" customHeight="1" x14ac:dyDescent="0.15">
      <c r="C12" s="88"/>
      <c r="D12" s="88"/>
      <c r="E12" s="86"/>
      <c r="F12" s="89" t="s">
        <v>345</v>
      </c>
      <c r="G12" s="91"/>
      <c r="H12" s="91"/>
      <c r="I12" s="90"/>
      <c r="J12" s="90"/>
      <c r="K12" s="90"/>
      <c r="L12" s="90"/>
      <c r="M12" s="90"/>
      <c r="N12" s="90"/>
      <c r="O12" s="90"/>
      <c r="P12" s="90"/>
      <c r="Q12" s="90"/>
      <c r="R12" s="90"/>
      <c r="S12" s="90"/>
      <c r="T12" s="90"/>
      <c r="U12" s="90"/>
      <c r="V12" s="90"/>
      <c r="W12" s="90"/>
      <c r="X12" s="90"/>
      <c r="Y12" s="90"/>
      <c r="Z12" s="90"/>
      <c r="AA12" s="90"/>
      <c r="AB12" s="90"/>
      <c r="AC12" s="90"/>
      <c r="AD12" s="90"/>
      <c r="AE12" s="88"/>
      <c r="AF12" s="88"/>
      <c r="AG12" s="88"/>
      <c r="AH12" s="962"/>
      <c r="AI12" s="963"/>
      <c r="AJ12" s="963"/>
      <c r="AK12" s="963"/>
      <c r="AL12" s="963"/>
      <c r="AM12" s="963"/>
      <c r="AN12" s="963"/>
      <c r="AO12" s="963"/>
      <c r="AP12" s="963"/>
      <c r="AQ12" s="963"/>
      <c r="AR12" s="963"/>
      <c r="AS12" s="963"/>
      <c r="AT12" s="963"/>
      <c r="AU12" s="963"/>
      <c r="AV12" s="963"/>
      <c r="AW12" s="963"/>
      <c r="AX12" s="963"/>
      <c r="AY12" s="963"/>
      <c r="AZ12" s="963"/>
      <c r="BA12" s="963"/>
      <c r="BB12" s="963"/>
      <c r="BC12" s="963"/>
      <c r="BD12" s="963"/>
      <c r="BE12" s="963"/>
      <c r="BF12" s="964"/>
      <c r="BG12" s="88"/>
      <c r="CU12" s="13">
        <v>8</v>
      </c>
      <c r="CV12" s="17" t="str">
        <f>IF(FU158=0,CHAR(10)&amp;"８ 経営力向上設備等に記入漏れがないか確認してください。"&amp;"("&amp;FV158&amp;")","")</f>
        <v/>
      </c>
      <c r="CW12" s="17" t="str">
        <f>IF(EX176=0,CHAR(10)&amp;"計画開始日以前に取得した設備が記載されています。","")</f>
        <v/>
      </c>
      <c r="CZ12" s="13" t="str">
        <f t="shared" si="2"/>
        <v/>
      </c>
      <c r="DA12" s="13" t="str">
        <f t="shared" si="0"/>
        <v/>
      </c>
      <c r="DB12" s="13" t="str">
        <f t="shared" si="1"/>
        <v/>
      </c>
      <c r="ED12" s="13"/>
      <c r="EE12" s="13"/>
      <c r="EF12" s="13"/>
      <c r="EG12" s="13"/>
      <c r="EH12" s="13"/>
      <c r="EI12" s="13"/>
      <c r="EJ12" s="13"/>
      <c r="EK12" s="13"/>
      <c r="EL12" s="13"/>
      <c r="EM12" s="13"/>
      <c r="EN12" s="13"/>
      <c r="EO12" s="13"/>
      <c r="EP12" s="13"/>
      <c r="EQ12" s="13"/>
      <c r="ER12" s="13"/>
      <c r="ES12" s="13"/>
      <c r="ET12" s="13"/>
      <c r="EU12" s="13"/>
    </row>
    <row r="13" spans="3:179" ht="12.75" customHeight="1" thickBot="1" x14ac:dyDescent="0.2">
      <c r="C13" s="88"/>
      <c r="D13" s="88"/>
      <c r="E13" s="89"/>
      <c r="F13" s="89" t="s">
        <v>346</v>
      </c>
      <c r="G13" s="91"/>
      <c r="H13" s="91"/>
      <c r="I13" s="90"/>
      <c r="J13" s="90"/>
      <c r="K13" s="90"/>
      <c r="L13" s="90"/>
      <c r="M13" s="90"/>
      <c r="N13" s="90"/>
      <c r="O13" s="90"/>
      <c r="P13" s="90"/>
      <c r="Q13" s="90"/>
      <c r="R13" s="90"/>
      <c r="S13" s="90"/>
      <c r="T13" s="90"/>
      <c r="U13" s="90"/>
      <c r="V13" s="90"/>
      <c r="W13" s="90"/>
      <c r="X13" s="90"/>
      <c r="Y13" s="90"/>
      <c r="Z13" s="90"/>
      <c r="AA13" s="90"/>
      <c r="AB13" s="90"/>
      <c r="AC13" s="90"/>
      <c r="AD13" s="90"/>
      <c r="AE13" s="88"/>
      <c r="AF13" s="88"/>
      <c r="AG13" s="88"/>
      <c r="AH13" s="965"/>
      <c r="AI13" s="966"/>
      <c r="AJ13" s="966"/>
      <c r="AK13" s="966"/>
      <c r="AL13" s="966"/>
      <c r="AM13" s="966"/>
      <c r="AN13" s="966"/>
      <c r="AO13" s="966"/>
      <c r="AP13" s="966"/>
      <c r="AQ13" s="966"/>
      <c r="AR13" s="966"/>
      <c r="AS13" s="966"/>
      <c r="AT13" s="966"/>
      <c r="AU13" s="966"/>
      <c r="AV13" s="966"/>
      <c r="AW13" s="966"/>
      <c r="AX13" s="966"/>
      <c r="AY13" s="966"/>
      <c r="AZ13" s="966"/>
      <c r="BA13" s="966"/>
      <c r="BB13" s="966"/>
      <c r="BC13" s="966"/>
      <c r="BD13" s="966"/>
      <c r="BE13" s="966"/>
      <c r="BF13" s="967"/>
      <c r="BG13" s="88"/>
      <c r="CU13" s="13">
        <v>9</v>
      </c>
      <c r="CV13" s="17" t="str">
        <f>IF(R33="新規申請",IF(DC36&gt;14,"シート③の直近決算年度を確認してください",""),IF(DC37&gt;14,"シート④の直近決算年度を確認してください",""))</f>
        <v/>
      </c>
      <c r="CW13" s="17" t="str">
        <f>IF(R33="新規申請",IF(EX177=0,CHAR(10)&amp;"計画申請日の２ヶ月以上前の計画期間開始は認められません。",""),"")</f>
        <v/>
      </c>
      <c r="CZ13" s="13" t="str">
        <f t="shared" si="2"/>
        <v/>
      </c>
      <c r="DA13" s="13" t="str">
        <f t="shared" si="0"/>
        <v/>
      </c>
      <c r="DB13" s="13" t="str">
        <f t="shared" si="1"/>
        <v/>
      </c>
      <c r="ED13" s="13"/>
      <c r="EE13" s="13"/>
      <c r="EF13" s="13"/>
      <c r="EG13" s="13"/>
      <c r="EH13" s="13"/>
      <c r="EI13" s="13"/>
      <c r="EJ13" s="13"/>
      <c r="EK13" s="13"/>
      <c r="EL13" s="13"/>
      <c r="EM13" s="13"/>
      <c r="EN13" s="13"/>
      <c r="EO13" s="13"/>
      <c r="EP13" s="13"/>
      <c r="EQ13" s="13"/>
      <c r="ER13" s="13"/>
      <c r="ES13" s="13"/>
      <c r="ET13" s="13"/>
      <c r="EU13" s="13"/>
    </row>
    <row r="14" spans="3:179" ht="12.75" customHeight="1" x14ac:dyDescent="0.15">
      <c r="C14" s="88"/>
      <c r="D14" s="88"/>
      <c r="E14" s="88"/>
      <c r="F14" s="88"/>
      <c r="G14" s="88"/>
      <c r="H14" s="88"/>
      <c r="I14" s="90"/>
      <c r="J14" s="90"/>
      <c r="K14" s="90"/>
      <c r="L14" s="90"/>
      <c r="M14" s="90"/>
      <c r="N14" s="90"/>
      <c r="O14" s="90"/>
      <c r="P14" s="90"/>
      <c r="Q14" s="90"/>
      <c r="R14" s="90"/>
      <c r="S14" s="90"/>
      <c r="T14" s="90"/>
      <c r="U14" s="90"/>
      <c r="V14" s="90"/>
      <c r="W14" s="90"/>
      <c r="X14" s="90"/>
      <c r="Y14" s="90"/>
      <c r="Z14" s="90"/>
      <c r="AA14" s="90"/>
      <c r="AB14" s="90"/>
      <c r="AC14" s="90"/>
      <c r="AD14" s="90"/>
      <c r="AE14" s="88"/>
      <c r="AF14" s="88"/>
      <c r="AG14" s="88"/>
      <c r="AH14" s="88"/>
      <c r="AI14" s="88"/>
      <c r="AJ14" s="88"/>
      <c r="AK14" s="88"/>
      <c r="AL14" s="88"/>
      <c r="AM14" s="89"/>
      <c r="AN14" s="89"/>
      <c r="AO14" s="88"/>
      <c r="AP14" s="88"/>
      <c r="AQ14" s="88"/>
      <c r="AR14" s="88"/>
      <c r="AS14" s="88"/>
      <c r="AT14" s="88"/>
      <c r="AU14" s="88"/>
      <c r="AV14" s="88"/>
      <c r="AW14" s="88"/>
      <c r="AX14" s="88"/>
      <c r="AY14" s="88"/>
      <c r="AZ14" s="88"/>
      <c r="BA14" s="88"/>
      <c r="BB14" s="88"/>
      <c r="BC14" s="88"/>
      <c r="BD14" s="88"/>
      <c r="BE14" s="88"/>
      <c r="BF14" s="88"/>
      <c r="BG14" s="88"/>
      <c r="CU14" s="13">
        <v>10</v>
      </c>
      <c r="CV14" s="17" t="str">
        <f>IF(R41="法人",IF(LEN(R56)&lt;&gt;13,CHAR(10)&amp;"法人番号が13ケタになっていません。",""),"")</f>
        <v/>
      </c>
      <c r="CW14" s="17" t="str">
        <f ca="1">IF(DD104=0,CHAR(10)&amp;"経営の向上の程度を示す指標（目標の伸び率）が法定要件を満たしていません。","")</f>
        <v/>
      </c>
      <c r="CZ14" s="13" t="str">
        <f t="shared" si="2"/>
        <v/>
      </c>
      <c r="DA14" s="13" t="str">
        <f t="shared" ca="1" si="0"/>
        <v/>
      </c>
      <c r="DB14" s="13" t="str">
        <f t="shared" si="1"/>
        <v/>
      </c>
      <c r="ED14" s="13"/>
      <c r="EE14" s="13"/>
      <c r="EF14" s="13"/>
      <c r="EG14" s="13"/>
      <c r="EH14" s="13"/>
      <c r="EI14" s="13"/>
      <c r="EJ14" s="13"/>
      <c r="EK14" s="13"/>
      <c r="EL14" s="13"/>
      <c r="EM14" s="13"/>
      <c r="EN14" s="13"/>
      <c r="EO14" s="13"/>
      <c r="EP14" s="13"/>
      <c r="EQ14" s="13"/>
      <c r="ER14" s="13"/>
      <c r="ES14" s="13"/>
      <c r="ET14" s="13"/>
      <c r="EU14" s="13"/>
    </row>
    <row r="15" spans="3:179" ht="12.75" customHeight="1" x14ac:dyDescent="0.15">
      <c r="C15" s="88"/>
      <c r="D15" s="88" t="s">
        <v>347</v>
      </c>
      <c r="E15" s="88"/>
      <c r="F15" s="88"/>
      <c r="G15" s="88"/>
      <c r="H15" s="88"/>
      <c r="I15" s="90"/>
      <c r="J15" s="90"/>
      <c r="K15" s="90"/>
      <c r="L15" s="90"/>
      <c r="M15" s="90"/>
      <c r="N15" s="90"/>
      <c r="O15" s="90"/>
      <c r="P15" s="90"/>
      <c r="Q15" s="90"/>
      <c r="R15" s="90"/>
      <c r="S15" s="90"/>
      <c r="T15" s="90"/>
      <c r="U15" s="90"/>
      <c r="V15" s="90"/>
      <c r="W15" s="90"/>
      <c r="X15" s="90"/>
      <c r="Y15" s="90"/>
      <c r="Z15" s="90"/>
      <c r="AA15" s="90"/>
      <c r="AB15" s="90"/>
      <c r="AC15" s="90"/>
      <c r="AD15" s="90"/>
      <c r="AE15" s="88"/>
      <c r="AF15" s="88"/>
      <c r="AG15" s="88" t="s">
        <v>348</v>
      </c>
      <c r="AH15" s="88"/>
      <c r="AI15" s="88"/>
      <c r="AJ15" s="88"/>
      <c r="AK15" s="88"/>
      <c r="AL15" s="88"/>
      <c r="AM15" s="89"/>
      <c r="AN15" s="89"/>
      <c r="AO15" s="88"/>
      <c r="AP15" s="88"/>
      <c r="AQ15" s="88"/>
      <c r="AR15" s="88"/>
      <c r="AS15" s="88"/>
      <c r="AT15" s="88"/>
      <c r="AU15" s="88"/>
      <c r="AV15" s="88"/>
      <c r="AW15" s="88"/>
      <c r="AX15" s="88"/>
      <c r="AY15" s="88"/>
      <c r="AZ15" s="88"/>
      <c r="BA15" s="88"/>
      <c r="BB15" s="88"/>
      <c r="BC15" s="88"/>
      <c r="BD15" s="88"/>
      <c r="BE15" s="88"/>
      <c r="BF15" s="88"/>
      <c r="BG15" s="88"/>
      <c r="CU15" s="13">
        <v>11</v>
      </c>
      <c r="CW15" s="17" t="str">
        <f>IF(CW145=0,CHAR(10)&amp;"７ 経営力向上を実施するために必要な資金の額 欄の金額単位が（千円）となっているか確認してください。","")</f>
        <v/>
      </c>
      <c r="CZ15" s="13" t="str">
        <f t="shared" si="2"/>
        <v/>
      </c>
      <c r="DA15" s="13" t="str">
        <f t="shared" si="0"/>
        <v/>
      </c>
      <c r="DB15" s="13" t="str">
        <f t="shared" si="1"/>
        <v/>
      </c>
      <c r="ED15" s="13"/>
      <c r="EE15" s="13"/>
      <c r="EF15" s="13"/>
      <c r="EG15" s="13"/>
      <c r="EH15" s="13"/>
      <c r="EI15" s="13"/>
      <c r="EJ15" s="13"/>
      <c r="EK15" s="13"/>
      <c r="EL15" s="13"/>
      <c r="EM15" s="13"/>
      <c r="EN15" s="13"/>
      <c r="EO15" s="13"/>
      <c r="EP15" s="13"/>
      <c r="EQ15" s="13"/>
      <c r="ER15" s="13"/>
      <c r="ES15" s="13"/>
      <c r="ET15" s="13"/>
      <c r="EU15" s="13"/>
    </row>
    <row r="16" spans="3:179" x14ac:dyDescent="0.15">
      <c r="C16" s="88"/>
      <c r="D16" s="88"/>
      <c r="E16" s="89" t="s">
        <v>349</v>
      </c>
      <c r="F16" s="89"/>
      <c r="G16" s="89"/>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t="s">
        <v>350</v>
      </c>
      <c r="AI16" s="88"/>
      <c r="AJ16" s="88"/>
      <c r="AK16" s="88"/>
      <c r="AL16" s="88"/>
      <c r="AM16" s="89"/>
      <c r="AN16" s="89"/>
      <c r="AO16" s="88"/>
      <c r="AP16" s="88"/>
      <c r="AQ16" s="88"/>
      <c r="AR16" s="88"/>
      <c r="AS16" s="88"/>
      <c r="AT16" s="88"/>
      <c r="AU16" s="88"/>
      <c r="AV16" s="88"/>
      <c r="AW16" s="88"/>
      <c r="AX16" s="88"/>
      <c r="AY16" s="88"/>
      <c r="AZ16" s="88"/>
      <c r="BA16" s="88"/>
      <c r="BB16" s="88"/>
      <c r="BC16" s="88"/>
      <c r="BD16" s="88"/>
      <c r="BE16" s="88"/>
      <c r="BF16" s="88"/>
      <c r="BG16" s="88"/>
      <c r="CU16" s="13">
        <v>12</v>
      </c>
      <c r="CW16" s="17" t="str">
        <f>IF(EN159&gt;0,CHAR(10)&amp;"（注）８ 経営力向上設備に設備を記載の場合は、必ず工業会等証明書等を添付してください。","")</f>
        <v/>
      </c>
      <c r="CZ16" s="13" t="str">
        <f t="shared" si="2"/>
        <v/>
      </c>
      <c r="DA16" s="13" t="str">
        <f t="shared" si="0"/>
        <v/>
      </c>
      <c r="DB16" s="13" t="str">
        <f t="shared" si="1"/>
        <v/>
      </c>
      <c r="ED16" s="13"/>
      <c r="EE16" s="13"/>
      <c r="EF16" s="13"/>
      <c r="EG16" s="13"/>
      <c r="EH16" s="13"/>
      <c r="EI16" s="13"/>
      <c r="EJ16" s="13"/>
      <c r="EK16" s="13"/>
      <c r="EL16" s="13"/>
      <c r="EM16" s="13"/>
      <c r="EN16" s="13"/>
      <c r="EO16" s="13"/>
      <c r="EP16" s="13"/>
      <c r="EQ16" s="13"/>
      <c r="ER16" s="13"/>
      <c r="ES16" s="13"/>
      <c r="ET16" s="13"/>
      <c r="EU16" s="13"/>
    </row>
    <row r="17" spans="3:151" ht="13.5" customHeight="1" x14ac:dyDescent="0.15">
      <c r="C17" s="88"/>
      <c r="D17" s="88"/>
      <c r="E17" s="89" t="str">
        <f>PL①!AM16</f>
        <v>・本様式は、近畿経済産業局長宛に申請頂く場合にのみ利用可能です。</v>
      </c>
      <c r="F17" s="89"/>
      <c r="G17" s="89"/>
      <c r="H17" s="88"/>
      <c r="I17" s="88"/>
      <c r="J17" s="88"/>
      <c r="K17" s="88"/>
      <c r="L17" s="88"/>
      <c r="M17" s="88"/>
      <c r="N17" s="88"/>
      <c r="O17" s="88"/>
      <c r="P17" s="88"/>
      <c r="Q17" s="88"/>
      <c r="R17" s="88"/>
      <c r="S17" s="88"/>
      <c r="T17" s="88"/>
      <c r="U17" s="88"/>
      <c r="V17" s="88"/>
      <c r="W17" s="89"/>
      <c r="X17" s="88"/>
      <c r="Y17" s="88"/>
      <c r="Z17" s="88"/>
      <c r="AA17" s="88"/>
      <c r="AB17" s="88"/>
      <c r="AC17" s="88"/>
      <c r="AD17" s="88"/>
      <c r="AE17" s="88"/>
      <c r="AF17" s="88"/>
      <c r="AG17" s="88"/>
      <c r="AH17" s="88" t="s">
        <v>351</v>
      </c>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CU17" s="13">
        <v>13</v>
      </c>
      <c r="CW17" s="17" t="str">
        <f>IF(R33="変更申請",IF(入力①申請書項目!CY37&lt;入力④変更項目!CE8,CHAR(10)&amp;"前回の経営力向上計画認定日より今回の申請日が前の日付になっています。入力①シートの申請日を確認してください。",""),"")</f>
        <v/>
      </c>
      <c r="CZ17" s="13" t="str">
        <f t="shared" si="2"/>
        <v/>
      </c>
      <c r="DA17" s="13" t="str">
        <f t="shared" si="0"/>
        <v/>
      </c>
      <c r="DB17" s="13" t="str">
        <f t="shared" si="1"/>
        <v/>
      </c>
      <c r="ED17" s="13"/>
      <c r="EE17" s="13"/>
      <c r="EF17" s="13"/>
      <c r="EG17" s="13"/>
      <c r="EH17" s="13"/>
      <c r="EI17" s="13"/>
      <c r="EJ17" s="13"/>
      <c r="EK17" s="13"/>
      <c r="EL17" s="13"/>
      <c r="EM17" s="13"/>
      <c r="EN17" s="13"/>
      <c r="EO17" s="13"/>
      <c r="EP17" s="13"/>
      <c r="EQ17" s="13"/>
      <c r="ER17" s="13"/>
      <c r="ES17" s="13"/>
      <c r="ET17" s="13"/>
      <c r="EU17" s="13"/>
    </row>
    <row r="18" spans="3:151" x14ac:dyDescent="0.15">
      <c r="C18" s="88"/>
      <c r="D18" s="88"/>
      <c r="E18" s="89" t="s">
        <v>352</v>
      </c>
      <c r="F18" s="89"/>
      <c r="G18" s="89"/>
      <c r="H18" s="88"/>
      <c r="I18" s="88"/>
      <c r="J18" s="88"/>
      <c r="K18" s="88"/>
      <c r="L18" s="88"/>
      <c r="M18" s="88"/>
      <c r="N18" s="88"/>
      <c r="O18" s="88"/>
      <c r="P18" s="88"/>
      <c r="Q18" s="88"/>
      <c r="R18" s="88"/>
      <c r="S18" s="88"/>
      <c r="T18" s="88"/>
      <c r="U18" s="88"/>
      <c r="V18" s="88"/>
      <c r="W18" s="89"/>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CU18" s="13">
        <v>14</v>
      </c>
      <c r="CW18" s="17" t="str">
        <f>IF(DE75=0,CHAR(10)&amp;"複数の異なる事業分野別指針を設定できません。","")</f>
        <v/>
      </c>
      <c r="CZ18" s="13" t="str">
        <f t="shared" si="2"/>
        <v/>
      </c>
      <c r="DA18" s="13" t="str">
        <f t="shared" si="0"/>
        <v/>
      </c>
      <c r="DB18" s="13" t="str">
        <f t="shared" si="1"/>
        <v/>
      </c>
      <c r="ED18" s="13"/>
      <c r="EE18" s="13"/>
      <c r="EF18" s="13"/>
      <c r="EG18" s="13"/>
      <c r="EH18" s="13"/>
      <c r="EI18" s="13"/>
      <c r="EJ18" s="13"/>
      <c r="EK18" s="13"/>
      <c r="EL18" s="13"/>
      <c r="EM18" s="13"/>
      <c r="EN18" s="13"/>
      <c r="EO18" s="13"/>
      <c r="EP18" s="13"/>
      <c r="EQ18" s="13"/>
      <c r="ER18" s="13"/>
      <c r="ES18" s="13"/>
      <c r="ET18" s="13"/>
      <c r="EU18" s="13"/>
    </row>
    <row r="19" spans="3:151" x14ac:dyDescent="0.15">
      <c r="C19" s="88"/>
      <c r="D19" s="88"/>
      <c r="E19" s="89" t="s">
        <v>353</v>
      </c>
      <c r="F19" s="89"/>
      <c r="G19" s="89"/>
      <c r="H19" s="88"/>
      <c r="I19" s="88"/>
      <c r="J19" s="88"/>
      <c r="K19" s="88"/>
      <c r="L19" s="88"/>
      <c r="M19" s="88"/>
      <c r="N19" s="88"/>
      <c r="O19" s="88"/>
      <c r="P19" s="88"/>
      <c r="Q19" s="88"/>
      <c r="R19" s="88"/>
      <c r="S19" s="88"/>
      <c r="T19" s="88"/>
      <c r="U19" s="88"/>
      <c r="V19" s="88"/>
      <c r="W19" s="89"/>
      <c r="X19" s="88"/>
      <c r="Y19" s="88"/>
      <c r="Z19" s="88"/>
      <c r="AA19" s="88"/>
      <c r="AB19" s="88"/>
      <c r="AC19" s="88"/>
      <c r="AD19" s="88"/>
      <c r="AE19" s="88"/>
      <c r="AF19" s="88"/>
      <c r="AG19" s="88" t="s">
        <v>354</v>
      </c>
      <c r="AH19" s="88"/>
      <c r="AI19" s="88"/>
      <c r="AJ19" s="88"/>
      <c r="AK19" s="88"/>
      <c r="AL19" s="88"/>
      <c r="AM19" s="89"/>
      <c r="AN19" s="89"/>
      <c r="AO19" s="88"/>
      <c r="AP19" s="88"/>
      <c r="AQ19" s="88"/>
      <c r="AR19" s="88"/>
      <c r="AS19" s="88"/>
      <c r="AT19" s="88"/>
      <c r="AU19" s="88"/>
      <c r="AV19" s="88"/>
      <c r="AW19" s="88"/>
      <c r="AX19" s="88"/>
      <c r="AY19" s="88"/>
      <c r="AZ19" s="88"/>
      <c r="BA19" s="88"/>
      <c r="BB19" s="88"/>
      <c r="BC19" s="88"/>
      <c r="BD19" s="88"/>
      <c r="BE19" s="88"/>
      <c r="BF19" s="88"/>
      <c r="BG19" s="88"/>
      <c r="CU19" s="13">
        <v>15</v>
      </c>
      <c r="CZ19" s="13" t="str">
        <f t="shared" si="2"/>
        <v/>
      </c>
      <c r="DA19" s="13" t="str">
        <f t="shared" si="0"/>
        <v/>
      </c>
      <c r="DB19" s="13" t="str">
        <f t="shared" si="1"/>
        <v/>
      </c>
    </row>
    <row r="20" spans="3:151" x14ac:dyDescent="0.15">
      <c r="C20" s="88"/>
      <c r="D20" s="88"/>
      <c r="E20" s="89" t="s">
        <v>355</v>
      </c>
      <c r="F20" s="89"/>
      <c r="G20" s="89"/>
      <c r="H20" s="88"/>
      <c r="I20" s="88"/>
      <c r="J20" s="88"/>
      <c r="K20" s="88"/>
      <c r="L20" s="88"/>
      <c r="M20" s="88"/>
      <c r="N20" s="88"/>
      <c r="O20" s="88"/>
      <c r="P20" s="88"/>
      <c r="Q20" s="88"/>
      <c r="R20" s="88"/>
      <c r="S20" s="88"/>
      <c r="T20" s="88"/>
      <c r="U20" s="88"/>
      <c r="V20" s="88"/>
      <c r="W20" s="89"/>
      <c r="X20" s="88"/>
      <c r="Y20" s="88"/>
      <c r="Z20" s="88"/>
      <c r="AA20" s="88"/>
      <c r="AB20" s="88"/>
      <c r="AC20" s="88"/>
      <c r="AD20" s="88"/>
      <c r="AE20" s="88"/>
      <c r="AF20" s="88"/>
      <c r="AG20" s="88"/>
      <c r="AH20" s="88" t="s">
        <v>356</v>
      </c>
      <c r="AI20" s="88"/>
      <c r="AJ20" s="88"/>
      <c r="AK20" s="88"/>
      <c r="AL20" s="88"/>
      <c r="AM20" s="89"/>
      <c r="AN20" s="89"/>
      <c r="AO20" s="88"/>
      <c r="AP20" s="88"/>
      <c r="AQ20" s="88"/>
      <c r="AR20" s="88"/>
      <c r="AS20" s="88"/>
      <c r="AT20" s="88"/>
      <c r="AU20" s="88"/>
      <c r="AV20" s="88"/>
      <c r="AW20" s="88"/>
      <c r="AX20" s="88"/>
      <c r="AY20" s="88"/>
      <c r="AZ20" s="88"/>
      <c r="BA20" s="88"/>
      <c r="BB20" s="88"/>
      <c r="BC20" s="88"/>
      <c r="BD20" s="88"/>
      <c r="BE20" s="88"/>
      <c r="BF20" s="88"/>
      <c r="BG20" s="88"/>
      <c r="CU20" s="13">
        <v>16</v>
      </c>
      <c r="CZ20" s="13" t="str">
        <f t="shared" si="2"/>
        <v/>
      </c>
      <c r="DA20" s="13" t="str">
        <f t="shared" si="0"/>
        <v/>
      </c>
      <c r="DB20" s="13" t="str">
        <f t="shared" si="1"/>
        <v/>
      </c>
    </row>
    <row r="21" spans="3:151" x14ac:dyDescent="0.15">
      <c r="C21" s="88"/>
      <c r="D21" s="88"/>
      <c r="E21" s="89" t="str">
        <f>PL①!AM17</f>
        <v>・本様式に関して不具合等が見つかった場合は、お手数ですが近畿経済産業局</v>
      </c>
      <c r="F21" s="89"/>
      <c r="G21" s="89"/>
      <c r="H21" s="88"/>
      <c r="I21" s="88"/>
      <c r="J21" s="88"/>
      <c r="K21" s="88"/>
      <c r="L21" s="88"/>
      <c r="M21" s="88"/>
      <c r="N21" s="88"/>
      <c r="O21" s="88"/>
      <c r="P21" s="88"/>
      <c r="Q21" s="88"/>
      <c r="R21" s="88"/>
      <c r="S21" s="88"/>
      <c r="T21" s="88"/>
      <c r="U21" s="88"/>
      <c r="V21" s="88"/>
      <c r="W21" s="89"/>
      <c r="X21" s="88"/>
      <c r="Y21" s="88"/>
      <c r="Z21" s="88"/>
      <c r="AA21" s="88"/>
      <c r="AB21" s="88"/>
      <c r="AC21" s="88"/>
      <c r="AD21" s="88"/>
      <c r="AE21" s="88"/>
      <c r="AF21" s="88"/>
      <c r="AG21" s="88"/>
      <c r="AH21" s="88" t="s">
        <v>357</v>
      </c>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row>
    <row r="22" spans="3:151" x14ac:dyDescent="0.15">
      <c r="C22" s="88"/>
      <c r="D22" s="88"/>
      <c r="E22" s="89" t="str">
        <f>PL①!AM18</f>
        <v>　までご連絡ください。（TEL：06-6966-6036）</v>
      </c>
      <c r="F22" s="89"/>
      <c r="G22" s="89"/>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t="s">
        <v>358</v>
      </c>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CZ22" s="13" t="str">
        <f ca="1">"A"&amp;CZ5&amp;CZ6&amp;CZ7&amp;CZ8&amp;CZ9&amp;CZ10&amp;CZ11&amp;CZ12&amp;CZ13&amp;CZ14&amp;CZ15&amp;CZ16&amp;CZ17&amp;CZ18&amp;CZ19&amp;CZ20&amp;" "</f>
        <v xml:space="preserve">A6  </v>
      </c>
      <c r="DA22" s="13" t="str">
        <f ca="1">"B"&amp;DA5&amp;DA6&amp;DA7&amp;DA8&amp;DA9&amp;DA10&amp;DA11&amp;DA12&amp;DA13&amp;DA14&amp;DA15&amp;DA16&amp;DA17&amp;DA18&amp;DA19&amp;DA20&amp;" "</f>
        <v xml:space="preserve">B4 5  </v>
      </c>
      <c r="DB22" s="13" t="str">
        <f>"C"&amp;DB5&amp;DB6&amp;DB7&amp;DB8&amp;DB9&amp;DB10&amp;DB11&amp;DB12&amp;DB13&amp;DB14&amp;DB15&amp;DB16&amp;DB17&amp;DB18&amp;DB19&amp;DB20&amp;" "</f>
        <v xml:space="preserve">C </v>
      </c>
    </row>
    <row r="23" spans="3:151" ht="4.5" customHeight="1" x14ac:dyDescent="0.15">
      <c r="C23" s="92"/>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9"/>
      <c r="AL23" s="88"/>
      <c r="AM23" s="88"/>
      <c r="AN23" s="88"/>
      <c r="AO23" s="88"/>
      <c r="AP23" s="88"/>
      <c r="AQ23" s="88"/>
      <c r="AR23" s="88"/>
      <c r="AS23" s="88"/>
      <c r="AT23" s="88"/>
      <c r="AU23" s="88"/>
      <c r="AV23" s="88"/>
      <c r="AW23" s="88"/>
      <c r="AX23" s="88"/>
      <c r="AY23" s="88"/>
      <c r="AZ23" s="88"/>
      <c r="BA23" s="88"/>
      <c r="BB23" s="88"/>
      <c r="BC23" s="88"/>
      <c r="BD23" s="88"/>
      <c r="BE23" s="88"/>
      <c r="BF23" s="88"/>
      <c r="BG23" s="88"/>
    </row>
    <row r="24" spans="3:151" ht="4.5" customHeight="1" x14ac:dyDescent="0.15">
      <c r="C24" s="92"/>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9"/>
      <c r="AL24" s="88"/>
      <c r="AM24" s="88"/>
      <c r="AN24" s="88"/>
      <c r="AO24" s="88"/>
      <c r="AP24" s="88"/>
      <c r="AQ24" s="88"/>
      <c r="AR24" s="88"/>
      <c r="AS24" s="88"/>
      <c r="AT24" s="88"/>
      <c r="AU24" s="88"/>
      <c r="AV24" s="88"/>
      <c r="AW24" s="88"/>
      <c r="AX24" s="88"/>
      <c r="AY24" s="88"/>
      <c r="AZ24" s="88"/>
      <c r="BA24" s="88"/>
      <c r="BB24" s="88"/>
      <c r="BC24" s="88"/>
      <c r="BD24" s="88"/>
      <c r="BE24" s="88"/>
      <c r="BF24" s="88"/>
      <c r="BG24" s="88"/>
    </row>
    <row r="25" spans="3:151" ht="4.5" hidden="1" customHeight="1" x14ac:dyDescent="0.15">
      <c r="C25" s="14"/>
      <c r="AK25" s="32"/>
    </row>
    <row r="26" spans="3:151" ht="4.5" hidden="1" customHeight="1" thickBot="1" x14ac:dyDescent="0.2"/>
    <row r="27" spans="3:151" ht="4.5" hidden="1" customHeight="1" x14ac:dyDescent="0.15"/>
    <row r="28" spans="3:151" ht="4.5" hidden="1" customHeight="1" x14ac:dyDescent="0.15"/>
    <row r="29" spans="3:151" ht="4.5" hidden="1" customHeight="1" x14ac:dyDescent="0.15"/>
    <row r="30" spans="3:151" ht="4.5" hidden="1" customHeight="1" x14ac:dyDescent="0.15"/>
    <row r="31" spans="3:151" ht="21" x14ac:dyDescent="0.15">
      <c r="C31" s="29"/>
      <c r="D31" s="80" t="s">
        <v>359</v>
      </c>
      <c r="E31" s="80"/>
      <c r="F31" s="80"/>
      <c r="G31" s="80"/>
      <c r="H31" s="80"/>
      <c r="I31" s="80"/>
      <c r="J31" s="80"/>
      <c r="AK31" s="32"/>
      <c r="AL31"/>
    </row>
    <row r="32" spans="3:151" ht="5.25" customHeight="1" thickBot="1" x14ac:dyDescent="0.2">
      <c r="AK32" s="32"/>
    </row>
    <row r="33" spans="4:107" ht="26.25" customHeight="1" thickTop="1" thickBot="1" x14ac:dyDescent="0.2">
      <c r="E33" s="995" t="s">
        <v>360</v>
      </c>
      <c r="F33" s="996"/>
      <c r="G33" s="996"/>
      <c r="H33" s="996"/>
      <c r="I33" s="996"/>
      <c r="J33" s="996"/>
      <c r="K33" s="996"/>
      <c r="L33" s="996"/>
      <c r="M33" s="996"/>
      <c r="N33" s="996"/>
      <c r="O33" s="996"/>
      <c r="P33" s="996"/>
      <c r="Q33" s="997"/>
      <c r="R33" s="998" t="s">
        <v>740</v>
      </c>
      <c r="S33" s="999"/>
      <c r="T33" s="999"/>
      <c r="U33" s="999"/>
      <c r="V33" s="999"/>
      <c r="W33" s="999"/>
      <c r="X33" s="999"/>
      <c r="Y33" s="999"/>
      <c r="Z33" s="999"/>
      <c r="AA33" s="999"/>
      <c r="AB33" s="999"/>
      <c r="AC33" s="999"/>
      <c r="AD33" s="1000"/>
      <c r="AE33" s="47"/>
      <c r="AG33" s="108" t="str">
        <f>IF(R33="変更申請","入力①シート内の変更箇所、入力④シートを記入してください。","入力①、入力②、入力③シートをそれぞれ記入してください。")</f>
        <v>入力①、入力②、入力③シートをそれぞれ記入してください。</v>
      </c>
    </row>
    <row r="34" spans="4:107" ht="12.75" customHeight="1" thickTop="1" x14ac:dyDescent="0.15">
      <c r="K34" s="47"/>
      <c r="L34" s="47"/>
      <c r="M34" s="47"/>
      <c r="N34" s="47"/>
      <c r="O34" s="47"/>
      <c r="P34" s="47"/>
      <c r="Q34" s="47"/>
      <c r="R34" s="47"/>
      <c r="S34" s="47"/>
      <c r="T34" s="47"/>
      <c r="U34" s="47"/>
      <c r="V34" s="47"/>
      <c r="W34" s="47"/>
      <c r="X34" s="47"/>
      <c r="Y34" s="47"/>
      <c r="Z34" s="47"/>
      <c r="AA34" s="47"/>
      <c r="AB34" s="47"/>
      <c r="AC34" s="47"/>
      <c r="AD34" s="47"/>
      <c r="AE34" s="47"/>
      <c r="AF34" s="47"/>
    </row>
    <row r="35" spans="4:107" ht="17.25" x14ac:dyDescent="0.15">
      <c r="D35" s="18" t="s">
        <v>362</v>
      </c>
      <c r="CU35" s="13" t="s">
        <v>363</v>
      </c>
      <c r="CY35" s="82" t="s">
        <v>364</v>
      </c>
      <c r="DA35" s="13" t="s">
        <v>365</v>
      </c>
      <c r="DB35" s="13">
        <f>R37*12+R38</f>
        <v>24306</v>
      </c>
    </row>
    <row r="36" spans="4:107" x14ac:dyDescent="0.15">
      <c r="CU36" s="17">
        <f>CV36*CV37*CV38*CV39*CV40*CV41*CV42*CV43*CV44*CV45*CV46*CV47*CV48*CV49*CV50*CV51*CV60*CV61*CV62</f>
        <v>1</v>
      </c>
      <c r="CV36" s="13">
        <f>IF(R41=0,0,1)</f>
        <v>1</v>
      </c>
      <c r="CY36" s="13" t="str">
        <f>R37&amp;"年"&amp;R38&amp;"月"&amp;R39&amp;"日"</f>
        <v>2025年6月10日</v>
      </c>
      <c r="DA36" s="13" t="s">
        <v>366</v>
      </c>
      <c r="DB36" s="13">
        <f>入力③指標!E3*12+入力①申請書項目!R53</f>
        <v>24303</v>
      </c>
      <c r="DC36" s="13">
        <v>3</v>
      </c>
    </row>
    <row r="37" spans="4:107" ht="15" customHeight="1" x14ac:dyDescent="0.15">
      <c r="E37" s="1047" t="s">
        <v>367</v>
      </c>
      <c r="F37" s="1048"/>
      <c r="G37" s="1048"/>
      <c r="H37" s="1048"/>
      <c r="I37" s="1048"/>
      <c r="J37" s="1048"/>
      <c r="K37" s="1048"/>
      <c r="L37" s="1048"/>
      <c r="M37" s="1048"/>
      <c r="N37" s="1048"/>
      <c r="O37" s="1048"/>
      <c r="P37" s="1048"/>
      <c r="Q37" s="1049"/>
      <c r="R37" s="935">
        <v>2025</v>
      </c>
      <c r="S37" s="866"/>
      <c r="T37" s="1096"/>
      <c r="U37" s="13" t="s">
        <v>3</v>
      </c>
      <c r="CV37" s="13">
        <f>IF(R$41="個人",IF(R42="",1,1),IF(R42="",0,1))</f>
        <v>1</v>
      </c>
      <c r="CY37" s="13" t="str">
        <f>TEXT(CY36,"yyyymmdd")</f>
        <v>20250610</v>
      </c>
      <c r="DA37" s="13" t="s">
        <v>368</v>
      </c>
      <c r="DB37" s="13">
        <f>入力④変更項目!N23*12+入力①申請書項目!R53</f>
        <v>24291</v>
      </c>
      <c r="DC37" s="13">
        <f>DB35-DB37</f>
        <v>15</v>
      </c>
    </row>
    <row r="38" spans="4:107" x14ac:dyDescent="0.15">
      <c r="E38" s="1047" t="s">
        <v>369</v>
      </c>
      <c r="F38" s="1048"/>
      <c r="G38" s="1048"/>
      <c r="H38" s="1048"/>
      <c r="I38" s="1048"/>
      <c r="J38" s="1048"/>
      <c r="K38" s="1048"/>
      <c r="L38" s="1048"/>
      <c r="M38" s="1048"/>
      <c r="N38" s="1048"/>
      <c r="O38" s="1048"/>
      <c r="P38" s="1048"/>
      <c r="Q38" s="1049"/>
      <c r="R38" s="935">
        <v>6</v>
      </c>
      <c r="S38" s="866"/>
      <c r="T38" s="1096"/>
      <c r="U38" s="13" t="s">
        <v>4</v>
      </c>
      <c r="CV38" s="13">
        <f>IF(R$41="個人",IF(R43="",1,1),IF(R43="",0,1))</f>
        <v>1</v>
      </c>
    </row>
    <row r="39" spans="4:107" x14ac:dyDescent="0.15">
      <c r="E39" s="1047" t="s">
        <v>370</v>
      </c>
      <c r="F39" s="1048"/>
      <c r="G39" s="1048"/>
      <c r="H39" s="1048"/>
      <c r="I39" s="1048"/>
      <c r="J39" s="1048"/>
      <c r="K39" s="1048"/>
      <c r="L39" s="1048"/>
      <c r="M39" s="1048"/>
      <c r="N39" s="1048"/>
      <c r="O39" s="1048"/>
      <c r="P39" s="1048"/>
      <c r="Q39" s="1049"/>
      <c r="R39" s="1131">
        <v>10</v>
      </c>
      <c r="S39" s="866"/>
      <c r="T39" s="1096"/>
      <c r="U39" s="13" t="s">
        <v>5</v>
      </c>
      <c r="CV39" s="13">
        <f t="shared" ref="CV39:CV51" si="3">IF(R44="",0,1)</f>
        <v>1</v>
      </c>
    </row>
    <row r="40" spans="4:107" x14ac:dyDescent="0.15">
      <c r="CV40" s="13">
        <f t="shared" si="3"/>
        <v>1</v>
      </c>
    </row>
    <row r="41" spans="4:107" x14ac:dyDescent="0.15">
      <c r="E41" s="1056" t="s">
        <v>371</v>
      </c>
      <c r="F41" s="1056"/>
      <c r="G41" s="1056"/>
      <c r="H41" s="1056"/>
      <c r="I41" s="1056"/>
      <c r="J41" s="1056"/>
      <c r="K41" s="1056"/>
      <c r="L41" s="1056"/>
      <c r="M41" s="1056"/>
      <c r="N41" s="1056"/>
      <c r="O41" s="1056"/>
      <c r="P41" s="1056"/>
      <c r="Q41" s="1056"/>
      <c r="R41" s="938" t="s">
        <v>372</v>
      </c>
      <c r="S41" s="939"/>
      <c r="T41" s="939"/>
      <c r="U41" s="939"/>
      <c r="V41" s="939"/>
      <c r="W41" s="939"/>
      <c r="X41" s="939"/>
      <c r="Y41" s="939"/>
      <c r="Z41" s="939"/>
      <c r="AA41" s="939"/>
      <c r="AB41" s="939"/>
      <c r="AC41" s="939"/>
      <c r="AD41" s="939"/>
      <c r="CT41" s="19"/>
      <c r="CU41" s="19"/>
      <c r="CV41" s="13">
        <f t="shared" si="3"/>
        <v>1</v>
      </c>
    </row>
    <row r="42" spans="4:107" x14ac:dyDescent="0.15">
      <c r="E42" s="1056" t="s">
        <v>373</v>
      </c>
      <c r="F42" s="1056"/>
      <c r="G42" s="1056"/>
      <c r="H42" s="1056"/>
      <c r="I42" s="1056"/>
      <c r="J42" s="1056"/>
      <c r="K42" s="1056"/>
      <c r="L42" s="1056"/>
      <c r="M42" s="1056"/>
      <c r="N42" s="1056"/>
      <c r="O42" s="1056"/>
      <c r="P42" s="1056"/>
      <c r="Q42" s="1056"/>
      <c r="R42" s="1129" t="s">
        <v>374</v>
      </c>
      <c r="S42" s="939"/>
      <c r="T42" s="939"/>
      <c r="U42" s="939"/>
      <c r="V42" s="939"/>
      <c r="W42" s="939"/>
      <c r="X42" s="939"/>
      <c r="Y42" s="939"/>
      <c r="Z42" s="939"/>
      <c r="AA42" s="939"/>
      <c r="AB42" s="939"/>
      <c r="AC42" s="939"/>
      <c r="AD42" s="939"/>
      <c r="AF42" s="834" t="s">
        <v>375</v>
      </c>
      <c r="AG42" s="834"/>
      <c r="AH42" s="834"/>
      <c r="AI42" s="834"/>
      <c r="AJ42" s="834"/>
      <c r="AK42" s="834"/>
      <c r="AL42" s="1222" t="s">
        <v>376</v>
      </c>
      <c r="AM42" s="1222"/>
      <c r="AN42" s="1222"/>
      <c r="AO42" s="1222"/>
      <c r="AP42" s="1222"/>
      <c r="AQ42" s="1222"/>
      <c r="AR42" s="1222"/>
      <c r="AS42" s="1222"/>
      <c r="AT42" s="1222"/>
      <c r="AU42" s="1222"/>
      <c r="AV42" s="1222"/>
      <c r="AW42" s="1222"/>
      <c r="AX42" s="1222"/>
      <c r="CT42" s="19"/>
      <c r="CU42" s="19"/>
      <c r="CV42" s="13">
        <f t="shared" si="3"/>
        <v>1</v>
      </c>
    </row>
    <row r="43" spans="4:107" x14ac:dyDescent="0.15">
      <c r="E43" s="1056" t="s">
        <v>377</v>
      </c>
      <c r="F43" s="1056"/>
      <c r="G43" s="1056"/>
      <c r="H43" s="1056"/>
      <c r="I43" s="1056"/>
      <c r="J43" s="1056"/>
      <c r="K43" s="1056"/>
      <c r="L43" s="1056"/>
      <c r="M43" s="1056"/>
      <c r="N43" s="1056"/>
      <c r="O43" s="1056"/>
      <c r="P43" s="1056"/>
      <c r="Q43" s="1056"/>
      <c r="R43" s="1129" t="s">
        <v>378</v>
      </c>
      <c r="S43" s="939"/>
      <c r="T43" s="939"/>
      <c r="U43" s="939"/>
      <c r="V43" s="939"/>
      <c r="W43" s="939"/>
      <c r="X43" s="939"/>
      <c r="Y43" s="939"/>
      <c r="Z43" s="939"/>
      <c r="AA43" s="939"/>
      <c r="AB43" s="939"/>
      <c r="AC43" s="939"/>
      <c r="AD43" s="939"/>
      <c r="AF43" s="1211" t="s">
        <v>379</v>
      </c>
      <c r="AG43" s="1212"/>
      <c r="AH43" s="1212"/>
      <c r="AI43" s="1212"/>
      <c r="AJ43" s="1212"/>
      <c r="AK43" s="761"/>
      <c r="AL43" s="1223">
        <v>1970</v>
      </c>
      <c r="AM43" s="1224"/>
      <c r="AN43" s="1224"/>
      <c r="AO43" s="1225"/>
      <c r="AP43" s="13" t="s">
        <v>3</v>
      </c>
      <c r="AQ43" s="1223">
        <v>4</v>
      </c>
      <c r="AR43" s="1225"/>
      <c r="AS43" s="13" t="s">
        <v>4</v>
      </c>
      <c r="AT43" s="1223">
        <v>1</v>
      </c>
      <c r="AU43" s="1225"/>
      <c r="AV43" s="13" t="s">
        <v>5</v>
      </c>
      <c r="CT43" s="19"/>
      <c r="CU43" s="19"/>
      <c r="CV43" s="13">
        <f t="shared" si="3"/>
        <v>1</v>
      </c>
    </row>
    <row r="44" spans="4:107" x14ac:dyDescent="0.15">
      <c r="E44" s="1056" t="s">
        <v>201</v>
      </c>
      <c r="F44" s="1056"/>
      <c r="G44" s="1056"/>
      <c r="H44" s="1056"/>
      <c r="I44" s="1056"/>
      <c r="J44" s="1056"/>
      <c r="K44" s="1056"/>
      <c r="L44" s="1056"/>
      <c r="M44" s="1056"/>
      <c r="N44" s="1056"/>
      <c r="O44" s="1056"/>
      <c r="P44" s="1056"/>
      <c r="Q44" s="1056"/>
      <c r="R44" s="1129" t="s">
        <v>380</v>
      </c>
      <c r="S44" s="939"/>
      <c r="T44" s="939"/>
      <c r="U44" s="939"/>
      <c r="V44" s="939"/>
      <c r="W44" s="939"/>
      <c r="X44" s="939"/>
      <c r="Y44" s="939"/>
      <c r="Z44" s="939"/>
      <c r="AA44" s="939"/>
      <c r="AB44" s="939"/>
      <c r="AC44" s="939"/>
      <c r="AD44" s="939"/>
      <c r="AF44" s="1211" t="s">
        <v>381</v>
      </c>
      <c r="AG44" s="1212"/>
      <c r="AH44" s="1212"/>
      <c r="AI44" s="1212"/>
      <c r="AJ44" s="1212"/>
      <c r="AK44" s="761"/>
      <c r="AL44" s="1131" t="s">
        <v>382</v>
      </c>
      <c r="AM44" s="1132"/>
      <c r="AN44" s="1132"/>
      <c r="AO44" s="1132"/>
      <c r="AP44" s="1132"/>
      <c r="AQ44" s="1132"/>
      <c r="AR44" s="1132"/>
      <c r="AS44" s="1132"/>
      <c r="AT44" s="1132"/>
      <c r="AU44" s="1132"/>
      <c r="AV44" s="1132"/>
      <c r="AW44" s="1132"/>
      <c r="AX44" s="1133"/>
      <c r="CT44" s="19"/>
      <c r="CU44" s="19"/>
      <c r="CV44" s="13">
        <f t="shared" si="3"/>
        <v>1</v>
      </c>
    </row>
    <row r="45" spans="4:107" x14ac:dyDescent="0.15">
      <c r="E45" s="1056" t="s">
        <v>383</v>
      </c>
      <c r="F45" s="1056"/>
      <c r="G45" s="1056"/>
      <c r="H45" s="1056"/>
      <c r="I45" s="1056"/>
      <c r="J45" s="1056"/>
      <c r="K45" s="1056"/>
      <c r="L45" s="1056"/>
      <c r="M45" s="1056"/>
      <c r="N45" s="1056"/>
      <c r="O45" s="1056"/>
      <c r="P45" s="1056"/>
      <c r="Q45" s="1056"/>
      <c r="R45" s="1151">
        <v>12345</v>
      </c>
      <c r="S45" s="1152"/>
      <c r="T45" s="1152"/>
      <c r="U45" s="1152"/>
      <c r="V45" s="1152"/>
      <c r="W45" s="1152"/>
      <c r="X45" s="1152"/>
      <c r="Y45" s="1152"/>
      <c r="Z45" s="1152"/>
      <c r="AA45" s="1152"/>
      <c r="AB45" s="1152"/>
      <c r="AC45" s="1152"/>
      <c r="AD45" s="1153"/>
      <c r="CT45" s="19"/>
      <c r="CU45" s="19"/>
      <c r="CV45" s="13">
        <f t="shared" si="3"/>
        <v>1</v>
      </c>
    </row>
    <row r="46" spans="4:107" x14ac:dyDescent="0.15">
      <c r="E46" s="1056" t="s">
        <v>7</v>
      </c>
      <c r="F46" s="1056"/>
      <c r="G46" s="1056"/>
      <c r="H46" s="1056"/>
      <c r="I46" s="1056"/>
      <c r="J46" s="1056"/>
      <c r="K46" s="1056"/>
      <c r="L46" s="1056"/>
      <c r="M46" s="1056"/>
      <c r="N46" s="1056"/>
      <c r="O46" s="1056"/>
      <c r="P46" s="1056"/>
      <c r="Q46" s="1056"/>
      <c r="R46" s="1129" t="s">
        <v>384</v>
      </c>
      <c r="S46" s="939"/>
      <c r="T46" s="939"/>
      <c r="U46" s="939"/>
      <c r="V46" s="939"/>
      <c r="W46" s="939"/>
      <c r="X46" s="939"/>
      <c r="Y46" s="939"/>
      <c r="Z46" s="939"/>
      <c r="AA46" s="939"/>
      <c r="AB46" s="939"/>
      <c r="AC46" s="939"/>
      <c r="AD46" s="939"/>
      <c r="CT46" s="19"/>
      <c r="CU46" s="19"/>
      <c r="CV46" s="13">
        <f t="shared" si="3"/>
        <v>1</v>
      </c>
      <c r="CW46" s="13" t="s">
        <v>385</v>
      </c>
    </row>
    <row r="47" spans="4:107" x14ac:dyDescent="0.15">
      <c r="E47" s="1056" t="s">
        <v>386</v>
      </c>
      <c r="F47" s="1056"/>
      <c r="G47" s="1056"/>
      <c r="H47" s="1056"/>
      <c r="I47" s="1056"/>
      <c r="J47" s="1056"/>
      <c r="K47" s="1056"/>
      <c r="L47" s="1056"/>
      <c r="M47" s="1056"/>
      <c r="N47" s="1056"/>
      <c r="O47" s="1056"/>
      <c r="P47" s="1056"/>
      <c r="Q47" s="1056"/>
      <c r="R47" s="1129" t="s">
        <v>387</v>
      </c>
      <c r="S47" s="939"/>
      <c r="T47" s="939"/>
      <c r="U47" s="939"/>
      <c r="V47" s="939"/>
      <c r="W47" s="939"/>
      <c r="X47" s="939"/>
      <c r="Y47" s="939"/>
      <c r="Z47" s="939"/>
      <c r="AA47" s="939"/>
      <c r="AB47" s="939"/>
      <c r="AC47" s="939"/>
      <c r="AD47" s="939"/>
      <c r="CT47" s="19"/>
      <c r="CU47" s="19"/>
      <c r="CV47" s="13">
        <f t="shared" si="3"/>
        <v>1</v>
      </c>
      <c r="CW47" s="17">
        <f>IF(R52&gt;100000,0,1)</f>
        <v>1</v>
      </c>
    </row>
    <row r="48" spans="4:107" x14ac:dyDescent="0.15">
      <c r="E48" s="1056" t="s">
        <v>388</v>
      </c>
      <c r="F48" s="1056"/>
      <c r="G48" s="1056"/>
      <c r="H48" s="1056"/>
      <c r="I48" s="1056"/>
      <c r="J48" s="1056"/>
      <c r="K48" s="1056"/>
      <c r="L48" s="1056"/>
      <c r="M48" s="1056"/>
      <c r="N48" s="1056"/>
      <c r="O48" s="1056"/>
      <c r="P48" s="1056"/>
      <c r="Q48" s="1056"/>
      <c r="R48" s="1129" t="s">
        <v>389</v>
      </c>
      <c r="S48" s="939"/>
      <c r="T48" s="939"/>
      <c r="U48" s="939"/>
      <c r="V48" s="939"/>
      <c r="W48" s="939"/>
      <c r="X48" s="939"/>
      <c r="Y48" s="939"/>
      <c r="Z48" s="939"/>
      <c r="AA48" s="939"/>
      <c r="AB48" s="939"/>
      <c r="AC48" s="939"/>
      <c r="AD48" s="939"/>
      <c r="CT48" s="19"/>
      <c r="CU48" s="19"/>
      <c r="CV48" s="13">
        <f t="shared" si="3"/>
        <v>1</v>
      </c>
      <c r="CW48" s="13" t="s">
        <v>390</v>
      </c>
    </row>
    <row r="49" spans="5:102" x14ac:dyDescent="0.15">
      <c r="E49" s="1056" t="s">
        <v>391</v>
      </c>
      <c r="F49" s="1056"/>
      <c r="G49" s="1056"/>
      <c r="H49" s="1056"/>
      <c r="I49" s="1056"/>
      <c r="J49" s="1056"/>
      <c r="K49" s="1056"/>
      <c r="L49" s="1056"/>
      <c r="M49" s="1056"/>
      <c r="N49" s="1056"/>
      <c r="O49" s="1056"/>
      <c r="P49" s="1056"/>
      <c r="Q49" s="1056"/>
      <c r="R49" s="1130" t="s">
        <v>392</v>
      </c>
      <c r="S49" s="939"/>
      <c r="T49" s="939"/>
      <c r="U49" s="939"/>
      <c r="V49" s="939"/>
      <c r="W49" s="939"/>
      <c r="X49" s="939"/>
      <c r="Y49" s="939"/>
      <c r="Z49" s="939"/>
      <c r="AA49" s="939"/>
      <c r="AB49" s="939"/>
      <c r="AC49" s="939"/>
      <c r="AD49" s="939"/>
      <c r="CT49" s="19"/>
      <c r="CU49" s="19"/>
      <c r="CV49" s="13">
        <f t="shared" si="3"/>
        <v>1</v>
      </c>
      <c r="CW49" s="17">
        <f>IF(R52&gt;1000000,IF(R55&gt;2000,0,1),1)</f>
        <v>1</v>
      </c>
    </row>
    <row r="50" spans="5:102" x14ac:dyDescent="0.15">
      <c r="E50" s="1056" t="s">
        <v>393</v>
      </c>
      <c r="F50" s="1056"/>
      <c r="G50" s="1056"/>
      <c r="H50" s="1056"/>
      <c r="I50" s="1056"/>
      <c r="J50" s="1056"/>
      <c r="K50" s="1056"/>
      <c r="L50" s="1056"/>
      <c r="M50" s="1056"/>
      <c r="N50" s="1056"/>
      <c r="O50" s="1056"/>
      <c r="P50" s="1056"/>
      <c r="Q50" s="1056"/>
      <c r="R50" s="1130" t="s">
        <v>392</v>
      </c>
      <c r="S50" s="939"/>
      <c r="T50" s="939"/>
      <c r="U50" s="939"/>
      <c r="V50" s="939"/>
      <c r="W50" s="939"/>
      <c r="X50" s="939"/>
      <c r="Y50" s="939"/>
      <c r="Z50" s="939"/>
      <c r="AA50" s="939"/>
      <c r="AB50" s="939"/>
      <c r="AC50" s="939"/>
      <c r="AD50" s="939"/>
      <c r="CT50" s="19"/>
      <c r="CU50" s="19"/>
      <c r="CV50" s="13">
        <f t="shared" si="3"/>
        <v>1</v>
      </c>
    </row>
    <row r="51" spans="5:102" x14ac:dyDescent="0.15">
      <c r="E51" s="1056" t="s">
        <v>394</v>
      </c>
      <c r="F51" s="1056"/>
      <c r="G51" s="1056"/>
      <c r="H51" s="1056"/>
      <c r="I51" s="1056"/>
      <c r="J51" s="1056"/>
      <c r="K51" s="1056"/>
      <c r="L51" s="1056"/>
      <c r="M51" s="1056"/>
      <c r="N51" s="1056"/>
      <c r="O51" s="1056"/>
      <c r="P51" s="1056"/>
      <c r="Q51" s="1056"/>
      <c r="R51" s="1131" t="s">
        <v>395</v>
      </c>
      <c r="S51" s="1132"/>
      <c r="T51" s="1132"/>
      <c r="U51" s="1132"/>
      <c r="V51" s="1132"/>
      <c r="W51" s="1132"/>
      <c r="X51" s="1132"/>
      <c r="Y51" s="1132"/>
      <c r="Z51" s="1132"/>
      <c r="AA51" s="1132"/>
      <c r="AB51" s="1132"/>
      <c r="AC51" s="1132"/>
      <c r="AD51" s="1133"/>
      <c r="CT51" s="19"/>
      <c r="CU51" s="19"/>
      <c r="CV51" s="13">
        <f t="shared" si="3"/>
        <v>1</v>
      </c>
    </row>
    <row r="52" spans="5:102" x14ac:dyDescent="0.15">
      <c r="E52" s="1056" t="s">
        <v>396</v>
      </c>
      <c r="F52" s="1056"/>
      <c r="G52" s="1056"/>
      <c r="H52" s="1056"/>
      <c r="I52" s="1056"/>
      <c r="J52" s="1056"/>
      <c r="K52" s="1056"/>
      <c r="L52" s="1056"/>
      <c r="M52" s="1056"/>
      <c r="N52" s="1056"/>
      <c r="O52" s="1056"/>
      <c r="P52" s="1056"/>
      <c r="Q52" s="1056"/>
      <c r="R52" s="1219">
        <v>10000</v>
      </c>
      <c r="S52" s="945"/>
      <c r="T52" s="945"/>
      <c r="U52" s="945"/>
      <c r="V52" s="945"/>
      <c r="W52" s="945"/>
      <c r="X52" s="945"/>
      <c r="Y52" s="945"/>
      <c r="Z52" s="945"/>
      <c r="AA52" s="945"/>
      <c r="AB52" s="945"/>
      <c r="AC52" s="945"/>
      <c r="AD52" s="945"/>
      <c r="AE52" s="13" t="s">
        <v>18</v>
      </c>
      <c r="CT52" s="19"/>
      <c r="CU52" s="19"/>
    </row>
    <row r="53" spans="5:102" x14ac:dyDescent="0.15">
      <c r="E53" s="1056" t="s">
        <v>397</v>
      </c>
      <c r="F53" s="1056"/>
      <c r="G53" s="1056"/>
      <c r="H53" s="1056"/>
      <c r="I53" s="1056"/>
      <c r="J53" s="1056"/>
      <c r="K53" s="1056"/>
      <c r="L53" s="1056"/>
      <c r="M53" s="1056"/>
      <c r="N53" s="1056"/>
      <c r="O53" s="1056"/>
      <c r="P53" s="1056"/>
      <c r="Q53" s="1056"/>
      <c r="R53" s="1154">
        <v>3</v>
      </c>
      <c r="S53" s="936"/>
      <c r="T53" s="936"/>
      <c r="U53" s="936"/>
      <c r="V53" s="936"/>
      <c r="W53" s="936"/>
      <c r="X53" s="936"/>
      <c r="Y53" s="936"/>
      <c r="Z53" s="936"/>
      <c r="AA53" s="936"/>
      <c r="AB53" s="936"/>
      <c r="AC53" s="936"/>
      <c r="AD53" s="937"/>
      <c r="AE53" s="13" t="s">
        <v>398</v>
      </c>
      <c r="CT53" s="19"/>
      <c r="CU53" s="19"/>
    </row>
    <row r="54" spans="5:102" x14ac:dyDescent="0.15">
      <c r="E54" s="1056" t="s">
        <v>399</v>
      </c>
      <c r="F54" s="1056"/>
      <c r="G54" s="1056"/>
      <c r="H54" s="1056"/>
      <c r="I54" s="1056"/>
      <c r="J54" s="1056"/>
      <c r="K54" s="1056"/>
      <c r="L54" s="1056"/>
      <c r="M54" s="1056"/>
      <c r="N54" s="1056"/>
      <c r="O54" s="1056"/>
      <c r="P54" s="1056"/>
      <c r="Q54" s="1056"/>
      <c r="R54" s="1012">
        <f>入力③指標!E7</f>
        <v>1000000</v>
      </c>
      <c r="S54" s="1012"/>
      <c r="T54" s="1012"/>
      <c r="U54" s="1012"/>
      <c r="V54" s="1012"/>
      <c r="W54" s="1012"/>
      <c r="X54" s="1012"/>
      <c r="Y54" s="1012"/>
      <c r="Z54" s="1012"/>
      <c r="AA54" s="1012"/>
      <c r="AB54" s="1012"/>
      <c r="AC54" s="1012"/>
      <c r="AD54" s="1012"/>
      <c r="AE54" s="13" t="s">
        <v>18</v>
      </c>
      <c r="AH54" s="13" t="s">
        <v>400</v>
      </c>
      <c r="CT54" s="19"/>
      <c r="CU54" s="19"/>
    </row>
    <row r="55" spans="5:102" x14ac:dyDescent="0.15">
      <c r="E55" s="1056" t="s">
        <v>401</v>
      </c>
      <c r="F55" s="1056"/>
      <c r="G55" s="1056"/>
      <c r="H55" s="1056"/>
      <c r="I55" s="1056"/>
      <c r="J55" s="1056"/>
      <c r="K55" s="1056"/>
      <c r="L55" s="1056"/>
      <c r="M55" s="1056"/>
      <c r="N55" s="1056"/>
      <c r="O55" s="1056"/>
      <c r="P55" s="1056"/>
      <c r="Q55" s="1056"/>
      <c r="R55" s="1129">
        <v>21</v>
      </c>
      <c r="S55" s="939"/>
      <c r="T55" s="939"/>
      <c r="U55" s="939"/>
      <c r="V55" s="939"/>
      <c r="W55" s="939"/>
      <c r="X55" s="939"/>
      <c r="Y55" s="939"/>
      <c r="Z55" s="939"/>
      <c r="AA55" s="939"/>
      <c r="AB55" s="939"/>
      <c r="AC55" s="939"/>
      <c r="AD55" s="939"/>
      <c r="AE55" s="13" t="s">
        <v>20</v>
      </c>
      <c r="CT55" s="19"/>
      <c r="CU55" s="19"/>
    </row>
    <row r="56" spans="5:102" ht="17.45" customHeight="1" x14ac:dyDescent="0.15">
      <c r="E56" s="1056" t="s">
        <v>402</v>
      </c>
      <c r="F56" s="1056"/>
      <c r="G56" s="1056"/>
      <c r="H56" s="1056"/>
      <c r="I56" s="1056"/>
      <c r="J56" s="1056"/>
      <c r="K56" s="1056"/>
      <c r="L56" s="1056"/>
      <c r="M56" s="1056"/>
      <c r="N56" s="1056"/>
      <c r="O56" s="1056"/>
      <c r="P56" s="1056"/>
      <c r="Q56" s="1056"/>
      <c r="R56" s="1220">
        <v>1234567890123</v>
      </c>
      <c r="S56" s="1221"/>
      <c r="T56" s="1221"/>
      <c r="U56" s="1221"/>
      <c r="V56" s="1221"/>
      <c r="W56" s="1221"/>
      <c r="X56" s="1221"/>
      <c r="Y56" s="1221"/>
      <c r="Z56" s="1221"/>
      <c r="AA56" s="1221"/>
      <c r="AB56" s="1221"/>
      <c r="AC56" s="1221"/>
      <c r="AD56" s="1221"/>
      <c r="AF56" s="13" t="s">
        <v>403</v>
      </c>
      <c r="CT56" s="19"/>
      <c r="CU56" s="19"/>
    </row>
    <row r="57" spans="5:102" ht="24.95" customHeight="1" x14ac:dyDescent="0.15">
      <c r="E57" s="1137" t="s">
        <v>404</v>
      </c>
      <c r="F57" s="1138"/>
      <c r="G57" s="1138"/>
      <c r="H57" s="1138"/>
      <c r="I57" s="1138"/>
      <c r="J57" s="1138"/>
      <c r="K57" s="1138"/>
      <c r="L57" s="1138"/>
      <c r="M57" s="1138"/>
      <c r="N57" s="1138"/>
      <c r="O57" s="1138"/>
      <c r="P57" s="1138"/>
      <c r="Q57" s="1139"/>
      <c r="R57" s="980" t="s">
        <v>405</v>
      </c>
      <c r="S57" s="981"/>
      <c r="T57" s="981"/>
      <c r="U57" s="981"/>
      <c r="V57" s="981"/>
      <c r="W57" s="981"/>
      <c r="X57" s="981"/>
      <c r="Y57" s="981"/>
      <c r="Z57" s="982" t="s">
        <v>406</v>
      </c>
      <c r="AA57" s="983"/>
      <c r="AB57" s="983"/>
      <c r="AC57" s="983"/>
      <c r="AD57" s="984"/>
      <c r="AF57" s="1226" t="s">
        <v>407</v>
      </c>
      <c r="AG57" s="1227"/>
      <c r="AH57" s="1227"/>
      <c r="AI57" s="1227"/>
      <c r="AJ57" s="1227"/>
      <c r="AK57" s="1228"/>
      <c r="AL57" s="1229" t="s">
        <v>408</v>
      </c>
      <c r="AM57" s="1230"/>
      <c r="AN57" s="1230"/>
      <c r="AO57" s="1230"/>
      <c r="AP57" s="1230"/>
      <c r="AQ57" s="1230"/>
      <c r="AR57" s="1230"/>
      <c r="AS57" s="262"/>
      <c r="AT57" s="263" t="s">
        <v>409</v>
      </c>
      <c r="AU57" s="263"/>
      <c r="CT57" s="19"/>
      <c r="CU57" s="19"/>
    </row>
    <row r="58" spans="5:102" x14ac:dyDescent="0.15">
      <c r="E58" s="1140" t="s">
        <v>410</v>
      </c>
      <c r="F58" s="1141"/>
      <c r="G58" s="1141"/>
      <c r="H58" s="1141"/>
      <c r="I58" s="1141"/>
      <c r="J58" s="1141"/>
      <c r="K58" s="1141"/>
      <c r="L58" s="1141"/>
      <c r="M58" s="1141"/>
      <c r="N58" s="1141"/>
      <c r="O58" s="1141"/>
      <c r="P58" s="1141"/>
      <c r="Q58" s="1142"/>
      <c r="R58" s="1143" t="s">
        <v>411</v>
      </c>
      <c r="S58" s="1144"/>
      <c r="T58" s="1144"/>
      <c r="U58" s="1144"/>
      <c r="V58" s="1144"/>
      <c r="W58" s="1144"/>
      <c r="X58" s="1144"/>
      <c r="Y58" s="1144"/>
      <c r="Z58" s="1144"/>
      <c r="AA58" s="1144"/>
      <c r="AB58" s="1144"/>
      <c r="AC58" s="1144"/>
      <c r="AD58" s="1144"/>
      <c r="CT58" s="19"/>
      <c r="CU58" s="19"/>
    </row>
    <row r="59" spans="5:102" x14ac:dyDescent="0.15">
      <c r="E59" s="1145" t="s">
        <v>412</v>
      </c>
      <c r="F59" s="1146"/>
      <c r="G59" s="1146"/>
      <c r="H59" s="1146"/>
      <c r="I59" s="1146"/>
      <c r="J59" s="1146"/>
      <c r="K59" s="1146"/>
      <c r="L59" s="1146"/>
      <c r="M59" s="1146"/>
      <c r="N59" s="1146"/>
      <c r="O59" s="1146"/>
      <c r="P59" s="1146"/>
      <c r="Q59" s="1147"/>
      <c r="R59" s="1148" t="s">
        <v>413</v>
      </c>
      <c r="S59" s="1149"/>
      <c r="T59" s="1149"/>
      <c r="U59" s="1149"/>
      <c r="V59" s="1149"/>
      <c r="W59" s="1149"/>
      <c r="X59" s="1149"/>
      <c r="Y59" s="1149"/>
      <c r="Z59" s="1149"/>
      <c r="AA59" s="1149"/>
      <c r="AB59" s="1149"/>
      <c r="AC59" s="1149"/>
      <c r="AD59" s="1150"/>
      <c r="CT59" s="19"/>
      <c r="CU59" s="19"/>
    </row>
    <row r="60" spans="5:102" ht="32.1" customHeight="1" x14ac:dyDescent="0.15">
      <c r="E60" s="1001" t="s">
        <v>414</v>
      </c>
      <c r="F60" s="1002"/>
      <c r="G60" s="1002"/>
      <c r="H60" s="1002"/>
      <c r="I60" s="1002"/>
      <c r="J60" s="1002"/>
      <c r="K60" s="1002"/>
      <c r="L60" s="1002"/>
      <c r="M60" s="1002"/>
      <c r="N60" s="1002"/>
      <c r="O60" s="1002"/>
      <c r="P60" s="1002"/>
      <c r="Q60" s="1003"/>
      <c r="R60" s="1044" t="s">
        <v>415</v>
      </c>
      <c r="S60" s="1045"/>
      <c r="T60" s="1045"/>
      <c r="U60" s="1045"/>
      <c r="V60" s="1045"/>
      <c r="W60" s="1045"/>
      <c r="X60" s="1045"/>
      <c r="Y60" s="1045"/>
      <c r="Z60" s="1045"/>
      <c r="AA60" s="1045"/>
      <c r="AB60" s="1045"/>
      <c r="AC60" s="1045"/>
      <c r="AD60" s="1046"/>
      <c r="CT60" s="19"/>
      <c r="CU60" s="19"/>
      <c r="CV60" s="13">
        <f>IF(R37="",0,1)</f>
        <v>1</v>
      </c>
    </row>
    <row r="61" spans="5:102" x14ac:dyDescent="0.15">
      <c r="E61" s="1065" t="s">
        <v>416</v>
      </c>
      <c r="F61" s="1066"/>
      <c r="G61" s="1066"/>
      <c r="H61" s="1066"/>
      <c r="I61" s="1066"/>
      <c r="J61" s="1066"/>
      <c r="K61" s="1066"/>
      <c r="L61" s="1066"/>
      <c r="M61" s="1066"/>
      <c r="N61" s="1066"/>
      <c r="O61" s="1066"/>
      <c r="P61" s="1066"/>
      <c r="Q61" s="1067"/>
      <c r="R61" s="1068" t="s">
        <v>417</v>
      </c>
      <c r="S61" s="1069"/>
      <c r="T61" s="1069"/>
      <c r="U61" s="1069"/>
      <c r="V61" s="1069"/>
      <c r="W61" s="1069"/>
      <c r="X61" s="1069"/>
      <c r="Y61" s="1069"/>
      <c r="Z61" s="1069"/>
      <c r="AA61" s="1069"/>
      <c r="AB61" s="1069"/>
      <c r="AC61" s="1069"/>
      <c r="AD61" s="1070"/>
      <c r="CT61" s="19"/>
      <c r="CU61" s="19"/>
      <c r="CV61" s="13">
        <f>IF(R38="",0,1)</f>
        <v>1</v>
      </c>
    </row>
    <row r="62" spans="5:102" x14ac:dyDescent="0.15">
      <c r="E62" s="1004" t="s">
        <v>418</v>
      </c>
      <c r="F62" s="1005"/>
      <c r="G62" s="1005"/>
      <c r="H62" s="1005"/>
      <c r="I62" s="1005"/>
      <c r="J62" s="1005"/>
      <c r="K62" s="1005"/>
      <c r="L62" s="1005"/>
      <c r="M62" s="1005"/>
      <c r="N62" s="1005"/>
      <c r="O62" s="1005"/>
      <c r="P62" s="1005"/>
      <c r="Q62" s="1006"/>
      <c r="R62" s="1134" t="s">
        <v>419</v>
      </c>
      <c r="S62" s="1135"/>
      <c r="T62" s="1135"/>
      <c r="U62" s="1135"/>
      <c r="V62" s="1135"/>
      <c r="W62" s="1135"/>
      <c r="X62" s="1135"/>
      <c r="Y62" s="1135"/>
      <c r="Z62" s="1135"/>
      <c r="AA62" s="1135"/>
      <c r="AB62" s="1135"/>
      <c r="AC62" s="1135"/>
      <c r="AD62" s="1136"/>
      <c r="CV62" s="13">
        <f>IF(R39="",0,1)</f>
        <v>1</v>
      </c>
    </row>
    <row r="63" spans="5:102" ht="30" customHeight="1" x14ac:dyDescent="0.15">
      <c r="E63" s="1041" t="s">
        <v>420</v>
      </c>
      <c r="F63" s="1042"/>
      <c r="G63" s="1042"/>
      <c r="H63" s="1042"/>
      <c r="I63" s="1042"/>
      <c r="J63" s="1042"/>
      <c r="K63" s="1042"/>
      <c r="L63" s="1042"/>
      <c r="M63" s="1042"/>
      <c r="N63" s="1042"/>
      <c r="O63" s="1042"/>
      <c r="P63" s="1042"/>
      <c r="Q63" s="1043"/>
      <c r="R63" s="1060"/>
      <c r="S63" s="1063"/>
      <c r="T63" s="1063"/>
      <c r="U63" s="1063"/>
      <c r="V63" s="1063"/>
      <c r="W63" s="1063"/>
      <c r="X63" s="1063"/>
      <c r="Y63" s="1063"/>
      <c r="Z63" s="1063"/>
      <c r="AA63" s="1063"/>
      <c r="AB63" s="1063"/>
      <c r="AC63" s="1063"/>
      <c r="AD63" s="1064"/>
      <c r="CX63" s="13">
        <f>R37*12+R38</f>
        <v>24306</v>
      </c>
    </row>
    <row r="64" spans="5:102" ht="31.5" customHeight="1" x14ac:dyDescent="0.15">
      <c r="E64" s="1097" t="s">
        <v>421</v>
      </c>
      <c r="F64" s="1098"/>
      <c r="G64" s="1098"/>
      <c r="H64" s="1098"/>
      <c r="I64" s="1098"/>
      <c r="J64" s="1098"/>
      <c r="K64" s="1098"/>
      <c r="L64" s="1098"/>
      <c r="M64" s="1098"/>
      <c r="N64" s="1098"/>
      <c r="O64" s="1098"/>
      <c r="P64" s="1098"/>
      <c r="Q64" s="1099"/>
      <c r="R64" s="1060"/>
      <c r="S64" s="1063"/>
      <c r="T64" s="1063"/>
      <c r="U64" s="1063"/>
      <c r="V64" s="1063"/>
      <c r="W64" s="1063"/>
      <c r="X64" s="1063"/>
      <c r="Y64" s="1063"/>
      <c r="Z64" s="1063"/>
      <c r="AA64" s="1063"/>
      <c r="AB64" s="1063"/>
      <c r="AC64" s="1063"/>
      <c r="AD64" s="1064"/>
    </row>
    <row r="65" spans="4:109" ht="68.25" customHeight="1" x14ac:dyDescent="0.15">
      <c r="E65" s="1057" t="s">
        <v>422</v>
      </c>
      <c r="F65" s="1058"/>
      <c r="G65" s="1058"/>
      <c r="H65" s="1058"/>
      <c r="I65" s="1058"/>
      <c r="J65" s="1058"/>
      <c r="K65" s="1058"/>
      <c r="L65" s="1058"/>
      <c r="M65" s="1058"/>
      <c r="N65" s="1058"/>
      <c r="O65" s="1058"/>
      <c r="P65" s="1058"/>
      <c r="Q65" s="1059"/>
      <c r="R65" s="1060"/>
      <c r="S65" s="1061"/>
      <c r="T65" s="1061"/>
      <c r="U65" s="1061"/>
      <c r="V65" s="1061"/>
      <c r="W65" s="1061"/>
      <c r="X65" s="1061"/>
      <c r="Y65" s="1061"/>
      <c r="Z65" s="1061"/>
      <c r="AA65" s="1061"/>
      <c r="AB65" s="1061"/>
      <c r="AC65" s="1061"/>
      <c r="AD65" s="1062"/>
    </row>
    <row r="66" spans="4:109" ht="31.5" customHeight="1" x14ac:dyDescent="0.15">
      <c r="E66" s="1097" t="s">
        <v>423</v>
      </c>
      <c r="F66" s="1098"/>
      <c r="G66" s="1098"/>
      <c r="H66" s="1098"/>
      <c r="I66" s="1098"/>
      <c r="J66" s="1098"/>
      <c r="K66" s="1098"/>
      <c r="L66" s="1098"/>
      <c r="M66" s="1098"/>
      <c r="N66" s="1098"/>
      <c r="O66" s="1098"/>
      <c r="P66" s="1098"/>
      <c r="Q66" s="1099"/>
      <c r="R66" s="1060"/>
      <c r="S66" s="1063"/>
      <c r="T66" s="1063"/>
      <c r="U66" s="1063"/>
      <c r="V66" s="1063"/>
      <c r="W66" s="1063"/>
      <c r="X66" s="1063"/>
      <c r="Y66" s="1063"/>
      <c r="Z66" s="1063"/>
      <c r="AA66" s="1063"/>
      <c r="AB66" s="1063"/>
      <c r="AC66" s="1063"/>
      <c r="AD66" s="1064"/>
      <c r="AE66" s="1104" t="s">
        <v>424</v>
      </c>
      <c r="AF66" s="1105"/>
      <c r="AG66" s="1105"/>
      <c r="AH66" s="1105"/>
      <c r="AI66" s="1105"/>
      <c r="AJ66" s="1105"/>
      <c r="AK66" s="1105"/>
      <c r="AL66" s="1105"/>
      <c r="AM66" s="1105"/>
      <c r="AN66" s="1105"/>
      <c r="AO66" s="1105"/>
      <c r="AP66" s="1105"/>
      <c r="AQ66" s="1105"/>
      <c r="AR66" s="1105"/>
      <c r="AS66" s="1105"/>
      <c r="AT66" s="1105"/>
      <c r="AU66" s="1105"/>
      <c r="AV66" s="1105"/>
      <c r="AW66" s="1105"/>
      <c r="AX66" s="1105"/>
      <c r="AY66" s="47"/>
      <c r="AZ66" s="47"/>
      <c r="BA66" s="47"/>
    </row>
    <row r="67" spans="4:109" ht="31.5" hidden="1" customHeight="1" x14ac:dyDescent="0.15"/>
    <row r="68" spans="4:109" ht="12" customHeight="1" x14ac:dyDescent="0.15"/>
    <row r="69" spans="4:109" ht="17.25" x14ac:dyDescent="0.15">
      <c r="D69" s="18" t="s">
        <v>425</v>
      </c>
      <c r="V69" s="266" t="s">
        <v>426</v>
      </c>
      <c r="AG69" s="1103" t="s">
        <v>427</v>
      </c>
      <c r="AH69" s="1048"/>
      <c r="AI69" s="1048"/>
      <c r="AJ69" s="1048"/>
      <c r="AK69" s="1048"/>
      <c r="AL69" s="1048"/>
      <c r="AM69" s="1048"/>
      <c r="AN69" s="1048"/>
      <c r="AO69" s="1048"/>
      <c r="AP69" s="1048"/>
      <c r="AQ69" s="1048"/>
      <c r="AR69" s="1048"/>
      <c r="AS69" s="1048"/>
      <c r="AT69" s="1048"/>
      <c r="AU69" s="1048"/>
      <c r="AV69" s="1048"/>
      <c r="AW69" s="1048"/>
      <c r="AX69" s="1048"/>
      <c r="AY69" s="1048"/>
      <c r="AZ69" s="1048"/>
      <c r="BA69" s="1048"/>
      <c r="BB69" s="1048"/>
      <c r="BC69" s="1048"/>
      <c r="BD69" s="1048"/>
      <c r="BE69" s="1048"/>
      <c r="BF69" s="1048"/>
      <c r="BG69" s="1048"/>
      <c r="BH69" s="1049"/>
      <c r="CU69" s="13" t="s">
        <v>24</v>
      </c>
      <c r="CW69" s="13" t="s">
        <v>428</v>
      </c>
    </row>
    <row r="70" spans="4:109" x14ac:dyDescent="0.15">
      <c r="E70" s="1056" t="s">
        <v>429</v>
      </c>
      <c r="F70" s="1056"/>
      <c r="G70" s="1056"/>
      <c r="H70" s="1056"/>
      <c r="I70" s="1056"/>
      <c r="J70" s="1056"/>
      <c r="K70" s="1056"/>
      <c r="L70" s="1056"/>
      <c r="M70" s="1056"/>
      <c r="N70" s="1056"/>
      <c r="O70" s="1056"/>
      <c r="P70" s="1056"/>
      <c r="Q70" s="1056"/>
      <c r="R70" s="938" t="s">
        <v>430</v>
      </c>
      <c r="S70" s="939"/>
      <c r="T70" s="939"/>
      <c r="U70" s="939"/>
      <c r="V70" s="939"/>
      <c r="W70" s="939"/>
      <c r="X70" s="939"/>
      <c r="Y70" s="939"/>
      <c r="Z70" s="939"/>
      <c r="AA70" s="939"/>
      <c r="AB70" s="939"/>
      <c r="AC70" s="939"/>
      <c r="AD70" s="939"/>
      <c r="AG70" s="1201"/>
      <c r="AH70" s="1202"/>
      <c r="AI70" s="1202"/>
      <c r="AJ70" s="1202"/>
      <c r="AK70" s="1202"/>
      <c r="AL70" s="1202"/>
      <c r="AM70" s="1202"/>
      <c r="AN70" s="1202"/>
      <c r="AO70" s="1202"/>
      <c r="AP70" s="1202"/>
      <c r="AQ70" s="1202"/>
      <c r="AR70" s="1202"/>
      <c r="AS70" s="1203"/>
      <c r="AV70" s="1163"/>
      <c r="AW70" s="1163"/>
      <c r="AX70" s="1163"/>
      <c r="AY70" s="1163"/>
      <c r="AZ70" s="1163"/>
      <c r="BA70" s="1163"/>
      <c r="BB70" s="1163"/>
      <c r="BC70" s="1163"/>
      <c r="BD70" s="1163"/>
      <c r="BE70" s="1163"/>
      <c r="BF70" s="1163"/>
      <c r="BG70" s="1163"/>
      <c r="BH70" s="1163"/>
      <c r="CU70" s="17">
        <f>CV70*CV71*CV72*CV73*CV74</f>
        <v>1</v>
      </c>
      <c r="CV70" s="13">
        <f>IF(R70="",0,1)</f>
        <v>1</v>
      </c>
      <c r="CW70" s="17">
        <f>CW71*CW73*CW75</f>
        <v>1</v>
      </c>
      <c r="CX70" s="27" t="s">
        <v>428</v>
      </c>
      <c r="CY70" s="27" t="s">
        <v>431</v>
      </c>
      <c r="CZ70" s="27" t="s">
        <v>432</v>
      </c>
      <c r="DA70" s="27" t="s">
        <v>431</v>
      </c>
    </row>
    <row r="71" spans="4:109" x14ac:dyDescent="0.15">
      <c r="E71" s="1056" t="s">
        <v>433</v>
      </c>
      <c r="F71" s="1056"/>
      <c r="G71" s="1056"/>
      <c r="H71" s="1056"/>
      <c r="I71" s="1056"/>
      <c r="J71" s="1056"/>
      <c r="K71" s="1056"/>
      <c r="L71" s="1056"/>
      <c r="M71" s="1056"/>
      <c r="N71" s="1056"/>
      <c r="O71" s="1056"/>
      <c r="P71" s="1056"/>
      <c r="Q71" s="1056"/>
      <c r="R71" s="938" t="s">
        <v>1081</v>
      </c>
      <c r="S71" s="939"/>
      <c r="T71" s="939"/>
      <c r="U71" s="939"/>
      <c r="V71" s="939"/>
      <c r="W71" s="939"/>
      <c r="X71" s="939"/>
      <c r="Y71" s="939"/>
      <c r="Z71" s="939"/>
      <c r="AA71" s="939"/>
      <c r="AB71" s="939"/>
      <c r="AC71" s="939"/>
      <c r="AD71" s="939"/>
      <c r="AG71" s="939"/>
      <c r="AH71" s="939"/>
      <c r="AI71" s="939"/>
      <c r="AJ71" s="939"/>
      <c r="AK71" s="939"/>
      <c r="AL71" s="939"/>
      <c r="AM71" s="939"/>
      <c r="AN71" s="939"/>
      <c r="AO71" s="939"/>
      <c r="AP71" s="939"/>
      <c r="AQ71" s="939"/>
      <c r="AR71" s="939"/>
      <c r="AS71" s="939"/>
      <c r="AV71" s="939"/>
      <c r="AW71" s="939"/>
      <c r="AX71" s="939"/>
      <c r="AY71" s="939"/>
      <c r="AZ71" s="939"/>
      <c r="BA71" s="939"/>
      <c r="BB71" s="939"/>
      <c r="BC71" s="939"/>
      <c r="BD71" s="939"/>
      <c r="BE71" s="939"/>
      <c r="BF71" s="939"/>
      <c r="BG71" s="939"/>
      <c r="BH71" s="939"/>
      <c r="CT71" s="19"/>
      <c r="CU71" s="19"/>
      <c r="CV71" s="13">
        <f>IF(R71="",0,1)</f>
        <v>1</v>
      </c>
      <c r="CW71" s="13">
        <f>IF(CX71="○",1,0)</f>
        <v>1</v>
      </c>
      <c r="CX71" s="27" t="str">
        <f>VLOOKUP(R74,PL②!C58:E1530,2,FALSE)</f>
        <v>○</v>
      </c>
      <c r="CY71" s="27" t="str">
        <f>VLOOKUP(R74,PL②!C58:E1530,3,FALSE)</f>
        <v>製造業の指針</v>
      </c>
      <c r="CZ71" s="41" t="str">
        <f>IF(CY71=0,"基本方針",CY71)</f>
        <v>製造業の指針</v>
      </c>
      <c r="DA71" s="40" t="str">
        <f>IF(CX71="○",CZ71,IF(CX71="△",CZ71,"エラー：申請先は経済産業局ではありません。"))</f>
        <v>製造業の指針</v>
      </c>
    </row>
    <row r="72" spans="4:109" x14ac:dyDescent="0.15">
      <c r="E72" s="1056" t="s">
        <v>436</v>
      </c>
      <c r="F72" s="1056"/>
      <c r="G72" s="1056"/>
      <c r="H72" s="1056"/>
      <c r="I72" s="1056"/>
      <c r="J72" s="1056"/>
      <c r="K72" s="1056"/>
      <c r="L72" s="1056"/>
      <c r="M72" s="1056"/>
      <c r="N72" s="1056"/>
      <c r="O72" s="1056"/>
      <c r="P72" s="1056"/>
      <c r="Q72" s="1056"/>
      <c r="R72" s="938" t="s">
        <v>1619</v>
      </c>
      <c r="S72" s="939"/>
      <c r="T72" s="939"/>
      <c r="U72" s="939"/>
      <c r="V72" s="939"/>
      <c r="W72" s="939"/>
      <c r="X72" s="939"/>
      <c r="Y72" s="939"/>
      <c r="Z72" s="939"/>
      <c r="AA72" s="939"/>
      <c r="AB72" s="939"/>
      <c r="AC72" s="939"/>
      <c r="AD72" s="939"/>
      <c r="AG72" s="939"/>
      <c r="AH72" s="939"/>
      <c r="AI72" s="939"/>
      <c r="AJ72" s="939"/>
      <c r="AK72" s="939"/>
      <c r="AL72" s="939"/>
      <c r="AM72" s="939"/>
      <c r="AN72" s="939"/>
      <c r="AO72" s="939"/>
      <c r="AP72" s="939"/>
      <c r="AQ72" s="939"/>
      <c r="AR72" s="939"/>
      <c r="AS72" s="939"/>
      <c r="AV72" s="939"/>
      <c r="AW72" s="939"/>
      <c r="AX72" s="939"/>
      <c r="AY72" s="939"/>
      <c r="AZ72" s="939"/>
      <c r="BA72" s="939"/>
      <c r="BB72" s="939"/>
      <c r="BC72" s="939"/>
      <c r="BD72" s="939"/>
      <c r="BE72" s="939"/>
      <c r="BF72" s="939"/>
      <c r="BG72" s="939"/>
      <c r="BH72" s="939"/>
      <c r="CV72" s="13">
        <f>IF(R72="",0,1)</f>
        <v>1</v>
      </c>
      <c r="CX72" s="27" t="s">
        <v>428</v>
      </c>
      <c r="CY72" s="27" t="s">
        <v>431</v>
      </c>
      <c r="CZ72" s="27" t="s">
        <v>432</v>
      </c>
      <c r="DA72" s="27" t="s">
        <v>431</v>
      </c>
    </row>
    <row r="73" spans="4:109" x14ac:dyDescent="0.15">
      <c r="E73" s="1056" t="s">
        <v>439</v>
      </c>
      <c r="F73" s="1056"/>
      <c r="G73" s="1056"/>
      <c r="H73" s="1056"/>
      <c r="I73" s="1056"/>
      <c r="J73" s="1056"/>
      <c r="K73" s="1056"/>
      <c r="L73" s="1056"/>
      <c r="M73" s="1056"/>
      <c r="N73" s="1056"/>
      <c r="O73" s="1056"/>
      <c r="P73" s="1056"/>
      <c r="Q73" s="1056"/>
      <c r="R73" s="938" t="s">
        <v>2500</v>
      </c>
      <c r="S73" s="939"/>
      <c r="T73" s="939"/>
      <c r="U73" s="939"/>
      <c r="V73" s="939"/>
      <c r="W73" s="939"/>
      <c r="X73" s="939"/>
      <c r="Y73" s="939"/>
      <c r="Z73" s="939"/>
      <c r="AA73" s="939"/>
      <c r="AB73" s="939"/>
      <c r="AC73" s="939"/>
      <c r="AD73" s="939"/>
      <c r="AG73" s="939"/>
      <c r="AH73" s="939"/>
      <c r="AI73" s="939"/>
      <c r="AJ73" s="939"/>
      <c r="AK73" s="939"/>
      <c r="AL73" s="939"/>
      <c r="AM73" s="939"/>
      <c r="AN73" s="939"/>
      <c r="AO73" s="939"/>
      <c r="AP73" s="939"/>
      <c r="AQ73" s="939"/>
      <c r="AR73" s="939"/>
      <c r="AS73" s="939"/>
      <c r="AV73" s="939"/>
      <c r="AW73" s="939"/>
      <c r="AX73" s="939"/>
      <c r="AY73" s="939"/>
      <c r="AZ73" s="939"/>
      <c r="BA73" s="939"/>
      <c r="BB73" s="939"/>
      <c r="BC73" s="939"/>
      <c r="BD73" s="939"/>
      <c r="BE73" s="939"/>
      <c r="BF73" s="939"/>
      <c r="BG73" s="939"/>
      <c r="BH73" s="939"/>
      <c r="CV73" s="13">
        <f>IF(R73="",0,1)</f>
        <v>1</v>
      </c>
      <c r="CW73" s="13">
        <f>IF(AG73="",1,IF(CX73="○",1,0))</f>
        <v>1</v>
      </c>
      <c r="CX73" s="27" t="e">
        <f>VLOOKUP(AG74,PL②!C58:E1530,2,FALSE)</f>
        <v>#N/A</v>
      </c>
      <c r="CY73" s="27" t="e">
        <f>VLOOKUP(AG74,PL②!C58:E1530,3,FALSE)</f>
        <v>#N/A</v>
      </c>
      <c r="CZ73" s="41" t="e">
        <f>IF(CY73=0,"基本方針",CY73)</f>
        <v>#N/A</v>
      </c>
      <c r="DA73" s="40" t="e">
        <f>IF(CX73="○",CZ73,IF(CX73="△",CZ73,"エラー：申請先は経済産業局ではありません。"))</f>
        <v>#N/A</v>
      </c>
    </row>
    <row r="74" spans="4:109" x14ac:dyDescent="0.15">
      <c r="E74" s="1056" t="s">
        <v>442</v>
      </c>
      <c r="F74" s="1056"/>
      <c r="G74" s="1056"/>
      <c r="H74" s="1056"/>
      <c r="I74" s="1056"/>
      <c r="J74" s="1056"/>
      <c r="K74" s="1056"/>
      <c r="L74" s="1056"/>
      <c r="M74" s="1056"/>
      <c r="N74" s="1056"/>
      <c r="O74" s="1056"/>
      <c r="P74" s="1056"/>
      <c r="Q74" s="1056"/>
      <c r="R74" s="1100">
        <f>IF(R73="","",VLOOKUP(R73,PL②!B58:C1530,2,FALSE))</f>
        <v>2499</v>
      </c>
      <c r="S74" s="1101"/>
      <c r="T74" s="1101"/>
      <c r="U74" s="1101"/>
      <c r="V74" s="1101"/>
      <c r="W74" s="1101"/>
      <c r="X74" s="1101"/>
      <c r="Y74" s="1101"/>
      <c r="Z74" s="1101"/>
      <c r="AA74" s="1101"/>
      <c r="AB74" s="1101"/>
      <c r="AC74" s="1101"/>
      <c r="AD74" s="1102"/>
      <c r="AG74" s="1116" t="str">
        <f>IF(AG73="","",VLOOKUP(AG73,PL②!B58:C1530,2,FALSE))</f>
        <v/>
      </c>
      <c r="AH74" s="1117"/>
      <c r="AI74" s="1117"/>
      <c r="AJ74" s="1117"/>
      <c r="AK74" s="1117"/>
      <c r="AL74" s="1117"/>
      <c r="AM74" s="1117"/>
      <c r="AN74" s="1117"/>
      <c r="AO74" s="1117"/>
      <c r="AP74" s="1117"/>
      <c r="AQ74" s="1117"/>
      <c r="AR74" s="1117"/>
      <c r="AS74" s="1118"/>
      <c r="AV74" s="1116" t="str">
        <f>IF(AV73="","",VLOOKUP(AV73,PL②!B58:C1530,2,FALSE))</f>
        <v/>
      </c>
      <c r="AW74" s="1117"/>
      <c r="AX74" s="1117"/>
      <c r="AY74" s="1117"/>
      <c r="AZ74" s="1117"/>
      <c r="BA74" s="1117"/>
      <c r="BB74" s="1117"/>
      <c r="BC74" s="1117"/>
      <c r="BD74" s="1117"/>
      <c r="BE74" s="1117"/>
      <c r="BF74" s="1117"/>
      <c r="BG74" s="1117"/>
      <c r="BH74" s="1118"/>
      <c r="CT74" s="19"/>
      <c r="CU74" s="19"/>
      <c r="CV74" s="13">
        <f>IF(R74="",0,1)</f>
        <v>1</v>
      </c>
      <c r="CX74" s="27" t="s">
        <v>428</v>
      </c>
      <c r="CY74" s="27" t="s">
        <v>431</v>
      </c>
      <c r="CZ74" s="27" t="s">
        <v>432</v>
      </c>
      <c r="DA74" s="27" t="s">
        <v>431</v>
      </c>
      <c r="DE74" s="13" t="s">
        <v>443</v>
      </c>
    </row>
    <row r="75" spans="4:109" x14ac:dyDescent="0.15">
      <c r="E75" s="1056" t="s">
        <v>444</v>
      </c>
      <c r="F75" s="1056"/>
      <c r="G75" s="1056"/>
      <c r="H75" s="1056"/>
      <c r="I75" s="1056"/>
      <c r="J75" s="1056"/>
      <c r="K75" s="1056"/>
      <c r="L75" s="1056"/>
      <c r="M75" s="1056"/>
      <c r="N75" s="1056"/>
      <c r="O75" s="1056"/>
      <c r="P75" s="1056"/>
      <c r="Q75" s="1056"/>
      <c r="R75" s="1080" t="str">
        <f>DA71</f>
        <v>製造業の指針</v>
      </c>
      <c r="S75" s="1080"/>
      <c r="T75" s="1080"/>
      <c r="U75" s="1080"/>
      <c r="V75" s="1080"/>
      <c r="W75" s="1080"/>
      <c r="X75" s="1080"/>
      <c r="Y75" s="1080"/>
      <c r="Z75" s="1080"/>
      <c r="AA75" s="1080"/>
      <c r="AB75" s="1080"/>
      <c r="AC75" s="1080"/>
      <c r="AD75" s="1080"/>
      <c r="AG75" s="1080" t="str">
        <f>IF(ISERROR(DA73),"",DA73)</f>
        <v/>
      </c>
      <c r="AH75" s="1080"/>
      <c r="AI75" s="1080"/>
      <c r="AJ75" s="1080"/>
      <c r="AK75" s="1080"/>
      <c r="AL75" s="1080"/>
      <c r="AM75" s="1080"/>
      <c r="AN75" s="1080"/>
      <c r="AO75" s="1080"/>
      <c r="AP75" s="1080"/>
      <c r="AQ75" s="1080"/>
      <c r="AR75" s="1080"/>
      <c r="AS75" s="1080"/>
      <c r="AV75" s="1080" t="str">
        <f>IF(ISERROR(DA75),"",DA75)</f>
        <v/>
      </c>
      <c r="AW75" s="1080"/>
      <c r="AX75" s="1080"/>
      <c r="AY75" s="1080"/>
      <c r="AZ75" s="1080"/>
      <c r="BA75" s="1080"/>
      <c r="BB75" s="1080"/>
      <c r="BC75" s="1080"/>
      <c r="BD75" s="1080"/>
      <c r="BE75" s="1080"/>
      <c r="BF75" s="1080"/>
      <c r="BG75" s="1080"/>
      <c r="BH75" s="1080"/>
      <c r="CT75" s="19"/>
      <c r="CU75" s="19"/>
      <c r="CW75" s="13">
        <f>IF(AV73="",1,IF(CX75="○",1,0))</f>
        <v>1</v>
      </c>
      <c r="CX75" s="27" t="e">
        <f>VLOOKUP(AV74,PL②!C58:E1530,2,FALSE)</f>
        <v>#N/A</v>
      </c>
      <c r="CY75" s="27" t="e">
        <f>VLOOKUP(AV74,PL②!C58:E1530,3,FALSE)</f>
        <v>#N/A</v>
      </c>
      <c r="CZ75" s="158" t="e">
        <f>IF(CY75=0,"基本方針",CY75)</f>
        <v>#N/A</v>
      </c>
      <c r="DA75" s="159" t="e">
        <f>IF(CX75="○",CZ75,IF(CX75="△",CZ75,"エラー：申請先は経済産業局ではありません。"))</f>
        <v>#N/A</v>
      </c>
      <c r="DE75" s="250">
        <f>IF(AG75="",1,IF(AND(R75=AG75,AV75=""),1,IF(AND(R75=AG75,AG75=AV75),1,0)))</f>
        <v>1</v>
      </c>
    </row>
    <row r="76" spans="4:109" x14ac:dyDescent="0.15">
      <c r="E76" s="32" t="s">
        <v>445</v>
      </c>
      <c r="F76" s="32"/>
      <c r="G76" s="32"/>
      <c r="H76" s="32"/>
      <c r="I76" s="32"/>
      <c r="J76" s="32"/>
      <c r="K76" s="1109" t="s">
        <v>446</v>
      </c>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54"/>
      <c r="AU76" s="154"/>
      <c r="AV76" s="32"/>
      <c r="AW76" s="32"/>
      <c r="AX76" s="32"/>
      <c r="AY76" s="32"/>
      <c r="AZ76" s="32"/>
      <c r="BA76" s="32"/>
      <c r="BB76" s="32"/>
      <c r="BC76" s="32"/>
      <c r="BD76" s="32"/>
      <c r="BE76" s="32"/>
      <c r="BF76" s="32"/>
      <c r="BG76" s="32"/>
      <c r="BH76" s="32"/>
      <c r="CT76" s="19"/>
      <c r="CU76" s="19"/>
    </row>
    <row r="77" spans="4:109" hidden="1" x14ac:dyDescent="0.15">
      <c r="E77" s="32"/>
      <c r="F77" s="32"/>
      <c r="G77" s="32"/>
      <c r="H77" s="32"/>
      <c r="I77" s="32"/>
      <c r="J77" s="32"/>
      <c r="K77" s="156"/>
      <c r="L77" s="157"/>
      <c r="M77" s="157"/>
      <c r="N77" s="157"/>
      <c r="O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4"/>
      <c r="AU77" s="154"/>
      <c r="AV77" s="32"/>
      <c r="AW77" s="32"/>
      <c r="AX77" s="32"/>
      <c r="AY77" s="32"/>
      <c r="AZ77" s="32"/>
      <c r="BA77" s="32"/>
      <c r="BB77" s="32"/>
      <c r="BC77" s="32"/>
      <c r="BD77" s="32"/>
      <c r="BE77" s="32"/>
      <c r="BF77" s="32"/>
      <c r="BG77" s="32"/>
      <c r="BH77" s="32"/>
      <c r="CT77" s="19"/>
      <c r="CU77" s="19"/>
    </row>
    <row r="78" spans="4:109" hidden="1" x14ac:dyDescent="0.15">
      <c r="E78" s="32"/>
      <c r="F78" s="32"/>
      <c r="G78" s="32"/>
      <c r="H78" s="32"/>
      <c r="I78" s="32"/>
      <c r="J78" s="32"/>
      <c r="K78" s="156"/>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4"/>
      <c r="AU78" s="154"/>
      <c r="AV78" s="32"/>
      <c r="AW78" s="32"/>
      <c r="AX78" s="32"/>
      <c r="AY78" s="32"/>
      <c r="AZ78" s="32"/>
      <c r="BA78" s="32"/>
      <c r="BB78" s="32"/>
      <c r="BC78" s="32"/>
      <c r="BD78" s="32"/>
      <c r="BE78" s="32"/>
      <c r="BF78" s="32"/>
      <c r="BG78" s="32"/>
      <c r="BH78" s="32"/>
      <c r="CT78" s="19"/>
      <c r="CU78" s="19"/>
    </row>
    <row r="79" spans="4:109" hidden="1" x14ac:dyDescent="0.15">
      <c r="E79" s="32"/>
      <c r="F79" s="32"/>
      <c r="G79" s="32"/>
      <c r="H79" s="32"/>
      <c r="I79" s="32"/>
      <c r="J79" s="32"/>
      <c r="K79" s="156"/>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4"/>
      <c r="AU79" s="154"/>
      <c r="AV79" s="32"/>
      <c r="AW79" s="32"/>
      <c r="AX79" s="32"/>
      <c r="AY79" s="32"/>
      <c r="AZ79" s="32"/>
      <c r="BA79" s="32"/>
      <c r="BB79" s="32"/>
      <c r="BC79" s="32"/>
      <c r="BD79" s="32"/>
      <c r="BE79" s="32"/>
      <c r="BF79" s="32"/>
      <c r="BG79" s="32"/>
      <c r="BH79" s="32"/>
      <c r="CT79" s="19"/>
      <c r="CU79" s="19"/>
    </row>
    <row r="80" spans="4:109" hidden="1" x14ac:dyDescent="0.15">
      <c r="E80" s="32"/>
      <c r="F80" s="32"/>
      <c r="G80" s="32"/>
      <c r="H80" s="32"/>
      <c r="I80" s="32"/>
      <c r="J80" s="32"/>
      <c r="K80" s="156"/>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4"/>
      <c r="AU80" s="154"/>
      <c r="AV80" s="32"/>
      <c r="AW80" s="32"/>
      <c r="AX80" s="32"/>
      <c r="AY80" s="32"/>
      <c r="AZ80" s="32"/>
      <c r="BA80" s="32"/>
      <c r="BB80" s="32"/>
      <c r="BC80" s="32"/>
      <c r="BD80" s="32"/>
      <c r="BE80" s="32"/>
      <c r="BF80" s="32"/>
      <c r="BG80" s="32"/>
      <c r="BH80" s="32"/>
      <c r="CT80" s="19"/>
      <c r="CU80" s="19"/>
    </row>
    <row r="81" spans="4:106" hidden="1" x14ac:dyDescent="0.15">
      <c r="E81" s="32"/>
      <c r="F81" s="32"/>
      <c r="G81" s="32"/>
      <c r="H81" s="32"/>
      <c r="I81" s="32"/>
      <c r="J81" s="32"/>
      <c r="K81" s="156"/>
      <c r="L81" s="157"/>
      <c r="M81" s="157"/>
      <c r="N81" s="157"/>
      <c r="O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7"/>
      <c r="AS81" s="157"/>
      <c r="AT81" s="154"/>
      <c r="AU81" s="154"/>
      <c r="AV81" s="32"/>
      <c r="AW81" s="32"/>
      <c r="AX81" s="32"/>
      <c r="AY81" s="32"/>
      <c r="AZ81" s="32"/>
      <c r="BA81" s="32"/>
      <c r="BB81" s="32"/>
      <c r="BC81" s="32"/>
      <c r="BD81" s="32"/>
      <c r="BE81" s="32"/>
      <c r="BF81" s="32"/>
      <c r="BG81" s="32"/>
      <c r="BH81" s="32"/>
      <c r="CT81" s="19"/>
      <c r="CU81" s="19"/>
    </row>
    <row r="82" spans="4:106" ht="19.5" customHeight="1" x14ac:dyDescent="0.15">
      <c r="E82" s="152"/>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CT82" s="19"/>
      <c r="CU82" s="19"/>
    </row>
    <row r="83" spans="4:106" ht="17.25" x14ac:dyDescent="0.15">
      <c r="D83" s="18" t="s">
        <v>447</v>
      </c>
      <c r="CU83" s="13" t="s">
        <v>59</v>
      </c>
    </row>
    <row r="84" spans="4:106" x14ac:dyDescent="0.15">
      <c r="E84" s="1056" t="s">
        <v>448</v>
      </c>
      <c r="F84" s="1056"/>
      <c r="G84" s="1056"/>
      <c r="H84" s="1056"/>
      <c r="I84" s="1056"/>
      <c r="J84" s="1056"/>
      <c r="K84" s="1056"/>
      <c r="L84" s="1056"/>
      <c r="M84" s="1056"/>
      <c r="N84" s="1056"/>
      <c r="O84" s="1056"/>
      <c r="P84" s="1056"/>
      <c r="Q84" s="1056"/>
      <c r="R84" s="941">
        <v>3</v>
      </c>
      <c r="S84" s="866"/>
      <c r="T84" s="1096"/>
      <c r="U84" s="13" t="s">
        <v>3</v>
      </c>
      <c r="CT84" s="19"/>
      <c r="CU84" s="20">
        <f>CV84*CV85*CV86</f>
        <v>1</v>
      </c>
      <c r="CV84" s="13">
        <f>IF(R84="",0,1)</f>
        <v>1</v>
      </c>
      <c r="CX84" s="27" t="s">
        <v>365</v>
      </c>
      <c r="CY84" s="27" t="s">
        <v>449</v>
      </c>
      <c r="CZ84" s="27" t="s">
        <v>450</v>
      </c>
      <c r="DA84" s="27" t="s">
        <v>451</v>
      </c>
      <c r="DB84" s="27" t="s">
        <v>450</v>
      </c>
    </row>
    <row r="85" spans="4:106" x14ac:dyDescent="0.15">
      <c r="E85" s="1056" t="s">
        <v>452</v>
      </c>
      <c r="F85" s="1056"/>
      <c r="G85" s="1056"/>
      <c r="H85" s="1056"/>
      <c r="I85" s="1056"/>
      <c r="J85" s="1056"/>
      <c r="K85" s="1056"/>
      <c r="L85" s="1056"/>
      <c r="M85" s="1056"/>
      <c r="N85" s="1056"/>
      <c r="O85" s="1056"/>
      <c r="P85" s="1056"/>
      <c r="Q85" s="1056"/>
      <c r="R85" s="935">
        <v>2025</v>
      </c>
      <c r="S85" s="866"/>
      <c r="T85" s="1096"/>
      <c r="U85" s="13" t="s">
        <v>3</v>
      </c>
      <c r="CT85" s="19"/>
      <c r="CU85" s="19"/>
      <c r="CV85" s="13">
        <f>IF(R85="",0,1)</f>
        <v>1</v>
      </c>
      <c r="CX85" s="27">
        <f>R37*12+R38</f>
        <v>24306</v>
      </c>
      <c r="CY85" s="27">
        <f>R85*12+R86</f>
        <v>24306</v>
      </c>
      <c r="CZ85" s="27">
        <f>CY85+12*R84-1</f>
        <v>24341</v>
      </c>
      <c r="DA85" s="27">
        <f>ROUNDDOWN((CZ85-1)/12,0)</f>
        <v>2028</v>
      </c>
      <c r="DB85" s="27">
        <f>CZ85-DA85*12</f>
        <v>5</v>
      </c>
    </row>
    <row r="86" spans="4:106" x14ac:dyDescent="0.15">
      <c r="E86" s="1056" t="s">
        <v>453</v>
      </c>
      <c r="F86" s="1056"/>
      <c r="G86" s="1056"/>
      <c r="H86" s="1056"/>
      <c r="I86" s="1056"/>
      <c r="J86" s="1056"/>
      <c r="K86" s="1056"/>
      <c r="L86" s="1056"/>
      <c r="M86" s="1056"/>
      <c r="N86" s="1056"/>
      <c r="O86" s="1056"/>
      <c r="P86" s="1056"/>
      <c r="Q86" s="1056"/>
      <c r="R86" s="935">
        <v>6</v>
      </c>
      <c r="S86" s="866"/>
      <c r="T86" s="1096"/>
      <c r="U86" s="13" t="s">
        <v>454</v>
      </c>
      <c r="CT86" s="19"/>
      <c r="CU86" s="19"/>
      <c r="CV86" s="13">
        <f>IF(R86="",0,1)</f>
        <v>1</v>
      </c>
    </row>
    <row r="87" spans="4:106" hidden="1" x14ac:dyDescent="0.15">
      <c r="CT87" s="19"/>
      <c r="CU87" s="19"/>
    </row>
    <row r="88" spans="4:106" hidden="1" x14ac:dyDescent="0.15">
      <c r="CT88" s="19"/>
      <c r="CU88" s="19"/>
    </row>
    <row r="89" spans="4:106" hidden="1" x14ac:dyDescent="0.15">
      <c r="CT89" s="19"/>
      <c r="CU89" s="19"/>
    </row>
    <row r="90" spans="4:106" hidden="1" x14ac:dyDescent="0.15">
      <c r="CT90" s="19"/>
      <c r="CU90" s="19"/>
    </row>
    <row r="91" spans="4:106" hidden="1" x14ac:dyDescent="0.15">
      <c r="CT91" s="19"/>
      <c r="CU91" s="19"/>
    </row>
    <row r="93" spans="4:106" ht="15" customHeight="1" x14ac:dyDescent="0.15">
      <c r="D93" s="18" t="s">
        <v>455</v>
      </c>
      <c r="CU93" s="13" t="s">
        <v>456</v>
      </c>
    </row>
    <row r="94" spans="4:106" ht="138" customHeight="1" x14ac:dyDescent="0.15">
      <c r="E94" s="1047" t="s">
        <v>457</v>
      </c>
      <c r="F94" s="1048"/>
      <c r="G94" s="1048"/>
      <c r="H94" s="1048"/>
      <c r="I94" s="1048"/>
      <c r="J94" s="1048"/>
      <c r="K94" s="1048"/>
      <c r="L94" s="1048"/>
      <c r="M94" s="1048"/>
      <c r="N94" s="1048"/>
      <c r="O94" s="1048"/>
      <c r="P94" s="1048"/>
      <c r="Q94" s="1049"/>
      <c r="R94" s="1077" t="s">
        <v>458</v>
      </c>
      <c r="S94" s="1078"/>
      <c r="T94" s="1078"/>
      <c r="U94" s="1078"/>
      <c r="V94" s="1078"/>
      <c r="W94" s="1078"/>
      <c r="X94" s="1078"/>
      <c r="Y94" s="1078"/>
      <c r="Z94" s="1078"/>
      <c r="AA94" s="1078"/>
      <c r="AB94" s="1078"/>
      <c r="AC94" s="1078"/>
      <c r="AD94" s="1079"/>
      <c r="AF94" s="1105" t="s">
        <v>459</v>
      </c>
      <c r="AG94" s="1162"/>
      <c r="AH94" s="1162"/>
      <c r="AI94" s="1162"/>
      <c r="AJ94" s="1162"/>
      <c r="AK94" s="1162"/>
      <c r="AL94" s="1162"/>
      <c r="AM94" s="1162"/>
      <c r="AN94" s="1162"/>
      <c r="AO94" s="1162"/>
      <c r="AP94" s="1162"/>
      <c r="AQ94" s="1162"/>
      <c r="AR94" s="1162"/>
      <c r="AS94" s="1162"/>
      <c r="AT94" s="1162"/>
      <c r="AU94" s="1162"/>
      <c r="AV94" s="1162"/>
      <c r="AW94" s="1162"/>
      <c r="CU94" s="17">
        <f>CV94*CV95*CV99*CV107</f>
        <v>1</v>
      </c>
      <c r="CV94" s="13">
        <f>IF(R94="",0,1)</f>
        <v>1</v>
      </c>
    </row>
    <row r="95" spans="4:106" ht="147" customHeight="1" x14ac:dyDescent="0.15">
      <c r="E95" s="1108" t="s">
        <v>460</v>
      </c>
      <c r="F95" s="1048"/>
      <c r="G95" s="1048"/>
      <c r="H95" s="1048"/>
      <c r="I95" s="1048"/>
      <c r="J95" s="1048"/>
      <c r="K95" s="1048"/>
      <c r="L95" s="1048"/>
      <c r="M95" s="1048"/>
      <c r="N95" s="1048"/>
      <c r="O95" s="1048"/>
      <c r="P95" s="1048"/>
      <c r="Q95" s="1049"/>
      <c r="R95" s="1077" t="s">
        <v>461</v>
      </c>
      <c r="S95" s="1078"/>
      <c r="T95" s="1078"/>
      <c r="U95" s="1078"/>
      <c r="V95" s="1078"/>
      <c r="W95" s="1078"/>
      <c r="X95" s="1078"/>
      <c r="Y95" s="1078"/>
      <c r="Z95" s="1078"/>
      <c r="AA95" s="1078"/>
      <c r="AB95" s="1078"/>
      <c r="AC95" s="1078"/>
      <c r="AD95" s="1079"/>
      <c r="AF95" s="108" t="str">
        <f>IF(R33="変更申請","変更申請の際の４①②③④は、前回の記載から変更しないでください。","")</f>
        <v/>
      </c>
      <c r="CV95" s="13">
        <f>IF(R95="",0,1)</f>
        <v>1</v>
      </c>
    </row>
    <row r="96" spans="4:106" ht="29.25" customHeight="1" x14ac:dyDescent="0.15">
      <c r="E96" s="1167" t="s">
        <v>462</v>
      </c>
      <c r="F96" s="1056"/>
      <c r="G96" s="1056"/>
      <c r="H96" s="1056"/>
      <c r="I96" s="1056"/>
      <c r="J96" s="1056"/>
      <c r="K96" s="1056"/>
      <c r="L96" s="1056"/>
      <c r="M96" s="1056"/>
      <c r="N96" s="1056"/>
      <c r="O96" s="1056"/>
      <c r="P96" s="1056"/>
      <c r="Q96" s="1056"/>
      <c r="R96" s="1111" t="s">
        <v>463</v>
      </c>
      <c r="S96" s="1112"/>
      <c r="T96" s="1112"/>
      <c r="U96" s="1112"/>
      <c r="V96" s="1112"/>
      <c r="W96" s="1112"/>
      <c r="X96" s="1112"/>
      <c r="Y96" s="1112"/>
      <c r="Z96" s="1112"/>
      <c r="AA96" s="1112"/>
      <c r="AB96" s="1112"/>
      <c r="AC96" s="1112"/>
      <c r="AD96" s="1112"/>
      <c r="AE96" s="1048"/>
      <c r="AF96" s="1048"/>
      <c r="AG96" s="1048"/>
      <c r="AH96" s="1048"/>
      <c r="AI96" s="1048"/>
      <c r="AJ96" s="1048"/>
      <c r="AK96" s="1048"/>
      <c r="AL96" s="1048"/>
      <c r="AM96" s="1048"/>
      <c r="AN96" s="1049"/>
    </row>
    <row r="97" spans="5:108" ht="16.5" customHeight="1" x14ac:dyDescent="0.15">
      <c r="E97" s="1167"/>
      <c r="F97" s="1056"/>
      <c r="G97" s="1056"/>
      <c r="H97" s="1056"/>
      <c r="I97" s="1056"/>
      <c r="J97" s="1056"/>
      <c r="K97" s="1056"/>
      <c r="L97" s="1056"/>
      <c r="M97" s="1056"/>
      <c r="N97" s="1056"/>
      <c r="O97" s="1056"/>
      <c r="P97" s="1056"/>
      <c r="Q97" s="1056"/>
      <c r="R97" s="21" t="s">
        <v>39</v>
      </c>
      <c r="S97" s="25"/>
      <c r="T97" s="25"/>
      <c r="U97" s="25"/>
      <c r="V97" s="25"/>
      <c r="W97" s="25"/>
      <c r="X97" s="25"/>
      <c r="Y97" s="25"/>
      <c r="Z97" s="25"/>
      <c r="AA97" s="25"/>
      <c r="AB97" s="25"/>
      <c r="AC97" s="23"/>
      <c r="AN97" s="24"/>
      <c r="CV97" s="13" t="s">
        <v>464</v>
      </c>
    </row>
    <row r="98" spans="5:108" ht="16.5" customHeight="1" x14ac:dyDescent="0.15">
      <c r="E98" s="1167"/>
      <c r="F98" s="1056"/>
      <c r="G98" s="1056"/>
      <c r="H98" s="1056"/>
      <c r="I98" s="1056"/>
      <c r="J98" s="1056"/>
      <c r="K98" s="1056"/>
      <c r="L98" s="1056"/>
      <c r="M98" s="1056"/>
      <c r="N98" s="1056"/>
      <c r="O98" s="1056"/>
      <c r="P98" s="1056"/>
      <c r="Q98" s="1056"/>
      <c r="R98" s="21"/>
      <c r="S98" s="25"/>
      <c r="T98" s="25"/>
      <c r="U98" s="1081" t="s">
        <v>40</v>
      </c>
      <c r="V98" s="1082"/>
      <c r="W98" s="1082"/>
      <c r="X98" s="25"/>
      <c r="Y98" s="25"/>
      <c r="Z98" s="25"/>
      <c r="AA98" s="25"/>
      <c r="AB98" s="25"/>
      <c r="AC98" s="23"/>
      <c r="AF98" s="1082" t="s">
        <v>41</v>
      </c>
      <c r="AG98" s="1082"/>
      <c r="AH98" s="1082"/>
      <c r="AI98" s="1082"/>
      <c r="AJ98" s="1082"/>
      <c r="AK98" s="1082"/>
      <c r="AN98" s="24"/>
    </row>
    <row r="99" spans="5:108" ht="16.5" customHeight="1" x14ac:dyDescent="0.15">
      <c r="E99" s="1167"/>
      <c r="F99" s="1056"/>
      <c r="G99" s="1056"/>
      <c r="H99" s="1056"/>
      <c r="I99" s="1056"/>
      <c r="J99" s="1056"/>
      <c r="K99" s="1056"/>
      <c r="L99" s="1056"/>
      <c r="M99" s="1056"/>
      <c r="N99" s="1056"/>
      <c r="O99" s="1056"/>
      <c r="P99" s="1056"/>
      <c r="Q99" s="1056"/>
      <c r="R99" s="84" t="str">
        <f>入力②ﾛｶﾍﾞﾝ!A34</f>
        <v>指標</v>
      </c>
      <c r="S99" s="85"/>
      <c r="T99" s="85"/>
      <c r="U99" s="85"/>
      <c r="V99" s="1083" t="s">
        <v>465</v>
      </c>
      <c r="W99" s="1084"/>
      <c r="X99" s="1084"/>
      <c r="Y99" s="1085"/>
      <c r="Z99" s="1007" t="s">
        <v>466</v>
      </c>
      <c r="AA99" s="1008"/>
      <c r="AB99" s="25"/>
      <c r="AC99" s="23"/>
      <c r="AD99" s="84" t="s">
        <v>467</v>
      </c>
      <c r="AE99" s="85"/>
      <c r="AF99" s="85"/>
      <c r="AG99" s="85"/>
      <c r="AH99" s="1083" t="s">
        <v>465</v>
      </c>
      <c r="AI99" s="1106"/>
      <c r="AJ99" s="1106"/>
      <c r="AK99" s="1107"/>
      <c r="AL99" s="1007" t="s">
        <v>466</v>
      </c>
      <c r="AM99" s="1008"/>
      <c r="AN99" s="24"/>
      <c r="CV99" s="13">
        <f>入力②ﾛｶﾍﾞﾝ!I14</f>
        <v>1</v>
      </c>
    </row>
    <row r="100" spans="5:108" ht="16.5" customHeight="1" x14ac:dyDescent="0.15">
      <c r="E100" s="1167"/>
      <c r="F100" s="1056"/>
      <c r="G100" s="1056"/>
      <c r="H100" s="1056"/>
      <c r="I100" s="1056"/>
      <c r="J100" s="1056"/>
      <c r="K100" s="1056"/>
      <c r="L100" s="1056"/>
      <c r="M100" s="1056"/>
      <c r="N100" s="1056"/>
      <c r="O100" s="1056"/>
      <c r="P100" s="1056"/>
      <c r="Q100" s="1056"/>
      <c r="R100" s="84" t="str">
        <f>入力②ﾛｶﾍﾞﾝ!A35</f>
        <v>①売上高増加率</v>
      </c>
      <c r="S100" s="85"/>
      <c r="T100" s="85"/>
      <c r="U100" s="85"/>
      <c r="V100" s="1083">
        <f>入力②ﾛｶﾍﾞﾝ!B35</f>
        <v>5.2631578947368363E-2</v>
      </c>
      <c r="W100" s="1084"/>
      <c r="X100" s="1084"/>
      <c r="Y100" s="1085"/>
      <c r="Z100" s="1007">
        <f>入力②ﾛｶﾍﾞﾝ!C35</f>
        <v>4</v>
      </c>
      <c r="AA100" s="1008"/>
      <c r="AD100" s="84" t="str">
        <f t="shared" ref="AD100:AD105" si="4">R100</f>
        <v>①売上高増加率</v>
      </c>
      <c r="AE100" s="85"/>
      <c r="AF100" s="85"/>
      <c r="AG100" s="85"/>
      <c r="AH100" s="1083">
        <f>入力②ﾛｶﾍﾞﾝ!B47</f>
        <v>1.9230769230769162E-2</v>
      </c>
      <c r="AI100" s="1106"/>
      <c r="AJ100" s="1106"/>
      <c r="AK100" s="1107"/>
      <c r="AL100" s="1007">
        <f>入力②ﾛｶﾍﾞﾝ!C47</f>
        <v>3</v>
      </c>
      <c r="AM100" s="1008"/>
      <c r="AN100" s="24"/>
    </row>
    <row r="101" spans="5:108" ht="16.5" customHeight="1" x14ac:dyDescent="0.15">
      <c r="E101" s="1167"/>
      <c r="F101" s="1056"/>
      <c r="G101" s="1056"/>
      <c r="H101" s="1056"/>
      <c r="I101" s="1056"/>
      <c r="J101" s="1056"/>
      <c r="K101" s="1056"/>
      <c r="L101" s="1056"/>
      <c r="M101" s="1056"/>
      <c r="N101" s="1056"/>
      <c r="O101" s="1056"/>
      <c r="P101" s="1056"/>
      <c r="Q101" s="1056"/>
      <c r="R101" s="84" t="str">
        <f>入力②ﾛｶﾍﾞﾝ!A36</f>
        <v>②営業利益率</v>
      </c>
      <c r="S101" s="85"/>
      <c r="T101" s="85"/>
      <c r="U101" s="85"/>
      <c r="V101" s="1083">
        <f>入力②ﾛｶﾍﾞﾝ!B36</f>
        <v>0.1</v>
      </c>
      <c r="W101" s="1084"/>
      <c r="X101" s="1084"/>
      <c r="Y101" s="1085"/>
      <c r="Z101" s="1007">
        <f>入力②ﾛｶﾍﾞﾝ!C36</f>
        <v>5</v>
      </c>
      <c r="AA101" s="1008"/>
      <c r="AD101" s="84" t="str">
        <f t="shared" si="4"/>
        <v>②営業利益率</v>
      </c>
      <c r="AE101" s="85"/>
      <c r="AF101" s="85"/>
      <c r="AG101" s="85"/>
      <c r="AH101" s="1083">
        <f>入力②ﾛｶﾍﾞﾝ!B48</f>
        <v>0.14150943396226415</v>
      </c>
      <c r="AI101" s="1106"/>
      <c r="AJ101" s="1106"/>
      <c r="AK101" s="1107"/>
      <c r="AL101" s="1007">
        <f>入力②ﾛｶﾍﾞﾝ!C48</f>
        <v>5</v>
      </c>
      <c r="AM101" s="1008"/>
      <c r="AN101" s="24"/>
    </row>
    <row r="102" spans="5:108" ht="16.5" customHeight="1" x14ac:dyDescent="0.15">
      <c r="E102" s="1167"/>
      <c r="F102" s="1056"/>
      <c r="G102" s="1056"/>
      <c r="H102" s="1056"/>
      <c r="I102" s="1056"/>
      <c r="J102" s="1056"/>
      <c r="K102" s="1056"/>
      <c r="L102" s="1056"/>
      <c r="M102" s="1056"/>
      <c r="N102" s="1056"/>
      <c r="O102" s="1056"/>
      <c r="P102" s="1056"/>
      <c r="Q102" s="1056"/>
      <c r="R102" s="84" t="str">
        <f>入力②ﾛｶﾍﾞﾝ!A37</f>
        <v>③労働生産性</v>
      </c>
      <c r="S102" s="85"/>
      <c r="T102" s="85"/>
      <c r="U102" s="85"/>
      <c r="V102" s="1074">
        <f>入力②ﾛｶﾍﾞﾝ!B37</f>
        <v>4761.9047619047615</v>
      </c>
      <c r="W102" s="1075"/>
      <c r="X102" s="1075"/>
      <c r="Y102" s="1076"/>
      <c r="Z102" s="1007">
        <f>入力②ﾛｶﾍﾞﾝ!C37</f>
        <v>5</v>
      </c>
      <c r="AA102" s="1008"/>
      <c r="AD102" s="84" t="str">
        <f t="shared" si="4"/>
        <v>③労働生産性</v>
      </c>
      <c r="AE102" s="85"/>
      <c r="AF102" s="85"/>
      <c r="AG102" s="85"/>
      <c r="AH102" s="1074">
        <f>入力②ﾛｶﾍﾞﾝ!B49</f>
        <v>6521.739130434783</v>
      </c>
      <c r="AI102" s="1166"/>
      <c r="AJ102" s="1166"/>
      <c r="AK102" s="1008"/>
      <c r="AL102" s="1007">
        <f>入力②ﾛｶﾍﾞﾝ!C49</f>
        <v>5</v>
      </c>
      <c r="AM102" s="1008"/>
      <c r="AN102" s="24"/>
      <c r="AP102" s="87" t="s">
        <v>468</v>
      </c>
    </row>
    <row r="103" spans="5:108" ht="16.5" customHeight="1" x14ac:dyDescent="0.15">
      <c r="E103" s="1167"/>
      <c r="F103" s="1056"/>
      <c r="G103" s="1056"/>
      <c r="H103" s="1056"/>
      <c r="I103" s="1056"/>
      <c r="J103" s="1056"/>
      <c r="K103" s="1056"/>
      <c r="L103" s="1056"/>
      <c r="M103" s="1056"/>
      <c r="N103" s="1056"/>
      <c r="O103" s="1056"/>
      <c r="P103" s="1056"/>
      <c r="Q103" s="1056"/>
      <c r="R103" s="84" t="str">
        <f>入力②ﾛｶﾍﾞﾝ!A38</f>
        <v>④EBITDA有利子負債倍率</v>
      </c>
      <c r="S103" s="85"/>
      <c r="T103" s="85"/>
      <c r="U103" s="85"/>
      <c r="V103" s="1071">
        <f>入力②ﾛｶﾍﾞﾝ!B38</f>
        <v>0.61825666666666668</v>
      </c>
      <c r="W103" s="1072"/>
      <c r="X103" s="1072"/>
      <c r="Y103" s="1073"/>
      <c r="Z103" s="1007">
        <f>入力②ﾛｶﾍﾞﾝ!C38</f>
        <v>4</v>
      </c>
      <c r="AA103" s="1008"/>
      <c r="AD103" s="84" t="str">
        <f t="shared" si="4"/>
        <v>④EBITDA有利子負債倍率</v>
      </c>
      <c r="AE103" s="85"/>
      <c r="AF103" s="85"/>
      <c r="AG103" s="85"/>
      <c r="AH103" s="1071">
        <f>入力②ﾛｶﾍﾞﾝ!B50</f>
        <v>-0.61538461538461542</v>
      </c>
      <c r="AI103" s="1164"/>
      <c r="AJ103" s="1164"/>
      <c r="AK103" s="1165"/>
      <c r="AL103" s="1007">
        <f>入力②ﾛｶﾍﾞﾝ!C50</f>
        <v>5</v>
      </c>
      <c r="AM103" s="1008"/>
      <c r="AN103" s="24"/>
      <c r="AP103" s="69" t="s">
        <v>469</v>
      </c>
      <c r="CX103" s="13" t="s">
        <v>470</v>
      </c>
      <c r="CY103" s="13" t="s">
        <v>471</v>
      </c>
      <c r="CZ103" s="13" t="s">
        <v>467</v>
      </c>
      <c r="DA103" s="13" t="s">
        <v>472</v>
      </c>
      <c r="DB103" s="13" t="s">
        <v>473</v>
      </c>
      <c r="DC103" s="13" t="s">
        <v>474</v>
      </c>
    </row>
    <row r="104" spans="5:108" ht="15.75" customHeight="1" x14ac:dyDescent="0.15">
      <c r="E104" s="1167"/>
      <c r="F104" s="1056"/>
      <c r="G104" s="1056"/>
      <c r="H104" s="1056"/>
      <c r="I104" s="1056"/>
      <c r="J104" s="1056"/>
      <c r="K104" s="1056"/>
      <c r="L104" s="1056"/>
      <c r="M104" s="1056"/>
      <c r="N104" s="1056"/>
      <c r="O104" s="1056"/>
      <c r="P104" s="1056"/>
      <c r="Q104" s="1056"/>
      <c r="R104" s="84" t="str">
        <f>入力②ﾛｶﾍﾞﾝ!A39</f>
        <v>⑤営業運転資本回転期間</v>
      </c>
      <c r="S104" s="85"/>
      <c r="T104" s="85"/>
      <c r="U104" s="85"/>
      <c r="V104" s="1009">
        <f>入力②ﾛｶﾍﾞﾝ!B39</f>
        <v>6.5346600000000006</v>
      </c>
      <c r="W104" s="1010"/>
      <c r="X104" s="1010"/>
      <c r="Y104" s="1011"/>
      <c r="Z104" s="1007">
        <f>入力②ﾛｶﾍﾞﾝ!C39</f>
        <v>1</v>
      </c>
      <c r="AA104" s="1008"/>
      <c r="AD104" s="84" t="str">
        <f t="shared" si="4"/>
        <v>⑤営業運転資本回転期間</v>
      </c>
      <c r="AE104" s="85"/>
      <c r="AF104" s="85"/>
      <c r="AG104" s="85"/>
      <c r="AH104" s="1009">
        <f>入力②ﾛｶﾍﾞﾝ!B51</f>
        <v>6.7924528301886795</v>
      </c>
      <c r="AI104" s="1054"/>
      <c r="AJ104" s="1054"/>
      <c r="AK104" s="1055"/>
      <c r="AL104" s="1007">
        <f>入力②ﾛｶﾍﾞﾝ!C51</f>
        <v>1</v>
      </c>
      <c r="AM104" s="1008"/>
      <c r="AN104" s="24"/>
      <c r="AP104" s="69" t="s">
        <v>475</v>
      </c>
      <c r="CX104" s="37">
        <f ca="1">R124</f>
        <v>1.7999999999999999E-2</v>
      </c>
      <c r="CY104" s="13">
        <f>R84</f>
        <v>3</v>
      </c>
      <c r="CZ104" s="13" t="str">
        <f>R119</f>
        <v>労働生産性</v>
      </c>
      <c r="DA104" s="13">
        <f>IF(CZ104="売上高経常利益率",1,0.5)</f>
        <v>0.5</v>
      </c>
      <c r="DB104" s="13">
        <f>IF(DA104="売上高経常利益率",2,0.5)</f>
        <v>0.5</v>
      </c>
      <c r="DC104" s="38">
        <f>(DB104+DA104*(CY104-2))/100</f>
        <v>0.01</v>
      </c>
      <c r="DD104" s="17">
        <f ca="1">IF(CX104&lt;DC104,0,1)</f>
        <v>1</v>
      </c>
    </row>
    <row r="105" spans="5:108" ht="15.75" customHeight="1" x14ac:dyDescent="0.15">
      <c r="E105" s="1167"/>
      <c r="F105" s="1056"/>
      <c r="G105" s="1056"/>
      <c r="H105" s="1056"/>
      <c r="I105" s="1056"/>
      <c r="J105" s="1056"/>
      <c r="K105" s="1056"/>
      <c r="L105" s="1056"/>
      <c r="M105" s="1056"/>
      <c r="N105" s="1056"/>
      <c r="O105" s="1056"/>
      <c r="P105" s="1056"/>
      <c r="Q105" s="1056"/>
      <c r="R105" s="84" t="str">
        <f>入力②ﾛｶﾍﾞﾝ!A40</f>
        <v>⑥自己資本比率</v>
      </c>
      <c r="S105" s="85"/>
      <c r="T105" s="85"/>
      <c r="U105" s="85"/>
      <c r="V105" s="1083">
        <f>入力②ﾛｶﾍﾞﾝ!B40</f>
        <v>0.35363399685415198</v>
      </c>
      <c r="W105" s="1084"/>
      <c r="X105" s="1084"/>
      <c r="Y105" s="1085"/>
      <c r="Z105" s="1007">
        <f>入力②ﾛｶﾍﾞﾝ!C40</f>
        <v>3</v>
      </c>
      <c r="AA105" s="1008"/>
      <c r="AD105" s="84" t="str">
        <f t="shared" si="4"/>
        <v>⑥自己資本比率</v>
      </c>
      <c r="AE105" s="85"/>
      <c r="AF105" s="85"/>
      <c r="AG105" s="85"/>
      <c r="AH105" s="1083">
        <f>入力②ﾛｶﾍﾞﾝ!B52</f>
        <v>0.5</v>
      </c>
      <c r="AI105" s="1106"/>
      <c r="AJ105" s="1106"/>
      <c r="AK105" s="1107"/>
      <c r="AL105" s="1007">
        <f>入力②ﾛｶﾍﾞﾝ!C52</f>
        <v>4</v>
      </c>
      <c r="AM105" s="1008"/>
      <c r="AN105" s="24"/>
    </row>
    <row r="106" spans="5:108" ht="15.75" customHeight="1" x14ac:dyDescent="0.15">
      <c r="E106" s="1167"/>
      <c r="F106" s="1056"/>
      <c r="G106" s="1056"/>
      <c r="H106" s="1056"/>
      <c r="I106" s="1056"/>
      <c r="J106" s="1056"/>
      <c r="K106" s="1056"/>
      <c r="L106" s="1056"/>
      <c r="M106" s="1056"/>
      <c r="N106" s="1056"/>
      <c r="O106" s="1056"/>
      <c r="P106" s="1056"/>
      <c r="Q106" s="1056"/>
      <c r="R106" s="26"/>
      <c r="S106" s="22"/>
      <c r="T106" s="22"/>
      <c r="U106" s="22"/>
      <c r="V106" s="22"/>
      <c r="W106" s="22"/>
      <c r="X106" s="22"/>
      <c r="Y106" s="22"/>
      <c r="Z106" s="22"/>
      <c r="AA106" s="22"/>
      <c r="AN106" s="24"/>
    </row>
    <row r="107" spans="5:108" ht="13.5" customHeight="1" x14ac:dyDescent="0.15">
      <c r="E107" s="1056"/>
      <c r="F107" s="1056"/>
      <c r="G107" s="1056"/>
      <c r="H107" s="1056"/>
      <c r="I107" s="1056"/>
      <c r="J107" s="1056"/>
      <c r="K107" s="1056"/>
      <c r="L107" s="1056"/>
      <c r="M107" s="1056"/>
      <c r="N107" s="1056"/>
      <c r="O107" s="1056"/>
      <c r="P107" s="1056"/>
      <c r="Q107" s="1056"/>
      <c r="R107" s="1090" t="s">
        <v>461</v>
      </c>
      <c r="S107" s="1091"/>
      <c r="T107" s="1091"/>
      <c r="U107" s="1091"/>
      <c r="V107" s="1091"/>
      <c r="W107" s="1091"/>
      <c r="X107" s="1091"/>
      <c r="Y107" s="1091"/>
      <c r="Z107" s="1091"/>
      <c r="AA107" s="1091"/>
      <c r="AB107" s="1091"/>
      <c r="AC107" s="1091"/>
      <c r="AD107" s="1091"/>
      <c r="AE107" s="1091"/>
      <c r="AF107" s="1091"/>
      <c r="AG107" s="1091"/>
      <c r="AH107" s="1091"/>
      <c r="AI107" s="1091"/>
      <c r="AJ107" s="1091"/>
      <c r="AK107" s="1091"/>
      <c r="AL107" s="1091"/>
      <c r="AM107" s="1091"/>
      <c r="AN107" s="1092"/>
      <c r="CV107" s="13">
        <f>IF(R107="",0,1)</f>
        <v>1</v>
      </c>
    </row>
    <row r="108" spans="5:108" x14ac:dyDescent="0.15">
      <c r="E108" s="1056"/>
      <c r="F108" s="1056"/>
      <c r="G108" s="1056"/>
      <c r="H108" s="1056"/>
      <c r="I108" s="1056"/>
      <c r="J108" s="1056"/>
      <c r="K108" s="1056"/>
      <c r="L108" s="1056"/>
      <c r="M108" s="1056"/>
      <c r="N108" s="1056"/>
      <c r="O108" s="1056"/>
      <c r="P108" s="1056"/>
      <c r="Q108" s="1056"/>
      <c r="R108" s="1090"/>
      <c r="S108" s="1091"/>
      <c r="T108" s="1091"/>
      <c r="U108" s="1091"/>
      <c r="V108" s="1091"/>
      <c r="W108" s="1091"/>
      <c r="X108" s="1091"/>
      <c r="Y108" s="1091"/>
      <c r="Z108" s="1091"/>
      <c r="AA108" s="1091"/>
      <c r="AB108" s="1091"/>
      <c r="AC108" s="1091"/>
      <c r="AD108" s="1091"/>
      <c r="AE108" s="1091"/>
      <c r="AF108" s="1091"/>
      <c r="AG108" s="1091"/>
      <c r="AH108" s="1091"/>
      <c r="AI108" s="1091"/>
      <c r="AJ108" s="1091"/>
      <c r="AK108" s="1091"/>
      <c r="AL108" s="1091"/>
      <c r="AM108" s="1091"/>
      <c r="AN108" s="1092"/>
    </row>
    <row r="109" spans="5:108" x14ac:dyDescent="0.15">
      <c r="E109" s="1056"/>
      <c r="F109" s="1056"/>
      <c r="G109" s="1056"/>
      <c r="H109" s="1056"/>
      <c r="I109" s="1056"/>
      <c r="J109" s="1056"/>
      <c r="K109" s="1056"/>
      <c r="L109" s="1056"/>
      <c r="M109" s="1056"/>
      <c r="N109" s="1056"/>
      <c r="O109" s="1056"/>
      <c r="P109" s="1056"/>
      <c r="Q109" s="1056"/>
      <c r="R109" s="1090"/>
      <c r="S109" s="1091"/>
      <c r="T109" s="1091"/>
      <c r="U109" s="1091"/>
      <c r="V109" s="1091"/>
      <c r="W109" s="1091"/>
      <c r="X109" s="1091"/>
      <c r="Y109" s="1091"/>
      <c r="Z109" s="1091"/>
      <c r="AA109" s="1091"/>
      <c r="AB109" s="1091"/>
      <c r="AC109" s="1091"/>
      <c r="AD109" s="1091"/>
      <c r="AE109" s="1091"/>
      <c r="AF109" s="1091"/>
      <c r="AG109" s="1091"/>
      <c r="AH109" s="1091"/>
      <c r="AI109" s="1091"/>
      <c r="AJ109" s="1091"/>
      <c r="AK109" s="1091"/>
      <c r="AL109" s="1091"/>
      <c r="AM109" s="1091"/>
      <c r="AN109" s="1092"/>
    </row>
    <row r="110" spans="5:108" x14ac:dyDescent="0.15">
      <c r="E110" s="1056"/>
      <c r="F110" s="1056"/>
      <c r="G110" s="1056"/>
      <c r="H110" s="1056"/>
      <c r="I110" s="1056"/>
      <c r="J110" s="1056"/>
      <c r="K110" s="1056"/>
      <c r="L110" s="1056"/>
      <c r="M110" s="1056"/>
      <c r="N110" s="1056"/>
      <c r="O110" s="1056"/>
      <c r="P110" s="1056"/>
      <c r="Q110" s="1056"/>
      <c r="R110" s="1093"/>
      <c r="S110" s="1094"/>
      <c r="T110" s="1094"/>
      <c r="U110" s="1094"/>
      <c r="V110" s="1094"/>
      <c r="W110" s="1094"/>
      <c r="X110" s="1094"/>
      <c r="Y110" s="1094"/>
      <c r="Z110" s="1094"/>
      <c r="AA110" s="1094"/>
      <c r="AB110" s="1094"/>
      <c r="AC110" s="1094"/>
      <c r="AD110" s="1094"/>
      <c r="AE110" s="1094"/>
      <c r="AF110" s="1094"/>
      <c r="AG110" s="1094"/>
      <c r="AH110" s="1094"/>
      <c r="AI110" s="1094"/>
      <c r="AJ110" s="1094"/>
      <c r="AK110" s="1094"/>
      <c r="AL110" s="1094"/>
      <c r="AM110" s="1094"/>
      <c r="AN110" s="1095"/>
    </row>
    <row r="111" spans="5:108" ht="63" customHeight="1" x14ac:dyDescent="0.15">
      <c r="E111" s="363" t="s">
        <v>476</v>
      </c>
      <c r="F111" s="364"/>
      <c r="G111" s="364"/>
      <c r="H111" s="364"/>
      <c r="I111" s="364"/>
      <c r="J111" s="364"/>
      <c r="K111" s="364"/>
      <c r="L111" s="364"/>
      <c r="M111" s="364"/>
      <c r="N111" s="364"/>
      <c r="O111" s="364"/>
      <c r="P111" s="364"/>
      <c r="Q111" s="365"/>
      <c r="R111" s="1087" t="s">
        <v>461</v>
      </c>
      <c r="S111" s="1088"/>
      <c r="T111" s="1088"/>
      <c r="U111" s="1088"/>
      <c r="V111" s="1088"/>
      <c r="W111" s="1088"/>
      <c r="X111" s="1088"/>
      <c r="Y111" s="1088"/>
      <c r="Z111" s="1088"/>
      <c r="AA111" s="1088"/>
      <c r="AB111" s="1088"/>
      <c r="AC111" s="1088"/>
      <c r="AD111" s="1088"/>
      <c r="AE111" s="1088"/>
      <c r="AF111" s="1088"/>
      <c r="AG111" s="1088"/>
      <c r="AH111" s="1088"/>
      <c r="AI111" s="1088"/>
      <c r="AJ111" s="1088"/>
      <c r="AK111" s="1088"/>
      <c r="AL111" s="1088"/>
      <c r="AM111" s="1088"/>
      <c r="AN111" s="1089"/>
    </row>
    <row r="112" spans="5:108" ht="13.5" hidden="1" customHeight="1" x14ac:dyDescent="0.15">
      <c r="R112" s="1090"/>
      <c r="S112" s="1091"/>
      <c r="T112" s="1091"/>
      <c r="U112" s="1091"/>
      <c r="V112" s="1091"/>
      <c r="W112" s="1091"/>
      <c r="X112" s="1091"/>
      <c r="Y112" s="1091"/>
      <c r="Z112" s="1091"/>
      <c r="AA112" s="1091"/>
      <c r="AB112" s="1091"/>
      <c r="AC112" s="1091"/>
      <c r="AD112" s="1091"/>
      <c r="AE112" s="1091"/>
      <c r="AF112" s="1091"/>
      <c r="AG112" s="1091"/>
      <c r="AH112" s="1091"/>
      <c r="AI112" s="1091"/>
      <c r="AJ112" s="1091"/>
      <c r="AK112" s="1091"/>
      <c r="AL112" s="1091"/>
      <c r="AM112" s="1091"/>
      <c r="AN112" s="1092"/>
    </row>
    <row r="113" spans="4:122" ht="13.5" hidden="1" customHeight="1" x14ac:dyDescent="0.15">
      <c r="R113" s="1090"/>
      <c r="S113" s="1091"/>
      <c r="T113" s="1091"/>
      <c r="U113" s="1091"/>
      <c r="V113" s="1091"/>
      <c r="W113" s="1091"/>
      <c r="X113" s="1091"/>
      <c r="Y113" s="1091"/>
      <c r="Z113" s="1091"/>
      <c r="AA113" s="1091"/>
      <c r="AB113" s="1091"/>
      <c r="AC113" s="1091"/>
      <c r="AD113" s="1091"/>
      <c r="AE113" s="1091"/>
      <c r="AF113" s="1091"/>
      <c r="AG113" s="1091"/>
      <c r="AH113" s="1091"/>
      <c r="AI113" s="1091"/>
      <c r="AJ113" s="1091"/>
      <c r="AK113" s="1091"/>
      <c r="AL113" s="1091"/>
      <c r="AM113" s="1091"/>
      <c r="AN113" s="1092"/>
    </row>
    <row r="114" spans="4:122" ht="13.5" hidden="1" customHeight="1" x14ac:dyDescent="0.15">
      <c r="R114" s="1093"/>
      <c r="S114" s="1094"/>
      <c r="T114" s="1094"/>
      <c r="U114" s="1094"/>
      <c r="V114" s="1094"/>
      <c r="W114" s="1094"/>
      <c r="X114" s="1094"/>
      <c r="Y114" s="1094"/>
      <c r="Z114" s="1094"/>
      <c r="AA114" s="1094"/>
      <c r="AB114" s="1094"/>
      <c r="AC114" s="1094"/>
      <c r="AD114" s="1094"/>
      <c r="AE114" s="1094"/>
      <c r="AF114" s="1094"/>
      <c r="AG114" s="1094"/>
      <c r="AH114" s="1094"/>
      <c r="AI114" s="1094"/>
      <c r="AJ114" s="1094"/>
      <c r="AK114" s="1094"/>
      <c r="AL114" s="1094"/>
      <c r="AM114" s="1094"/>
      <c r="AN114" s="1095"/>
    </row>
    <row r="115" spans="4:122" hidden="1" x14ac:dyDescent="0.15"/>
    <row r="116" spans="4:122" hidden="1" x14ac:dyDescent="0.15"/>
    <row r="117" spans="4:122" ht="4.5" customHeight="1" x14ac:dyDescent="0.15"/>
    <row r="118" spans="4:122" ht="17.25" x14ac:dyDescent="0.15">
      <c r="D118" s="18" t="s">
        <v>477</v>
      </c>
      <c r="CU118" s="13" t="s">
        <v>467</v>
      </c>
    </row>
    <row r="119" spans="4:122" ht="18.75" customHeight="1" x14ac:dyDescent="0.15">
      <c r="E119" s="1047" t="s">
        <v>45</v>
      </c>
      <c r="F119" s="1048"/>
      <c r="G119" s="1048"/>
      <c r="H119" s="1048"/>
      <c r="I119" s="1048"/>
      <c r="J119" s="1048"/>
      <c r="K119" s="1048"/>
      <c r="L119" s="1048"/>
      <c r="M119" s="1048"/>
      <c r="N119" s="1048"/>
      <c r="O119" s="1048"/>
      <c r="P119" s="1048"/>
      <c r="Q119" s="1049"/>
      <c r="R119" s="1168" t="s">
        <v>478</v>
      </c>
      <c r="S119" s="1169"/>
      <c r="T119" s="1169"/>
      <c r="U119" s="1169"/>
      <c r="V119" s="1169"/>
      <c r="W119" s="1169"/>
      <c r="X119" s="1169"/>
      <c r="Y119" s="1169"/>
      <c r="Z119" s="1169"/>
      <c r="AA119" s="1169"/>
      <c r="AB119" s="1169"/>
      <c r="AC119" s="1169"/>
      <c r="AD119" s="1170"/>
      <c r="CU119" s="17">
        <f ca="1">CV119*CV121*CV122*CV123*CV124</f>
        <v>1</v>
      </c>
      <c r="CV119" s="13">
        <f>IF(R119="",0,1)</f>
        <v>1</v>
      </c>
      <c r="DD119" s="13">
        <v>1</v>
      </c>
      <c r="DE119" s="13" t="s">
        <v>479</v>
      </c>
    </row>
    <row r="120" spans="4:122" ht="22.5" customHeight="1" x14ac:dyDescent="0.15">
      <c r="E120" s="1047" t="s">
        <v>480</v>
      </c>
      <c r="F120" s="1048"/>
      <c r="G120" s="1048"/>
      <c r="H120" s="1048"/>
      <c r="I120" s="1048"/>
      <c r="J120" s="1048"/>
      <c r="K120" s="1048"/>
      <c r="L120" s="1048"/>
      <c r="M120" s="1048"/>
      <c r="N120" s="1048"/>
      <c r="O120" s="1048"/>
      <c r="P120" s="1048"/>
      <c r="Q120" s="1049"/>
      <c r="R120" s="1171" t="s">
        <v>481</v>
      </c>
      <c r="S120" s="1048"/>
      <c r="T120" s="1048"/>
      <c r="U120" s="1048"/>
      <c r="V120" s="1048"/>
      <c r="W120" s="1048"/>
      <c r="X120" s="1048"/>
      <c r="Y120" s="1048"/>
      <c r="Z120" s="1048"/>
      <c r="AA120" s="1048"/>
      <c r="AB120" s="1048"/>
      <c r="AC120" s="1048"/>
      <c r="AD120" s="1049"/>
      <c r="CX120" s="27"/>
      <c r="CY120" s="27" t="s">
        <v>482</v>
      </c>
      <c r="CZ120" s="27" t="s">
        <v>3</v>
      </c>
      <c r="DA120" s="27" t="s">
        <v>483</v>
      </c>
      <c r="DD120" s="13">
        <v>2</v>
      </c>
      <c r="DE120" s="13" t="s">
        <v>484</v>
      </c>
      <c r="DR120" s="19"/>
    </row>
    <row r="121" spans="4:122" x14ac:dyDescent="0.15">
      <c r="E121" s="1047" t="s">
        <v>485</v>
      </c>
      <c r="F121" s="1048"/>
      <c r="G121" s="1048"/>
      <c r="H121" s="1048"/>
      <c r="I121" s="1048"/>
      <c r="J121" s="1048"/>
      <c r="K121" s="1048"/>
      <c r="L121" s="1048"/>
      <c r="M121" s="1048"/>
      <c r="N121" s="1048"/>
      <c r="O121" s="1048"/>
      <c r="P121" s="1048"/>
      <c r="Q121" s="1049"/>
      <c r="R121" s="1172">
        <f ca="1">IF(R119="売上高経常利益率",CY125*100,CY125)</f>
        <v>28571.428571428572</v>
      </c>
      <c r="S121" s="1173"/>
      <c r="T121" s="1173"/>
      <c r="U121" s="1173"/>
      <c r="V121" s="1173"/>
      <c r="W121" s="1173"/>
      <c r="X121" s="1173"/>
      <c r="Y121" s="1173"/>
      <c r="Z121" s="1173"/>
      <c r="AA121" s="1173"/>
      <c r="AB121" s="1173"/>
      <c r="AC121" s="1173"/>
      <c r="AD121" s="1174"/>
      <c r="AF121" s="13" t="s">
        <v>486</v>
      </c>
      <c r="CV121" s="13">
        <f ca="1">IF(R121="",0,1)</f>
        <v>1</v>
      </c>
      <c r="CX121" s="27"/>
      <c r="CY121" s="27">
        <f>IF(R119="労働生産性",1,IF(R119="売上高経常利益率",2,IF(R119="付加価値額",3,"－")))</f>
        <v>1</v>
      </c>
      <c r="CZ121" s="27">
        <f>R84</f>
        <v>3</v>
      </c>
      <c r="DA121" s="27"/>
      <c r="DB121" s="13" t="s">
        <v>487</v>
      </c>
      <c r="DD121" s="13">
        <v>3</v>
      </c>
      <c r="DE121" s="13" t="s">
        <v>488</v>
      </c>
    </row>
    <row r="122" spans="4:122" x14ac:dyDescent="0.15">
      <c r="E122" s="1047" t="s">
        <v>489</v>
      </c>
      <c r="F122" s="1048"/>
      <c r="G122" s="1048"/>
      <c r="H122" s="1048"/>
      <c r="I122" s="1048"/>
      <c r="J122" s="1048"/>
      <c r="K122" s="1048"/>
      <c r="L122" s="1048"/>
      <c r="M122" s="1048"/>
      <c r="N122" s="1048"/>
      <c r="O122" s="1048"/>
      <c r="P122" s="1048"/>
      <c r="Q122" s="1049"/>
      <c r="R122" s="1172">
        <f ca="1">IF(R119="売上高経常利益率",CZ125*100,CZ125)</f>
        <v>29086.956521739132</v>
      </c>
      <c r="S122" s="1173"/>
      <c r="T122" s="1173"/>
      <c r="U122" s="1173"/>
      <c r="V122" s="1173"/>
      <c r="W122" s="1173"/>
      <c r="X122" s="1173"/>
      <c r="Y122" s="1173"/>
      <c r="Z122" s="1173"/>
      <c r="AA122" s="1173"/>
      <c r="AB122" s="1173"/>
      <c r="AC122" s="1173"/>
      <c r="AD122" s="1174"/>
      <c r="CV122" s="13">
        <f ca="1">IF(R122="",0,1)</f>
        <v>1</v>
      </c>
      <c r="CX122" s="27" t="s">
        <v>490</v>
      </c>
      <c r="CY122" s="27">
        <f>CY121+19</f>
        <v>20</v>
      </c>
      <c r="CZ122" s="27" t="str">
        <f>IF(CZ121=3,"H",IF(CZ121=4,"I",IF(CZ121=5,"J","エラー")))</f>
        <v>H</v>
      </c>
      <c r="DA122" s="27" t="s">
        <v>491</v>
      </c>
      <c r="DB122" s="13" t="str">
        <f>IF(CZ121=3,"G",IF(CZ121=4,"H",IF(CZ121=5,"I","エラー")))</f>
        <v>G</v>
      </c>
      <c r="DD122" s="13">
        <v>4</v>
      </c>
      <c r="DE122" s="13" t="s">
        <v>492</v>
      </c>
    </row>
    <row r="123" spans="4:122" x14ac:dyDescent="0.15">
      <c r="E123" s="1047" t="s">
        <v>483</v>
      </c>
      <c r="F123" s="1048"/>
      <c r="G123" s="1048"/>
      <c r="H123" s="1048"/>
      <c r="I123" s="1048"/>
      <c r="J123" s="1048"/>
      <c r="K123" s="1048"/>
      <c r="L123" s="1048"/>
      <c r="M123" s="1048"/>
      <c r="N123" s="1048"/>
      <c r="O123" s="1048"/>
      <c r="P123" s="1048"/>
      <c r="Q123" s="1049"/>
      <c r="R123" s="1036" t="str">
        <f ca="1">DA125</f>
        <v>千円／人</v>
      </c>
      <c r="S123" s="1037"/>
      <c r="T123" s="1037"/>
      <c r="U123" s="1037"/>
      <c r="V123" s="1037"/>
      <c r="W123" s="1037"/>
      <c r="X123" s="1037"/>
      <c r="Y123" s="1037"/>
      <c r="Z123" s="1037"/>
      <c r="AA123" s="1037"/>
      <c r="AB123" s="1037"/>
      <c r="AC123" s="1037"/>
      <c r="AD123" s="1038"/>
      <c r="AF123" s="13" t="s">
        <v>225</v>
      </c>
      <c r="CV123" s="13">
        <f ca="1">IF(R123="",0,1)</f>
        <v>1</v>
      </c>
      <c r="CX123" s="27"/>
      <c r="CY123" s="27" t="s">
        <v>493</v>
      </c>
      <c r="CZ123" s="27" t="s">
        <v>494</v>
      </c>
      <c r="DA123" s="27"/>
      <c r="DD123" s="13">
        <v>5</v>
      </c>
      <c r="DE123" s="13" t="s">
        <v>495</v>
      </c>
    </row>
    <row r="124" spans="4:122" x14ac:dyDescent="0.15">
      <c r="E124" s="1047" t="s">
        <v>470</v>
      </c>
      <c r="F124" s="1048"/>
      <c r="G124" s="1048"/>
      <c r="H124" s="1048"/>
      <c r="I124" s="1048"/>
      <c r="J124" s="1048"/>
      <c r="K124" s="1048"/>
      <c r="L124" s="1048"/>
      <c r="M124" s="1048"/>
      <c r="N124" s="1048"/>
      <c r="O124" s="1048"/>
      <c r="P124" s="1048"/>
      <c r="Q124" s="1049"/>
      <c r="R124" s="1188">
        <f ca="1">ROUNDDOWN(IFERROR(IF(R121&gt;0,(R122/R121-1),-(R122/R121-1)),""),3)</f>
        <v>1.7999999999999999E-2</v>
      </c>
      <c r="S124" s="1189"/>
      <c r="T124" s="1189"/>
      <c r="U124" s="1189"/>
      <c r="V124" s="1189"/>
      <c r="W124" s="1189"/>
      <c r="X124" s="1189"/>
      <c r="Y124" s="1189"/>
      <c r="Z124" s="1189"/>
      <c r="AA124" s="1189"/>
      <c r="AB124" s="1189"/>
      <c r="AC124" s="1189"/>
      <c r="AD124" s="1008"/>
      <c r="AF124" s="13" t="s">
        <v>496</v>
      </c>
      <c r="CV124" s="13">
        <f ca="1">IF(R124="",0,1)</f>
        <v>1</v>
      </c>
      <c r="CX124" s="27"/>
      <c r="CY124" s="27" t="str">
        <f>CX122&amp;"E"&amp;CY122</f>
        <v>入力③指標!E20</v>
      </c>
      <c r="CZ124" s="27" t="str">
        <f>CX122&amp;CZ122&amp;CY122</f>
        <v>入力③指標!H20</v>
      </c>
      <c r="DA124" s="27" t="str">
        <f>CX122&amp;DA122&amp;CY122</f>
        <v>入力③指標!K20</v>
      </c>
      <c r="DB124" s="13" t="s">
        <v>497</v>
      </c>
      <c r="DD124" s="13">
        <v>6</v>
      </c>
      <c r="DE124" s="13" t="s">
        <v>498</v>
      </c>
    </row>
    <row r="125" spans="4:122" x14ac:dyDescent="0.15">
      <c r="CX125" s="27"/>
      <c r="CY125" s="27">
        <f ca="1">INDIRECT(CY124)</f>
        <v>28571.428571428572</v>
      </c>
      <c r="CZ125" s="27">
        <f ca="1">INDIRECT(CZ124)</f>
        <v>29086.956521739132</v>
      </c>
      <c r="DA125" s="27" t="str">
        <f ca="1">INDIRECT(DA124)</f>
        <v>千円／人</v>
      </c>
      <c r="DD125" s="13">
        <v>7</v>
      </c>
      <c r="DE125" s="13" t="s">
        <v>499</v>
      </c>
    </row>
    <row r="126" spans="4:122" ht="17.25" x14ac:dyDescent="0.15">
      <c r="D126" s="18" t="s">
        <v>500</v>
      </c>
      <c r="CX126" s="13" t="str">
        <f>CX122&amp;DB122&amp;(CY122-12-CY121)</f>
        <v>入力③指標!G7</v>
      </c>
      <c r="CY126" s="13" t="str">
        <f>CX122&amp;CZ122&amp;(CY122-12-CY121)</f>
        <v>入力③指標!H7</v>
      </c>
      <c r="CZ126" s="13" t="str">
        <f>CX122&amp;CZ122&amp;(CY122-CY121)</f>
        <v>入力③指標!H19</v>
      </c>
      <c r="DA126" s="13" t="str">
        <f>CX122&amp;CZ122&amp;(CY122-13-CY121)</f>
        <v>入力③指標!H6</v>
      </c>
      <c r="DB126" s="13" t="s">
        <v>501</v>
      </c>
      <c r="DD126" s="13">
        <v>8</v>
      </c>
      <c r="DE126" s="13" t="s">
        <v>502</v>
      </c>
    </row>
    <row r="127" spans="4:122" ht="14.25" thickBot="1" x14ac:dyDescent="0.2">
      <c r="E127" s="1086" t="s">
        <v>503</v>
      </c>
      <c r="F127" s="1086"/>
      <c r="G127" s="1086"/>
      <c r="H127" s="1086"/>
      <c r="I127" s="1086"/>
      <c r="J127" s="1086"/>
      <c r="K127" s="1086"/>
      <c r="L127" s="1086"/>
      <c r="M127" s="1086"/>
      <c r="N127" s="1086"/>
      <c r="O127" s="1086"/>
      <c r="P127" s="1086"/>
      <c r="Q127" s="1086"/>
      <c r="R127" s="1190" t="str">
        <f>CX128</f>
        <v>中規模製造業</v>
      </c>
      <c r="S127" s="1189"/>
      <c r="T127" s="1189"/>
      <c r="U127" s="1189"/>
      <c r="V127" s="1189"/>
      <c r="W127" s="1189"/>
      <c r="X127" s="1189"/>
      <c r="Y127" s="1189"/>
      <c r="Z127" s="1189"/>
      <c r="AA127" s="1189"/>
      <c r="AB127" s="1189"/>
      <c r="AC127" s="1189"/>
      <c r="AD127" s="1189"/>
      <c r="AE127" s="1189"/>
      <c r="AF127" s="1189"/>
      <c r="AG127" s="1189"/>
      <c r="AH127" s="1189"/>
      <c r="AI127" s="1189"/>
      <c r="AJ127" s="1189"/>
      <c r="AK127" s="1189"/>
      <c r="AL127" s="1189"/>
      <c r="AM127" s="1189"/>
      <c r="AN127" s="1189"/>
      <c r="AO127" s="1189"/>
      <c r="AP127" s="1189"/>
      <c r="AQ127" s="1189"/>
      <c r="AR127" s="1189"/>
      <c r="AS127" s="1189"/>
      <c r="AT127" s="1189"/>
      <c r="AU127" s="1189"/>
      <c r="AV127" s="1189"/>
      <c r="AW127" s="1189"/>
      <c r="AX127" s="1189"/>
      <c r="AY127" s="1189"/>
      <c r="AZ127" s="1189"/>
      <c r="BA127" s="1189"/>
      <c r="BB127" s="1008"/>
      <c r="CX127" s="252" t="str">
        <f>IF(R75="製造業の指針","製造業",IF(R75="卸・小売業の指針",IF(R74&lt;5600,"卸売業","小売業"),IF(R75="石油卸売業・燃料小売業の指針","石油卸売業・燃料小売業",IF(R75="学習塾業の指針","学習塾業","その他の業種"))))</f>
        <v>製造業</v>
      </c>
      <c r="CY127" s="251">
        <f>IF(CX127="製造業",IF(R55&lt;20,1,IF(R55&lt;500,2,3)),IF(CX127="学習塾業",IF(R55&lt;=5,17,IF(R52&lt;=50000,IF(R55&lt;=300,18,19),19)),0))</f>
        <v>2</v>
      </c>
      <c r="CZ127" s="27">
        <f>IF(CX127="卸売業",IF(R54&lt;300000,4,IF(R54&lt;3000000,5,6)),0)</f>
        <v>0</v>
      </c>
      <c r="DA127" s="27">
        <f>IF(CX127="小売業",IF(R54&lt;100000,7,IF(R54&lt;1000000,8,9)),0)</f>
        <v>0</v>
      </c>
      <c r="DB127" s="27">
        <f>IF(CX127="石油卸売業・燃料小売業",IF(R74=5331,IF(R55&lt;=5,11,IF(R55&lt;=400,12,13)),IF(R55&lt;=5,14,IF(R55&lt;=300,15,16))),IF(CX127="その他の業種",10,0))</f>
        <v>0</v>
      </c>
      <c r="DC127" s="27">
        <f>SUM(CY127:DB127)</f>
        <v>2</v>
      </c>
      <c r="DD127" s="13">
        <v>9</v>
      </c>
      <c r="DE127" s="13" t="s">
        <v>504</v>
      </c>
    </row>
    <row r="128" spans="4:122" x14ac:dyDescent="0.15">
      <c r="E128" s="1183" t="str">
        <f>VLOOKUP(R127,PL①!Q141:R159,2,FALSE)</f>
        <v>イ（１）～二（３）から２項目以上、ホ（１）～へから１項目以上選択してください。</v>
      </c>
      <c r="F128" s="1184"/>
      <c r="G128" s="1184"/>
      <c r="H128" s="1184"/>
      <c r="I128" s="1184"/>
      <c r="J128" s="1184"/>
      <c r="K128" s="1184"/>
      <c r="L128" s="1184"/>
      <c r="M128" s="1184"/>
      <c r="N128" s="1184"/>
      <c r="O128" s="1184"/>
      <c r="P128" s="1184"/>
      <c r="Q128" s="1184"/>
      <c r="R128" s="1184"/>
      <c r="S128" s="1184"/>
      <c r="T128" s="1184"/>
      <c r="U128" s="1184"/>
      <c r="V128" s="1184"/>
      <c r="W128" s="1184"/>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184"/>
      <c r="AS128" s="1184"/>
      <c r="AT128" s="1184"/>
      <c r="AU128" s="1184"/>
      <c r="AV128" s="1184"/>
      <c r="AW128" s="1184"/>
      <c r="AX128" s="1184"/>
      <c r="AY128" s="1184"/>
      <c r="AZ128" s="1184"/>
      <c r="BA128" s="1184"/>
      <c r="BB128" s="1185"/>
      <c r="CU128" s="243" t="s">
        <v>505</v>
      </c>
      <c r="CV128" s="244" t="s">
        <v>506</v>
      </c>
      <c r="CX128" s="253" t="str">
        <f>VLOOKUP(DC127,DD119:DE137,2,FALSE)</f>
        <v>中規模製造業</v>
      </c>
      <c r="DD128" s="13">
        <v>10</v>
      </c>
      <c r="DE128" s="13" t="s">
        <v>507</v>
      </c>
    </row>
    <row r="129" spans="4:151" ht="41.25" customHeight="1" x14ac:dyDescent="0.15">
      <c r="F129" s="13" t="s">
        <v>508</v>
      </c>
      <c r="AE129" s="1052" t="s">
        <v>509</v>
      </c>
      <c r="AF129" s="1053"/>
      <c r="AG129" s="1053"/>
      <c r="AH129" s="1053"/>
      <c r="AI129" s="1053"/>
      <c r="AJ129" s="1053"/>
      <c r="AK129" s="1053"/>
      <c r="AL129" s="1053"/>
      <c r="AM129" s="1053"/>
      <c r="AN129" s="1053"/>
      <c r="AO129" s="1053"/>
      <c r="AP129" s="1053"/>
      <c r="AQ129" s="1053"/>
      <c r="AR129" s="1053"/>
      <c r="AS129" s="1053"/>
      <c r="BD129" s="13" t="s">
        <v>510</v>
      </c>
      <c r="CU129" s="245">
        <f>CO130*CO131*CO132*CO133*CO134*CO135*CO136</f>
        <v>0</v>
      </c>
      <c r="CV129" s="246">
        <v>1</v>
      </c>
      <c r="DD129" s="13">
        <v>11</v>
      </c>
      <c r="DE129" s="13" t="s">
        <v>511</v>
      </c>
    </row>
    <row r="130" spans="4:151" ht="25.5" customHeight="1" x14ac:dyDescent="0.15">
      <c r="E130" s="28" t="s">
        <v>76</v>
      </c>
      <c r="F130" s="871" t="s">
        <v>512</v>
      </c>
      <c r="G130" s="871"/>
      <c r="H130" s="871"/>
      <c r="I130" s="871"/>
      <c r="J130" s="871"/>
      <c r="K130" s="871"/>
      <c r="L130" s="871"/>
      <c r="M130" s="871"/>
      <c r="N130" s="871"/>
      <c r="O130" s="871"/>
      <c r="P130" s="871"/>
      <c r="Q130" s="871"/>
      <c r="R130" s="871"/>
      <c r="S130" s="871"/>
      <c r="T130" s="871"/>
      <c r="U130" s="871"/>
      <c r="V130" s="871"/>
      <c r="W130" s="871"/>
      <c r="X130" s="871"/>
      <c r="Y130" s="871"/>
      <c r="Z130" s="871"/>
      <c r="AA130" s="871"/>
      <c r="AB130" s="871"/>
      <c r="AC130" s="871"/>
      <c r="AD130" s="871"/>
      <c r="AE130" s="871" t="s">
        <v>513</v>
      </c>
      <c r="AF130" s="871"/>
      <c r="AG130" s="871"/>
      <c r="AH130" s="871"/>
      <c r="AI130" s="871"/>
      <c r="AJ130" s="871"/>
      <c r="AK130" s="871"/>
      <c r="AL130" s="871"/>
      <c r="AM130" s="871"/>
      <c r="AN130" s="871"/>
      <c r="AO130" s="871"/>
      <c r="AP130" s="871"/>
      <c r="AQ130" s="871"/>
      <c r="AR130" s="871"/>
      <c r="AS130" s="871"/>
      <c r="AT130" s="1155" t="s">
        <v>514</v>
      </c>
      <c r="AU130" s="1156"/>
      <c r="AV130" s="1156"/>
      <c r="AW130" s="235"/>
      <c r="AX130" s="236" t="s">
        <v>59</v>
      </c>
      <c r="AY130" s="236"/>
      <c r="AZ130" s="236"/>
      <c r="BA130" s="237"/>
      <c r="CO130" s="247">
        <f>IF(F131="",0,1)</f>
        <v>0</v>
      </c>
      <c r="CP130" s="248"/>
      <c r="CR130" s="13" t="s">
        <v>515</v>
      </c>
      <c r="CS130" s="13" t="s">
        <v>516</v>
      </c>
      <c r="CT130" s="44" t="s">
        <v>517</v>
      </c>
      <c r="CU130" s="45">
        <f>IF(R75="製造業の指針",1,IF(R75="卸・小売業の指針",2,IF(R75="石油卸売業・燃料小売業の指針",4,IF(R75="学習塾業の指針",5,3))))</f>
        <v>1</v>
      </c>
      <c r="CV130" s="46">
        <f>IF(SUM(CU131:CU136)&gt;0,1,0)</f>
        <v>0</v>
      </c>
      <c r="CW130" s="13" t="s">
        <v>518</v>
      </c>
      <c r="DD130" s="13">
        <v>12</v>
      </c>
      <c r="DE130" s="13" t="s">
        <v>519</v>
      </c>
      <c r="DX130"/>
      <c r="DY130"/>
      <c r="DZ130"/>
      <c r="EA130"/>
      <c r="EB130"/>
      <c r="EC130"/>
      <c r="EP130" s="13"/>
      <c r="EQ130" s="13"/>
      <c r="ER130" s="13"/>
      <c r="ES130" s="13"/>
      <c r="ET130" s="13"/>
      <c r="EU130" s="13"/>
    </row>
    <row r="131" spans="4:151" ht="66" customHeight="1" x14ac:dyDescent="0.15">
      <c r="E131" s="27" t="s">
        <v>61</v>
      </c>
      <c r="F131" s="1050"/>
      <c r="G131" s="1051"/>
      <c r="H131" s="939"/>
      <c r="I131" s="939"/>
      <c r="J131" s="939"/>
      <c r="K131" s="939"/>
      <c r="L131" s="939"/>
      <c r="M131" s="939"/>
      <c r="N131" s="939"/>
      <c r="O131" s="939"/>
      <c r="P131" s="939"/>
      <c r="Q131" s="939"/>
      <c r="R131" s="939"/>
      <c r="S131" s="939"/>
      <c r="T131" s="939"/>
      <c r="U131" s="939"/>
      <c r="V131" s="939"/>
      <c r="W131" s="939"/>
      <c r="X131" s="939"/>
      <c r="Y131" s="939"/>
      <c r="Z131" s="939"/>
      <c r="AA131" s="939"/>
      <c r="AB131" s="939"/>
      <c r="AC131" s="939"/>
      <c r="AD131" s="939"/>
      <c r="AE131" s="1121" t="s">
        <v>520</v>
      </c>
      <c r="AF131" s="1122"/>
      <c r="AG131" s="1122"/>
      <c r="AH131" s="1122"/>
      <c r="AI131" s="1122"/>
      <c r="AJ131" s="1122"/>
      <c r="AK131" s="1122"/>
      <c r="AL131" s="1122"/>
      <c r="AM131" s="1122"/>
      <c r="AN131" s="1122"/>
      <c r="AO131" s="1122"/>
      <c r="AP131" s="1122"/>
      <c r="AQ131" s="1122"/>
      <c r="AR131" s="1122"/>
      <c r="AS131" s="1123"/>
      <c r="AT131" s="1119" t="s">
        <v>521</v>
      </c>
      <c r="AU131" s="1120"/>
      <c r="AV131" s="1120"/>
      <c r="AW131" s="1159" t="str">
        <f>入力①申請書項目!$R$85&amp;"年"&amp;入力①申請書項目!$R$86&amp;"月～"&amp;入力①申請書項目!$DA$85&amp;"年"&amp;入力①申請書項目!$DB$85&amp;"月"</f>
        <v>2025年6月～2028年5月</v>
      </c>
      <c r="AX131" s="1160"/>
      <c r="AY131" s="1160"/>
      <c r="AZ131" s="1160"/>
      <c r="BA131" s="1161"/>
      <c r="BB131" s="1186" t="s">
        <v>522</v>
      </c>
      <c r="BC131" s="1187"/>
      <c r="BD131" s="1187"/>
      <c r="BE131" s="1187"/>
      <c r="BF131" s="1187"/>
      <c r="BG131" s="1187"/>
      <c r="BH131" s="1187"/>
      <c r="BI131" s="1187"/>
      <c r="BJ131" s="1187"/>
      <c r="BK131" s="1187"/>
      <c r="BL131" s="1187"/>
      <c r="BM131" s="1187"/>
      <c r="BN131" s="1187"/>
      <c r="CO131" s="247">
        <f t="shared" ref="CO131:CO136" si="5">IF(F131="",1,IF(AE131="",0,1))</f>
        <v>1</v>
      </c>
      <c r="CP131" s="248">
        <f>IF(AT131="○",0,1)</f>
        <v>1</v>
      </c>
      <c r="CR131" s="252">
        <f>IF(F131="",0,VLOOKUP(入力①申請書項目!F131,PL①!R4:S139,2,FALSE))</f>
        <v>0</v>
      </c>
      <c r="CT131" s="252">
        <f>IF(F131="",0,VLOOKUP(入力①申請書項目!F131,PL①!R$4:T$139,3,FALSE))</f>
        <v>0</v>
      </c>
      <c r="CU131" s="27">
        <f t="shared" ref="CU131:CU136" si="6">IF(CT131=0,0,IF(CT131=CU$130,1,-100))</f>
        <v>0</v>
      </c>
      <c r="CV131" s="27"/>
      <c r="DD131" s="13">
        <v>13</v>
      </c>
      <c r="DE131" s="13" t="s">
        <v>523</v>
      </c>
      <c r="DX131"/>
      <c r="DY131"/>
      <c r="DZ131"/>
      <c r="EA131"/>
      <c r="EB131"/>
      <c r="EC131"/>
      <c r="EP131" s="13"/>
      <c r="EQ131" s="13"/>
      <c r="ER131" s="13"/>
      <c r="ES131" s="13"/>
      <c r="ET131" s="13"/>
      <c r="EU131" s="13"/>
    </row>
    <row r="132" spans="4:151" ht="66" customHeight="1" x14ac:dyDescent="0.15">
      <c r="E132" s="27" t="s">
        <v>62</v>
      </c>
      <c r="F132" s="1050"/>
      <c r="G132" s="1051"/>
      <c r="H132" s="939"/>
      <c r="I132" s="939"/>
      <c r="J132" s="939"/>
      <c r="K132" s="939"/>
      <c r="L132" s="939"/>
      <c r="M132" s="939"/>
      <c r="N132" s="939"/>
      <c r="O132" s="939"/>
      <c r="P132" s="939"/>
      <c r="Q132" s="939"/>
      <c r="R132" s="939"/>
      <c r="S132" s="939"/>
      <c r="T132" s="939"/>
      <c r="U132" s="939"/>
      <c r="V132" s="939"/>
      <c r="W132" s="939"/>
      <c r="X132" s="939"/>
      <c r="Y132" s="939"/>
      <c r="Z132" s="939"/>
      <c r="AA132" s="939"/>
      <c r="AB132" s="939"/>
      <c r="AC132" s="939"/>
      <c r="AD132" s="939"/>
      <c r="AE132" s="1121"/>
      <c r="AF132" s="1122"/>
      <c r="AG132" s="1122"/>
      <c r="AH132" s="1122"/>
      <c r="AI132" s="1122"/>
      <c r="AJ132" s="1122"/>
      <c r="AK132" s="1122"/>
      <c r="AL132" s="1122"/>
      <c r="AM132" s="1122"/>
      <c r="AN132" s="1122"/>
      <c r="AO132" s="1122"/>
      <c r="AP132" s="1122"/>
      <c r="AQ132" s="1122"/>
      <c r="AR132" s="1122"/>
      <c r="AS132" s="1123"/>
      <c r="AT132" s="1119"/>
      <c r="AU132" s="1120"/>
      <c r="AV132" s="1120"/>
      <c r="AW132" s="1159" t="str">
        <f>入力①申請書項目!$R$85&amp;"年"&amp;入力①申請書項目!$R$86&amp;"月～"&amp;入力①申請書項目!$DA$85&amp;"年"&amp;入力①申請書項目!$DB$85&amp;"月"</f>
        <v>2025年6月～2028年5月</v>
      </c>
      <c r="AX132" s="1160"/>
      <c r="AY132" s="1160"/>
      <c r="AZ132" s="1160"/>
      <c r="BA132" s="1161"/>
      <c r="CO132" s="247">
        <f t="shared" si="5"/>
        <v>1</v>
      </c>
      <c r="CP132" s="248">
        <f t="shared" ref="CP132:CP136" si="7">IF(AT132="○",0,1)</f>
        <v>1</v>
      </c>
      <c r="CR132" s="252">
        <f>IF(CS132=0,0,IF(F132="",0,VLOOKUP(入力①申請書項目!F132,PL①!$R$4:$S$139,2,FALSE)))</f>
        <v>0</v>
      </c>
      <c r="CS132" s="13">
        <f>IF(COUNTIF(F$131:AD131,F132)&gt;0,0,1)</f>
        <v>1</v>
      </c>
      <c r="CT132" s="252">
        <f>IF(F132="",0,VLOOKUP(入力①申請書項目!F132,PL①!R$4:T$139,3,FALSE))</f>
        <v>0</v>
      </c>
      <c r="CU132" s="27">
        <f t="shared" si="6"/>
        <v>0</v>
      </c>
      <c r="CV132" s="27"/>
      <c r="DD132" s="13">
        <v>14</v>
      </c>
      <c r="DE132" s="13" t="s">
        <v>524</v>
      </c>
      <c r="DX132"/>
      <c r="DY132"/>
      <c r="DZ132"/>
      <c r="EA132"/>
      <c r="EB132"/>
      <c r="EC132"/>
      <c r="EP132" s="13"/>
      <c r="EQ132" s="13"/>
      <c r="ER132" s="13"/>
      <c r="ES132" s="13"/>
      <c r="ET132" s="13"/>
      <c r="EU132" s="13"/>
    </row>
    <row r="133" spans="4:151" ht="66" customHeight="1" x14ac:dyDescent="0.15">
      <c r="E133" s="27" t="s">
        <v>63</v>
      </c>
      <c r="F133" s="1050"/>
      <c r="G133" s="1051"/>
      <c r="H133" s="939"/>
      <c r="I133" s="939"/>
      <c r="J133" s="939"/>
      <c r="K133" s="939"/>
      <c r="L133" s="939"/>
      <c r="M133" s="939"/>
      <c r="N133" s="939"/>
      <c r="O133" s="939"/>
      <c r="P133" s="939"/>
      <c r="Q133" s="939"/>
      <c r="R133" s="939"/>
      <c r="S133" s="939"/>
      <c r="T133" s="939"/>
      <c r="U133" s="939"/>
      <c r="V133" s="939"/>
      <c r="W133" s="939"/>
      <c r="X133" s="939"/>
      <c r="Y133" s="939"/>
      <c r="Z133" s="939"/>
      <c r="AA133" s="939"/>
      <c r="AB133" s="939"/>
      <c r="AC133" s="939"/>
      <c r="AD133" s="939"/>
      <c r="AE133" s="1121"/>
      <c r="AF133" s="1122"/>
      <c r="AG133" s="1122"/>
      <c r="AH133" s="1122"/>
      <c r="AI133" s="1122"/>
      <c r="AJ133" s="1122"/>
      <c r="AK133" s="1122"/>
      <c r="AL133" s="1122"/>
      <c r="AM133" s="1122"/>
      <c r="AN133" s="1122"/>
      <c r="AO133" s="1122"/>
      <c r="AP133" s="1122"/>
      <c r="AQ133" s="1122"/>
      <c r="AR133" s="1122"/>
      <c r="AS133" s="1123"/>
      <c r="AT133" s="1119"/>
      <c r="AU133" s="1120"/>
      <c r="AV133" s="1120"/>
      <c r="AW133" s="1159" t="str">
        <f>入力①申請書項目!$R$85&amp;"年"&amp;入力①申請書項目!$R$86&amp;"月～"&amp;入力①申請書項目!$DA$85&amp;"年"&amp;入力①申請書項目!$DB$85&amp;"月"</f>
        <v>2025年6月～2028年5月</v>
      </c>
      <c r="AX133" s="1160"/>
      <c r="AY133" s="1160"/>
      <c r="AZ133" s="1160"/>
      <c r="BA133" s="1161"/>
      <c r="CO133" s="247">
        <f t="shared" si="5"/>
        <v>1</v>
      </c>
      <c r="CP133" s="248">
        <f t="shared" si="7"/>
        <v>1</v>
      </c>
      <c r="CR133" s="252">
        <f>IF(CS133=0,0,IF(F133="",0,VLOOKUP(入力①申請書項目!F133,PL①!$R$4:$S$139,2,FALSE)))</f>
        <v>0</v>
      </c>
      <c r="CS133" s="13">
        <f>IF(COUNTIF(F$131:AD132,F133)&gt;0,0,1)</f>
        <v>1</v>
      </c>
      <c r="CT133" s="252">
        <f>IF(F133="",0,VLOOKUP(入力①申請書項目!F133,PL①!R$4:T$139,3,FALSE))</f>
        <v>0</v>
      </c>
      <c r="CU133" s="27">
        <f t="shared" si="6"/>
        <v>0</v>
      </c>
      <c r="CV133" s="27"/>
      <c r="DD133" s="13">
        <v>15</v>
      </c>
      <c r="DE133" s="13" t="s">
        <v>525</v>
      </c>
      <c r="DX133"/>
      <c r="DY133"/>
      <c r="DZ133"/>
      <c r="EA133"/>
      <c r="EB133"/>
      <c r="EC133"/>
      <c r="EP133" s="13"/>
      <c r="EQ133" s="13"/>
      <c r="ER133" s="13"/>
      <c r="ES133" s="13"/>
      <c r="ET133" s="13"/>
      <c r="EU133" s="13"/>
    </row>
    <row r="134" spans="4:151" ht="66" customHeight="1" x14ac:dyDescent="0.15">
      <c r="E134" s="27" t="s">
        <v>64</v>
      </c>
      <c r="F134" s="1050"/>
      <c r="G134" s="1051"/>
      <c r="H134" s="939"/>
      <c r="I134" s="939"/>
      <c r="J134" s="939"/>
      <c r="K134" s="939"/>
      <c r="L134" s="939"/>
      <c r="M134" s="939"/>
      <c r="N134" s="939"/>
      <c r="O134" s="939"/>
      <c r="P134" s="939"/>
      <c r="Q134" s="939"/>
      <c r="R134" s="939"/>
      <c r="S134" s="939"/>
      <c r="T134" s="939"/>
      <c r="U134" s="939"/>
      <c r="V134" s="939"/>
      <c r="W134" s="939"/>
      <c r="X134" s="939"/>
      <c r="Y134" s="939"/>
      <c r="Z134" s="939"/>
      <c r="AA134" s="939"/>
      <c r="AB134" s="939"/>
      <c r="AC134" s="939"/>
      <c r="AD134" s="939"/>
      <c r="AE134" s="1121"/>
      <c r="AF134" s="1122"/>
      <c r="AG134" s="1122"/>
      <c r="AH134" s="1122"/>
      <c r="AI134" s="1122"/>
      <c r="AJ134" s="1122"/>
      <c r="AK134" s="1122"/>
      <c r="AL134" s="1122"/>
      <c r="AM134" s="1122"/>
      <c r="AN134" s="1122"/>
      <c r="AO134" s="1122"/>
      <c r="AP134" s="1122"/>
      <c r="AQ134" s="1122"/>
      <c r="AR134" s="1122"/>
      <c r="AS134" s="1123"/>
      <c r="AT134" s="1119"/>
      <c r="AU134" s="1120"/>
      <c r="AV134" s="1120"/>
      <c r="AW134" s="1159" t="str">
        <f>入力①申請書項目!$R$85&amp;"年"&amp;入力①申請書項目!$R$86&amp;"月～"&amp;入力①申請書項目!$DA$85&amp;"年"&amp;入力①申請書項目!$DB$85&amp;"月"</f>
        <v>2025年6月～2028年5月</v>
      </c>
      <c r="AX134" s="1160"/>
      <c r="AY134" s="1160"/>
      <c r="AZ134" s="1160"/>
      <c r="BA134" s="1161"/>
      <c r="CO134" s="247">
        <f t="shared" si="5"/>
        <v>1</v>
      </c>
      <c r="CP134" s="248">
        <f t="shared" si="7"/>
        <v>1</v>
      </c>
      <c r="CR134" s="252">
        <f>IF(CS134=0,0,IF(F134="",0,VLOOKUP(入力①申請書項目!F134,PL①!$R$4:$S$139,2,FALSE)))</f>
        <v>0</v>
      </c>
      <c r="CS134" s="13">
        <f>IF(COUNTIF(F$131:AD133,F134)&gt;0,0,1)</f>
        <v>1</v>
      </c>
      <c r="CT134" s="252">
        <f>IF(F134="",0,VLOOKUP(入力①申請書項目!F134,PL①!R$4:T$139,3,FALSE))</f>
        <v>0</v>
      </c>
      <c r="CU134" s="27">
        <f t="shared" si="6"/>
        <v>0</v>
      </c>
      <c r="CV134" s="27"/>
      <c r="DD134" s="13">
        <v>16</v>
      </c>
      <c r="DE134" s="13" t="s">
        <v>526</v>
      </c>
      <c r="DX134"/>
      <c r="DY134"/>
      <c r="DZ134"/>
      <c r="EA134"/>
      <c r="EB134"/>
      <c r="EC134"/>
      <c r="EP134" s="13"/>
      <c r="EQ134" s="13"/>
      <c r="ER134" s="13"/>
      <c r="ES134" s="13"/>
      <c r="ET134" s="13"/>
      <c r="EU134" s="13"/>
    </row>
    <row r="135" spans="4:151" ht="66" customHeight="1" x14ac:dyDescent="0.15">
      <c r="E135" s="27" t="s">
        <v>65</v>
      </c>
      <c r="F135" s="1050"/>
      <c r="G135" s="1051"/>
      <c r="H135" s="939"/>
      <c r="I135" s="939"/>
      <c r="J135" s="939"/>
      <c r="K135" s="939"/>
      <c r="L135" s="939"/>
      <c r="M135" s="939"/>
      <c r="N135" s="939"/>
      <c r="O135" s="939"/>
      <c r="P135" s="939"/>
      <c r="Q135" s="939"/>
      <c r="R135" s="939"/>
      <c r="S135" s="939"/>
      <c r="T135" s="939"/>
      <c r="U135" s="939"/>
      <c r="V135" s="939"/>
      <c r="W135" s="939"/>
      <c r="X135" s="939"/>
      <c r="Y135" s="939"/>
      <c r="Z135" s="939"/>
      <c r="AA135" s="939"/>
      <c r="AB135" s="939"/>
      <c r="AC135" s="939"/>
      <c r="AD135" s="939"/>
      <c r="AE135" s="1121"/>
      <c r="AF135" s="1122"/>
      <c r="AG135" s="1122"/>
      <c r="AH135" s="1122"/>
      <c r="AI135" s="1122"/>
      <c r="AJ135" s="1122"/>
      <c r="AK135" s="1122"/>
      <c r="AL135" s="1122"/>
      <c r="AM135" s="1122"/>
      <c r="AN135" s="1122"/>
      <c r="AO135" s="1122"/>
      <c r="AP135" s="1122"/>
      <c r="AQ135" s="1122"/>
      <c r="AR135" s="1122"/>
      <c r="AS135" s="1123"/>
      <c r="AT135" s="1119"/>
      <c r="AU135" s="1120"/>
      <c r="AV135" s="1120"/>
      <c r="AW135" s="1159" t="str">
        <f>入力①申請書項目!$R$85&amp;"年"&amp;入力①申請書項目!$R$86&amp;"月～"&amp;入力①申請書項目!$DA$85&amp;"年"&amp;入力①申請書項目!$DB$85&amp;"月"</f>
        <v>2025年6月～2028年5月</v>
      </c>
      <c r="AX135" s="1160"/>
      <c r="AY135" s="1160"/>
      <c r="AZ135" s="1160"/>
      <c r="BA135" s="1161"/>
      <c r="CO135" s="247">
        <f t="shared" si="5"/>
        <v>1</v>
      </c>
      <c r="CP135" s="248">
        <f t="shared" si="7"/>
        <v>1</v>
      </c>
      <c r="CQ135" s="13" t="s">
        <v>527</v>
      </c>
      <c r="CR135" s="252">
        <f>IF(CS135=0,0,IF(F135="",0,VLOOKUP(入力①申請書項目!F135,PL①!$R$4:$S$139,2,FALSE)))</f>
        <v>0</v>
      </c>
      <c r="CS135" s="13">
        <f>IF(COUNTIF(F$131:AD134,F135)&gt;0,0,1)</f>
        <v>1</v>
      </c>
      <c r="CT135" s="252">
        <f>IF(F135="",0,VLOOKUP(入力①申請書項目!F135,PL①!R$4:T$139,3,FALSE))</f>
        <v>0</v>
      </c>
      <c r="CU135" s="27">
        <f t="shared" si="6"/>
        <v>0</v>
      </c>
      <c r="CV135" s="27"/>
      <c r="DD135" s="13">
        <v>17</v>
      </c>
      <c r="DE135" s="13" t="s">
        <v>528</v>
      </c>
      <c r="DX135"/>
      <c r="DY135"/>
      <c r="DZ135"/>
      <c r="EA135"/>
      <c r="EB135"/>
      <c r="EC135"/>
      <c r="EP135" s="13"/>
      <c r="EQ135" s="13"/>
      <c r="ER135" s="13"/>
      <c r="ES135" s="13"/>
      <c r="ET135" s="13"/>
      <c r="EU135" s="13"/>
    </row>
    <row r="136" spans="4:151" ht="66" customHeight="1" thickBot="1" x14ac:dyDescent="0.2">
      <c r="E136" s="27" t="s">
        <v>66</v>
      </c>
      <c r="F136" s="1050"/>
      <c r="G136" s="1051"/>
      <c r="H136" s="939"/>
      <c r="I136" s="939"/>
      <c r="J136" s="939"/>
      <c r="K136" s="939"/>
      <c r="L136" s="939"/>
      <c r="M136" s="939"/>
      <c r="N136" s="939"/>
      <c r="O136" s="939"/>
      <c r="P136" s="939"/>
      <c r="Q136" s="939"/>
      <c r="R136" s="939"/>
      <c r="S136" s="939"/>
      <c r="T136" s="939"/>
      <c r="U136" s="939"/>
      <c r="V136" s="939"/>
      <c r="W136" s="939"/>
      <c r="X136" s="939"/>
      <c r="Y136" s="939"/>
      <c r="Z136" s="939"/>
      <c r="AA136" s="939"/>
      <c r="AB136" s="939"/>
      <c r="AC136" s="939"/>
      <c r="AD136" s="939"/>
      <c r="AE136" s="1121"/>
      <c r="AF136" s="1122"/>
      <c r="AG136" s="1122"/>
      <c r="AH136" s="1122"/>
      <c r="AI136" s="1122"/>
      <c r="AJ136" s="1122"/>
      <c r="AK136" s="1122"/>
      <c r="AL136" s="1122"/>
      <c r="AM136" s="1122"/>
      <c r="AN136" s="1122"/>
      <c r="AO136" s="1122"/>
      <c r="AP136" s="1122"/>
      <c r="AQ136" s="1122"/>
      <c r="AR136" s="1122"/>
      <c r="AS136" s="1123"/>
      <c r="AT136" s="1119"/>
      <c r="AU136" s="1120"/>
      <c r="AV136" s="1120"/>
      <c r="AW136" s="1159" t="str">
        <f>入力①申請書項目!$R$85&amp;"年"&amp;入力①申請書項目!$R$86&amp;"月～"&amp;入力①申請書項目!$DA$85&amp;"年"&amp;入力①申請書項目!$DB$85&amp;"月"</f>
        <v>2025年6月～2028年5月</v>
      </c>
      <c r="AX136" s="1160"/>
      <c r="AY136" s="1160"/>
      <c r="AZ136" s="1160"/>
      <c r="BA136" s="1161"/>
      <c r="CO136" s="249">
        <f t="shared" si="5"/>
        <v>1</v>
      </c>
      <c r="CP136" s="248">
        <f t="shared" si="7"/>
        <v>1</v>
      </c>
      <c r="CQ136" s="17">
        <f>IF(OR(CW137*CW143=1,CV137*CV143=1),1,0)</f>
        <v>0</v>
      </c>
      <c r="CR136" s="252">
        <f>IF(CS136=0,0,IF(F136="",0,VLOOKUP(入力①申請書項目!F136,PL①!$R$4:$S$139,2,FALSE)))</f>
        <v>0</v>
      </c>
      <c r="CS136" s="13">
        <f>IF(COUNTIF(F$131:AD135,F136)&gt;0,0,1)</f>
        <v>1</v>
      </c>
      <c r="CT136" s="252">
        <f>IF(F136="",0,VLOOKUP(入力①申請書項目!F136,PL①!R$4:T$139,3,FALSE))</f>
        <v>0</v>
      </c>
      <c r="CU136" s="27">
        <f t="shared" si="6"/>
        <v>0</v>
      </c>
      <c r="CV136" s="27"/>
      <c r="DD136" s="13">
        <v>18</v>
      </c>
      <c r="DE136" s="13" t="s">
        <v>529</v>
      </c>
      <c r="DX136"/>
      <c r="DY136"/>
      <c r="DZ136"/>
      <c r="EA136"/>
      <c r="EB136"/>
      <c r="EC136"/>
      <c r="EP136" s="13"/>
      <c r="EQ136" s="13"/>
      <c r="ER136" s="13"/>
      <c r="ES136" s="13"/>
      <c r="ET136" s="13"/>
      <c r="EU136" s="13"/>
    </row>
    <row r="137" spans="4:151" ht="24.75" customHeight="1" x14ac:dyDescent="0.15">
      <c r="BC137" s="29"/>
      <c r="CV137" s="13">
        <f>IF(CX137&lt;DA137,0,1)</f>
        <v>0</v>
      </c>
      <c r="CW137" s="13">
        <f>IF(CX137&lt;CZ137,0,1)</f>
        <v>0</v>
      </c>
      <c r="CX137" s="13">
        <f>COUNTIF(CR131:CR136,1)</f>
        <v>0</v>
      </c>
      <c r="CY137" s="13" t="s">
        <v>530</v>
      </c>
      <c r="CZ137" s="13">
        <f>VLOOKUP($R$127,PL①!$Q$141:$V$159,3,FALSE)</f>
        <v>2</v>
      </c>
      <c r="DA137" s="13">
        <f>IF(CU130=4,VLOOKUP($R$127,PL①!$Q$141:$V$159,5,FALSE),1000)</f>
        <v>1000</v>
      </c>
      <c r="DD137" s="13">
        <v>19</v>
      </c>
      <c r="DE137" s="13" t="s">
        <v>531</v>
      </c>
    </row>
    <row r="138" spans="4:151" ht="24.75" hidden="1" customHeight="1" x14ac:dyDescent="0.15">
      <c r="BC138" s="29"/>
    </row>
    <row r="139" spans="4:151" ht="24.75" hidden="1" customHeight="1" x14ac:dyDescent="0.15">
      <c r="BC139" s="29"/>
    </row>
    <row r="140" spans="4:151" ht="24.75" hidden="1" customHeight="1" x14ac:dyDescent="0.15">
      <c r="BC140" s="29"/>
    </row>
    <row r="141" spans="4:151" ht="24.75" hidden="1" customHeight="1" x14ac:dyDescent="0.15">
      <c r="BC141" s="29"/>
    </row>
    <row r="142" spans="4:151" ht="24.75" hidden="1" customHeight="1" x14ac:dyDescent="0.15">
      <c r="BC142" s="29"/>
    </row>
    <row r="143" spans="4:151" ht="23.25" customHeight="1" x14ac:dyDescent="0.15">
      <c r="D143" s="18" t="s">
        <v>532</v>
      </c>
      <c r="CV143" s="13">
        <f>IF(CX143&lt;DA143,0,1)</f>
        <v>0</v>
      </c>
      <c r="CW143" s="13">
        <f>IF(CX143&lt;CZ143,0,1)</f>
        <v>0</v>
      </c>
      <c r="CX143" s="13">
        <f>COUNTIF(CR131:CR136,10)</f>
        <v>0</v>
      </c>
      <c r="CY143" s="13" t="s">
        <v>533</v>
      </c>
      <c r="CZ143" s="13">
        <f>VLOOKUP($R$127,PL①!$Q$141:$V$159,4,FALSE)</f>
        <v>1</v>
      </c>
      <c r="DA143" s="13">
        <f>IF(CU130=4,VLOOKUP($R$127,PL①!$Q$141:$V$159,6,FALSE),1000)</f>
        <v>1000</v>
      </c>
    </row>
    <row r="144" spans="4:151" ht="26.25" customHeight="1" x14ac:dyDescent="0.15">
      <c r="E144" s="871" t="s">
        <v>76</v>
      </c>
      <c r="F144" s="1198"/>
      <c r="G144" s="834" t="s">
        <v>71</v>
      </c>
      <c r="H144" s="834"/>
      <c r="I144" s="834"/>
      <c r="J144" s="834"/>
      <c r="K144" s="834"/>
      <c r="L144" s="834"/>
      <c r="M144" s="834"/>
      <c r="N144" s="834"/>
      <c r="O144" s="834"/>
      <c r="P144" s="834"/>
      <c r="Q144" s="834"/>
      <c r="R144" s="834"/>
      <c r="S144" s="834"/>
      <c r="T144" s="834"/>
      <c r="U144" s="834"/>
      <c r="V144" s="834"/>
      <c r="W144" s="834"/>
      <c r="X144" s="834"/>
      <c r="Y144" s="834"/>
      <c r="Z144" s="834" t="s">
        <v>72</v>
      </c>
      <c r="AA144" s="834"/>
      <c r="AB144" s="834"/>
      <c r="AC144" s="834"/>
      <c r="AD144" s="834"/>
      <c r="AE144" s="834"/>
      <c r="AF144" s="834"/>
      <c r="AG144" s="834"/>
      <c r="AH144" s="834"/>
      <c r="AI144" s="834"/>
      <c r="AJ144" s="834" t="s">
        <v>534</v>
      </c>
      <c r="AK144" s="834"/>
      <c r="AL144" s="834"/>
      <c r="AM144" s="834"/>
      <c r="AN144" s="834"/>
      <c r="AO144" s="834"/>
      <c r="AP144" s="834"/>
      <c r="AQ144" s="834"/>
      <c r="AR144" s="834"/>
      <c r="AS144" s="834"/>
      <c r="CU144" s="235" t="s">
        <v>535</v>
      </c>
      <c r="CV144" s="236"/>
      <c r="CW144" s="237"/>
      <c r="CZ144" s="13" t="s">
        <v>536</v>
      </c>
      <c r="DA144" s="13" t="s">
        <v>537</v>
      </c>
    </row>
    <row r="145" spans="4:178" x14ac:dyDescent="0.15">
      <c r="D145" s="13" t="s">
        <v>538</v>
      </c>
      <c r="E145" s="1194" t="s">
        <v>539</v>
      </c>
      <c r="F145" s="1194"/>
      <c r="G145" s="1177" t="s">
        <v>540</v>
      </c>
      <c r="H145" s="1178"/>
      <c r="I145" s="1178"/>
      <c r="J145" s="1178"/>
      <c r="K145" s="1178"/>
      <c r="L145" s="1178"/>
      <c r="M145" s="1178"/>
      <c r="N145" s="1178"/>
      <c r="O145" s="1178"/>
      <c r="P145" s="1178"/>
      <c r="Q145" s="1178"/>
      <c r="R145" s="1178"/>
      <c r="S145" s="1178"/>
      <c r="T145" s="1178"/>
      <c r="U145" s="1178"/>
      <c r="V145" s="1178"/>
      <c r="W145" s="1178"/>
      <c r="X145" s="1178"/>
      <c r="Y145" s="1178"/>
      <c r="Z145" s="1177" t="s">
        <v>541</v>
      </c>
      <c r="AA145" s="1178"/>
      <c r="AB145" s="1178"/>
      <c r="AC145" s="1178"/>
      <c r="AD145" s="1178"/>
      <c r="AE145" s="1178"/>
      <c r="AF145" s="1178"/>
      <c r="AG145" s="1178"/>
      <c r="AH145" s="1178"/>
      <c r="AI145" s="1178"/>
      <c r="AJ145" s="1179">
        <v>20000</v>
      </c>
      <c r="AK145" s="1180"/>
      <c r="AL145" s="1180"/>
      <c r="AM145" s="1180"/>
      <c r="AN145" s="1180"/>
      <c r="AO145" s="1180"/>
      <c r="AP145" s="1180"/>
      <c r="AQ145" s="1180"/>
      <c r="AR145" s="1180"/>
      <c r="AS145" s="1180"/>
      <c r="CU145" s="238"/>
      <c r="CV145" s="13">
        <f t="shared" ref="CV145:CV150" si="8">IF(AJ146&gt;=1000000,0,1)</f>
        <v>1</v>
      </c>
      <c r="CW145" s="239">
        <f>CV145*CV146*CV147*CV148*CV149*CV150</f>
        <v>1</v>
      </c>
    </row>
    <row r="146" spans="4:178" x14ac:dyDescent="0.15">
      <c r="E146" s="933"/>
      <c r="F146" s="934"/>
      <c r="G146" s="1157"/>
      <c r="H146" s="1158"/>
      <c r="I146" s="1158"/>
      <c r="J146" s="1158"/>
      <c r="K146" s="1158"/>
      <c r="L146" s="1158"/>
      <c r="M146" s="1158"/>
      <c r="N146" s="1158"/>
      <c r="O146" s="1158"/>
      <c r="P146" s="1158"/>
      <c r="Q146" s="1158"/>
      <c r="R146" s="1158"/>
      <c r="S146" s="1158"/>
      <c r="T146" s="1158"/>
      <c r="U146" s="1158"/>
      <c r="V146" s="1158"/>
      <c r="W146" s="1158"/>
      <c r="X146" s="1158"/>
      <c r="Y146" s="1158"/>
      <c r="Z146" s="1157"/>
      <c r="AA146" s="1158"/>
      <c r="AB146" s="1158"/>
      <c r="AC146" s="1158"/>
      <c r="AD146" s="1158"/>
      <c r="AE146" s="1158"/>
      <c r="AF146" s="1158"/>
      <c r="AG146" s="1158"/>
      <c r="AH146" s="1158"/>
      <c r="AI146" s="1158"/>
      <c r="AJ146" s="1181"/>
      <c r="AK146" s="1182"/>
      <c r="AL146" s="1182"/>
      <c r="AM146" s="1182"/>
      <c r="AN146" s="1182"/>
      <c r="AO146" s="1182"/>
      <c r="AP146" s="1182"/>
      <c r="AQ146" s="1182"/>
      <c r="AR146" s="1182"/>
      <c r="AS146" s="1182"/>
      <c r="AT146" s="13" t="s">
        <v>18</v>
      </c>
      <c r="CU146" s="238"/>
      <c r="CV146" s="13">
        <f t="shared" si="8"/>
        <v>1</v>
      </c>
      <c r="CW146" s="24"/>
    </row>
    <row r="147" spans="4:178" x14ac:dyDescent="0.15">
      <c r="E147" s="1175"/>
      <c r="F147" s="1176"/>
      <c r="G147" s="1157"/>
      <c r="H147" s="1158"/>
      <c r="I147" s="1158"/>
      <c r="J147" s="1158"/>
      <c r="K147" s="1158"/>
      <c r="L147" s="1158"/>
      <c r="M147" s="1158"/>
      <c r="N147" s="1158"/>
      <c r="O147" s="1158"/>
      <c r="P147" s="1158"/>
      <c r="Q147" s="1158"/>
      <c r="R147" s="1158"/>
      <c r="S147" s="1158"/>
      <c r="T147" s="1158"/>
      <c r="U147" s="1158"/>
      <c r="V147" s="1158"/>
      <c r="W147" s="1158"/>
      <c r="X147" s="1158"/>
      <c r="Y147" s="1158"/>
      <c r="Z147" s="1157"/>
      <c r="AA147" s="1158"/>
      <c r="AB147" s="1158"/>
      <c r="AC147" s="1158"/>
      <c r="AD147" s="1158"/>
      <c r="AE147" s="1158"/>
      <c r="AF147" s="1158"/>
      <c r="AG147" s="1158"/>
      <c r="AH147" s="1158"/>
      <c r="AI147" s="1158"/>
      <c r="AJ147" s="1181"/>
      <c r="AK147" s="1182"/>
      <c r="AL147" s="1182"/>
      <c r="AM147" s="1182"/>
      <c r="AN147" s="1182"/>
      <c r="AO147" s="1182"/>
      <c r="AP147" s="1182"/>
      <c r="AQ147" s="1182"/>
      <c r="AR147" s="1182"/>
      <c r="AS147" s="1182"/>
      <c r="AT147" s="13" t="s">
        <v>18</v>
      </c>
      <c r="CU147" s="238"/>
      <c r="CV147" s="13">
        <f t="shared" si="8"/>
        <v>1</v>
      </c>
      <c r="CW147" s="24"/>
    </row>
    <row r="148" spans="4:178" x14ac:dyDescent="0.15">
      <c r="E148" s="933"/>
      <c r="F148" s="934"/>
      <c r="G148" s="1157"/>
      <c r="H148" s="1158"/>
      <c r="I148" s="1158"/>
      <c r="J148" s="1158"/>
      <c r="K148" s="1158"/>
      <c r="L148" s="1158"/>
      <c r="M148" s="1158"/>
      <c r="N148" s="1158"/>
      <c r="O148" s="1158"/>
      <c r="P148" s="1158"/>
      <c r="Q148" s="1158"/>
      <c r="R148" s="1158"/>
      <c r="S148" s="1158"/>
      <c r="T148" s="1158"/>
      <c r="U148" s="1158"/>
      <c r="V148" s="1158"/>
      <c r="W148" s="1158"/>
      <c r="X148" s="1158"/>
      <c r="Y148" s="1158"/>
      <c r="Z148" s="1157"/>
      <c r="AA148" s="1158"/>
      <c r="AB148" s="1158"/>
      <c r="AC148" s="1158"/>
      <c r="AD148" s="1158"/>
      <c r="AE148" s="1158"/>
      <c r="AF148" s="1158"/>
      <c r="AG148" s="1158"/>
      <c r="AH148" s="1158"/>
      <c r="AI148" s="1158"/>
      <c r="AJ148" s="1181"/>
      <c r="AK148" s="1182"/>
      <c r="AL148" s="1182"/>
      <c r="AM148" s="1182"/>
      <c r="AN148" s="1182"/>
      <c r="AO148" s="1182"/>
      <c r="AP148" s="1182"/>
      <c r="AQ148" s="1182"/>
      <c r="AR148" s="1182"/>
      <c r="AS148" s="1182"/>
      <c r="AT148" s="13" t="s">
        <v>18</v>
      </c>
      <c r="CU148" s="238"/>
      <c r="CV148" s="13">
        <f t="shared" si="8"/>
        <v>1</v>
      </c>
      <c r="CW148" s="24"/>
    </row>
    <row r="149" spans="4:178" ht="13.5" customHeight="1" x14ac:dyDescent="0.15">
      <c r="E149" s="933"/>
      <c r="F149" s="934"/>
      <c r="G149" s="1157"/>
      <c r="H149" s="1158"/>
      <c r="I149" s="1158"/>
      <c r="J149" s="1158"/>
      <c r="K149" s="1158"/>
      <c r="L149" s="1158"/>
      <c r="M149" s="1158"/>
      <c r="N149" s="1158"/>
      <c r="O149" s="1158"/>
      <c r="P149" s="1158"/>
      <c r="Q149" s="1158"/>
      <c r="R149" s="1158"/>
      <c r="S149" s="1158"/>
      <c r="T149" s="1158"/>
      <c r="U149" s="1158"/>
      <c r="V149" s="1158"/>
      <c r="W149" s="1158"/>
      <c r="X149" s="1158"/>
      <c r="Y149" s="1158"/>
      <c r="Z149" s="1157"/>
      <c r="AA149" s="1158"/>
      <c r="AB149" s="1158"/>
      <c r="AC149" s="1158"/>
      <c r="AD149" s="1158"/>
      <c r="AE149" s="1158"/>
      <c r="AF149" s="1158"/>
      <c r="AG149" s="1158"/>
      <c r="AH149" s="1158"/>
      <c r="AI149" s="1158"/>
      <c r="AJ149" s="1181"/>
      <c r="AK149" s="1182"/>
      <c r="AL149" s="1182"/>
      <c r="AM149" s="1182"/>
      <c r="AN149" s="1182"/>
      <c r="AO149" s="1182"/>
      <c r="AP149" s="1182"/>
      <c r="AQ149" s="1182"/>
      <c r="AR149" s="1182"/>
      <c r="AS149" s="1182"/>
      <c r="AT149" s="13" t="s">
        <v>18</v>
      </c>
      <c r="CU149" s="238"/>
      <c r="CV149" s="13">
        <f t="shared" si="8"/>
        <v>1</v>
      </c>
      <c r="CW149" s="24"/>
    </row>
    <row r="150" spans="4:178" ht="13.5" customHeight="1" x14ac:dyDescent="0.15">
      <c r="E150" s="933"/>
      <c r="F150" s="934"/>
      <c r="G150" s="1157"/>
      <c r="H150" s="1158"/>
      <c r="I150" s="1158"/>
      <c r="J150" s="1158"/>
      <c r="K150" s="1158"/>
      <c r="L150" s="1158"/>
      <c r="M150" s="1158"/>
      <c r="N150" s="1158"/>
      <c r="O150" s="1158"/>
      <c r="P150" s="1158"/>
      <c r="Q150" s="1158"/>
      <c r="R150" s="1158"/>
      <c r="S150" s="1158"/>
      <c r="T150" s="1158"/>
      <c r="U150" s="1158"/>
      <c r="V150" s="1158"/>
      <c r="W150" s="1158"/>
      <c r="X150" s="1158"/>
      <c r="Y150" s="1158"/>
      <c r="Z150" s="1157"/>
      <c r="AA150" s="1158"/>
      <c r="AB150" s="1158"/>
      <c r="AC150" s="1158"/>
      <c r="AD150" s="1158"/>
      <c r="AE150" s="1158"/>
      <c r="AF150" s="1158"/>
      <c r="AG150" s="1158"/>
      <c r="AH150" s="1158"/>
      <c r="AI150" s="1158"/>
      <c r="AJ150" s="1181"/>
      <c r="AK150" s="1182"/>
      <c r="AL150" s="1182"/>
      <c r="AM150" s="1182"/>
      <c r="AN150" s="1182"/>
      <c r="AO150" s="1182"/>
      <c r="AP150" s="1182"/>
      <c r="AQ150" s="1182"/>
      <c r="AR150" s="1182"/>
      <c r="AS150" s="1182"/>
      <c r="AT150" s="13" t="s">
        <v>18</v>
      </c>
      <c r="CU150" s="240"/>
      <c r="CV150" s="241">
        <f t="shared" si="8"/>
        <v>1</v>
      </c>
      <c r="CW150" s="242"/>
      <c r="EV150"/>
      <c r="EW150"/>
      <c r="EX150"/>
      <c r="EY150"/>
      <c r="EZ150"/>
      <c r="FA150"/>
      <c r="FB150"/>
      <c r="FF150" s="47" t="s">
        <v>542</v>
      </c>
    </row>
    <row r="151" spans="4:178" x14ac:dyDescent="0.15">
      <c r="E151" s="933"/>
      <c r="F151" s="934"/>
      <c r="G151" s="1157"/>
      <c r="H151" s="1158"/>
      <c r="I151" s="1158"/>
      <c r="J151" s="1158"/>
      <c r="K151" s="1158"/>
      <c r="L151" s="1158"/>
      <c r="M151" s="1158"/>
      <c r="N151" s="1158"/>
      <c r="O151" s="1158"/>
      <c r="P151" s="1158"/>
      <c r="Q151" s="1158"/>
      <c r="R151" s="1158"/>
      <c r="S151" s="1158"/>
      <c r="T151" s="1158"/>
      <c r="U151" s="1158"/>
      <c r="V151" s="1158"/>
      <c r="W151" s="1158"/>
      <c r="X151" s="1158"/>
      <c r="Y151" s="1158"/>
      <c r="Z151" s="1157"/>
      <c r="AA151" s="1158"/>
      <c r="AB151" s="1158"/>
      <c r="AC151" s="1158"/>
      <c r="AD151" s="1158"/>
      <c r="AE151" s="1158"/>
      <c r="AF151" s="1158"/>
      <c r="AG151" s="1158"/>
      <c r="AH151" s="1158"/>
      <c r="AI151" s="1158"/>
      <c r="AJ151" s="1181"/>
      <c r="AK151" s="1182"/>
      <c r="AL151" s="1182"/>
      <c r="AM151" s="1182"/>
      <c r="AN151" s="1182"/>
      <c r="AO151" s="1182"/>
      <c r="AP151" s="1182"/>
      <c r="AQ151" s="1182"/>
      <c r="AR151" s="1182"/>
      <c r="AS151" s="1182"/>
      <c r="AT151" s="13" t="s">
        <v>18</v>
      </c>
      <c r="EV151"/>
      <c r="EW151"/>
      <c r="EX151"/>
      <c r="EY151"/>
      <c r="EZ151"/>
      <c r="FA151"/>
      <c r="FB151"/>
      <c r="FF151" s="17">
        <f>VLOOKUP(R74,PL②!A58:Q1530,17)*IF(AG74="",1,VLOOKUP(AG74,PL②!A58:Q1530,17))*IF(AV74="",1,VLOOKUP(AV74,PL②!A58:Q1530,17))</f>
        <v>1</v>
      </c>
      <c r="FI151" s="13" t="s">
        <v>543</v>
      </c>
      <c r="FJ151" s="13" t="s">
        <v>544</v>
      </c>
      <c r="FK151" s="13" t="s">
        <v>545</v>
      </c>
      <c r="FL151" s="13" t="s">
        <v>546</v>
      </c>
      <c r="FM151" s="13" t="s">
        <v>547</v>
      </c>
      <c r="FO151" s="13" t="s">
        <v>543</v>
      </c>
      <c r="FP151" s="13" t="s">
        <v>544</v>
      </c>
      <c r="FQ151" s="13" t="s">
        <v>545</v>
      </c>
      <c r="FR151" s="13" t="s">
        <v>546</v>
      </c>
      <c r="FS151" s="13" t="s">
        <v>547</v>
      </c>
    </row>
    <row r="152" spans="4:178" hidden="1" x14ac:dyDescent="0.15">
      <c r="E152" s="933"/>
      <c r="F152" s="934"/>
      <c r="G152" s="1157"/>
      <c r="H152" s="1158"/>
      <c r="I152" s="1158"/>
      <c r="J152" s="1158"/>
      <c r="K152" s="1158"/>
      <c r="L152" s="1158"/>
      <c r="M152" s="1158"/>
      <c r="N152" s="1158"/>
      <c r="O152" s="1158"/>
      <c r="P152" s="1158"/>
      <c r="Q152" s="1158"/>
      <c r="R152" s="1158"/>
      <c r="S152" s="1158"/>
      <c r="T152" s="1158"/>
      <c r="U152" s="1158"/>
      <c r="V152" s="1158"/>
      <c r="W152" s="1158"/>
      <c r="X152" s="1158"/>
      <c r="Y152" s="1158"/>
      <c r="Z152" s="1157"/>
      <c r="AA152" s="1158"/>
      <c r="AB152" s="1158"/>
      <c r="AC152" s="1158"/>
      <c r="AD152" s="1158"/>
      <c r="AE152" s="1158"/>
      <c r="AF152" s="1158"/>
      <c r="AG152" s="1158"/>
      <c r="AH152" s="1158"/>
      <c r="AI152" s="1158"/>
      <c r="AJ152" s="1181"/>
      <c r="AK152" s="1182"/>
      <c r="AL152" s="1182"/>
      <c r="AM152" s="1182"/>
      <c r="AN152" s="1182"/>
      <c r="AO152" s="1182"/>
      <c r="AP152" s="1182"/>
      <c r="AQ152" s="1182"/>
      <c r="AR152" s="1182"/>
      <c r="AS152" s="1182"/>
      <c r="AT152" s="238" t="s">
        <v>18</v>
      </c>
      <c r="EV152"/>
      <c r="EW152"/>
      <c r="EX152"/>
      <c r="EY152"/>
      <c r="EZ152"/>
      <c r="FA152"/>
      <c r="FB152"/>
      <c r="FC152" s="32" t="s">
        <v>548</v>
      </c>
      <c r="FD152" s="32" t="s">
        <v>549</v>
      </c>
      <c r="FF152" s="13" t="s">
        <v>550</v>
      </c>
      <c r="FI152" s="13" t="s">
        <v>551</v>
      </c>
      <c r="FJ152" s="13" t="s">
        <v>551</v>
      </c>
      <c r="FK152" s="13" t="s">
        <v>551</v>
      </c>
      <c r="FL152" s="13" t="s">
        <v>551</v>
      </c>
      <c r="FM152" s="13" t="s">
        <v>551</v>
      </c>
    </row>
    <row r="153" spans="4:178" hidden="1" x14ac:dyDescent="0.15">
      <c r="E153" s="933"/>
      <c r="F153" s="934"/>
      <c r="G153" s="1157"/>
      <c r="H153" s="1158"/>
      <c r="I153" s="1158"/>
      <c r="J153" s="1158"/>
      <c r="K153" s="1158"/>
      <c r="L153" s="1158"/>
      <c r="M153" s="1158"/>
      <c r="N153" s="1158"/>
      <c r="O153" s="1158"/>
      <c r="P153" s="1158"/>
      <c r="Q153" s="1158"/>
      <c r="R153" s="1158"/>
      <c r="S153" s="1158"/>
      <c r="T153" s="1158"/>
      <c r="U153" s="1158"/>
      <c r="V153" s="1158"/>
      <c r="W153" s="1158"/>
      <c r="X153" s="1158"/>
      <c r="Y153" s="1158"/>
      <c r="Z153" s="1157"/>
      <c r="AA153" s="1158"/>
      <c r="AB153" s="1158"/>
      <c r="AC153" s="1158"/>
      <c r="AD153" s="1158"/>
      <c r="AE153" s="1158"/>
      <c r="AF153" s="1158"/>
      <c r="AG153" s="1158"/>
      <c r="AH153" s="1158"/>
      <c r="AI153" s="1158"/>
      <c r="AJ153" s="1181"/>
      <c r="AK153" s="1182"/>
      <c r="AL153" s="1182"/>
      <c r="AM153" s="1182"/>
      <c r="AN153" s="1182"/>
      <c r="AO153" s="1182"/>
      <c r="AP153" s="1182"/>
      <c r="AQ153" s="1182"/>
      <c r="AR153" s="1182"/>
      <c r="AS153" s="1182"/>
      <c r="AT153" s="238" t="s">
        <v>18</v>
      </c>
      <c r="DB153" s="17"/>
      <c r="DC153" s="17"/>
      <c r="EV153"/>
      <c r="EW153"/>
    </row>
    <row r="154" spans="4:178" hidden="1" x14ac:dyDescent="0.15">
      <c r="E154" s="933"/>
      <c r="F154" s="934"/>
      <c r="G154" s="1157"/>
      <c r="H154" s="1158"/>
      <c r="I154" s="1158"/>
      <c r="J154" s="1158"/>
      <c r="K154" s="1158"/>
      <c r="L154" s="1158"/>
      <c r="M154" s="1158"/>
      <c r="N154" s="1158"/>
      <c r="O154" s="1158"/>
      <c r="P154" s="1158"/>
      <c r="Q154" s="1158"/>
      <c r="R154" s="1158"/>
      <c r="S154" s="1158"/>
      <c r="T154" s="1158"/>
      <c r="U154" s="1158"/>
      <c r="V154" s="1158"/>
      <c r="W154" s="1158"/>
      <c r="X154" s="1158"/>
      <c r="Y154" s="1158"/>
      <c r="Z154" s="1157"/>
      <c r="AA154" s="1158"/>
      <c r="AB154" s="1158"/>
      <c r="AC154" s="1158"/>
      <c r="AD154" s="1158"/>
      <c r="AE154" s="1158"/>
      <c r="AF154" s="1158"/>
      <c r="AG154" s="1158"/>
      <c r="AH154" s="1158"/>
      <c r="AI154" s="1158"/>
      <c r="AJ154" s="1181"/>
      <c r="AK154" s="1182"/>
      <c r="AL154" s="1182"/>
      <c r="AM154" s="1182"/>
      <c r="AN154" s="1182"/>
      <c r="AO154" s="1182"/>
      <c r="AP154" s="1182"/>
      <c r="AQ154" s="1182"/>
      <c r="AR154" s="1182"/>
      <c r="AS154" s="1182"/>
      <c r="AT154" s="13" t="s">
        <v>18</v>
      </c>
      <c r="DB154" s="17"/>
      <c r="DC154" s="17"/>
      <c r="EV154"/>
      <c r="EW154"/>
      <c r="EX154"/>
      <c r="EY154"/>
      <c r="EZ154"/>
      <c r="FA154"/>
      <c r="FB154"/>
      <c r="FC154"/>
      <c r="FD154"/>
      <c r="FE154"/>
      <c r="FF154"/>
      <c r="FU154"/>
      <c r="FV154"/>
    </row>
    <row r="155" spans="4:178" x14ac:dyDescent="0.15">
      <c r="DB155" s="17"/>
      <c r="DC155" s="17"/>
      <c r="EV155"/>
      <c r="EW155"/>
      <c r="EX155"/>
      <c r="EY155"/>
      <c r="EZ155"/>
      <c r="FA155"/>
      <c r="FB155"/>
      <c r="FC155"/>
      <c r="FD155"/>
      <c r="FE155"/>
      <c r="FF155"/>
      <c r="FU155"/>
      <c r="FV155"/>
    </row>
    <row r="156" spans="4:178" hidden="1" x14ac:dyDescent="0.15">
      <c r="DB156" s="17"/>
      <c r="DC156" s="17"/>
      <c r="EV156"/>
      <c r="EW156"/>
      <c r="EX156"/>
      <c r="EY156"/>
      <c r="EZ156"/>
      <c r="FA156"/>
      <c r="FB156"/>
      <c r="FC156"/>
      <c r="FD156"/>
      <c r="FE156"/>
      <c r="FF156"/>
      <c r="FU156"/>
      <c r="FV156"/>
    </row>
    <row r="157" spans="4:178" hidden="1" x14ac:dyDescent="0.15">
      <c r="DB157" s="17"/>
      <c r="DC157" s="17"/>
      <c r="EV157"/>
      <c r="EW157"/>
      <c r="EX157"/>
      <c r="EY157"/>
      <c r="EZ157"/>
      <c r="FA157"/>
      <c r="FB157"/>
      <c r="FC157"/>
      <c r="FD157"/>
      <c r="FE157"/>
      <c r="FF157"/>
      <c r="FU157"/>
      <c r="FV157"/>
    </row>
    <row r="158" spans="4:178" ht="32.25" customHeight="1" x14ac:dyDescent="0.15">
      <c r="D158" s="18" t="s">
        <v>75</v>
      </c>
      <c r="Q158" s="376" t="s">
        <v>552</v>
      </c>
      <c r="EV158"/>
      <c r="EW158"/>
      <c r="EX158" s="13" t="s">
        <v>553</v>
      </c>
      <c r="EY158"/>
      <c r="EZ158"/>
      <c r="FA158"/>
      <c r="FB158"/>
      <c r="FC158" s="17">
        <f>PRODUCT(ES161:ES169,ES180:ES670)</f>
        <v>1</v>
      </c>
      <c r="FD158" s="17" t="str">
        <f>(ET161&amp;ET162&amp;ET163&amp;ET164&amp;ET165&amp;ET166&amp;ET167&amp;ET168&amp;ET169&amp;ET180&amp;ET181&amp;ET182&amp;ET183&amp;ET184&amp;ET185&amp;ET186&amp;ET187&amp;ET188&amp;ET189&amp;ET190&amp;ET191&amp;ET192&amp;ET193&amp;ET194&amp;ET195&amp;ET196&amp;ET197&amp;ET198&amp;ET199&amp;ET200&amp;ET201&amp;ET202&amp;ET203&amp;ET204&amp;ET205&amp;ET206&amp;ET207&amp;ET208&amp;ET209&amp;ET210&amp;ET211&amp;ET212&amp;ET213&amp;ET214&amp;ET215&amp;ET216&amp;ET217&amp;ET218&amp;ET219&amp;ET220&amp;ET221&amp;ET222&amp;ET223&amp;ET224&amp;ET225&amp;ET226&amp;ET227&amp;ET228&amp;ET229&amp;ET230&amp;ET231&amp;ET232&amp;ET233&amp;ET234&amp;ET235&amp;ET236&amp;ET237&amp;ET238&amp;ET239&amp;ET240&amp;ET241&amp;ET242&amp;ET243&amp;ET244&amp;ET245&amp;ET246&amp;ET247&amp;ET248&amp;ET249&amp;ET250&amp;ET251&amp;ET252&amp;ET253&amp;ET254&amp;ET255&amp;ET256&amp;ET257&amp;ET258&amp;ET259&amp;ET260&amp;ET261&amp;ET262&amp;ET263&amp;ET264&amp;ET265&amp;ET266&amp;ET267&amp;ET268&amp;ET269&amp;ET270&amp;ET271&amp;ET272&amp;ET273&amp;ET274&amp;ET275&amp;ET276&amp;ET277&amp;ET278&amp;ET279&amp;ET280&amp;ET281&amp;ET282&amp;ET283&amp;ET284&amp;ET285&amp;ET286&amp;ET287&amp;ET288&amp;ET289&amp;ET290&amp;ET291&amp;ET292&amp;ET293&amp;ET294&amp;ET295&amp;ET296&amp;ET297&amp;ET298&amp;ET299&amp;ET300&amp;ET301&amp;ET302&amp;ET303&amp;ET304&amp;ET305&amp;ET306&amp;ET307&amp;ET308&amp;ET309&amp;ET310&amp;ET311&amp;ET312&amp;ET313&amp;ET314&amp;ET315&amp;ET316&amp;ET317&amp;ET318&amp;ET319&amp;ET320&amp;ET321&amp;ET322&amp;ET323&amp;ET324&amp;ET325&amp;ET326&amp;ET327&amp;ET328&amp;ET329&amp;ET330&amp;ET331&amp;ET332&amp;ET333&amp;ET334&amp;ET335&amp;ET336&amp;ET337&amp;ET338&amp;ET339&amp;ET340&amp;ET341&amp;ET342&amp;ET343&amp;ET344&amp;ET345&amp;ET346&amp;ET347&amp;ET348&amp;ET349&amp;ET350&amp;ET351&amp;ET352&amp;ET353&amp;ET354&amp;ET355&amp;ET356&amp;ET357&amp;ET358&amp;ET359&amp;ET360&amp;ET361&amp;ET362&amp;ET363&amp;ET364&amp;ET365&amp;ET366&amp;ET367&amp;ET368&amp;ET369&amp;ET370&amp;ET371&amp;ET372&amp;ET373&amp;ET374&amp;ET375&amp;ET376&amp;ET377&amp;ET378&amp;ET379&amp;ET380&amp;ET381&amp;ET382&amp;ET383&amp;ET384&amp;ET385&amp;ET386&amp;ET387&amp;ET388&amp;ET389&amp;ET390&amp;ET391&amp;ET392&amp;ET393&amp;ET394&amp;ET395&amp;ET396&amp;ET397&amp;ET398&amp;ET399&amp;ET400&amp;ET401&amp;ET402&amp;ET403&amp;ET404&amp;ET405&amp;ET406&amp;ET407&amp;ET408&amp;ET409&amp;ET410&amp;ET411&amp;ET412&amp;ET413&amp;ET414&amp;ET415&amp;ET416&amp;ET417&amp;ET418&amp;ET419&amp;ET420&amp;ET421&amp;ET422&amp;ET423&amp;ET424&amp;ET425&amp;ET426&amp;ET427&amp;ET428&amp;ET429&amp;ET430&amp;ET431&amp;ET432&amp;ET433&amp;ET434&amp;ET435&amp;ET436&amp;ET437&amp;ET438&amp;ET439&amp;ET440&amp;ET441&amp;ET442&amp;ET443&amp;ET444&amp;ET445&amp;ET446&amp;ET447&amp;ET448&amp;ET449&amp;ET450&amp;ET451&amp;ET452&amp;ET453&amp;ET454&amp;ET455&amp;ET456&amp;ET457&amp;ET458&amp;ET459&amp;ET460&amp;ET461&amp;ET462&amp;ET463&amp;ET464&amp;ET465&amp;ET466&amp;ET467&amp;ET468&amp;ET469&amp;ET470&amp;ET471&amp;ET472&amp;ET473&amp;ET474&amp;ET475&amp;ET476&amp;ET477&amp;ET478&amp;ET479&amp;ET480&amp;ET481&amp;ET482&amp;ET483&amp;ET484&amp;ET485&amp;ET486&amp;ET487&amp;ET488&amp;ET489&amp;ET490&amp;ET491&amp;ET492&amp;ET493&amp;ET494&amp;ET495&amp;ET496&amp;ET497&amp;ET498&amp;ET499&amp;ET500&amp;ET501&amp;ET502&amp;ET503&amp;ET504&amp;ET505&amp;ET506&amp;ET507&amp;ET508&amp;ET509&amp;ET510&amp;ET511&amp;ET512&amp;ET513&amp;ET514&amp;ET515&amp;ET516&amp;ET517&amp;ET518&amp;ET519&amp;ET520&amp;ET521&amp;ET522&amp;ET523&amp;ET524&amp;ET525&amp;ET526&amp;ET527&amp;ET528&amp;ET529&amp;ET530&amp;ET531&amp;ET532&amp;ET533&amp;ET534&amp;ET535&amp;ET536&amp;ET537&amp;ET538&amp;ET539&amp;ET540&amp;ET541&amp;ET542&amp;ET543&amp;ET544&amp;ET545&amp;ET546&amp;ET547&amp;ET548&amp;ET549&amp;ET550&amp;ET551&amp;ET552&amp;ET553&amp;ET554&amp;ET555&amp;ET556&amp;ET557&amp;ET558&amp;ET559&amp;ET560&amp;ET561&amp;ET562&amp;ET563&amp;ET564&amp;ET565&amp;ET566&amp;ET567&amp;ET568&amp;ET569&amp;ET570&amp;ET571&amp;ET572&amp;ET573&amp;ET574&amp;ET575&amp;ET576&amp;ET577&amp;ET578&amp;ET579&amp;ET580&amp;ET581&amp;ET582&amp;ET583&amp;ET584&amp;ET585&amp;ET586&amp;ET587&amp;ET588&amp;ET589&amp;ET590&amp;ET591&amp;ET592&amp;ET593&amp;ET594&amp;ET595&amp;ET596&amp;ET597&amp;ET598&amp;ET599&amp;ET600&amp;ET601&amp;ET602&amp;ET603&amp;ET604&amp;ET605&amp;ET606&amp;ET607&amp;ET608&amp;ET609&amp;ET610&amp;ET611&amp;ET612&amp;ET613&amp;ET614&amp;ET615&amp;ET616&amp;ET617&amp;ET618&amp;ET619&amp;ET620&amp;ET621&amp;ET622&amp;ET623&amp;ET624&amp;ET625&amp;ET626&amp;ET627&amp;ET628&amp;ET629&amp;ET630&amp;ET631&amp;ET632&amp;ET633&amp;ET634&amp;ET635&amp;ET636&amp;ET637&amp;ET638&amp;ET639&amp;ET640&amp;ET641&amp;ET642&amp;ET643&amp;ET644&amp;ET645&amp;ET646&amp;ET647&amp;ET648&amp;ET649&amp;ET650&amp;ET651&amp;ET652&amp;ET653&amp;ET654&amp;ET655&amp;ET656&amp;ET657&amp;ET658&amp;ET659&amp;ET660&amp;ET661&amp;ET662&amp;ET663&amp;ET664&amp;ET665&amp;ET666&amp;ET667&amp;ET668&amp;ET669&amp;ET670&amp;ET671&amp;ET672&amp;ET673&amp;ET674&amp;ET675&amp;ET676&amp;ET677&amp;ET678&amp;ET679&amp;ET680&amp;ET681&amp;ET682&amp;ET683&amp;ET684&amp;ET685&amp;ET686&amp;ET687&amp;ET688&amp;ET689&amp;ET690&amp;ET691&amp;ET692&amp;ET693&amp;ET694&amp;ET695&amp;ET696&amp;ET697&amp;ET698&amp;ET699&amp;ET700&amp;ET701&amp;ET702&amp;ET703&amp;ET704&amp;ET705&amp;ET706&amp;ET707&amp;ET708&amp;ET709&amp;ET710&amp;ET711&amp;ET712&amp;ET713&amp;ET714&amp;ET715&amp;ET716&amp;ET717&amp;ET718&amp;ET719&amp;ET720&amp;ET721&amp;ET722&amp;ET723&amp;ET724&amp;ET725&amp;ET726&amp;ET727&amp;ET728&amp;ET729&amp;ET730&amp;ET731&amp;ET732&amp;ET733&amp;ET734&amp;ET735&amp;ET736&amp;ET737&amp;ET738&amp;ET739&amp;ET740&amp;ET741&amp;ET742&amp;ET743&amp;ET744&amp;ET745&amp;ET746&amp;ET747&amp;ET748&amp;ET749&amp;ET750&amp;ET751&amp;ET752&amp;ET753&amp;ET754&amp;ET755&amp;ET756&amp;ET757&amp;ET758&amp;ET759&amp;ET760&amp;ET761&amp;ET762&amp;ET763&amp;ET764&amp;ET765&amp;ET766&amp;ET767&amp;ET768&amp;ET769&amp;ET770&amp;ET771&amp;ET772&amp;ET773&amp;ET774&amp;ET775&amp;ET776&amp;ET777&amp;ET778&amp;ET779&amp;ET780&amp;ET781&amp;ET782&amp;ET783&amp;ET784&amp;ET785&amp;ET786&amp;ET787&amp;ET788&amp;ET789&amp;ET790&amp;ET791&amp;ET792&amp;ET793&amp;ET794&amp;ET795&amp;ET796&amp;ET797&amp;ET798&amp;ET799&amp;ET800&amp;ET801&amp;ET802&amp;ET803&amp;ET804&amp;ET805&amp;ET806&amp;ET807&amp;ET808&amp;ET809&amp;ET810&amp;ET811&amp;ET812&amp;ET813&amp;ET814&amp;ET815&amp;ET816&amp;ET817&amp;ET818&amp;ET819&amp;ET820&amp;ET821&amp;ET822&amp;ET823&amp;ET824&amp;ET825&amp;ET826&amp;ET827&amp;ET828&amp;ET829&amp;ET830&amp;ET831&amp;ET832&amp;ET833&amp;ET834&amp;ET835&amp;ET836&amp;ET837&amp;ET838&amp;ET839&amp;ET840&amp;ET841&amp;ET842&amp;ET843&amp;ET844&amp;ET845&amp;ET846&amp;ET847&amp;ET848&amp;ET849&amp;ET850&amp;ET851&amp;ET852&amp;ET853&amp;ET854&amp;ET855&amp;ET856&amp;ET857&amp;ET858&amp;ET859&amp;ET860&amp;ET861&amp;ET862&amp;ET863&amp;ET864&amp;ET865&amp;ET866&amp;ET867&amp;ET868&amp;ET869&amp;ET870&amp;ET871&amp;ET872&amp;ET873&amp;ET874&amp;ET875&amp;ET876&amp;ET877&amp;ET878&amp;ET879&amp;ET880&amp;ET881&amp;ET882&amp;ET883&amp;ET884&amp;ET885&amp;ET886&amp;ET887&amp;ET888&amp;ET889&amp;ET890&amp;ET891&amp;ET892&amp;ET893&amp;ET894&amp;ET895&amp;ET896&amp;ET897&amp;ET898&amp;ET899&amp;ET900&amp;ET901&amp;ET902&amp;ET903&amp;ET904&amp;ET905&amp;ET906&amp;ET907&amp;ET908&amp;ET909&amp;ET910&amp;ET911&amp;ET912&amp;ET913&amp;ET914&amp;ET915&amp;ET916&amp;ET917&amp;ET918&amp;ET919&amp;ET920&amp;ET921&amp;ET922&amp;ET923&amp;ET924&amp;ET925&amp;ET926&amp;ET927&amp;ET928&amp;ET929&amp;ET930&amp;ET931&amp;ET932&amp;ET933&amp;ET934&amp;ET935&amp;ET936&amp;ET937&amp;ET938&amp;ET939&amp;ET940&amp;ET941&amp;ET942&amp;ET943&amp;ET944&amp;ET945&amp;ET946&amp;ET947&amp;ET948&amp;ET949&amp;ET950&amp;ET951&amp;ET952&amp;ET953&amp;ET954&amp;ET955&amp;ET956&amp;ET957&amp;ET958&amp;ET959&amp;ET960&amp;ET961&amp;ET962&amp;ET963&amp;ET964&amp;ET965&amp;ET966&amp;ET967&amp;ET968&amp;ET969&amp;ET970&amp;ET971&amp;ET972&amp;ET973&amp;ET974&amp;ET975&amp;ET976&amp;ET977&amp;ET978&amp;ET979&amp;ET980&amp;ET981&amp;ET982&amp;ET983&amp;ET984&amp;ET985&amp;ET986&amp;ET987&amp;ET988&amp;ET989&amp;ET990&amp;ET991&amp;ET992&amp;ET993&amp;ET994&amp;ET995&amp;ET996&amp;ET997&amp;ET998&amp;ET999&amp;ET1000&amp;ET1001&amp;ET1002&amp;ET1003&amp;ET1004&amp;ET1005&amp;ET1006&amp;ET1007&amp;ET1008&amp;ET1009&amp;ET1010&amp;ET1011&amp;ET1012&amp;ET1013&amp;ET1014&amp;ET1015&amp;ET1016&amp;ET1017&amp;ET1018&amp;ET1019&amp;ET1020&amp;ET1021&amp;ET1022&amp;ET1023&amp;ET1024&amp;ET1025&amp;ET1026&amp;ET1027&amp;ET1028&amp;ET1029&amp;ET1030&amp;ET1031&amp;ET1032&amp;ET1033&amp;ET1034&amp;ET1035&amp;ET1036&amp;ET1037&amp;ET1038&amp;ET1039&amp;ET1040&amp;ET1041&amp;ET1042&amp;ET1043&amp;ET1044&amp;ET1045&amp;ET1046&amp;ET1047&amp;ET1048&amp;ET1049&amp;ET1050&amp;ET1051&amp;ET1052&amp;ET1053&amp;ET1054&amp;ET1055&amp;ET1056&amp;ET1057&amp;ET1058&amp;ET1059&amp;ET1060&amp;ET1061&amp;ET1062&amp;ET1063&amp;ET1064&amp;ET1065&amp;ET1066&amp;ET1067&amp;ET1068&amp;ET1069&amp;ET1070&amp;ET1071&amp;ET1072&amp;ET1073&amp;ET1074&amp;ET1075&amp;ET1076&amp;ET1077&amp;ET1078&amp;ET1079&amp;ET1080&amp;ET1081&amp;ET1082&amp;ET1083&amp;ET1084&amp;ET1085&amp;ET1086&amp;ET1087&amp;ET1088&amp;ET1089&amp;ET1090&amp;ET1091&amp;ET1092&amp;ET1093&amp;ET1094&amp;ET1095&amp;ET1096&amp;ET1097&amp;ET1098&amp;ET1099&amp;ET1100&amp;ET1101&amp;ET1102&amp;ET1103&amp;ET1104&amp;ET1105&amp;ET1106&amp;ET1107&amp;ET1108&amp;ET1109&amp;ET1110&amp;ET1111&amp;ET1112&amp;ET1113&amp;ET1114&amp;ET1115&amp;ET1116&amp;ET1117&amp;ET1118&amp;ET1119&amp;ET1120&amp;ET1121&amp;ET1122&amp;ET1123&amp;ET1124&amp;ET1125&amp;ET1126&amp;ET1127&amp;ET1128&amp;ET1129&amp;ET1130&amp;ET1131&amp;ET1132&amp;ET1133&amp;ET1134&amp;ET1135&amp;ET1136&amp;ET1137&amp;ET1138&amp;ET1139&amp;ET1140&amp;ET1141&amp;ET1142&amp;ET1143&amp;ET1144&amp;ET1145&amp;ET1146&amp;ET1147&amp;ET1148&amp;ET1149&amp;ET1150&amp;ET1151&amp;ET1152&amp;ET1153&amp;ET1154&amp;ET1155&amp;ET1156&amp;ET1157&amp;ET1158&amp;ET1159&amp;ET1160&amp;ET1161&amp;ET1162&amp;ET1163&amp;ET1164&amp;ET1165&amp;ET1166&amp;ET1167&amp;ET1168&amp;ET1169)</f>
        <v/>
      </c>
      <c r="FF158" s="13">
        <f>SUM(EV161:EV169,EV180:EV670)</f>
        <v>500</v>
      </c>
      <c r="FI158" s="17">
        <f>SUM(EY161:EY169,EY180:EY670)</f>
        <v>0</v>
      </c>
      <c r="FJ158" s="17">
        <f>SUM(EZ161:EZ169,EZ180:EZ670)</f>
        <v>0</v>
      </c>
      <c r="FK158" s="17">
        <f>SUM(FA161:FA169,FA180:FA670)</f>
        <v>0</v>
      </c>
      <c r="FL158" s="17">
        <f>SUM(FB161:FB169,FB180:FB670)</f>
        <v>0</v>
      </c>
      <c r="FM158" s="17">
        <f>SUM(FC161:FC169,FC180:FC670)</f>
        <v>0</v>
      </c>
      <c r="FO158" s="17" t="str">
        <f>(FE161&amp;FE162&amp;FE163&amp;FE164&amp;FE165&amp;FE166&amp;FE167&amp;FE168&amp;FE169&amp;FE180&amp;FE181&amp;FE182&amp;FE183&amp;FE184&amp;FE185&amp;FE186&amp;FE187&amp;FE188&amp;FE189&amp;FE190&amp;FE191&amp;FE192&amp;FE193&amp;FE194&amp;FE195&amp;FE196&amp;FE197&amp;FE198&amp;FE199&amp;FE200&amp;FE201&amp;FE202&amp;FE203&amp;FE204&amp;FE205&amp;FE206&amp;FE207&amp;FE208&amp;FE209&amp;FE210&amp;FE211&amp;FE212&amp;FE213&amp;FE214&amp;FE215&amp;FE216&amp;FE217&amp;FE218&amp;FE219&amp;FE220&amp;FE221&amp;FE222&amp;FE223&amp;FE224&amp;FE225&amp;FE226&amp;FE227&amp;FE228&amp;FE229&amp;FE230&amp;FE231&amp;FE232&amp;FE233&amp;FE234&amp;FE235&amp;FE236&amp;FE237&amp;FE238&amp;FE239&amp;FE240&amp;FE241&amp;FE242&amp;FE243&amp;FE244&amp;FE245&amp;FE246&amp;FE247&amp;FE248&amp;FE249&amp;FE250&amp;FE251&amp;FE252&amp;FE253&amp;FE254&amp;FE255&amp;FE256&amp;FE257&amp;FE258&amp;FE259&amp;FE260&amp;FE261&amp;FE262&amp;FE263&amp;FE264&amp;FE265&amp;FE266&amp;FE267&amp;FE268&amp;FE269&amp;FE270&amp;FE271&amp;FE272&amp;FE273&amp;FE274&amp;FE275&amp;FE276&amp;FE277&amp;FE278&amp;FE279&amp;FE280&amp;FE281&amp;FE282&amp;FE283&amp;FE284&amp;FE285&amp;FE286&amp;FE287&amp;FE288&amp;FE289&amp;FE290&amp;FE291&amp;FE292&amp;FE293&amp;FE294&amp;FE295&amp;FE296&amp;FE297&amp;FE298&amp;FE299&amp;FE300&amp;FE301&amp;FE302&amp;FE303&amp;FE304&amp;FE305&amp;FE306&amp;FE307&amp;FE308&amp;FE309&amp;FE310&amp;FE311&amp;FE312&amp;FE313&amp;FE314&amp;FE315&amp;FE316&amp;FE317&amp;FE318&amp;FE319&amp;FE320&amp;FE321&amp;FE322&amp;FE323&amp;FE324&amp;FE325&amp;FE326&amp;FE327&amp;FE328&amp;FE329&amp;FE330&amp;FE331&amp;FE332&amp;FE333&amp;FE334&amp;FE335&amp;FE336&amp;FE337&amp;FE338&amp;FE339&amp;FE340&amp;FE341&amp;FE342&amp;FE343&amp;FE344&amp;FE345&amp;FE346&amp;FE347&amp;FE348&amp;FE349&amp;FE350&amp;FE351&amp;FE352&amp;FE353&amp;FE354&amp;FE355&amp;FE356&amp;FE357&amp;FE358&amp;FE359&amp;FE360&amp;FE361&amp;FE362&amp;FE363&amp;FE364&amp;FE365&amp;FE366&amp;FE367&amp;FE368&amp;FE369&amp;FE370&amp;FE371&amp;FE372&amp;FE373&amp;FE374&amp;FE375&amp;FE376&amp;FE377&amp;FE378&amp;FE379&amp;FE380&amp;FE381&amp;FE382&amp;FE383&amp;FE384&amp;FE385&amp;FE386&amp;FE387&amp;FE388&amp;FE389&amp;FE390&amp;FE391&amp;FE392&amp;FE393&amp;FE394&amp;FE395&amp;FE396&amp;FE397&amp;FE398&amp;FE399&amp;FE400&amp;FE401&amp;FE402&amp;FE403&amp;FE404&amp;FE405&amp;FE406&amp;FE407&amp;FE408&amp;FE409&amp;FE410&amp;FE411&amp;FE412&amp;FE413&amp;FE414&amp;FE415&amp;FE416&amp;FE417&amp;FE418&amp;FE419&amp;FE420&amp;FE421&amp;FE422&amp;FE423&amp;FE424&amp;FE425&amp;FE426&amp;FE427&amp;FE428&amp;FE429&amp;FE430&amp;FE431&amp;FE432&amp;FE433&amp;FE434&amp;FE435&amp;FE436&amp;FE437&amp;FE438&amp;FE439&amp;FE440&amp;FE441&amp;FE442&amp;FE443&amp;FE444&amp;FE445&amp;FE446&amp;FE447&amp;FE448&amp;FE449&amp;FE450&amp;FE451&amp;FE452&amp;FE453&amp;FE454&amp;FE455&amp;FE456&amp;FE457&amp;FE458&amp;FE459&amp;FE460&amp;FE461&amp;FE462&amp;FE463&amp;FE464&amp;FE465&amp;FE466&amp;FE467&amp;FE468&amp;FE469&amp;FE470&amp;FE471&amp;FE472&amp;FE473&amp;FE474&amp;FE475&amp;FE476&amp;FE477&amp;FE478&amp;FE479&amp;FE480&amp;FE481&amp;FE482&amp;FE483&amp;FE484&amp;FE485&amp;FE486&amp;FE487&amp;FE488&amp;FE489&amp;FE490&amp;FE491&amp;FE492&amp;FE493&amp;FE494&amp;FE495&amp;FE496&amp;FE497&amp;FE498&amp;FE499&amp;FE500&amp;FE501&amp;FE502&amp;FE503&amp;FE504&amp;FE505&amp;FE506&amp;FE507&amp;FE508&amp;FE509&amp;FE510&amp;FE511&amp;FE512&amp;FE513&amp;FE514&amp;FE515&amp;FE516&amp;FE517&amp;FE518&amp;FE519&amp;FE520&amp;FE521&amp;FE522&amp;FE523&amp;FE524&amp;FE525&amp;FE526&amp;FE527&amp;FE528&amp;FE529&amp;FE530&amp;FE531&amp;FE532&amp;FE533&amp;FE534&amp;FE535&amp;FE536&amp;FE537&amp;FE538&amp;FE539&amp;FE540&amp;FE541&amp;FE542&amp;FE543&amp;FE544&amp;FE545&amp;FE546&amp;FE547&amp;FE548&amp;FE549&amp;FE550&amp;FE551&amp;FE552&amp;FE553&amp;FE554&amp;FE555&amp;FE556&amp;FE557&amp;FE558&amp;FE559&amp;FE560&amp;FE561&amp;FE562&amp;FE563&amp;FE564&amp;FE565&amp;FE566&amp;FE567&amp;FE568&amp;FE569&amp;FE570&amp;FE571&amp;FE572&amp;FE573&amp;FE574&amp;FE575&amp;FE576&amp;FE577&amp;FE578&amp;FE579&amp;FE580&amp;FE581&amp;FE582&amp;FE583&amp;FE584&amp;FE585&amp;FE586&amp;FE587&amp;FE588&amp;FE589&amp;FE590&amp;FE591&amp;FE592&amp;FE593&amp;FE594&amp;FE595&amp;FE596&amp;FE597&amp;FE598&amp;FE599&amp;FE600&amp;FE601&amp;FE602&amp;FE603&amp;FE604&amp;FE605&amp;FE606&amp;FE607&amp;FE608&amp;FE609&amp;FE610&amp;FE611&amp;FE612&amp;FE613&amp;FE614&amp;FE615&amp;FE616&amp;FE617&amp;FE618&amp;FE619&amp;FE620&amp;FE621&amp;FE622&amp;FE623&amp;FE624&amp;FE625&amp;FE626&amp;FE627&amp;FE628&amp;FE629&amp;FE630&amp;FE631&amp;FE632&amp;FE633&amp;FE634&amp;FE635&amp;FE636&amp;FE637&amp;FE638&amp;FE639&amp;FE640&amp;FE641&amp;FE642&amp;FE643&amp;FE644&amp;FE645&amp;FE646&amp;FE647&amp;FE648&amp;FE649&amp;FE650&amp;FE651&amp;FE652&amp;FE653&amp;FE654&amp;FE655&amp;FE656&amp;FE657&amp;FE658&amp;FE659&amp;FE660&amp;FE661&amp;FE662&amp;FE663&amp;FE664&amp;FE665&amp;FE666&amp;FE667&amp;FE668&amp;FE669&amp;FE670&amp;FE671&amp;FE672&amp;FE673&amp;FE674&amp;FE675&amp;FE676&amp;FE677&amp;FE678&amp;FE679&amp;FE680&amp;FE681&amp;FE682&amp;FE683&amp;FE684&amp;FE685&amp;FE686&amp;FE687&amp;FE688&amp;FE689&amp;FE690&amp;FE691&amp;FE692&amp;FE693&amp;FE694&amp;FE695&amp;FE696&amp;FE697&amp;FE698&amp;FE699&amp;FE700&amp;FE701&amp;FE702&amp;FE703&amp;FE704&amp;FE705&amp;FE706&amp;FE707&amp;FE708&amp;FE709&amp;FE710&amp;FE711&amp;FE712&amp;FE713&amp;FE714&amp;FE715&amp;FE716&amp;FE717&amp;FE718&amp;FE719&amp;FE720&amp;FE721&amp;FE722&amp;FE723&amp;FE724&amp;FE725&amp;FE726&amp;FE727&amp;FE728&amp;FE729&amp;FE730&amp;FE731&amp;FE732&amp;FE733&amp;FE734&amp;FE735&amp;FE736&amp;FE737&amp;FE738&amp;FE739&amp;FE740&amp;FE741&amp;FE742&amp;FE743&amp;FE744&amp;FE745&amp;FE746&amp;FE747&amp;FE748&amp;FE749&amp;FE750&amp;FE751&amp;FE752&amp;FE753&amp;FE754&amp;FE755&amp;FE756&amp;FE757&amp;FE758&amp;FE759&amp;FE760&amp;FE761&amp;FE762&amp;FE763&amp;FE764&amp;FE765&amp;FE766&amp;FE767&amp;FE768&amp;FE769&amp;FE770&amp;FE771&amp;FE772&amp;FE773&amp;FE774&amp;FE775&amp;FE776&amp;FE777&amp;FE778&amp;FE779&amp;FE780&amp;FE781&amp;FE782&amp;FE783&amp;FE784&amp;FE785&amp;FE786&amp;FE787&amp;FE788&amp;FE789&amp;FE790&amp;FE791&amp;FE792&amp;FE793&amp;FE794&amp;FE795&amp;FE796&amp;FE797&amp;FE798&amp;FE799&amp;FE800&amp;FE801&amp;FE802&amp;FE803&amp;FE804&amp;FE805&amp;FE806&amp;FE807&amp;FE808&amp;FE809&amp;FE810&amp;FE811&amp;FE812&amp;FE813&amp;FE814&amp;FE815&amp;FE816&amp;FE817&amp;FE818&amp;FE819&amp;FE820&amp;FE821&amp;FE822&amp;FE823&amp;FE824&amp;FE825&amp;FE826&amp;FE827&amp;FE828&amp;FE829&amp;FE830&amp;FE831&amp;FE832&amp;FE833&amp;FE834&amp;FE835&amp;FE836&amp;FE837&amp;FE838&amp;FE839&amp;FE840&amp;FE841&amp;FE842&amp;FE843&amp;FE844&amp;FE845&amp;FE846&amp;FE847&amp;FE848&amp;FE849&amp;FE850&amp;FE851&amp;FE852&amp;FE853&amp;FE854&amp;FE855&amp;FE856&amp;FE857&amp;FE858&amp;FE859&amp;FE860&amp;FE861&amp;FE862&amp;FE863&amp;FE864&amp;FE865&amp;FE866&amp;FE867&amp;FE868&amp;FE869&amp;FE870&amp;FE871&amp;FE872&amp;FE873&amp;FE874&amp;FE875&amp;FE876&amp;FE877&amp;FE878&amp;FE879&amp;FE880&amp;FE881&amp;FE882&amp;FE883&amp;FE884&amp;FE885&amp;FE886&amp;FE887&amp;FE888&amp;FE889&amp;FE890&amp;FE891&amp;FE892&amp;FE893&amp;FE894&amp;FE895&amp;FE896&amp;FE897&amp;FE898&amp;FE899&amp;FE900&amp;FE901&amp;FE902&amp;FE903&amp;FE904&amp;FE905&amp;FE906&amp;FE907&amp;FE908&amp;FE909&amp;FE910&amp;FE911&amp;FE912&amp;FE913&amp;FE914&amp;FE915&amp;FE916&amp;FE917&amp;FE918&amp;FE919&amp;FE920&amp;FE921&amp;FE922&amp;FE923&amp;FE924&amp;FE925&amp;FE926&amp;FE927&amp;FE928&amp;FE929&amp;FE930&amp;FE931&amp;FE932&amp;FE933&amp;FE934&amp;FE935&amp;FE936&amp;FE937&amp;FE938&amp;FE939&amp;FE940&amp;FE941&amp;FE942&amp;FE943&amp;FE944&amp;FE945&amp;FE946&amp;FE947&amp;FE948&amp;FE949&amp;FE950&amp;FE951&amp;FE952&amp;FE953&amp;FE954&amp;FE955&amp;FE956&amp;FE957&amp;FE958&amp;FE959&amp;FE960&amp;FE961&amp;FE962&amp;FE963&amp;FE964&amp;FE965&amp;FE966&amp;FE967&amp;FE968&amp;FE969&amp;FE970&amp;FE971&amp;FE972&amp;FE973&amp;FE974&amp;FE975&amp;FE976&amp;FE977&amp;FE978&amp;FE979&amp;FE980&amp;FE981&amp;FE982&amp;FE983&amp;FE984&amp;FE985&amp;FE986&amp;FE987&amp;FE988&amp;FE989&amp;FE990&amp;FE991&amp;FE992&amp;FE993&amp;FE994&amp;FE995&amp;FE996&amp;FE997&amp;FE998&amp;FE999&amp;FE1000&amp;FE1001&amp;FE1002&amp;FE1003&amp;FE1004&amp;FE1005&amp;FE1006&amp;FE1007&amp;FE1008&amp;FE1009&amp;FE1010&amp;FE1011&amp;FE1012&amp;FE1013&amp;FE1014&amp;FE1015&amp;FE1016&amp;FE1017&amp;FE1018&amp;FE1019&amp;FE1020&amp;FE1021&amp;FE1022&amp;FE1023&amp;FE1024&amp;FE1025&amp;FE1026&amp;FE1027&amp;FE1028&amp;FE1029&amp;FE1030&amp;FE1031&amp;FE1032&amp;FE1033&amp;FE1034&amp;FE1035&amp;FE1036&amp;FE1037&amp;FE1038&amp;FE1039&amp;FE1040&amp;FE1041&amp;FE1042&amp;FE1043&amp;FE1044&amp;FE1045&amp;FE1046&amp;FE1047&amp;FE1048&amp;FE1049&amp;FE1050&amp;FE1051&amp;FE1052&amp;FE1053&amp;FE1054&amp;FE1055&amp;FE1056&amp;FE1057&amp;FE1058&amp;FE1059&amp;FE1060&amp;FE1061&amp;FE1062&amp;FE1063&amp;FE1064&amp;FE1065&amp;FE1066&amp;FE1067&amp;FE1068&amp;FE1069&amp;FE1070&amp;FE1071&amp;FE1072&amp;FE1073&amp;FE1074&amp;FE1075&amp;FE1076&amp;FE1077&amp;FE1078&amp;FE1079&amp;FE1080&amp;FE1081&amp;FE1082&amp;FE1083&amp;FE1084&amp;FE1085&amp;FE1086&amp;FE1087&amp;FE1088&amp;FE1089&amp;FE1090&amp;FE1091&amp;FE1092&amp;FE1093&amp;FE1094&amp;FE1095&amp;FE1096&amp;FE1097&amp;FE1098&amp;FE1099&amp;FE1100&amp;FE1101&amp;FE1102&amp;FE1103&amp;FE1104&amp;FE1105&amp;FE1106&amp;FE1107&amp;FE1108&amp;FE1109&amp;FE1110&amp;FE1111&amp;FE1112&amp;FE1113&amp;FE1114&amp;FE1115&amp;FE1116&amp;FE1117&amp;FE1118&amp;FE1119&amp;FE1120&amp;FE1121&amp;FE1122&amp;FE1123&amp;FE1124&amp;FE1125&amp;FE1126&amp;FE1127&amp;FE1128&amp;FE1129&amp;FE1130&amp;FE1131&amp;FE1132&amp;FE1133&amp;FE1134&amp;FE1135&amp;FE1136&amp;FE1137&amp;FE1138&amp;FE1139&amp;FE1140&amp;FE1141&amp;FE1142&amp;FE1143&amp;FE1144&amp;FE1145&amp;FE1146&amp;FE1147&amp;FE1148&amp;FE1149&amp;FE1150&amp;FE1151&amp;FE1152&amp;FE1153&amp;FE1154&amp;FE1155&amp;FE1156&amp;FE1157&amp;FE1158&amp;FE1159&amp;FE1160&amp;FE1161&amp;FE1162&amp;FE1163&amp;FE1164&amp;FE1165&amp;FE1166&amp;FE1167&amp;FE1168&amp;FE1169)</f>
        <v/>
      </c>
      <c r="FP158" s="17" t="str">
        <f t="shared" ref="FP158:FS158" si="9">(FF161&amp;FF162&amp;FF163&amp;FF164&amp;FF165&amp;FF166&amp;FF167&amp;FF168&amp;FF169&amp;FF180&amp;FF181&amp;FF182&amp;FF183&amp;FF184&amp;FF185&amp;FF186&amp;FF187&amp;FF188&amp;FF189&amp;FF190&amp;FF191&amp;FF192&amp;FF193&amp;FF194&amp;FF195&amp;FF196&amp;FF197&amp;FF198&amp;FF199&amp;FF200&amp;FF201&amp;FF202&amp;FF203&amp;FF204&amp;FF205&amp;FF206&amp;FF207&amp;FF208&amp;FF209&amp;FF210&amp;FF211&amp;FF212&amp;FF213&amp;FF214&amp;FF215&amp;FF216&amp;FF217&amp;FF218&amp;FF219&amp;FF220&amp;FF221&amp;FF222&amp;FF223&amp;FF224&amp;FF225&amp;FF226&amp;FF227&amp;FF228&amp;FF229&amp;FF230&amp;FF231&amp;FF232&amp;FF233&amp;FF234&amp;FF235&amp;FF236&amp;FF237&amp;FF238&amp;FF239&amp;FF240&amp;FF241&amp;FF242&amp;FF243&amp;FF244&amp;FF245&amp;FF246&amp;FF247&amp;FF248&amp;FF249&amp;FF250&amp;FF251&amp;FF252&amp;FF253&amp;FF254&amp;FF255&amp;FF256&amp;FF257&amp;FF258&amp;FF259&amp;FF260&amp;FF261&amp;FF262&amp;FF263&amp;FF264&amp;FF265&amp;FF266&amp;FF267&amp;FF268&amp;FF269&amp;FF270&amp;FF271&amp;FF272&amp;FF273&amp;FF274&amp;FF275&amp;FF276&amp;FF277&amp;FF278&amp;FF279&amp;FF280&amp;FF281&amp;FF282&amp;FF283&amp;FF284&amp;FF285&amp;FF286&amp;FF287&amp;FF288&amp;FF289&amp;FF290&amp;FF291&amp;FF292&amp;FF293&amp;FF294&amp;FF295&amp;FF296&amp;FF297&amp;FF298&amp;FF299&amp;FF300&amp;FF301&amp;FF302&amp;FF303&amp;FF304&amp;FF305&amp;FF306&amp;FF307&amp;FF308&amp;FF309&amp;FF310&amp;FF311&amp;FF312&amp;FF313&amp;FF314&amp;FF315&amp;FF316&amp;FF317&amp;FF318&amp;FF319&amp;FF320&amp;FF321&amp;FF322&amp;FF323&amp;FF324&amp;FF325&amp;FF326&amp;FF327&amp;FF328&amp;FF329&amp;FF330&amp;FF331&amp;FF332&amp;FF333&amp;FF334&amp;FF335&amp;FF336&amp;FF337&amp;FF338&amp;FF339&amp;FF340&amp;FF341&amp;FF342&amp;FF343&amp;FF344&amp;FF345&amp;FF346&amp;FF347&amp;FF348&amp;FF349&amp;FF350&amp;FF351&amp;FF352&amp;FF353&amp;FF354&amp;FF355&amp;FF356&amp;FF357&amp;FF358&amp;FF359&amp;FF360&amp;FF361&amp;FF362&amp;FF363&amp;FF364&amp;FF365&amp;FF366&amp;FF367&amp;FF368&amp;FF369&amp;FF370&amp;FF371&amp;FF372&amp;FF373&amp;FF374&amp;FF375&amp;FF376&amp;FF377&amp;FF378&amp;FF379&amp;FF380&amp;FF381&amp;FF382&amp;FF383&amp;FF384&amp;FF385&amp;FF386&amp;FF387&amp;FF388&amp;FF389&amp;FF390&amp;FF391&amp;FF392&amp;FF393&amp;FF394&amp;FF395&amp;FF396&amp;FF397&amp;FF398&amp;FF399&amp;FF400&amp;FF401&amp;FF402&amp;FF403&amp;FF404&amp;FF405&amp;FF406&amp;FF407&amp;FF408&amp;FF409&amp;FF410&amp;FF411&amp;FF412&amp;FF413&amp;FF414&amp;FF415&amp;FF416&amp;FF417&amp;FF418&amp;FF419&amp;FF420&amp;FF421&amp;FF422&amp;FF423&amp;FF424&amp;FF425&amp;FF426&amp;FF427&amp;FF428&amp;FF429&amp;FF430&amp;FF431&amp;FF432&amp;FF433&amp;FF434&amp;FF435&amp;FF436&amp;FF437&amp;FF438&amp;FF439&amp;FF440&amp;FF441&amp;FF442&amp;FF443&amp;FF444&amp;FF445&amp;FF446&amp;FF447&amp;FF448&amp;FF449&amp;FF450&amp;FF451&amp;FF452&amp;FF453&amp;FF454&amp;FF455&amp;FF456&amp;FF457&amp;FF458&amp;FF459&amp;FF460&amp;FF461&amp;FF462&amp;FF463&amp;FF464&amp;FF465&amp;FF466&amp;FF467&amp;FF468&amp;FF469&amp;FF470&amp;FF471&amp;FF472&amp;FF473&amp;FF474&amp;FF475&amp;FF476&amp;FF477&amp;FF478&amp;FF479&amp;FF480&amp;FF481&amp;FF482&amp;FF483&amp;FF484&amp;FF485&amp;FF486&amp;FF487&amp;FF488&amp;FF489&amp;FF490&amp;FF491&amp;FF492&amp;FF493&amp;FF494&amp;FF495&amp;FF496&amp;FF497&amp;FF498&amp;FF499&amp;FF500&amp;FF501&amp;FF502&amp;FF503&amp;FF504&amp;FF505&amp;FF506&amp;FF507&amp;FF508&amp;FF509&amp;FF510&amp;FF511&amp;FF512&amp;FF513&amp;FF514&amp;FF515&amp;FF516&amp;FF517&amp;FF518&amp;FF519&amp;FF520&amp;FF521&amp;FF522&amp;FF523&amp;FF524&amp;FF525&amp;FF526&amp;FF527&amp;FF528&amp;FF529&amp;FF530&amp;FF531&amp;FF532&amp;FF533&amp;FF534&amp;FF535&amp;FF536&amp;FF537&amp;FF538&amp;FF539&amp;FF540&amp;FF541&amp;FF542&amp;FF543&amp;FF544&amp;FF545&amp;FF546&amp;FF547&amp;FF548&amp;FF549&amp;FF550&amp;FF551&amp;FF552&amp;FF553&amp;FF554&amp;FF555&amp;FF556&amp;FF557&amp;FF558&amp;FF559&amp;FF560&amp;FF561&amp;FF562&amp;FF563&amp;FF564&amp;FF565&amp;FF566&amp;FF567&amp;FF568&amp;FF569&amp;FF570&amp;FF571&amp;FF572&amp;FF573&amp;FF574&amp;FF575&amp;FF576&amp;FF577&amp;FF578&amp;FF579&amp;FF580&amp;FF581&amp;FF582&amp;FF583&amp;FF584&amp;FF585&amp;FF586&amp;FF587&amp;FF588&amp;FF589&amp;FF590&amp;FF591&amp;FF592&amp;FF593&amp;FF594&amp;FF595&amp;FF596&amp;FF597&amp;FF598&amp;FF599&amp;FF600&amp;FF601&amp;FF602&amp;FF603&amp;FF604&amp;FF605&amp;FF606&amp;FF607&amp;FF608&amp;FF609&amp;FF610&amp;FF611&amp;FF612&amp;FF613&amp;FF614&amp;FF615&amp;FF616&amp;FF617&amp;FF618&amp;FF619&amp;FF620&amp;FF621&amp;FF622&amp;FF623&amp;FF624&amp;FF625&amp;FF626&amp;FF627&amp;FF628&amp;FF629&amp;FF630&amp;FF631&amp;FF632&amp;FF633&amp;FF634&amp;FF635&amp;FF636&amp;FF637&amp;FF638&amp;FF639&amp;FF640&amp;FF641&amp;FF642&amp;FF643&amp;FF644&amp;FF645&amp;FF646&amp;FF647&amp;FF648&amp;FF649&amp;FF650&amp;FF651&amp;FF652&amp;FF653&amp;FF654&amp;FF655&amp;FF656&amp;FF657&amp;FF658&amp;FF659&amp;FF660&amp;FF661&amp;FF662&amp;FF663&amp;FF664&amp;FF665&amp;FF666&amp;FF667&amp;FF668&amp;FF669&amp;FF670&amp;FF671&amp;FF672&amp;FF673&amp;FF674&amp;FF675&amp;FF676&amp;FF677&amp;FF678&amp;FF679&amp;FF680&amp;FF681&amp;FF682&amp;FF683&amp;FF684&amp;FF685&amp;FF686&amp;FF687&amp;FF688&amp;FF689&amp;FF690&amp;FF691&amp;FF692&amp;FF693&amp;FF694&amp;FF695&amp;FF696&amp;FF697&amp;FF698&amp;FF699&amp;FF700&amp;FF701&amp;FF702&amp;FF703&amp;FF704&amp;FF705&amp;FF706&amp;FF707&amp;FF708&amp;FF709&amp;FF710&amp;FF711&amp;FF712&amp;FF713&amp;FF714&amp;FF715&amp;FF716&amp;FF717&amp;FF718&amp;FF719&amp;FF720&amp;FF721&amp;FF722&amp;FF723&amp;FF724&amp;FF725&amp;FF726&amp;FF727&amp;FF728&amp;FF729&amp;FF730&amp;FF731&amp;FF732&amp;FF733&amp;FF734&amp;FF735&amp;FF736&amp;FF737&amp;FF738&amp;FF739&amp;FF740&amp;FF741&amp;FF742&amp;FF743&amp;FF744&amp;FF745&amp;FF746&amp;FF747&amp;FF748&amp;FF749&amp;FF750&amp;FF751&amp;FF752&amp;FF753&amp;FF754&amp;FF755&amp;FF756&amp;FF757&amp;FF758&amp;FF759&amp;FF760&amp;FF761&amp;FF762&amp;FF763&amp;FF764&amp;FF765&amp;FF766&amp;FF767&amp;FF768&amp;FF769&amp;FF770&amp;FF771&amp;FF772&amp;FF773&amp;FF774&amp;FF775&amp;FF776&amp;FF777&amp;FF778&amp;FF779&amp;FF780&amp;FF781&amp;FF782&amp;FF783&amp;FF784&amp;FF785&amp;FF786&amp;FF787&amp;FF788&amp;FF789&amp;FF790&amp;FF791&amp;FF792&amp;FF793&amp;FF794&amp;FF795&amp;FF796&amp;FF797&amp;FF798&amp;FF799&amp;FF800&amp;FF801&amp;FF802&amp;FF803&amp;FF804&amp;FF805&amp;FF806&amp;FF807&amp;FF808&amp;FF809&amp;FF810&amp;FF811&amp;FF812&amp;FF813&amp;FF814&amp;FF815&amp;FF816&amp;FF817&amp;FF818&amp;FF819&amp;FF820&amp;FF821&amp;FF822&amp;FF823&amp;FF824&amp;FF825&amp;FF826&amp;FF827&amp;FF828&amp;FF829&amp;FF830&amp;FF831&amp;FF832&amp;FF833&amp;FF834&amp;FF835&amp;FF836&amp;FF837&amp;FF838&amp;FF839&amp;FF840&amp;FF841&amp;FF842&amp;FF843&amp;FF844&amp;FF845&amp;FF846&amp;FF847&amp;FF848&amp;FF849&amp;FF850&amp;FF851&amp;FF852&amp;FF853&amp;FF854&amp;FF855&amp;FF856&amp;FF857&amp;FF858&amp;FF859&amp;FF860&amp;FF861&amp;FF862&amp;FF863&amp;FF864&amp;FF865&amp;FF866&amp;FF867&amp;FF868&amp;FF869&amp;FF870&amp;FF871&amp;FF872&amp;FF873&amp;FF874&amp;FF875&amp;FF876&amp;FF877&amp;FF878&amp;FF879&amp;FF880&amp;FF881&amp;FF882&amp;FF883&amp;FF884&amp;FF885&amp;FF886&amp;FF887&amp;FF888&amp;FF889&amp;FF890&amp;FF891&amp;FF892&amp;FF893&amp;FF894&amp;FF895&amp;FF896&amp;FF897&amp;FF898&amp;FF899&amp;FF900&amp;FF901&amp;FF902&amp;FF903&amp;FF904&amp;FF905&amp;FF906&amp;FF907&amp;FF908&amp;FF909&amp;FF910&amp;FF911&amp;FF912&amp;FF913&amp;FF914&amp;FF915&amp;FF916&amp;FF917&amp;FF918&amp;FF919&amp;FF920&amp;FF921&amp;FF922&amp;FF923&amp;FF924&amp;FF925&amp;FF926&amp;FF927&amp;FF928&amp;FF929&amp;FF930&amp;FF931&amp;FF932&amp;FF933&amp;FF934&amp;FF935&amp;FF936&amp;FF937&amp;FF938&amp;FF939&amp;FF940&amp;FF941&amp;FF942&amp;FF943&amp;FF944&amp;FF945&amp;FF946&amp;FF947&amp;FF948&amp;FF949&amp;FF950&amp;FF951&amp;FF952&amp;FF953&amp;FF954&amp;FF955&amp;FF956&amp;FF957&amp;FF958&amp;FF959&amp;FF960&amp;FF961&amp;FF962&amp;FF963&amp;FF964&amp;FF965&amp;FF966&amp;FF967&amp;FF968&amp;FF969&amp;FF970&amp;FF971&amp;FF972&amp;FF973&amp;FF974&amp;FF975&amp;FF976&amp;FF977&amp;FF978&amp;FF979&amp;FF980&amp;FF981&amp;FF982&amp;FF983&amp;FF984&amp;FF985&amp;FF986&amp;FF987&amp;FF988&amp;FF989&amp;FF990&amp;FF991&amp;FF992&amp;FF993&amp;FF994&amp;FF995&amp;FF996&amp;FF997&amp;FF998&amp;FF999&amp;FF1000&amp;FF1001&amp;FF1002&amp;FF1003&amp;FF1004&amp;FF1005&amp;FF1006&amp;FF1007&amp;FF1008&amp;FF1009&amp;FF1010&amp;FF1011&amp;FF1012&amp;FF1013&amp;FF1014&amp;FF1015&amp;FF1016&amp;FF1017&amp;FF1018&amp;FF1019&amp;FF1020&amp;FF1021&amp;FF1022&amp;FF1023&amp;FF1024&amp;FF1025&amp;FF1026&amp;FF1027&amp;FF1028&amp;FF1029&amp;FF1030&amp;FF1031&amp;FF1032&amp;FF1033&amp;FF1034&amp;FF1035&amp;FF1036&amp;FF1037&amp;FF1038&amp;FF1039&amp;FF1040&amp;FF1041&amp;FF1042&amp;FF1043&amp;FF1044&amp;FF1045&amp;FF1046&amp;FF1047&amp;FF1048&amp;FF1049&amp;FF1050&amp;FF1051&amp;FF1052&amp;FF1053&amp;FF1054&amp;FF1055&amp;FF1056&amp;FF1057&amp;FF1058&amp;FF1059&amp;FF1060&amp;FF1061&amp;FF1062&amp;FF1063&amp;FF1064&amp;FF1065&amp;FF1066&amp;FF1067&amp;FF1068&amp;FF1069&amp;FF1070&amp;FF1071&amp;FF1072&amp;FF1073&amp;FF1074&amp;FF1075&amp;FF1076&amp;FF1077&amp;FF1078&amp;FF1079&amp;FF1080&amp;FF1081&amp;FF1082&amp;FF1083&amp;FF1084&amp;FF1085&amp;FF1086&amp;FF1087&amp;FF1088&amp;FF1089&amp;FF1090&amp;FF1091&amp;FF1092&amp;FF1093&amp;FF1094&amp;FF1095&amp;FF1096&amp;FF1097&amp;FF1098&amp;FF1099&amp;FF1100&amp;FF1101&amp;FF1102&amp;FF1103&amp;FF1104&amp;FF1105&amp;FF1106&amp;FF1107&amp;FF1108&amp;FF1109&amp;FF1110&amp;FF1111&amp;FF1112&amp;FF1113&amp;FF1114&amp;FF1115&amp;FF1116&amp;FF1117&amp;FF1118&amp;FF1119&amp;FF1120&amp;FF1121&amp;FF1122&amp;FF1123&amp;FF1124&amp;FF1125&amp;FF1126&amp;FF1127&amp;FF1128&amp;FF1129&amp;FF1130&amp;FF1131&amp;FF1132&amp;FF1133&amp;FF1134&amp;FF1135&amp;FF1136&amp;FF1137&amp;FF1138&amp;FF1139&amp;FF1140&amp;FF1141&amp;FF1142&amp;FF1143&amp;FF1144&amp;FF1145&amp;FF1146&amp;FF1147&amp;FF1148&amp;FF1149&amp;FF1150&amp;FF1151&amp;FF1152&amp;FF1153&amp;FF1154&amp;FF1155&amp;FF1156&amp;FF1157&amp;FF1158&amp;FF1159&amp;FF1160&amp;FF1161&amp;FF1162&amp;FF1163&amp;FF1164&amp;FF1165&amp;FF1166&amp;FF1167&amp;FF1168&amp;FF1169)</f>
        <v/>
      </c>
      <c r="FQ158" s="17" t="str">
        <f t="shared" si="9"/>
        <v/>
      </c>
      <c r="FR158" s="17" t="str">
        <f t="shared" si="9"/>
        <v/>
      </c>
      <c r="FS158" s="17" t="str">
        <f t="shared" si="9"/>
        <v/>
      </c>
      <c r="FU158" s="17">
        <f>PRODUCT(FK161:FK169,FK180:FK670)</f>
        <v>1</v>
      </c>
      <c r="FV158" s="17" t="str">
        <f>(FL161&amp;FL162&amp;FL163&amp;FL164&amp;FL165&amp;FL166&amp;FL167&amp;FL168&amp;FL169&amp;FL180&amp;FL181&amp;FL182&amp;FL183&amp;FL184&amp;FL185&amp;FL186&amp;FL187&amp;FL188&amp;FL189&amp;FL190&amp;FL191&amp;FL192&amp;FL193&amp;FL194&amp;FL195&amp;FL196&amp;FL197&amp;FL198&amp;FL199&amp;FL200&amp;FL201&amp;FL202&amp;FL203&amp;FL204&amp;FL205&amp;FL206&amp;FL207&amp;FL208&amp;FL209&amp;FL210&amp;FL211&amp;FL212&amp;FL213&amp;FL214&amp;FL215&amp;FL216&amp;FL217&amp;FL218&amp;FL219&amp;FL220&amp;FL221&amp;FL222&amp;FL223&amp;FL224&amp;FL225&amp;FL226&amp;FL227&amp;FL228&amp;FL229&amp;FL230&amp;FL231&amp;FL232&amp;FL233&amp;FL234&amp;FL235&amp;FL236&amp;FL237&amp;FL238&amp;FL239&amp;FL240&amp;FL241&amp;FL242&amp;FL243&amp;FL244&amp;FL245&amp;FL246&amp;FL247&amp;FL248&amp;FL249&amp;FL250&amp;FL251&amp;FL252&amp;FL253&amp;FL254&amp;FL255&amp;FL256&amp;FL257&amp;FL258&amp;FL259&amp;FL260&amp;FL261&amp;FL262&amp;FL263&amp;FL264&amp;FL265&amp;FL266&amp;FL267&amp;FL268&amp;FL269&amp;FL270&amp;FL271&amp;FL272&amp;FL273&amp;FL274&amp;FL275&amp;FL276&amp;FL277&amp;FL278&amp;FL279&amp;FL280&amp;FL281&amp;FL282&amp;FL283&amp;FL284&amp;FL285&amp;FL286&amp;FL287&amp;FL288&amp;FL289&amp;FL290&amp;FL291&amp;FL292&amp;FL293&amp;FL294&amp;FL295&amp;FL296&amp;FL297&amp;FL298&amp;FL299&amp;FL300&amp;FL301&amp;FL302&amp;FL303&amp;FL304&amp;FL305&amp;FL306&amp;FL307&amp;FL308&amp;FL309&amp;FL310&amp;FL311&amp;FL312&amp;FL313&amp;FL314&amp;FL315&amp;FL316&amp;FL317&amp;FL318&amp;FL319&amp;FL320&amp;FL321&amp;FL322&amp;FL323&amp;FL324&amp;FL325&amp;FL326&amp;FL327&amp;FL328&amp;FL329&amp;FL330&amp;FL331&amp;FL332&amp;FL333&amp;FL334&amp;FL335&amp;FL336&amp;FL337&amp;FL338&amp;FL339&amp;FL340&amp;FL341&amp;FL342&amp;FL343&amp;FL344&amp;FL345&amp;FL346&amp;FL347&amp;FL348&amp;FL349&amp;FL350&amp;FL351&amp;FL352&amp;FL353&amp;FL354&amp;FL355&amp;FL356&amp;FL357&amp;FL358&amp;FL359&amp;FL360&amp;FL361&amp;FL362&amp;FL363&amp;FL364&amp;FL365&amp;FL366&amp;FL367&amp;FL368&amp;FL369&amp;FL370&amp;FL371&amp;FL372&amp;FL373&amp;FL374&amp;FL375&amp;FL376&amp;FL377&amp;FL378&amp;FL379&amp;FL380&amp;FL381&amp;FL382&amp;FL383&amp;FL384&amp;FL385&amp;FL386&amp;FL387&amp;FL388&amp;FL389&amp;FL390&amp;FL391&amp;FL392&amp;FL393&amp;FL394&amp;FL395&amp;FL396&amp;FL397&amp;FL398&amp;FL399&amp;FL400&amp;FL401&amp;FL402&amp;FL403&amp;FL404&amp;FL405&amp;FL406&amp;FL407&amp;FL408&amp;FL409&amp;FL410&amp;FL411&amp;FL412&amp;FL413&amp;FL414&amp;FL415&amp;FL416&amp;FL417&amp;FL418&amp;FL419&amp;FL420&amp;FL421&amp;FL422&amp;FL423&amp;FL424&amp;FL425&amp;FL426&amp;FL427&amp;FL428&amp;FL429&amp;FL430&amp;FL431&amp;FL432&amp;FL433&amp;FL434&amp;FL435&amp;FL436&amp;FL437&amp;FL438&amp;FL439&amp;FL440&amp;FL441&amp;FL442&amp;FL443&amp;FL444&amp;FL445&amp;FL446&amp;FL447&amp;FL448&amp;FL449&amp;FL450&amp;FL451&amp;FL452&amp;FL453&amp;FL454&amp;FL455&amp;FL456&amp;FL457&amp;FL458&amp;FL459&amp;FL460&amp;FL461&amp;FL462&amp;FL463&amp;FL464&amp;FL465&amp;FL466&amp;FL467&amp;FL468&amp;FL469&amp;FL470&amp;FL471&amp;FL472&amp;FL473&amp;FL474&amp;FL475&amp;FL476&amp;FL477&amp;FL478&amp;FL479&amp;FL480&amp;FL481&amp;FL482&amp;FL483&amp;FL484&amp;FL485&amp;FL486&amp;FL487&amp;FL488&amp;FL489&amp;FL490&amp;FL491&amp;FL492&amp;FL493&amp;FL494&amp;FL495&amp;FL496&amp;FL497&amp;FL498&amp;FL499&amp;FL500&amp;FL501&amp;FL502&amp;FL503&amp;FL504&amp;FL505&amp;FL506&amp;FL507&amp;FL508&amp;FL509&amp;FL510&amp;FL511&amp;FL512&amp;FL513&amp;FL514&amp;FL515&amp;FL516&amp;FL517&amp;FL518&amp;FL519&amp;FL520&amp;FL521&amp;FL522&amp;FL523&amp;FL524&amp;FL525&amp;FL526&amp;FL527&amp;FL528&amp;FL529&amp;FL530&amp;FL531&amp;FL532&amp;FL533&amp;FL534&amp;FL535&amp;FL536&amp;FL537&amp;FL538&amp;FL539&amp;FL540&amp;FL541&amp;FL542&amp;FL543&amp;FL544&amp;FL545&amp;FL546&amp;FL547&amp;FL548&amp;FL549&amp;FL550&amp;FL551&amp;FL552&amp;FL553&amp;FL554&amp;FL555&amp;FL556&amp;FL557&amp;FL558&amp;FL559&amp;FL560&amp;FL561&amp;FL562&amp;FL563&amp;FL564&amp;FL565&amp;FL566&amp;FL567&amp;FL568&amp;FL569&amp;FL570&amp;FL571&amp;FL572&amp;FL573&amp;FL574&amp;FL575&amp;FL576&amp;FL577&amp;FL578&amp;FL579&amp;FL580&amp;FL581&amp;FL582&amp;FL583&amp;FL584&amp;FL585&amp;FL586&amp;FL587&amp;FL588&amp;FL589&amp;FL590&amp;FL591&amp;FL592&amp;FL593&amp;FL594&amp;FL595&amp;FL596&amp;FL597&amp;FL598&amp;FL599&amp;FL600&amp;FL601&amp;FL602&amp;FL603&amp;FL604&amp;FL605&amp;FL606&amp;FL607&amp;FL608&amp;FL609&amp;FL610&amp;FL611&amp;FL612&amp;FL613&amp;FL614&amp;FL615&amp;FL616&amp;FL617&amp;FL618&amp;FL619&amp;FL620&amp;FL621&amp;FL622&amp;FL623&amp;FL624&amp;FL625&amp;FL626&amp;FL627&amp;FL628&amp;FL629&amp;FL630&amp;FL631&amp;FL632&amp;FL633&amp;FL634&amp;FL635&amp;FL636&amp;FL637&amp;FL638&amp;FL639&amp;FL640&amp;FL641&amp;FL642&amp;FL643&amp;FL644&amp;FL645&amp;FL646&amp;FL647&amp;FL648&amp;FL649&amp;FL650&amp;FL651&amp;FL652&amp;FL653&amp;FL654&amp;FL655&amp;FL656&amp;FL657&amp;FL658&amp;FL659&amp;FL660&amp;FL661&amp;FL662&amp;FL663&amp;FL664&amp;FL665&amp;FL666&amp;FL667&amp;FL668&amp;FL669&amp;FL670&amp;FL671&amp;FL672&amp;FL673&amp;FL674&amp;FL675&amp;FL676&amp;FL677&amp;FL678&amp;FL679&amp;FL680&amp;FL681&amp;FL682&amp;FL683&amp;FL684&amp;FL685&amp;FL686&amp;FL687&amp;FL688&amp;FL689&amp;FL690&amp;FL691&amp;FL692&amp;FL693&amp;FL694&amp;FL695&amp;FL696&amp;FL697&amp;FL698&amp;FL699&amp;FL700&amp;FL701&amp;FL702&amp;FL703&amp;FL704&amp;FL705&amp;FL706&amp;FL707&amp;FL708&amp;FL709&amp;FL710&amp;FL711&amp;FL712&amp;FL713&amp;FL714&amp;FL715&amp;FL716&amp;FL717&amp;FL718&amp;FL719&amp;FL720&amp;FL721&amp;FL722&amp;FL723&amp;FL724&amp;FL725&amp;FL726&amp;FL727&amp;FL728&amp;FL729&amp;FL730&amp;FL731&amp;FL732&amp;FL733&amp;FL734&amp;FL735&amp;FL736&amp;FL737&amp;FL738&amp;FL739&amp;FL740&amp;FL741&amp;FL742&amp;FL743&amp;FL744&amp;FL745&amp;FL746&amp;FL747&amp;FL748&amp;FL749&amp;FL750&amp;FL751&amp;FL752&amp;FL753&amp;FL754&amp;FL755&amp;FL756&amp;FL757&amp;FL758&amp;FL759&amp;FL760&amp;FL761&amp;FL762&amp;FL763&amp;FL764&amp;FL765&amp;FL766&amp;FL767&amp;FL768&amp;FL769&amp;FL770&amp;FL771&amp;FL772&amp;FL773&amp;FL774&amp;FL775&amp;FL776&amp;FL777&amp;FL778&amp;FL779&amp;FL780&amp;FL781&amp;FL782&amp;FL783&amp;FL784&amp;FL785&amp;FL786&amp;FL787&amp;FL788&amp;FL789&amp;FL790&amp;FL791&amp;FL792&amp;FL793&amp;FL794&amp;FL795&amp;FL796&amp;FL797&amp;FL798&amp;FL799&amp;FL800&amp;FL801&amp;FL802&amp;FL803&amp;FL804&amp;FL805&amp;FL806&amp;FL807&amp;FL808&amp;FL809&amp;FL810&amp;FL811&amp;FL812&amp;FL813&amp;FL814&amp;FL815&amp;FL816&amp;FL817&amp;FL818&amp;FL819&amp;FL820&amp;FL821&amp;FL822&amp;FL823&amp;FL824&amp;FL825&amp;FL826&amp;FL827&amp;FL828&amp;FL829&amp;FL830&amp;FL831&amp;FL832&amp;FL833&amp;FL834&amp;FL835&amp;FL836&amp;FL837&amp;FL838&amp;FL839&amp;FL840&amp;FL841&amp;FL842&amp;FL843&amp;FL844&amp;FL845&amp;FL846&amp;FL847&amp;FL848&amp;FL849&amp;FL850&amp;FL851&amp;FL852&amp;FL853&amp;FL854&amp;FL855&amp;FL856&amp;FL857&amp;FL858&amp;FL859&amp;FL860&amp;FL861&amp;FL862&amp;FL863&amp;FL864&amp;FL865&amp;FL866&amp;FL867&amp;FL868&amp;FL869&amp;FL870&amp;FL871&amp;FL872&amp;FL873&amp;FL874&amp;FL875&amp;FL876&amp;FL877&amp;FL878&amp;FL879&amp;FL880&amp;FL881&amp;FL882&amp;FL883&amp;FL884&amp;FL885&amp;FL886&amp;FL887&amp;FL888&amp;FL889&amp;FL890&amp;FL891&amp;FL892&amp;FL893&amp;FL894&amp;FL895&amp;FL896&amp;FL897&amp;FL898&amp;FL899&amp;FL900&amp;FL901&amp;FL902&amp;FL903&amp;FL904&amp;FL905&amp;FL906&amp;FL907&amp;FL908&amp;FL909&amp;FL910&amp;FL911&amp;FL912&amp;FL913&amp;FL914&amp;FL915&amp;FL916&amp;FL917&amp;FL918&amp;FL919&amp;FL920&amp;FL921&amp;FL922&amp;FL923&amp;FL924&amp;FL925&amp;FL926&amp;FL927&amp;FL928&amp;FL929&amp;FL930&amp;FL931&amp;FL932&amp;FL933&amp;FL934&amp;FL935&amp;FL936&amp;FL937&amp;FL938&amp;FL939&amp;FL940&amp;FL941&amp;FL942&amp;FL943&amp;FL944&amp;FL945&amp;FL946&amp;FL947&amp;FL948&amp;FL949&amp;FL950&amp;FL951&amp;FL952&amp;FL953&amp;FL954&amp;FL955&amp;FL956&amp;FL957&amp;FL958&amp;FL959&amp;FL960&amp;FL961&amp;FL962&amp;FL963&amp;FL964&amp;FL965&amp;FL966&amp;FL967&amp;FL968&amp;FL969&amp;FL970&amp;FL971&amp;FL972&amp;FL973&amp;FL974&amp;FL975&amp;FL976&amp;FL977&amp;FL978&amp;FL979&amp;FL980&amp;FL981&amp;FL982&amp;FL983&amp;FL984&amp;FL985&amp;FL986&amp;FL987&amp;FL988&amp;FL989&amp;FL990&amp;FL991&amp;FL992&amp;FL993&amp;FL994&amp;FL995&amp;FL996&amp;FL997&amp;FL998&amp;FL999&amp;FL1000&amp;FL1001&amp;FL1002&amp;FL1003&amp;FL1004&amp;FL1005&amp;FL1006&amp;FL1007&amp;FL1008&amp;FL1009&amp;FL1010&amp;FL1011&amp;FL1012&amp;FL1013&amp;FL1014&amp;FL1015&amp;FL1016&amp;FL1017&amp;FL1018&amp;FL1019&amp;FL1020&amp;FL1021&amp;FL1022&amp;FL1023&amp;FL1024&amp;FL1025&amp;FL1026&amp;FL1027&amp;FL1028&amp;FL1029&amp;FL1030&amp;FL1031&amp;FL1032&amp;FL1033&amp;FL1034&amp;FL1035&amp;FL1036&amp;FL1037&amp;FL1038&amp;FL1039&amp;FL1040&amp;FL1041&amp;FL1042&amp;FL1043&amp;FL1044&amp;FL1045&amp;FL1046&amp;FL1047&amp;FL1048&amp;FL1049&amp;FL1050&amp;FL1051&amp;FL1052&amp;FL1053&amp;FL1054&amp;FL1055&amp;FL1056&amp;FL1057&amp;FL1058&amp;FL1059&amp;FL1060&amp;FL1061&amp;FL1062&amp;FL1063&amp;FL1064&amp;FL1065&amp;FL1066&amp;FL1067&amp;FL1068&amp;FL1069&amp;FL1070&amp;FL1071&amp;FL1072&amp;FL1073&amp;FL1074&amp;FL1075&amp;FL1076&amp;FL1077&amp;FL1078&amp;FL1079&amp;FL1080&amp;FL1081&amp;FL1082&amp;FL1083&amp;FL1084&amp;FL1085&amp;FL1086&amp;FL1087&amp;FL1088&amp;FL1089&amp;FL1090&amp;FL1091&amp;FL1092&amp;FL1093&amp;FL1094&amp;FL1095&amp;FL1096&amp;FL1097&amp;FL1098&amp;FL1099&amp;FL1100&amp;FL1101&amp;FL1102&amp;FL1103&amp;FL1104&amp;FL1105&amp;FL1106&amp;FL1107&amp;FL1108&amp;FL1109&amp;FL1110&amp;FL1111&amp;FL1112&amp;FL1113&amp;FL1114&amp;FL1115&amp;FL1116&amp;FL1117&amp;FL1118&amp;FL1119&amp;FL1120&amp;FL1121&amp;FL1122&amp;FL1123&amp;FL1124&amp;FL1125&amp;FL1126&amp;FL1127&amp;FL1128&amp;FL1129&amp;FL1130&amp;FL1131&amp;FL1132&amp;FL1133&amp;FL1134&amp;FL1135&amp;FL1136&amp;FL1137&amp;FL1138&amp;FL1139&amp;FL1140&amp;FL1141&amp;FL1142&amp;FL1143&amp;FL1144&amp;FL1145&amp;FL1146&amp;FL1147&amp;FL1148&amp;FL1149&amp;FL1150&amp;FL1151&amp;FL1152&amp;FL1153&amp;FL1154&amp;FL1155&amp;FL1156&amp;FL1157&amp;FL1158&amp;FL1159&amp;FL1160&amp;FL1161&amp;FL1162&amp;FL1163&amp;FL1164&amp;FL1165&amp;FL1166&amp;FL1167&amp;FL1168&amp;FL1169)</f>
        <v/>
      </c>
    </row>
    <row r="159" spans="4:178" ht="28.5" customHeight="1" x14ac:dyDescent="0.15">
      <c r="D159" s="27" t="s">
        <v>554</v>
      </c>
      <c r="E159" s="994" t="s">
        <v>76</v>
      </c>
      <c r="F159" s="1205"/>
      <c r="G159" s="1191" t="s">
        <v>555</v>
      </c>
      <c r="H159" s="1192"/>
      <c r="I159" s="1193"/>
      <c r="J159" s="1195" t="s">
        <v>556</v>
      </c>
      <c r="K159" s="1195"/>
      <c r="L159" s="1195"/>
      <c r="M159" s="1033" t="s">
        <v>557</v>
      </c>
      <c r="N159" s="1034"/>
      <c r="O159" s="1035"/>
      <c r="P159" s="1031" t="s">
        <v>558</v>
      </c>
      <c r="Q159" s="1031"/>
      <c r="R159" s="1031"/>
      <c r="S159" s="1031"/>
      <c r="T159" s="977" t="s">
        <v>79</v>
      </c>
      <c r="U159" s="977"/>
      <c r="V159" s="977"/>
      <c r="W159" s="977"/>
      <c r="X159" s="977"/>
      <c r="Y159" s="977"/>
      <c r="Z159" s="977"/>
      <c r="AA159" s="977"/>
      <c r="AB159" s="977"/>
      <c r="AC159" s="977"/>
      <c r="AD159" s="989" t="s">
        <v>559</v>
      </c>
      <c r="AE159" s="990"/>
      <c r="AF159" s="990"/>
      <c r="AG159" s="990"/>
      <c r="AH159" s="990"/>
      <c r="AI159" s="991"/>
      <c r="AJ159" s="994" t="s">
        <v>560</v>
      </c>
      <c r="AK159" s="977"/>
      <c r="AL159" s="977"/>
      <c r="AM159" s="977"/>
      <c r="AN159" s="978" t="s">
        <v>561</v>
      </c>
      <c r="AO159" s="979"/>
      <c r="AP159" s="979"/>
      <c r="AQ159" s="977" t="s">
        <v>83</v>
      </c>
      <c r="AR159" s="977"/>
      <c r="AS159" s="977" t="s">
        <v>562</v>
      </c>
      <c r="AT159" s="977"/>
      <c r="AU159" s="977"/>
      <c r="AV159" s="977"/>
      <c r="AW159" s="985" t="s">
        <v>563</v>
      </c>
      <c r="AX159" s="986"/>
      <c r="AY159" s="994" t="s">
        <v>564</v>
      </c>
      <c r="AZ159" s="977"/>
      <c r="BA159" s="977"/>
      <c r="BB159" s="977"/>
      <c r="DK159" s="13" t="s">
        <v>565</v>
      </c>
      <c r="DT159"/>
      <c r="DU159"/>
      <c r="DV159"/>
      <c r="DW159"/>
      <c r="DX159"/>
      <c r="DY159"/>
      <c r="DZ159"/>
      <c r="EA159"/>
      <c r="EB159"/>
      <c r="EC159"/>
      <c r="EL159" s="27" t="s">
        <v>566</v>
      </c>
      <c r="EM159" s="27" t="s">
        <v>567</v>
      </c>
      <c r="EN159" s="46">
        <f>SUM(EN161:EN169,EN180:EN670)</f>
        <v>0</v>
      </c>
      <c r="EO159" s="27"/>
      <c r="EP159" s="13"/>
      <c r="EQ159" s="47" t="s">
        <v>568</v>
      </c>
      <c r="ER159" s="47" t="s">
        <v>569</v>
      </c>
      <c r="ES159" s="47" t="s">
        <v>570</v>
      </c>
      <c r="ET159" s="112" t="s">
        <v>571</v>
      </c>
      <c r="EU159" s="13"/>
      <c r="EV159" s="47" t="s">
        <v>572</v>
      </c>
      <c r="EY159" s="47" t="s">
        <v>573</v>
      </c>
      <c r="EZ159" s="47" t="s">
        <v>574</v>
      </c>
      <c r="FA159" s="47" t="s">
        <v>575</v>
      </c>
      <c r="FB159" s="47" t="s">
        <v>576</v>
      </c>
      <c r="FC159" s="47" t="s">
        <v>577</v>
      </c>
      <c r="FE159" s="47" t="s">
        <v>578</v>
      </c>
      <c r="FF159" s="47" t="s">
        <v>578</v>
      </c>
      <c r="FG159" s="47" t="s">
        <v>578</v>
      </c>
      <c r="FH159" s="47" t="s">
        <v>578</v>
      </c>
      <c r="FI159" s="47" t="s">
        <v>578</v>
      </c>
      <c r="FK159" s="198" t="s">
        <v>579</v>
      </c>
      <c r="FL159" s="73" t="s">
        <v>578</v>
      </c>
    </row>
    <row r="160" spans="4:178" x14ac:dyDescent="0.15">
      <c r="D160" s="109" t="s">
        <v>538</v>
      </c>
      <c r="E160" s="1032" t="s">
        <v>539</v>
      </c>
      <c r="F160" s="1032"/>
      <c r="G160" s="1124">
        <v>2025</v>
      </c>
      <c r="H160" s="1124"/>
      <c r="I160" s="1124"/>
      <c r="J160" s="1124">
        <v>7</v>
      </c>
      <c r="K160" s="1124"/>
      <c r="L160" s="1124"/>
      <c r="M160" s="1036">
        <v>1</v>
      </c>
      <c r="N160" s="1037"/>
      <c r="O160" s="1038"/>
      <c r="P160" s="1032" t="s">
        <v>580</v>
      </c>
      <c r="Q160" s="1032"/>
      <c r="R160" s="1032"/>
      <c r="S160" s="1032"/>
      <c r="T160" s="1204" t="s">
        <v>581</v>
      </c>
      <c r="U160" s="1204"/>
      <c r="V160" s="1204"/>
      <c r="W160" s="1204"/>
      <c r="X160" s="1204"/>
      <c r="Y160" s="1204"/>
      <c r="Z160" s="1204"/>
      <c r="AA160" s="1204"/>
      <c r="AB160" s="1204"/>
      <c r="AC160" s="1204"/>
      <c r="AD160" s="1039" t="s">
        <v>582</v>
      </c>
      <c r="AE160" s="1040"/>
      <c r="AF160" s="1040"/>
      <c r="AG160" s="1196" t="s">
        <v>583</v>
      </c>
      <c r="AH160" s="1196"/>
      <c r="AI160" s="1197"/>
      <c r="AJ160" s="1126" t="s">
        <v>91</v>
      </c>
      <c r="AK160" s="1127"/>
      <c r="AL160" s="1127"/>
      <c r="AM160" s="1128"/>
      <c r="AN160" s="1125">
        <v>10000</v>
      </c>
      <c r="AO160" s="1125"/>
      <c r="AP160" s="1125"/>
      <c r="AQ160" s="1204">
        <v>2</v>
      </c>
      <c r="AR160" s="1204"/>
      <c r="AS160" s="1012">
        <f t="shared" ref="AS160:AS166" si="10">AN160*AQ160</f>
        <v>20000</v>
      </c>
      <c r="AT160" s="1012"/>
      <c r="AU160" s="1012"/>
      <c r="AV160" s="1012"/>
      <c r="AW160" s="987" t="s">
        <v>584</v>
      </c>
      <c r="AX160" s="988"/>
      <c r="AY160" s="1124">
        <v>123456</v>
      </c>
      <c r="AZ160" s="1124"/>
      <c r="BA160" s="1124"/>
      <c r="BB160" s="1124"/>
      <c r="DK160" s="1016"/>
      <c r="DL160" s="1016"/>
      <c r="DM160" s="1016"/>
      <c r="DN160" s="1016"/>
      <c r="DO160" s="1017" t="s">
        <v>86</v>
      </c>
      <c r="DP160" s="1018"/>
      <c r="DQ160" s="1019"/>
      <c r="DR160" s="1016" t="s">
        <v>87</v>
      </c>
      <c r="DS160" s="1016"/>
      <c r="DT160" s="1016"/>
      <c r="DU160" s="787" t="s">
        <v>83</v>
      </c>
      <c r="DV160" s="789"/>
      <c r="DW160" s="1017" t="s">
        <v>88</v>
      </c>
      <c r="DX160" s="1018"/>
      <c r="DY160" s="1019"/>
      <c r="DZ160"/>
      <c r="EA160"/>
      <c r="EB160"/>
      <c r="EC160"/>
      <c r="EL160" s="111"/>
      <c r="EM160" s="111"/>
      <c r="EN160" s="111"/>
      <c r="EO160" s="111"/>
      <c r="EP160" s="111"/>
      <c r="EQ160" s="111"/>
      <c r="ER160" s="111"/>
      <c r="ES160" s="111"/>
      <c r="ET160" s="111"/>
      <c r="EU160" s="111"/>
      <c r="EV160" s="111"/>
      <c r="EW160" s="111"/>
      <c r="EX160" s="111"/>
      <c r="EY160" s="111"/>
      <c r="EZ160" s="111"/>
      <c r="FA160" s="111"/>
      <c r="FB160" s="111"/>
      <c r="FC160" s="111"/>
      <c r="FD160" s="111"/>
      <c r="FE160" s="111"/>
      <c r="FF160" s="111"/>
      <c r="FG160" s="111"/>
      <c r="FH160" s="111"/>
      <c r="FI160" s="111"/>
      <c r="FK160"/>
      <c r="FL160"/>
    </row>
    <row r="161" spans="4:178" x14ac:dyDescent="0.15">
      <c r="D161" s="113">
        <v>1</v>
      </c>
      <c r="E161" s="933"/>
      <c r="F161" s="934"/>
      <c r="G161" s="935"/>
      <c r="H161" s="936"/>
      <c r="I161" s="937"/>
      <c r="J161" s="938"/>
      <c r="K161" s="939"/>
      <c r="L161" s="939"/>
      <c r="M161" s="930"/>
      <c r="N161" s="931"/>
      <c r="O161" s="932"/>
      <c r="P161" s="933"/>
      <c r="Q161" s="933"/>
      <c r="R161" s="933"/>
      <c r="S161" s="933"/>
      <c r="T161" s="940"/>
      <c r="U161" s="940"/>
      <c r="V161" s="940"/>
      <c r="W161" s="940"/>
      <c r="X161" s="940"/>
      <c r="Y161" s="940"/>
      <c r="Z161" s="940"/>
      <c r="AA161" s="940"/>
      <c r="AB161" s="940"/>
      <c r="AC161" s="940"/>
      <c r="AD161" s="941"/>
      <c r="AE161" s="942"/>
      <c r="AF161" s="942"/>
      <c r="AG161" s="992"/>
      <c r="AH161" s="992"/>
      <c r="AI161" s="993"/>
      <c r="AJ161" s="935"/>
      <c r="AK161" s="936"/>
      <c r="AL161" s="936"/>
      <c r="AM161" s="937"/>
      <c r="AN161" s="944"/>
      <c r="AO161" s="944"/>
      <c r="AP161" s="944"/>
      <c r="AQ161" s="940"/>
      <c r="AR161" s="940"/>
      <c r="AS161" s="945">
        <f>AN161*AQ161</f>
        <v>0</v>
      </c>
      <c r="AT161" s="945"/>
      <c r="AU161" s="945"/>
      <c r="AV161" s="945"/>
      <c r="AW161" s="946"/>
      <c r="AX161" s="947"/>
      <c r="AY161" s="1013"/>
      <c r="AZ161" s="1013"/>
      <c r="BA161" s="1013"/>
      <c r="BB161" s="1013"/>
      <c r="DK161" s="1020" t="s">
        <v>89</v>
      </c>
      <c r="DL161" s="1020"/>
      <c r="DM161" s="1020"/>
      <c r="DN161" s="1020"/>
      <c r="DO161" s="1014" t="s">
        <v>91</v>
      </c>
      <c r="DP161" s="1014"/>
      <c r="DQ161" s="1014"/>
      <c r="DR161" s="1021"/>
      <c r="DS161" s="1022"/>
      <c r="DT161" s="1023"/>
      <c r="DU161" s="1014">
        <f ca="1">SUMIF(入力①申請書項目!$AJ$161:$AM$269,DO161,入力①申請書項目!$AQ$161:$AR$269)</f>
        <v>0</v>
      </c>
      <c r="DV161" s="1014"/>
      <c r="DW161" s="1015">
        <f>SUMIF(入力①申請書項目!$AJ$161:$AM$269,DO161,入力①申請書項目!$AS$161:$AV$269)</f>
        <v>0</v>
      </c>
      <c r="DX161" s="1015"/>
      <c r="DY161" s="1015"/>
      <c r="DZ161"/>
      <c r="EA161"/>
      <c r="EB161"/>
      <c r="EC161"/>
      <c r="EL161" s="46"/>
      <c r="EM161" s="27"/>
      <c r="EN161" s="27">
        <f t="shared" ref="EN161:EN169" si="11">IF(T161="",0,1)</f>
        <v>0</v>
      </c>
      <c r="EO161" s="27" t="str">
        <f t="shared" ref="EO161:EO169" si="12">IF(T161="","",G161*12+J161)</f>
        <v/>
      </c>
      <c r="EP161" s="13"/>
      <c r="EQ161" s="13">
        <f>IF(AND(OR(P161="$A$25",P161="固・国B",P161="固"),OR(AJ161=PL①!$H$29,AJ161=PL①!$H$30,AJ161=PL①!$H$31)),1,0)</f>
        <v>0</v>
      </c>
      <c r="ER161" s="13">
        <f t="shared" ref="ER161:ER169" si="13">IF(EQ161=1,IF(AD161="埼玉県",10,0)+IF(AD161="千葉県",11,0)+IF(AD161="東京都",12,0)+IF(AD161="神奈川県",13,0)+IF(AD161="愛知県",14,0)+IF(AD161="京都府",15,0)+IF(AD161="大阪府",16,0),0)</f>
        <v>0</v>
      </c>
      <c r="ES161" s="13">
        <f>IF(ER161=0,1,IF($R$74="",0,VLOOKUP($R$74,PL②!A$58:$P$1530,ER161))+IF($AG$74="",0,VLOOKUP($AG$74,PL②!A$58:$P$1530,ER161))+IF($AV$74="",0,VLOOKUP($AV$74,PL②!A$58:$P$1530,ER161)))</f>
        <v>1</v>
      </c>
      <c r="ET161" s="13" t="str">
        <f t="shared" ref="ET161:ET169" si="14">IF(ES161=0,"No."&amp;ROW(A1)&amp;" ","")</f>
        <v/>
      </c>
      <c r="EU161" s="13"/>
      <c r="EV161" s="13">
        <f>IF(OR(P161="固・国A",P161="固・国B",P161=PL①!$A$32,P161=PL①!$A$33),1,0)</f>
        <v>1</v>
      </c>
      <c r="EY161" s="13">
        <f t="shared" ref="EY161:EY169" si="15">IF(AND(EO161&lt;$EY$178,EV161=1),1,0)</f>
        <v>0</v>
      </c>
      <c r="EZ161" s="13">
        <f t="shared" ref="EZ161:EZ169" si="16">IF(AND(EO161&lt;$EY$178,EQ161),1,0)</f>
        <v>0</v>
      </c>
      <c r="FA161" s="13">
        <f>IF(AND(AJ161=PL①!$H$32,OR(入力①申請書項目!P161="固・国A",入力①申請書項目!P161="固・国B",入力①申請書項目!P161="固")),1,0)</f>
        <v>0</v>
      </c>
      <c r="FB161" s="13">
        <f>IF(AND($R$70=PL②!$G$1,入力①申請書項目!AJ161=PL①!$H$29,OR(入力①申請書項目!P161="固・国A",入力①申請書項目!P161="固・国B",入力①申請書項目!P161=PL①!$A$32,入力①申請書項目!P161=PL①!$A$33)),1,0)</f>
        <v>0</v>
      </c>
      <c r="FC161" s="13">
        <f>IF(AND(AW161=PL①!$D$29,OR(入力①申請書項目!P161="固・国A",入力①申請書項目!P161="固・国B",入力①申請書項目!P161="固")),1,0)</f>
        <v>0</v>
      </c>
      <c r="FE161" s="27" t="str">
        <f t="shared" ref="FE161:FE169" si="17">IF(EY161=1,"No."&amp;ROW(A1)&amp;" ","")</f>
        <v/>
      </c>
      <c r="FF161" s="27" t="str">
        <f t="shared" ref="FF161:FF169" si="18">IF(EZ161=1,"No."&amp;ROW(A1)&amp;" ","")</f>
        <v/>
      </c>
      <c r="FG161" s="27" t="str">
        <f t="shared" ref="FG161:FG169" si="19">IF(FA161=1,"No."&amp;ROW(A1)&amp;" ","")</f>
        <v/>
      </c>
      <c r="FH161" s="27" t="str">
        <f t="shared" ref="FH161:FH169" si="20">IF(FB161=1,"No."&amp;ROW(A1)&amp;" ","")</f>
        <v/>
      </c>
      <c r="FI161" s="27" t="str">
        <f t="shared" ref="FI161:FI169" si="21">IF(FC161=1,"No."&amp;ROW(A1)&amp;" ","")</f>
        <v/>
      </c>
      <c r="FK161" s="42">
        <f>IF(T161="",1,IF(AS161=0,0,1)*IF(P161="",0,1)*IF(AD161="",0,1)*IF(AJ161="",0,1)*IF(AY161="",0,1))</f>
        <v>1</v>
      </c>
      <c r="FL161" s="42" t="str">
        <f t="shared" ref="FL161:FL169" si="22">IF(FK161=0,"No."&amp;ROW(A1)&amp;" ","")</f>
        <v/>
      </c>
    </row>
    <row r="162" spans="4:178" x14ac:dyDescent="0.15">
      <c r="D162" s="113">
        <v>2</v>
      </c>
      <c r="E162" s="933"/>
      <c r="F162" s="934"/>
      <c r="G162" s="935"/>
      <c r="H162" s="936"/>
      <c r="I162" s="937"/>
      <c r="J162" s="938"/>
      <c r="K162" s="939"/>
      <c r="L162" s="939"/>
      <c r="M162" s="930"/>
      <c r="N162" s="931"/>
      <c r="O162" s="932"/>
      <c r="P162" s="933"/>
      <c r="Q162" s="933"/>
      <c r="R162" s="933"/>
      <c r="S162" s="933"/>
      <c r="T162" s="940"/>
      <c r="U162" s="940"/>
      <c r="V162" s="940"/>
      <c r="W162" s="940"/>
      <c r="X162" s="940"/>
      <c r="Y162" s="940"/>
      <c r="Z162" s="940"/>
      <c r="AA162" s="940"/>
      <c r="AB162" s="940"/>
      <c r="AC162" s="940"/>
      <c r="AD162" s="941"/>
      <c r="AE162" s="942"/>
      <c r="AF162" s="942"/>
      <c r="AG162" s="992"/>
      <c r="AH162" s="992"/>
      <c r="AI162" s="993"/>
      <c r="AJ162" s="935"/>
      <c r="AK162" s="936"/>
      <c r="AL162" s="936"/>
      <c r="AM162" s="937"/>
      <c r="AN162" s="944"/>
      <c r="AO162" s="944"/>
      <c r="AP162" s="944"/>
      <c r="AQ162" s="940"/>
      <c r="AR162" s="940"/>
      <c r="AS162" s="945">
        <f t="shared" si="10"/>
        <v>0</v>
      </c>
      <c r="AT162" s="945"/>
      <c r="AU162" s="945"/>
      <c r="AV162" s="945"/>
      <c r="AW162" s="946"/>
      <c r="AX162" s="947"/>
      <c r="AY162" s="1013"/>
      <c r="AZ162" s="1013"/>
      <c r="BA162" s="1013"/>
      <c r="BB162" s="1013"/>
      <c r="DK162" s="1020"/>
      <c r="DL162" s="1020"/>
      <c r="DM162" s="1020"/>
      <c r="DN162" s="1020"/>
      <c r="DO162" s="1014" t="s">
        <v>92</v>
      </c>
      <c r="DP162" s="1014"/>
      <c r="DQ162" s="1014"/>
      <c r="DR162" s="1024"/>
      <c r="DS162" s="1025"/>
      <c r="DT162" s="1026"/>
      <c r="DU162" s="1014">
        <f ca="1">SUMIF(入力①申請書項目!$AJ$161:$AM$269,DO162,入力①申請書項目!$AQ$161:$AR$269)</f>
        <v>0</v>
      </c>
      <c r="DV162" s="1014"/>
      <c r="DW162" s="1015">
        <f>SUMIF(入力①申請書項目!$AJ$161:$AM$269,DO162,入力①申請書項目!$AS$161:$AV$269)</f>
        <v>0</v>
      </c>
      <c r="DX162" s="1015"/>
      <c r="DY162" s="1015"/>
      <c r="DZ162"/>
      <c r="EA162"/>
      <c r="EB162"/>
      <c r="EC162"/>
      <c r="EL162" s="13"/>
      <c r="EM162" s="27"/>
      <c r="EN162" s="27">
        <f t="shared" si="11"/>
        <v>0</v>
      </c>
      <c r="EO162" s="27" t="str">
        <f t="shared" si="12"/>
        <v/>
      </c>
      <c r="EP162" s="13"/>
      <c r="EQ162" s="13">
        <f>IF(AND(OR(P162="固・国A",P162="固・国B",P162="固"),OR(AJ162=PL①!$H$29,AJ162=PL①!$H$30,AJ162=PL①!$H$31)),1,0)</f>
        <v>0</v>
      </c>
      <c r="ER162" s="13">
        <f t="shared" si="13"/>
        <v>0</v>
      </c>
      <c r="ES162" s="13">
        <f>IF(ER162=0,1,IF($R$74="",0,VLOOKUP($R$74,PL②!A$58:$P$1530,ER162))+IF($AG$74="",0,VLOOKUP($AG$74,PL②!A$58:$P$1530,ER162))+IF($AV$74="",0,VLOOKUP($AV$74,PL②!A$58:$P$1530,ER162)))</f>
        <v>1</v>
      </c>
      <c r="ET162" s="13" t="str">
        <f t="shared" si="14"/>
        <v/>
      </c>
      <c r="EU162" s="13"/>
      <c r="EV162" s="13">
        <f>IF(OR(P162="固・国A",P162="固・国B",P162=PL①!$A$32,P162=PL①!$A$33),1,0)</f>
        <v>1</v>
      </c>
      <c r="EY162" s="13">
        <f t="shared" si="15"/>
        <v>0</v>
      </c>
      <c r="EZ162" s="13">
        <f t="shared" si="16"/>
        <v>0</v>
      </c>
      <c r="FA162" s="13">
        <f>IF(AND(AJ162=PL①!$H$32,OR(入力①申請書項目!P162="固・国A",入力①申請書項目!P162="固・国B",入力①申請書項目!P162="固")),1,0)</f>
        <v>0</v>
      </c>
      <c r="FB162" s="13">
        <f>IF(AND($R$70=PL②!$G$1,入力①申請書項目!AJ162=PL①!$H$29,OR(入力①申請書項目!P162="固・国A",入力①申請書項目!P162="固・国B",入力①申請書項目!P162=PL①!$A$32,入力①申請書項目!P162=PL①!$A$33)),1,0)</f>
        <v>0</v>
      </c>
      <c r="FC162" s="13">
        <f>IF(AND(AW162=PL①!$D$29,OR(入力①申請書項目!P162="固・国A",入力①申請書項目!P162="固・国B",入力①申請書項目!P162="固")),1,0)</f>
        <v>0</v>
      </c>
      <c r="FE162" s="27" t="str">
        <f t="shared" si="17"/>
        <v/>
      </c>
      <c r="FF162" s="27" t="str">
        <f t="shared" si="18"/>
        <v/>
      </c>
      <c r="FG162" s="27" t="str">
        <f t="shared" si="19"/>
        <v/>
      </c>
      <c r="FH162" s="27" t="str">
        <f t="shared" si="20"/>
        <v/>
      </c>
      <c r="FI162" s="27" t="str">
        <f t="shared" si="21"/>
        <v/>
      </c>
      <c r="FK162" s="42">
        <f t="shared" ref="FK162:FK169" si="23">IF(T162="",1,IF(P162="",0,1)*IF(AD162="",0,1)*IF(AJ162="",0,1)*IF(AY162="",0,1))</f>
        <v>1</v>
      </c>
      <c r="FL162" s="42" t="str">
        <f t="shared" si="22"/>
        <v/>
      </c>
    </row>
    <row r="163" spans="4:178" x14ac:dyDescent="0.15">
      <c r="D163" s="113">
        <v>3</v>
      </c>
      <c r="E163" s="933"/>
      <c r="F163" s="934"/>
      <c r="G163" s="935"/>
      <c r="H163" s="936"/>
      <c r="I163" s="937"/>
      <c r="J163" s="938"/>
      <c r="K163" s="939"/>
      <c r="L163" s="939"/>
      <c r="M163" s="930"/>
      <c r="N163" s="931"/>
      <c r="O163" s="932"/>
      <c r="P163" s="933"/>
      <c r="Q163" s="933"/>
      <c r="R163" s="933"/>
      <c r="S163" s="933"/>
      <c r="T163" s="940"/>
      <c r="U163" s="940"/>
      <c r="V163" s="940"/>
      <c r="W163" s="940"/>
      <c r="X163" s="940"/>
      <c r="Y163" s="940"/>
      <c r="Z163" s="940"/>
      <c r="AA163" s="940"/>
      <c r="AB163" s="940"/>
      <c r="AC163" s="940"/>
      <c r="AD163" s="941"/>
      <c r="AE163" s="942"/>
      <c r="AF163" s="942"/>
      <c r="AG163" s="992"/>
      <c r="AH163" s="992"/>
      <c r="AI163" s="993"/>
      <c r="AJ163" s="935"/>
      <c r="AK163" s="936"/>
      <c r="AL163" s="936"/>
      <c r="AM163" s="937"/>
      <c r="AN163" s="944"/>
      <c r="AO163" s="944"/>
      <c r="AP163" s="944"/>
      <c r="AQ163" s="940"/>
      <c r="AR163" s="940"/>
      <c r="AS163" s="945">
        <f t="shared" si="10"/>
        <v>0</v>
      </c>
      <c r="AT163" s="945"/>
      <c r="AU163" s="945"/>
      <c r="AV163" s="945"/>
      <c r="AW163" s="946"/>
      <c r="AX163" s="947"/>
      <c r="AY163" s="1013"/>
      <c r="AZ163" s="1013"/>
      <c r="BA163" s="1013"/>
      <c r="BB163" s="1013"/>
      <c r="DK163" s="1020"/>
      <c r="DL163" s="1020"/>
      <c r="DM163" s="1020"/>
      <c r="DN163" s="1020"/>
      <c r="DO163" s="1014" t="s">
        <v>93</v>
      </c>
      <c r="DP163" s="1014"/>
      <c r="DQ163" s="1014"/>
      <c r="DR163" s="1024"/>
      <c r="DS163" s="1025"/>
      <c r="DT163" s="1026"/>
      <c r="DU163" s="1014">
        <f ca="1">SUMIF(入力①申請書項目!$AJ$161:$AM$269,DO163,入力①申請書項目!$AQ$161:$AR$269)</f>
        <v>0</v>
      </c>
      <c r="DV163" s="1014"/>
      <c r="DW163" s="1015">
        <f>SUMIF(入力①申請書項目!$AJ$161:$AM$269,DO163,入力①申請書項目!$AS$161:$AV$269)</f>
        <v>0</v>
      </c>
      <c r="DX163" s="1015"/>
      <c r="DY163" s="1015"/>
      <c r="DZ163"/>
      <c r="EA163"/>
      <c r="EB163"/>
      <c r="EC163"/>
      <c r="EL163" s="13"/>
      <c r="EM163" s="27"/>
      <c r="EN163" s="27">
        <f t="shared" si="11"/>
        <v>0</v>
      </c>
      <c r="EO163" s="27" t="str">
        <f t="shared" si="12"/>
        <v/>
      </c>
      <c r="EP163" s="13"/>
      <c r="EQ163" s="13">
        <f>IF(AND(OR(P163="固・国A",P163="固・国B",P163="固"),OR(AJ163=PL①!$H$29,AJ163=PL①!$H$30,AJ163=PL①!$H$31)),1,0)</f>
        <v>0</v>
      </c>
      <c r="ER163" s="13">
        <f t="shared" si="13"/>
        <v>0</v>
      </c>
      <c r="ES163" s="13">
        <f>IF(ER163=0,1,IF($R$74="",0,VLOOKUP($R$74,PL②!A$58:$P$1530,ER163))+IF($AG$74="",0,VLOOKUP($AG$74,PL②!A$58:$P$1530,ER163))+IF($AV$74="",0,VLOOKUP($AV$74,PL②!A$58:$P$1530,ER163)))</f>
        <v>1</v>
      </c>
      <c r="ET163" s="13" t="str">
        <f t="shared" si="14"/>
        <v/>
      </c>
      <c r="EU163" s="13"/>
      <c r="EV163" s="13">
        <f>IF(OR(P163="固・国A",P163="固・国B",P163=PL①!$A$32,P163=PL①!$A$33),1,0)</f>
        <v>1</v>
      </c>
      <c r="EY163" s="13">
        <f t="shared" si="15"/>
        <v>0</v>
      </c>
      <c r="EZ163" s="13">
        <f t="shared" si="16"/>
        <v>0</v>
      </c>
      <c r="FA163" s="13">
        <f>IF(AND(AJ163=PL①!$H$32,OR(入力①申請書項目!P163="固・国A",入力①申請書項目!P163="固・国B",入力①申請書項目!P163="固")),1,0)</f>
        <v>0</v>
      </c>
      <c r="FB163" s="13">
        <f>IF(AND($R$70=PL②!$G$1,入力①申請書項目!AJ163=PL①!$H$29,OR(入力①申請書項目!P163="固・国A",入力①申請書項目!P163="固・国B",入力①申請書項目!P163=PL①!$A$32,入力①申請書項目!P163=PL①!$A$33)),1,0)</f>
        <v>0</v>
      </c>
      <c r="FC163" s="13">
        <f>IF(AND(AW163=PL①!$D$29,OR(入力①申請書項目!P163="固・国A",入力①申請書項目!P163="固・国B",入力①申請書項目!P163="固")),1,0)</f>
        <v>0</v>
      </c>
      <c r="FE163" s="27" t="str">
        <f t="shared" si="17"/>
        <v/>
      </c>
      <c r="FF163" s="27" t="str">
        <f t="shared" si="18"/>
        <v/>
      </c>
      <c r="FG163" s="27" t="str">
        <f t="shared" si="19"/>
        <v/>
      </c>
      <c r="FH163" s="27" t="str">
        <f t="shared" si="20"/>
        <v/>
      </c>
      <c r="FI163" s="27" t="str">
        <f t="shared" si="21"/>
        <v/>
      </c>
      <c r="FK163" s="42">
        <f t="shared" si="23"/>
        <v>1</v>
      </c>
      <c r="FL163" s="42" t="str">
        <f t="shared" si="22"/>
        <v/>
      </c>
    </row>
    <row r="164" spans="4:178" x14ac:dyDescent="0.15">
      <c r="D164" s="113">
        <v>4</v>
      </c>
      <c r="E164" s="933"/>
      <c r="F164" s="934"/>
      <c r="G164" s="935"/>
      <c r="H164" s="936"/>
      <c r="I164" s="937"/>
      <c r="J164" s="938"/>
      <c r="K164" s="939"/>
      <c r="L164" s="939"/>
      <c r="M164" s="930"/>
      <c r="N164" s="931"/>
      <c r="O164" s="932"/>
      <c r="P164" s="933"/>
      <c r="Q164" s="933"/>
      <c r="R164" s="933"/>
      <c r="S164" s="933"/>
      <c r="T164" s="940"/>
      <c r="U164" s="940"/>
      <c r="V164" s="940"/>
      <c r="W164" s="940"/>
      <c r="X164" s="940"/>
      <c r="Y164" s="940"/>
      <c r="Z164" s="940"/>
      <c r="AA164" s="940"/>
      <c r="AB164" s="940"/>
      <c r="AC164" s="940"/>
      <c r="AD164" s="941"/>
      <c r="AE164" s="942"/>
      <c r="AF164" s="942"/>
      <c r="AG164" s="992"/>
      <c r="AH164" s="992"/>
      <c r="AI164" s="993"/>
      <c r="AJ164" s="935"/>
      <c r="AK164" s="936"/>
      <c r="AL164" s="936"/>
      <c r="AM164" s="937"/>
      <c r="AN164" s="944"/>
      <c r="AO164" s="944"/>
      <c r="AP164" s="944"/>
      <c r="AQ164" s="940"/>
      <c r="AR164" s="940"/>
      <c r="AS164" s="945">
        <f t="shared" si="10"/>
        <v>0</v>
      </c>
      <c r="AT164" s="945"/>
      <c r="AU164" s="945"/>
      <c r="AV164" s="945"/>
      <c r="AW164" s="946"/>
      <c r="AX164" s="947"/>
      <c r="AY164" s="1013"/>
      <c r="AZ164" s="1013"/>
      <c r="BA164" s="1013"/>
      <c r="BB164" s="1013"/>
      <c r="DK164" s="1020"/>
      <c r="DL164" s="1020"/>
      <c r="DM164" s="1020"/>
      <c r="DN164" s="1020"/>
      <c r="DO164" s="1014" t="s">
        <v>94</v>
      </c>
      <c r="DP164" s="1014"/>
      <c r="DQ164" s="1014"/>
      <c r="DR164" s="1024"/>
      <c r="DS164" s="1025"/>
      <c r="DT164" s="1026"/>
      <c r="DU164" s="1014">
        <f ca="1">SUMIF(入力①申請書項目!$AJ$161:$AM$269,DO164,入力①申請書項目!$AQ$161:$AR$269)</f>
        <v>0</v>
      </c>
      <c r="DV164" s="1014"/>
      <c r="DW164" s="1015">
        <f>SUMIF(入力①申請書項目!$AJ$161:$AM$269,DO164,入力①申請書項目!$AS$161:$AV$269)</f>
        <v>0</v>
      </c>
      <c r="DX164" s="1015"/>
      <c r="DY164" s="1015"/>
      <c r="DZ164"/>
      <c r="EA164"/>
      <c r="EB164"/>
      <c r="EC164"/>
      <c r="EL164" s="13"/>
      <c r="EM164" s="27"/>
      <c r="EN164" s="27">
        <f t="shared" si="11"/>
        <v>0</v>
      </c>
      <c r="EO164" s="27" t="str">
        <f t="shared" si="12"/>
        <v/>
      </c>
      <c r="EP164" s="13"/>
      <c r="EQ164" s="13">
        <f>IF(AND(OR(P164="固・国A",P164="固・国B",P164="固"),OR(AJ164=PL①!$H$29,AJ164=PL①!$H$30,AJ164=PL①!$H$31)),1,0)</f>
        <v>0</v>
      </c>
      <c r="ER164" s="13">
        <f t="shared" si="13"/>
        <v>0</v>
      </c>
      <c r="ES164" s="13">
        <f>IF(ER164=0,1,IF($R$74="",0,VLOOKUP($R$74,PL②!A$58:$P$1530,ER164))+IF($AG$74="",0,VLOOKUP($AG$74,PL②!A$58:$P$1530,ER164))+IF($AV$74="",0,VLOOKUP($AV$74,PL②!A$58:$P$1530,ER164)))</f>
        <v>1</v>
      </c>
      <c r="ET164" s="13" t="str">
        <f t="shared" si="14"/>
        <v/>
      </c>
      <c r="EU164" s="13"/>
      <c r="EV164" s="13">
        <f>IF(OR(P164="固・国A",P164="固・国B",P164=PL①!$A$32,P164=PL①!$A$33),1,0)</f>
        <v>1</v>
      </c>
      <c r="EY164" s="13">
        <f t="shared" si="15"/>
        <v>0</v>
      </c>
      <c r="EZ164" s="13">
        <f t="shared" si="16"/>
        <v>0</v>
      </c>
      <c r="FA164" s="13">
        <f>IF(AND(AJ164=PL①!$H$32,OR(入力①申請書項目!P164="固・国A",入力①申請書項目!P164="固・国B",入力①申請書項目!P164="固")),1,0)</f>
        <v>0</v>
      </c>
      <c r="FB164" s="13">
        <f>IF(AND($R$70=PL②!$G$1,入力①申請書項目!AJ164=PL①!$H$29,OR(入力①申請書項目!P164="固・国A",入力①申請書項目!P164="固・国B",入力①申請書項目!P164=PL①!$A$32,入力①申請書項目!P164=PL①!$A$33)),1,0)</f>
        <v>0</v>
      </c>
      <c r="FC164" s="13">
        <f>IF(AND(AW164=PL①!$D$29,OR(入力①申請書項目!P164="固・国A",入力①申請書項目!P164="固・国B",入力①申請書項目!P164="固")),1,0)</f>
        <v>0</v>
      </c>
      <c r="FE164" s="27" t="str">
        <f t="shared" si="17"/>
        <v/>
      </c>
      <c r="FF164" s="27" t="str">
        <f t="shared" si="18"/>
        <v/>
      </c>
      <c r="FG164" s="27" t="str">
        <f t="shared" si="19"/>
        <v/>
      </c>
      <c r="FH164" s="27" t="str">
        <f t="shared" si="20"/>
        <v/>
      </c>
      <c r="FI164" s="27" t="str">
        <f t="shared" si="21"/>
        <v/>
      </c>
      <c r="FK164" s="42">
        <f t="shared" si="23"/>
        <v>1</v>
      </c>
      <c r="FL164" s="42" t="str">
        <f t="shared" si="22"/>
        <v/>
      </c>
    </row>
    <row r="165" spans="4:178" x14ac:dyDescent="0.15">
      <c r="D165" s="113">
        <v>5</v>
      </c>
      <c r="E165" s="933"/>
      <c r="F165" s="934"/>
      <c r="G165" s="935"/>
      <c r="H165" s="936"/>
      <c r="I165" s="937"/>
      <c r="J165" s="938"/>
      <c r="K165" s="939"/>
      <c r="L165" s="939"/>
      <c r="M165" s="930"/>
      <c r="N165" s="931"/>
      <c r="O165" s="932"/>
      <c r="P165" s="933"/>
      <c r="Q165" s="933"/>
      <c r="R165" s="933"/>
      <c r="S165" s="933"/>
      <c r="T165" s="940"/>
      <c r="U165" s="940"/>
      <c r="V165" s="940"/>
      <c r="W165" s="940"/>
      <c r="X165" s="940"/>
      <c r="Y165" s="940"/>
      <c r="Z165" s="940"/>
      <c r="AA165" s="940"/>
      <c r="AB165" s="940"/>
      <c r="AC165" s="940"/>
      <c r="AD165" s="941"/>
      <c r="AE165" s="942"/>
      <c r="AF165" s="942"/>
      <c r="AG165" s="992"/>
      <c r="AH165" s="992"/>
      <c r="AI165" s="993"/>
      <c r="AJ165" s="935"/>
      <c r="AK165" s="936"/>
      <c r="AL165" s="936"/>
      <c r="AM165" s="937"/>
      <c r="AN165" s="944"/>
      <c r="AO165" s="944"/>
      <c r="AP165" s="944"/>
      <c r="AQ165" s="940"/>
      <c r="AR165" s="940"/>
      <c r="AS165" s="945">
        <f t="shared" si="10"/>
        <v>0</v>
      </c>
      <c r="AT165" s="945"/>
      <c r="AU165" s="945"/>
      <c r="AV165" s="945"/>
      <c r="AW165" s="946"/>
      <c r="AX165" s="947"/>
      <c r="AY165" s="1013"/>
      <c r="AZ165" s="1013"/>
      <c r="BA165" s="1013"/>
      <c r="BB165" s="1013"/>
      <c r="DK165" s="1020"/>
      <c r="DL165" s="1020"/>
      <c r="DM165" s="1020"/>
      <c r="DN165" s="1020"/>
      <c r="DO165" s="1014" t="s">
        <v>95</v>
      </c>
      <c r="DP165" s="1014"/>
      <c r="DQ165" s="1014"/>
      <c r="DR165" s="1027"/>
      <c r="DS165" s="1028"/>
      <c r="DT165" s="1029"/>
      <c r="DU165" s="1014">
        <f ca="1">SUMIF(入力①申請書項目!$AJ$161:$AM$269,DO165,入力①申請書項目!$AQ$161:$AR$269)</f>
        <v>0</v>
      </c>
      <c r="DV165" s="1014"/>
      <c r="DW165" s="1015">
        <f>SUMIF(入力①申請書項目!$AJ$161:$AM$269,DO165,入力①申請書項目!$AS$161:$AV$269)</f>
        <v>0</v>
      </c>
      <c r="DX165" s="1015"/>
      <c r="DY165" s="1015"/>
      <c r="DZ165"/>
      <c r="EA165"/>
      <c r="EB165"/>
      <c r="EC165"/>
      <c r="EL165" s="13"/>
      <c r="EM165" s="27"/>
      <c r="EN165" s="27">
        <f t="shared" si="11"/>
        <v>0</v>
      </c>
      <c r="EO165" s="27" t="str">
        <f t="shared" si="12"/>
        <v/>
      </c>
      <c r="EP165" s="13"/>
      <c r="EQ165" s="13">
        <f>IF(AND(OR(P165="固・国A",P165="固・国B",P165="固"),OR(AJ165=PL①!$H$29,AJ165=PL①!$H$30,AJ165=PL①!$H$31)),1,0)</f>
        <v>0</v>
      </c>
      <c r="ER165" s="13">
        <f t="shared" si="13"/>
        <v>0</v>
      </c>
      <c r="ES165" s="13">
        <f>IF(ER165=0,1,IF($R$74="",0,VLOOKUP($R$74,PL②!A$58:$P$1530,ER165))+IF($AG$74="",0,VLOOKUP($AG$74,PL②!A$58:$P$1530,ER165))+IF($AV$74="",0,VLOOKUP($AV$74,PL②!A$58:$P$1530,ER165)))</f>
        <v>1</v>
      </c>
      <c r="ET165" s="13" t="str">
        <f t="shared" si="14"/>
        <v/>
      </c>
      <c r="EU165" s="13"/>
      <c r="EV165" s="13">
        <f>IF(OR(P165="固・国A",P165="固・国B",P165=PL①!$A$32,P165=PL①!$A$33),1,0)</f>
        <v>1</v>
      </c>
      <c r="EY165" s="13">
        <f t="shared" si="15"/>
        <v>0</v>
      </c>
      <c r="EZ165" s="13">
        <f t="shared" si="16"/>
        <v>0</v>
      </c>
      <c r="FA165" s="13">
        <f>IF(AND(AJ165=PL①!$H$32,OR(入力①申請書項目!P165="固・国A",入力①申請書項目!P165="固・国B",入力①申請書項目!P165="固")),1,0)</f>
        <v>0</v>
      </c>
      <c r="FB165" s="13">
        <f>IF(AND($R$70=PL②!$G$1,入力①申請書項目!AJ165=PL①!$H$29,OR(入力①申請書項目!P165="固・国A",入力①申請書項目!P165="固・国B",入力①申請書項目!P165=PL①!$A$32,入力①申請書項目!P165=PL①!$A$33)),1,0)</f>
        <v>0</v>
      </c>
      <c r="FC165" s="13">
        <f>IF(AND(AW165=PL①!$D$29,OR(入力①申請書項目!P165="固・国A",入力①申請書項目!P165="固・国B",入力①申請書項目!P165="固")),1,0)</f>
        <v>0</v>
      </c>
      <c r="FE165" s="27" t="str">
        <f t="shared" si="17"/>
        <v/>
      </c>
      <c r="FF165" s="27" t="str">
        <f t="shared" si="18"/>
        <v/>
      </c>
      <c r="FG165" s="27" t="str">
        <f t="shared" si="19"/>
        <v/>
      </c>
      <c r="FH165" s="27" t="str">
        <f t="shared" si="20"/>
        <v/>
      </c>
      <c r="FI165" s="27" t="str">
        <f t="shared" si="21"/>
        <v/>
      </c>
      <c r="FK165" s="42">
        <f t="shared" si="23"/>
        <v>1</v>
      </c>
      <c r="FL165" s="42" t="str">
        <f t="shared" si="22"/>
        <v/>
      </c>
    </row>
    <row r="166" spans="4:178" x14ac:dyDescent="0.15">
      <c r="D166" s="113">
        <v>6</v>
      </c>
      <c r="E166" s="933"/>
      <c r="F166" s="934"/>
      <c r="G166" s="935"/>
      <c r="H166" s="936"/>
      <c r="I166" s="937"/>
      <c r="J166" s="938"/>
      <c r="K166" s="939"/>
      <c r="L166" s="939"/>
      <c r="M166" s="930"/>
      <c r="N166" s="931"/>
      <c r="O166" s="932"/>
      <c r="P166" s="933"/>
      <c r="Q166" s="933"/>
      <c r="R166" s="933"/>
      <c r="S166" s="933"/>
      <c r="T166" s="940"/>
      <c r="U166" s="940"/>
      <c r="V166" s="940"/>
      <c r="W166" s="940"/>
      <c r="X166" s="940"/>
      <c r="Y166" s="940"/>
      <c r="Z166" s="940"/>
      <c r="AA166" s="940"/>
      <c r="AB166" s="940"/>
      <c r="AC166" s="940"/>
      <c r="AD166" s="941"/>
      <c r="AE166" s="942"/>
      <c r="AF166" s="942"/>
      <c r="AG166" s="992"/>
      <c r="AH166" s="992"/>
      <c r="AI166" s="993"/>
      <c r="AJ166" s="935"/>
      <c r="AK166" s="936"/>
      <c r="AL166" s="936"/>
      <c r="AM166" s="937"/>
      <c r="AN166" s="944"/>
      <c r="AO166" s="944"/>
      <c r="AP166" s="944"/>
      <c r="AQ166" s="940"/>
      <c r="AR166" s="940"/>
      <c r="AS166" s="945">
        <f t="shared" si="10"/>
        <v>0</v>
      </c>
      <c r="AT166" s="945"/>
      <c r="AU166" s="945"/>
      <c r="AV166" s="945"/>
      <c r="AW166" s="946"/>
      <c r="AX166" s="947"/>
      <c r="AY166" s="1013"/>
      <c r="AZ166" s="1013"/>
      <c r="BA166" s="1013"/>
      <c r="BB166" s="1013"/>
      <c r="DK166" s="1030" t="s">
        <v>96</v>
      </c>
      <c r="DL166" s="1030"/>
      <c r="DM166" s="1030"/>
      <c r="DN166" s="1030"/>
      <c r="DO166" s="1030"/>
      <c r="DP166" s="1030"/>
      <c r="DQ166" s="1030"/>
      <c r="DR166" s="1030"/>
      <c r="DS166" s="1030"/>
      <c r="DT166" s="1030"/>
      <c r="DU166" s="1014">
        <f ca="1">SUM(DU161:DV165)</f>
        <v>0</v>
      </c>
      <c r="DV166" s="1014"/>
      <c r="DW166" s="1015">
        <f>SUM(DW161:DY165)</f>
        <v>0</v>
      </c>
      <c r="DX166" s="1015"/>
      <c r="DY166" s="1015"/>
      <c r="DZ166"/>
      <c r="EA166"/>
      <c r="EB166"/>
      <c r="EC166"/>
      <c r="EL166" s="13"/>
      <c r="EM166" s="27"/>
      <c r="EN166" s="27">
        <f t="shared" si="11"/>
        <v>0</v>
      </c>
      <c r="EO166" s="27" t="str">
        <f t="shared" si="12"/>
        <v/>
      </c>
      <c r="EP166" s="13"/>
      <c r="EQ166" s="13">
        <f>IF(AND(OR(P166="固・国A",P166="固・国B",P166="固"),OR(AJ166=PL①!$H$29,AJ166=PL①!$H$30,AJ166=PL①!$H$31)),1,0)</f>
        <v>0</v>
      </c>
      <c r="ER166" s="13">
        <f t="shared" si="13"/>
        <v>0</v>
      </c>
      <c r="ES166" s="13">
        <f>IF(ER166=0,1,IF($R$74="",0,VLOOKUP($R$74,PL②!A$58:$P$1530,ER166))+IF($AG$74="",0,VLOOKUP($AG$74,PL②!A$58:$P$1530,ER166))+IF($AV$74="",0,VLOOKUP($AV$74,PL②!A$58:$P$1530,ER166)))</f>
        <v>1</v>
      </c>
      <c r="ET166" s="13" t="str">
        <f t="shared" si="14"/>
        <v/>
      </c>
      <c r="EU166" s="13"/>
      <c r="EV166" s="13">
        <f>IF(OR(P166="固・国A",P166="固・国B",P166=PL①!$A$32,P166=PL①!$A$33),1,0)</f>
        <v>1</v>
      </c>
      <c r="EY166" s="13">
        <f t="shared" si="15"/>
        <v>0</v>
      </c>
      <c r="EZ166" s="13">
        <f t="shared" si="16"/>
        <v>0</v>
      </c>
      <c r="FA166" s="13">
        <f>IF(AND(AJ166=PL①!$H$32,OR(入力①申請書項目!P166="固・国A",入力①申請書項目!P166="固・国B",入力①申請書項目!P166="固")),1,0)</f>
        <v>0</v>
      </c>
      <c r="FB166" s="13">
        <f>IF(AND($R$70=PL②!$G$1,入力①申請書項目!AJ166=PL①!$H$29,OR(入力①申請書項目!P166="固・国A",入力①申請書項目!P166="固・国B",入力①申請書項目!P166=PL①!$A$32,入力①申請書項目!P166=PL①!$A$33)),1,0)</f>
        <v>0</v>
      </c>
      <c r="FC166" s="13">
        <f>IF(AND(AW166=PL①!$D$29,OR(入力①申請書項目!P166="固・国A",入力①申請書項目!P166="固・国B",入力①申請書項目!P166="固")),1,0)</f>
        <v>0</v>
      </c>
      <c r="FE166" s="27" t="str">
        <f t="shared" si="17"/>
        <v/>
      </c>
      <c r="FF166" s="27" t="str">
        <f t="shared" si="18"/>
        <v/>
      </c>
      <c r="FG166" s="27" t="str">
        <f t="shared" si="19"/>
        <v/>
      </c>
      <c r="FH166" s="27" t="str">
        <f t="shared" si="20"/>
        <v/>
      </c>
      <c r="FI166" s="27" t="str">
        <f t="shared" si="21"/>
        <v/>
      </c>
      <c r="FK166" s="42">
        <f t="shared" si="23"/>
        <v>1</v>
      </c>
      <c r="FL166" s="42" t="str">
        <f t="shared" si="22"/>
        <v/>
      </c>
    </row>
    <row r="167" spans="4:178" x14ac:dyDescent="0.15">
      <c r="D167" s="113">
        <v>7</v>
      </c>
      <c r="E167" s="933"/>
      <c r="F167" s="934"/>
      <c r="G167" s="935"/>
      <c r="H167" s="936"/>
      <c r="I167" s="937"/>
      <c r="J167" s="938"/>
      <c r="K167" s="939"/>
      <c r="L167" s="939"/>
      <c r="M167" s="930"/>
      <c r="N167" s="931"/>
      <c r="O167" s="932"/>
      <c r="P167" s="933"/>
      <c r="Q167" s="933"/>
      <c r="R167" s="933"/>
      <c r="S167" s="933"/>
      <c r="T167" s="940"/>
      <c r="U167" s="940"/>
      <c r="V167" s="940"/>
      <c r="W167" s="940"/>
      <c r="X167" s="940"/>
      <c r="Y167" s="940"/>
      <c r="Z167" s="940"/>
      <c r="AA167" s="940"/>
      <c r="AB167" s="940"/>
      <c r="AC167" s="940"/>
      <c r="AD167" s="941"/>
      <c r="AE167" s="942"/>
      <c r="AF167" s="942"/>
      <c r="AG167" s="992"/>
      <c r="AH167" s="992"/>
      <c r="AI167" s="993"/>
      <c r="AJ167" s="935"/>
      <c r="AK167" s="936"/>
      <c r="AL167" s="936"/>
      <c r="AM167" s="937"/>
      <c r="AN167" s="944"/>
      <c r="AO167" s="944"/>
      <c r="AP167" s="944"/>
      <c r="AQ167" s="940"/>
      <c r="AR167" s="940"/>
      <c r="AS167" s="945">
        <f>AN167*AQ167</f>
        <v>0</v>
      </c>
      <c r="AT167" s="945"/>
      <c r="AU167" s="945"/>
      <c r="AV167" s="945"/>
      <c r="AW167" s="946"/>
      <c r="AX167" s="947"/>
      <c r="AY167" s="1013"/>
      <c r="AZ167" s="1013"/>
      <c r="BA167" s="1013"/>
      <c r="BB167" s="1013"/>
      <c r="DT167"/>
      <c r="DU167"/>
      <c r="DV167"/>
      <c r="DW167"/>
      <c r="DX167"/>
      <c r="DY167"/>
      <c r="DZ167"/>
      <c r="EA167"/>
      <c r="EB167"/>
      <c r="EC167"/>
      <c r="EL167" s="13"/>
      <c r="EM167" s="27"/>
      <c r="EN167" s="27">
        <f t="shared" si="11"/>
        <v>0</v>
      </c>
      <c r="EO167" s="27" t="str">
        <f t="shared" si="12"/>
        <v/>
      </c>
      <c r="EP167" s="13"/>
      <c r="EQ167" s="13">
        <f>IF(AND(OR(P167="固・国A",P167="固・国B",P167="固"),OR(AJ167=PL①!$H$29,AJ167=PL①!$H$30,AJ167=PL①!$H$31)),1,0)</f>
        <v>0</v>
      </c>
      <c r="ER167" s="13">
        <f t="shared" si="13"/>
        <v>0</v>
      </c>
      <c r="ES167" s="13">
        <f>IF(ER167=0,1,IF($R$74="",0,VLOOKUP($R$74,PL②!A$58:$P$1530,ER167))+IF($AG$74="",0,VLOOKUP($AG$74,PL②!A$58:$P$1530,ER167))+IF($AV$74="",0,VLOOKUP($AV$74,PL②!A$58:$P$1530,ER167)))</f>
        <v>1</v>
      </c>
      <c r="ET167" s="13" t="str">
        <f t="shared" si="14"/>
        <v/>
      </c>
      <c r="EU167" s="13"/>
      <c r="EV167" s="13">
        <f>IF(OR(P167="固・国A",P167="固・国B",P167=PL①!$A$32,P167=PL①!$A$33),1,0)</f>
        <v>1</v>
      </c>
      <c r="EY167" s="13">
        <f t="shared" si="15"/>
        <v>0</v>
      </c>
      <c r="EZ167" s="13">
        <f t="shared" si="16"/>
        <v>0</v>
      </c>
      <c r="FA167" s="13">
        <f>IF(AND(AJ167=PL①!$H$32,OR(入力①申請書項目!P167="固・国A",入力①申請書項目!P167="固・国B",入力①申請書項目!P167="固")),1,0)</f>
        <v>0</v>
      </c>
      <c r="FB167" s="13">
        <f>IF(AND($R$70=PL②!$G$1,入力①申請書項目!AJ167=PL①!$H$29,OR(入力①申請書項目!P167="固・国A",入力①申請書項目!P167="固・国B",入力①申請書項目!P167=PL①!$A$32,入力①申請書項目!P167=PL①!$A$33)),1,0)</f>
        <v>0</v>
      </c>
      <c r="FC167" s="13">
        <f>IF(AND(AW167=PL①!$D$29,OR(入力①申請書項目!P167="固・国A",入力①申請書項目!P167="固・国B",入力①申請書項目!P167="固")),1,0)</f>
        <v>0</v>
      </c>
      <c r="FE167" s="27" t="str">
        <f t="shared" si="17"/>
        <v/>
      </c>
      <c r="FF167" s="27" t="str">
        <f t="shared" si="18"/>
        <v/>
      </c>
      <c r="FG167" s="27" t="str">
        <f t="shared" si="19"/>
        <v/>
      </c>
      <c r="FH167" s="27" t="str">
        <f t="shared" si="20"/>
        <v/>
      </c>
      <c r="FI167" s="27" t="str">
        <f t="shared" si="21"/>
        <v/>
      </c>
      <c r="FK167" s="42">
        <f t="shared" si="23"/>
        <v>1</v>
      </c>
      <c r="FL167" s="42" t="str">
        <f t="shared" si="22"/>
        <v/>
      </c>
    </row>
    <row r="168" spans="4:178" x14ac:dyDescent="0.15">
      <c r="D168" s="113">
        <v>8</v>
      </c>
      <c r="E168" s="933"/>
      <c r="F168" s="934"/>
      <c r="G168" s="935"/>
      <c r="H168" s="936"/>
      <c r="I168" s="937"/>
      <c r="J168" s="938"/>
      <c r="K168" s="939"/>
      <c r="L168" s="939"/>
      <c r="M168" s="930"/>
      <c r="N168" s="931"/>
      <c r="O168" s="932"/>
      <c r="P168" s="933"/>
      <c r="Q168" s="933"/>
      <c r="R168" s="933"/>
      <c r="S168" s="933"/>
      <c r="T168" s="940"/>
      <c r="U168" s="940"/>
      <c r="V168" s="940"/>
      <c r="W168" s="940"/>
      <c r="X168" s="940"/>
      <c r="Y168" s="940"/>
      <c r="Z168" s="940"/>
      <c r="AA168" s="940"/>
      <c r="AB168" s="940"/>
      <c r="AC168" s="940"/>
      <c r="AD168" s="941"/>
      <c r="AE168" s="942"/>
      <c r="AF168" s="942"/>
      <c r="AG168" s="992"/>
      <c r="AH168" s="992"/>
      <c r="AI168" s="993"/>
      <c r="AJ168" s="935"/>
      <c r="AK168" s="936"/>
      <c r="AL168" s="936"/>
      <c r="AM168" s="937"/>
      <c r="AN168" s="944"/>
      <c r="AO168" s="944"/>
      <c r="AP168" s="944"/>
      <c r="AQ168" s="940"/>
      <c r="AR168" s="940"/>
      <c r="AS168" s="945">
        <f>AN168*AQ168</f>
        <v>0</v>
      </c>
      <c r="AT168" s="945"/>
      <c r="AU168" s="945"/>
      <c r="AV168" s="945"/>
      <c r="AW168" s="946"/>
      <c r="AX168" s="947"/>
      <c r="AY168" s="1013"/>
      <c r="AZ168" s="1013"/>
      <c r="BA168" s="1013"/>
      <c r="BB168" s="1013"/>
      <c r="DT168"/>
      <c r="DU168"/>
      <c r="DV168"/>
      <c r="DW168"/>
      <c r="DX168"/>
      <c r="DY168"/>
      <c r="DZ168"/>
      <c r="EA168"/>
      <c r="EB168"/>
      <c r="EC168"/>
      <c r="EL168" s="13"/>
      <c r="EM168" s="27"/>
      <c r="EN168" s="27">
        <f t="shared" si="11"/>
        <v>0</v>
      </c>
      <c r="EO168" s="27" t="str">
        <f t="shared" si="12"/>
        <v/>
      </c>
      <c r="EP168" s="13"/>
      <c r="EQ168" s="13">
        <f>IF(AND(OR(P168="固・国A",P168="固・国B",P168="固"),OR(AJ168=PL①!$H$29,AJ168=PL①!$H$30,AJ168=PL①!$H$31)),1,0)</f>
        <v>0</v>
      </c>
      <c r="ER168" s="13">
        <f t="shared" si="13"/>
        <v>0</v>
      </c>
      <c r="ES168" s="13">
        <f>IF(ER168=0,1,IF($R$74="",0,VLOOKUP($R$74,PL②!A$58:$P$1530,ER168))+IF($AG$74="",0,VLOOKUP($AG$74,PL②!A$58:$P$1530,ER168))+IF($AV$74="",0,VLOOKUP($AV$74,PL②!A$58:$P$1530,ER168)))</f>
        <v>1</v>
      </c>
      <c r="ET168" s="13" t="str">
        <f t="shared" si="14"/>
        <v/>
      </c>
      <c r="EU168" s="13"/>
      <c r="EV168" s="13">
        <f>IF(OR(P168="固・国A",P168="固・国B",P168=PL①!$A$32,P168=PL①!$A$33),1,0)</f>
        <v>1</v>
      </c>
      <c r="EY168" s="13">
        <f t="shared" si="15"/>
        <v>0</v>
      </c>
      <c r="EZ168" s="13">
        <f t="shared" si="16"/>
        <v>0</v>
      </c>
      <c r="FA168" s="13">
        <f>IF(AND(AJ168=PL①!$H$32,OR(入力①申請書項目!P168="固・国A",入力①申請書項目!P168="固・国B",入力①申請書項目!P168="固")),1,0)</f>
        <v>0</v>
      </c>
      <c r="FB168" s="13">
        <f>IF(AND($R$70=PL②!$G$1,入力①申請書項目!AJ168=PL①!$H$29,OR(入力①申請書項目!P168="固・国A",入力①申請書項目!P168="固・国B",入力①申請書項目!P168=PL①!$A$32,入力①申請書項目!P168=PL①!$A$33)),1,0)</f>
        <v>0</v>
      </c>
      <c r="FC168" s="13">
        <f>IF(AND(AW168=PL①!$D$29,OR(入力①申請書項目!P168="固・国A",入力①申請書項目!P168="固・国B",入力①申請書項目!P168="固")),1,0)</f>
        <v>0</v>
      </c>
      <c r="FE168" s="27" t="str">
        <f t="shared" si="17"/>
        <v/>
      </c>
      <c r="FF168" s="27" t="str">
        <f t="shared" si="18"/>
        <v/>
      </c>
      <c r="FG168" s="27" t="str">
        <f t="shared" si="19"/>
        <v/>
      </c>
      <c r="FH168" s="27" t="str">
        <f t="shared" si="20"/>
        <v/>
      </c>
      <c r="FI168" s="27" t="str">
        <f t="shared" si="21"/>
        <v/>
      </c>
      <c r="FK168" s="42">
        <f t="shared" si="23"/>
        <v>1</v>
      </c>
      <c r="FL168" s="42" t="str">
        <f t="shared" si="22"/>
        <v/>
      </c>
    </row>
    <row r="169" spans="4:178" ht="13.5" customHeight="1" x14ac:dyDescent="0.15">
      <c r="D169" s="113">
        <v>9</v>
      </c>
      <c r="E169" s="933"/>
      <c r="F169" s="934"/>
      <c r="G169" s="935"/>
      <c r="H169" s="936"/>
      <c r="I169" s="937"/>
      <c r="J169" s="938"/>
      <c r="K169" s="939"/>
      <c r="L169" s="939"/>
      <c r="M169" s="930"/>
      <c r="N169" s="931"/>
      <c r="O169" s="932"/>
      <c r="P169" s="933"/>
      <c r="Q169" s="933"/>
      <c r="R169" s="933"/>
      <c r="S169" s="933"/>
      <c r="T169" s="940"/>
      <c r="U169" s="940"/>
      <c r="V169" s="940"/>
      <c r="W169" s="940"/>
      <c r="X169" s="940"/>
      <c r="Y169" s="940"/>
      <c r="Z169" s="940"/>
      <c r="AA169" s="940"/>
      <c r="AB169" s="940"/>
      <c r="AC169" s="940"/>
      <c r="AD169" s="941"/>
      <c r="AE169" s="942"/>
      <c r="AF169" s="942"/>
      <c r="AG169" s="992"/>
      <c r="AH169" s="992"/>
      <c r="AI169" s="993"/>
      <c r="AJ169" s="935"/>
      <c r="AK169" s="936"/>
      <c r="AL169" s="936"/>
      <c r="AM169" s="937"/>
      <c r="AN169" s="944"/>
      <c r="AO169" s="944"/>
      <c r="AP169" s="944"/>
      <c r="AQ169" s="940"/>
      <c r="AR169" s="940"/>
      <c r="AS169" s="945">
        <f>AN169*AQ169</f>
        <v>0</v>
      </c>
      <c r="AT169" s="945"/>
      <c r="AU169" s="945"/>
      <c r="AV169" s="945"/>
      <c r="AW169" s="946"/>
      <c r="AX169" s="947"/>
      <c r="AY169" s="1013"/>
      <c r="AZ169" s="1013"/>
      <c r="BA169" s="1013"/>
      <c r="BB169" s="1013"/>
      <c r="DT169"/>
      <c r="DU169"/>
      <c r="DV169"/>
      <c r="DW169"/>
      <c r="DX169"/>
      <c r="DY169"/>
      <c r="DZ169"/>
      <c r="EA169"/>
      <c r="EB169"/>
      <c r="EC169"/>
      <c r="EL169" s="13"/>
      <c r="EM169" s="27"/>
      <c r="EN169" s="27">
        <f t="shared" si="11"/>
        <v>0</v>
      </c>
      <c r="EO169" s="27" t="str">
        <f t="shared" si="12"/>
        <v/>
      </c>
      <c r="EP169" s="13"/>
      <c r="EQ169" s="13">
        <f>IF(AND(OR(P169="固・国A",P169="固・国B",P169="固"),OR(AJ169=PL①!$H$29,AJ169=PL①!$H$30,AJ169=PL①!$H$31)),1,0)</f>
        <v>0</v>
      </c>
      <c r="ER169" s="13">
        <f t="shared" si="13"/>
        <v>0</v>
      </c>
      <c r="ES169" s="13">
        <f>IF(ER169=0,1,IF($R$74="",0,VLOOKUP($R$74,PL②!A$58:$P$1530,ER169))+IF($AG$74="",0,VLOOKUP($AG$74,PL②!A$58:$P$1530,ER169))+IF($AV$74="",0,VLOOKUP($AV$74,PL②!A$58:$P$1530,ER169)))</f>
        <v>1</v>
      </c>
      <c r="ET169" s="13" t="str">
        <f t="shared" si="14"/>
        <v/>
      </c>
      <c r="EU169" s="13"/>
      <c r="EV169" s="13">
        <f>IF(OR(P169="固・国A",P169="固・国B",P169=PL①!$A$32,P169=PL①!$A$33),1,0)</f>
        <v>1</v>
      </c>
      <c r="EY169" s="13">
        <f t="shared" si="15"/>
        <v>0</v>
      </c>
      <c r="EZ169" s="13">
        <f t="shared" si="16"/>
        <v>0</v>
      </c>
      <c r="FA169" s="13">
        <f>IF(AND(AJ169=PL①!$H$32,OR(入力①申請書項目!P169="固・国A",入力①申請書項目!P169="固・国B",入力①申請書項目!P169="固")),1,0)</f>
        <v>0</v>
      </c>
      <c r="FB169" s="13">
        <f>IF(AND($R$70=PL②!$G$1,入力①申請書項目!AJ169=PL①!$H$29,OR(入力①申請書項目!P169="固・国A",入力①申請書項目!P169="固・国B",入力①申請書項目!P169=PL①!$A$32,入力①申請書項目!P169=PL①!$A$33)),1,0)</f>
        <v>0</v>
      </c>
      <c r="FC169" s="13">
        <f>IF(AND(AW169=PL①!$D$29,OR(入力①申請書項目!P169="固・国A",入力①申請書項目!P169="固・国B",入力①申請書項目!P169="固")),1,0)</f>
        <v>0</v>
      </c>
      <c r="FE169" s="27" t="str">
        <f t="shared" si="17"/>
        <v/>
      </c>
      <c r="FF169" s="27" t="str">
        <f t="shared" si="18"/>
        <v/>
      </c>
      <c r="FG169" s="27" t="str">
        <f t="shared" si="19"/>
        <v/>
      </c>
      <c r="FH169" s="27" t="str">
        <f t="shared" si="20"/>
        <v/>
      </c>
      <c r="FI169" s="27" t="str">
        <f t="shared" si="21"/>
        <v/>
      </c>
      <c r="FK169" s="42">
        <f t="shared" si="23"/>
        <v>1</v>
      </c>
      <c r="FL169" s="42" t="str">
        <f t="shared" si="22"/>
        <v/>
      </c>
    </row>
    <row r="170" spans="4:178" ht="13.5" customHeight="1" x14ac:dyDescent="0.15">
      <c r="P170" s="87"/>
      <c r="AW170" s="87" t="s">
        <v>585</v>
      </c>
      <c r="EY170" s="13">
        <f>IF(MAX(EO161:EO169,EO180:EO269)=0,EY173,MAX(EO161:EO169,EO180:EO269))</f>
        <v>24306</v>
      </c>
      <c r="EZ170" s="13" t="s">
        <v>586</v>
      </c>
      <c r="FU170"/>
      <c r="FV170"/>
    </row>
    <row r="171" spans="4:178" ht="13.5" customHeight="1" x14ac:dyDescent="0.15">
      <c r="D171" s="968" t="str">
        <f>IF(EN159&gt;0,"（注）「８ 経営力向上設備等の種類」欄に設備を記載の場合は、必ず工業会等証明書（A類型）または経済産業局の確認書（B類型）を添付してください。"&amp;CHAR(10)&amp;"経営力向上計画認定後に本欄に設備等を追加する場合は変更認定申請手続が必要となります。","本欄に記載のない設備については税制措置の対象となりません。"&amp;CHAR(10)&amp;"経営力向上計画認定後に本欄に設備等を追加する場合は変更認定申請手続が必要となります。")&amp;CV12&amp;CX5&amp;CX6&amp;CX7&amp;CX8&amp;CX9&amp;CX10&amp;CX11</f>
        <v>本欄に記載のない設備については税制措置の対象となりません。
経営力向上計画認定後に本欄に設備等を追加する場合は変更認定申請手続が必要となります。</v>
      </c>
      <c r="E171" s="969"/>
      <c r="F171" s="969"/>
      <c r="G171" s="969"/>
      <c r="H171" s="969"/>
      <c r="I171" s="969"/>
      <c r="J171" s="969"/>
      <c r="K171" s="969"/>
      <c r="L171" s="969"/>
      <c r="M171" s="969"/>
      <c r="N171" s="969"/>
      <c r="O171" s="969"/>
      <c r="P171" s="969"/>
      <c r="Q171" s="969"/>
      <c r="R171" s="969"/>
      <c r="S171" s="969"/>
      <c r="T171" s="969"/>
      <c r="U171" s="969"/>
      <c r="V171" s="969"/>
      <c r="W171" s="969"/>
      <c r="X171" s="969"/>
      <c r="Y171" s="969"/>
      <c r="Z171" s="969"/>
      <c r="AA171" s="969"/>
      <c r="AB171" s="969"/>
      <c r="AC171" s="969"/>
      <c r="AD171" s="969"/>
      <c r="AE171" s="969"/>
      <c r="AF171" s="969"/>
      <c r="AG171" s="969"/>
      <c r="AH171" s="969"/>
      <c r="AI171" s="970"/>
      <c r="AJ171" s="106"/>
      <c r="AM171" s="106"/>
      <c r="AN171" s="106"/>
      <c r="EY171" s="13">
        <f>IF(MIN(EO161:EO169,EO180:EO269)=0,EY173,MIN(EO161:EO169,EO180:EO269))</f>
        <v>24306</v>
      </c>
      <c r="EZ171" s="13" t="s">
        <v>587</v>
      </c>
      <c r="FU171"/>
      <c r="FV171"/>
    </row>
    <row r="172" spans="4:178" x14ac:dyDescent="0.15">
      <c r="D172" s="971"/>
      <c r="E172" s="972"/>
      <c r="F172" s="972"/>
      <c r="G172" s="972"/>
      <c r="H172" s="972"/>
      <c r="I172" s="972"/>
      <c r="J172" s="972"/>
      <c r="K172" s="972"/>
      <c r="L172" s="972"/>
      <c r="M172" s="972"/>
      <c r="N172" s="972"/>
      <c r="O172" s="972"/>
      <c r="P172" s="972"/>
      <c r="Q172" s="972"/>
      <c r="R172" s="972"/>
      <c r="S172" s="972"/>
      <c r="T172" s="972"/>
      <c r="U172" s="972"/>
      <c r="V172" s="972"/>
      <c r="W172" s="972"/>
      <c r="X172" s="972"/>
      <c r="Y172" s="972"/>
      <c r="Z172" s="972"/>
      <c r="AA172" s="972"/>
      <c r="AB172" s="972"/>
      <c r="AC172" s="972"/>
      <c r="AD172" s="972"/>
      <c r="AE172" s="972"/>
      <c r="AF172" s="972"/>
      <c r="AG172" s="972"/>
      <c r="AH172" s="972"/>
      <c r="AI172" s="973"/>
      <c r="AJ172" s="106"/>
      <c r="AK172" s="115"/>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EY172" s="13">
        <f>CX85</f>
        <v>24306</v>
      </c>
      <c r="EZ172" s="13" t="s">
        <v>588</v>
      </c>
      <c r="FU172"/>
      <c r="FV172"/>
    </row>
    <row r="173" spans="4:178" x14ac:dyDescent="0.15">
      <c r="D173" s="971"/>
      <c r="E173" s="972"/>
      <c r="F173" s="972"/>
      <c r="G173" s="972"/>
      <c r="H173" s="972"/>
      <c r="I173" s="972"/>
      <c r="J173" s="972"/>
      <c r="K173" s="972"/>
      <c r="L173" s="972"/>
      <c r="M173" s="972"/>
      <c r="N173" s="972"/>
      <c r="O173" s="972"/>
      <c r="P173" s="972"/>
      <c r="Q173" s="972"/>
      <c r="R173" s="972"/>
      <c r="S173" s="972"/>
      <c r="T173" s="972"/>
      <c r="U173" s="972"/>
      <c r="V173" s="972"/>
      <c r="W173" s="972"/>
      <c r="X173" s="972"/>
      <c r="Y173" s="972"/>
      <c r="Z173" s="972"/>
      <c r="AA173" s="972"/>
      <c r="AB173" s="972"/>
      <c r="AC173" s="972"/>
      <c r="AD173" s="972"/>
      <c r="AE173" s="972"/>
      <c r="AF173" s="972"/>
      <c r="AG173" s="972"/>
      <c r="AH173" s="972"/>
      <c r="AI173" s="973"/>
      <c r="AJ173" s="106"/>
      <c r="AK173" s="116"/>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EX173" s="13" t="s">
        <v>589</v>
      </c>
      <c r="EY173" s="13">
        <f>CY85</f>
        <v>24306</v>
      </c>
      <c r="EZ173" s="13" t="s">
        <v>590</v>
      </c>
      <c r="FU173"/>
      <c r="FV173"/>
    </row>
    <row r="174" spans="4:178" x14ac:dyDescent="0.15">
      <c r="D174" s="971"/>
      <c r="E174" s="972"/>
      <c r="F174" s="972"/>
      <c r="G174" s="972"/>
      <c r="H174" s="972"/>
      <c r="I174" s="972"/>
      <c r="J174" s="972"/>
      <c r="K174" s="972"/>
      <c r="L174" s="972"/>
      <c r="M174" s="972"/>
      <c r="N174" s="972"/>
      <c r="O174" s="972"/>
      <c r="P174" s="972"/>
      <c r="Q174" s="972"/>
      <c r="R174" s="972"/>
      <c r="S174" s="972"/>
      <c r="T174" s="972"/>
      <c r="U174" s="972"/>
      <c r="V174" s="972"/>
      <c r="W174" s="972"/>
      <c r="X174" s="972"/>
      <c r="Y174" s="972"/>
      <c r="Z174" s="972"/>
      <c r="AA174" s="972"/>
      <c r="AB174" s="972"/>
      <c r="AC174" s="972"/>
      <c r="AD174" s="972"/>
      <c r="AE174" s="972"/>
      <c r="AF174" s="972"/>
      <c r="AG174" s="972"/>
      <c r="AH174" s="972"/>
      <c r="AI174" s="973"/>
      <c r="AJ174" s="106"/>
      <c r="AK174" s="106"/>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EX174" s="46">
        <f>IF(EY171&lt;EY172-2,0,1)</f>
        <v>1</v>
      </c>
      <c r="EZ174" s="13" t="s">
        <v>591</v>
      </c>
      <c r="FU174"/>
      <c r="FV174"/>
    </row>
    <row r="175" spans="4:178" ht="32.25" customHeight="1" x14ac:dyDescent="0.15">
      <c r="D175" s="971"/>
      <c r="E175" s="972"/>
      <c r="F175" s="972"/>
      <c r="G175" s="972"/>
      <c r="H175" s="972"/>
      <c r="I175" s="972"/>
      <c r="J175" s="972"/>
      <c r="K175" s="972"/>
      <c r="L175" s="972"/>
      <c r="M175" s="972"/>
      <c r="N175" s="972"/>
      <c r="O175" s="972"/>
      <c r="P175" s="972"/>
      <c r="Q175" s="972"/>
      <c r="R175" s="972"/>
      <c r="S175" s="972"/>
      <c r="T175" s="972"/>
      <c r="U175" s="972"/>
      <c r="V175" s="972"/>
      <c r="W175" s="972"/>
      <c r="X175" s="972"/>
      <c r="Y175" s="972"/>
      <c r="Z175" s="972"/>
      <c r="AA175" s="972"/>
      <c r="AB175" s="972"/>
      <c r="AC175" s="972"/>
      <c r="AD175" s="972"/>
      <c r="AE175" s="972"/>
      <c r="AF175" s="972"/>
      <c r="AG175" s="972"/>
      <c r="AH175" s="972"/>
      <c r="AI175" s="973"/>
      <c r="AJ175" s="106"/>
      <c r="AK175" s="106"/>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EX175" s="46">
        <f>IF(EY171&lt;2016*12+7,0,1)</f>
        <v>1</v>
      </c>
      <c r="EZ175" s="13" t="s">
        <v>592</v>
      </c>
      <c r="FU175"/>
      <c r="FV175"/>
    </row>
    <row r="176" spans="4:178" x14ac:dyDescent="0.15">
      <c r="D176" s="974"/>
      <c r="E176" s="975"/>
      <c r="F176" s="975"/>
      <c r="G176" s="975"/>
      <c r="H176" s="975"/>
      <c r="I176" s="975"/>
      <c r="J176" s="975"/>
      <c r="K176" s="975"/>
      <c r="L176" s="975"/>
      <c r="M176" s="975"/>
      <c r="N176" s="975"/>
      <c r="O176" s="975"/>
      <c r="P176" s="975"/>
      <c r="Q176" s="975"/>
      <c r="R176" s="975"/>
      <c r="S176" s="975"/>
      <c r="T176" s="975"/>
      <c r="U176" s="975"/>
      <c r="V176" s="975"/>
      <c r="W176" s="975"/>
      <c r="X176" s="975"/>
      <c r="Y176" s="975"/>
      <c r="Z176" s="975"/>
      <c r="AA176" s="975"/>
      <c r="AB176" s="975"/>
      <c r="AC176" s="975"/>
      <c r="AD176" s="975"/>
      <c r="AE176" s="975"/>
      <c r="AF176" s="975"/>
      <c r="AG176" s="975"/>
      <c r="AH176" s="975"/>
      <c r="AI176" s="976"/>
      <c r="AJ176" s="106"/>
      <c r="AK176" s="106"/>
      <c r="AL176" s="106"/>
      <c r="AM176" s="106"/>
      <c r="AN176" s="106"/>
      <c r="EX176" s="46">
        <f>IF(EY171&lt;EY173,0,1)</f>
        <v>1</v>
      </c>
      <c r="EZ176" s="13" t="s">
        <v>593</v>
      </c>
      <c r="FU176"/>
      <c r="FV176"/>
    </row>
    <row r="177" spans="4:178" ht="17.25" customHeight="1" x14ac:dyDescent="0.15">
      <c r="EX177" s="46">
        <f>IF(EY173&lt;EY172-2,0,1)</f>
        <v>1</v>
      </c>
      <c r="EZ177" s="13" t="s">
        <v>594</v>
      </c>
      <c r="FU177"/>
      <c r="FV177"/>
    </row>
    <row r="178" spans="4:178" ht="32.25" customHeight="1" x14ac:dyDescent="0.15">
      <c r="D178" s="18" t="s">
        <v>595</v>
      </c>
      <c r="EY178" s="13">
        <f>2017*12+4</f>
        <v>24208</v>
      </c>
      <c r="EZ178" s="13" t="s">
        <v>596</v>
      </c>
      <c r="FU178"/>
      <c r="FV178"/>
    </row>
    <row r="179" spans="4:178" ht="28.5" customHeight="1" x14ac:dyDescent="0.15">
      <c r="D179" s="27" t="s">
        <v>554</v>
      </c>
      <c r="E179" s="871" t="s">
        <v>76</v>
      </c>
      <c r="F179" s="1198"/>
      <c r="G179" s="1206" t="s">
        <v>555</v>
      </c>
      <c r="H179" s="1207"/>
      <c r="I179" s="1208"/>
      <c r="J179" s="1156" t="s">
        <v>556</v>
      </c>
      <c r="K179" s="1156"/>
      <c r="L179" s="1156"/>
      <c r="M179" s="1033" t="s">
        <v>557</v>
      </c>
      <c r="N179" s="1034"/>
      <c r="O179" s="1035"/>
      <c r="P179" s="1215" t="s">
        <v>558</v>
      </c>
      <c r="Q179" s="1215"/>
      <c r="R179" s="1215"/>
      <c r="S179" s="1215"/>
      <c r="T179" s="834" t="s">
        <v>79</v>
      </c>
      <c r="U179" s="834"/>
      <c r="V179" s="834"/>
      <c r="W179" s="834"/>
      <c r="X179" s="834"/>
      <c r="Y179" s="834"/>
      <c r="Z179" s="834"/>
      <c r="AA179" s="834"/>
      <c r="AB179" s="834"/>
      <c r="AC179" s="834"/>
      <c r="AD179" s="1216" t="s">
        <v>559</v>
      </c>
      <c r="AE179" s="1217"/>
      <c r="AF179" s="1217"/>
      <c r="AG179" s="1217"/>
      <c r="AH179" s="1217"/>
      <c r="AI179" s="1218"/>
      <c r="AJ179" s="871" t="s">
        <v>560</v>
      </c>
      <c r="AK179" s="834"/>
      <c r="AL179" s="834"/>
      <c r="AM179" s="834"/>
      <c r="AN179" s="1213" t="s">
        <v>597</v>
      </c>
      <c r="AO179" s="1214"/>
      <c r="AP179" s="1214"/>
      <c r="AQ179" s="1211" t="s">
        <v>83</v>
      </c>
      <c r="AR179" s="1212"/>
      <c r="AS179" s="834" t="s">
        <v>562</v>
      </c>
      <c r="AT179" s="834"/>
      <c r="AU179" s="834"/>
      <c r="AV179" s="834"/>
      <c r="AW179" s="1209" t="s">
        <v>563</v>
      </c>
      <c r="AX179" s="1210"/>
      <c r="AY179" s="871" t="s">
        <v>564</v>
      </c>
      <c r="AZ179" s="834"/>
      <c r="BA179" s="834"/>
      <c r="BB179" s="834"/>
      <c r="DT179"/>
      <c r="DU179"/>
      <c r="DV179"/>
      <c r="DW179"/>
      <c r="DX179"/>
      <c r="DY179"/>
      <c r="DZ179"/>
      <c r="EA179"/>
      <c r="EB179"/>
      <c r="EC179"/>
      <c r="EL179" s="13"/>
      <c r="EM179" s="13"/>
      <c r="EN179" s="13"/>
      <c r="EO179" s="13"/>
      <c r="EP179" s="13"/>
      <c r="EQ179" s="13"/>
      <c r="ER179" s="13"/>
      <c r="ES179" s="13"/>
      <c r="ET179" s="13"/>
      <c r="EU179" s="13"/>
      <c r="FK179"/>
      <c r="FL179"/>
    </row>
    <row r="180" spans="4:178" ht="13.5" customHeight="1" x14ac:dyDescent="0.15">
      <c r="D180" s="113">
        <v>10</v>
      </c>
      <c r="E180" s="933"/>
      <c r="F180" s="934"/>
      <c r="G180" s="935"/>
      <c r="H180" s="936"/>
      <c r="I180" s="937"/>
      <c r="J180" s="938"/>
      <c r="K180" s="939"/>
      <c r="L180" s="939"/>
      <c r="M180" s="930"/>
      <c r="N180" s="931"/>
      <c r="O180" s="932"/>
      <c r="P180" s="938"/>
      <c r="Q180" s="938"/>
      <c r="R180" s="938"/>
      <c r="S180" s="938"/>
      <c r="T180" s="940"/>
      <c r="U180" s="940"/>
      <c r="V180" s="940"/>
      <c r="W180" s="940"/>
      <c r="X180" s="940"/>
      <c r="Y180" s="940"/>
      <c r="Z180" s="940"/>
      <c r="AA180" s="940"/>
      <c r="AB180" s="940"/>
      <c r="AC180" s="940"/>
      <c r="AD180" s="949"/>
      <c r="AE180" s="950"/>
      <c r="AF180" s="950"/>
      <c r="AG180" s="952"/>
      <c r="AH180" s="952"/>
      <c r="AI180" s="943"/>
      <c r="AJ180" s="953"/>
      <c r="AK180" s="954"/>
      <c r="AL180" s="954"/>
      <c r="AM180" s="955"/>
      <c r="AN180" s="944"/>
      <c r="AO180" s="944"/>
      <c r="AP180" s="944"/>
      <c r="AQ180" s="951"/>
      <c r="AR180" s="952"/>
      <c r="AS180" s="945">
        <f>AN180*AQ180</f>
        <v>0</v>
      </c>
      <c r="AT180" s="945"/>
      <c r="AU180" s="945"/>
      <c r="AV180" s="945"/>
      <c r="AW180" s="946"/>
      <c r="AX180" s="947"/>
      <c r="AY180" s="948"/>
      <c r="AZ180" s="948"/>
      <c r="BA180" s="948"/>
      <c r="BB180" s="948"/>
      <c r="DT180"/>
      <c r="DU180"/>
      <c r="DV180"/>
      <c r="DW180"/>
      <c r="DX180"/>
      <c r="DY180"/>
      <c r="DZ180"/>
      <c r="EA180"/>
      <c r="EB180"/>
      <c r="EC180"/>
      <c r="EL180" s="13"/>
      <c r="EM180" s="27"/>
      <c r="EN180" s="27">
        <f t="shared" ref="EN180:EN211" si="24">IF(T180="",0,1)</f>
        <v>0</v>
      </c>
      <c r="EO180" s="27" t="str">
        <f t="shared" ref="EO180:EO211" si="25">IF(T180="","",G180*12+J180)</f>
        <v/>
      </c>
      <c r="EP180" s="13"/>
      <c r="EQ180" s="13">
        <f>IF(AND(OR(P180="固・国A",P180="固・国B",P180="固"),OR(AJ180=PL①!$H$29,AJ180=PL①!$H$30,AJ180=PL①!$H$31)),1,0)</f>
        <v>0</v>
      </c>
      <c r="ER180" s="13">
        <f t="shared" ref="ER180:ER211" si="26">IF(EQ180=1,IF(AD180="埼玉県",10,0)+IF(AD180="千葉県",11,0)+IF(AD180="東京都",12,0)+IF(AD180="神奈川県",13,0)+IF(AD180="愛知県",14,0)+IF(AD180="京都府",15,0)+IF(AD180="大阪府",16,0),0)</f>
        <v>0</v>
      </c>
      <c r="ES180" s="13">
        <f>IF(ER180=0,1,IF($R$74="",0,VLOOKUP($R$74,PL②!A$58:$P$1530,ER180))+IF($AG$74="",0,VLOOKUP($AG$74,PL②!A$58:$P$1530,ER180))+IF($AV$74="",0,VLOOKUP($AV$74,PL②!A$58:$P$1530,ER180)))</f>
        <v>1</v>
      </c>
      <c r="ET180" s="13" t="str">
        <f t="shared" ref="ET180:ET193" si="27">IF(ES180=0,"No."&amp;ROW(A10)&amp;" ","")</f>
        <v/>
      </c>
      <c r="EU180" s="13"/>
      <c r="EV180" s="13">
        <f>IF(OR(P180="固・国A",P180="固・国B",P180=PL①!$A$32,P180=PL①!$A$33),1,0)</f>
        <v>1</v>
      </c>
      <c r="EY180" s="13">
        <f t="shared" ref="EY180:EY211" si="28">IF(AND(EO180&lt;$EY$178,EV180=1),1,0)</f>
        <v>0</v>
      </c>
      <c r="EZ180" s="13">
        <f t="shared" ref="EZ180:EZ211" si="29">IF(AND(EO180&lt;$EY$178,EQ180),1,0)</f>
        <v>0</v>
      </c>
      <c r="FA180" s="13">
        <f>IF(AND(AJ180=PL①!$H$32,OR(入力①申請書項目!P180="固・国A",入力①申請書項目!P180="固・国B",入力①申請書項目!P180="固")),1,0)</f>
        <v>0</v>
      </c>
      <c r="FB180" s="13">
        <f>IF(AND($R$70=PL②!$G$1,入力①申請書項目!AJ180=PL①!$H$29,OR(入力①申請書項目!P180="固・国A",入力①申請書項目!P180="固・国B",入力①申請書項目!P180=PL①!$A$32,入力①申請書項目!P180=PL①!$A$33)),1,0)</f>
        <v>0</v>
      </c>
      <c r="FC180" s="13">
        <f>IF(AND(AW180=PL①!$D$29,OR(入力①申請書項目!P180="固・国A",入力①申請書項目!P180="固・国B",入力①申請書項目!P180="固")),1,0)</f>
        <v>0</v>
      </c>
      <c r="FE180" s="27" t="str">
        <f t="shared" ref="FE180:FE193" si="30">IF(EY180=1,"No."&amp;ROW(A10)&amp;" ","")</f>
        <v/>
      </c>
      <c r="FF180" s="27" t="str">
        <f t="shared" ref="FF180:FF193" si="31">IF(EZ180=1,"No."&amp;ROW(A10)&amp;" ","")</f>
        <v/>
      </c>
      <c r="FG180" s="27" t="str">
        <f t="shared" ref="FG180:FG193" si="32">IF(FA180=1,"No."&amp;ROW(A10)&amp;" ","")</f>
        <v/>
      </c>
      <c r="FH180" s="27" t="str">
        <f t="shared" ref="FH180:FH193" si="33">IF(FB180=1,"No."&amp;ROW(A10)&amp;" ","")</f>
        <v/>
      </c>
      <c r="FI180" s="27" t="str">
        <f t="shared" ref="FI180:FI193" si="34">IF(FC180=1,"No."&amp;ROW(A10)&amp;" ","")</f>
        <v/>
      </c>
      <c r="FK180" s="42">
        <f t="shared" ref="FK180:FK211" si="35">IF(T180="",1,IF(P180="",0,1)*IF(AD180="",0,1)*IF(AJ180="",0,1)*IF(AY180="",0,1))</f>
        <v>1</v>
      </c>
      <c r="FL180" s="42" t="str">
        <f t="shared" ref="FL180:FL211" si="36">IF(FK180=0,"No."&amp;ROW(A10)&amp;" ","")</f>
        <v/>
      </c>
    </row>
    <row r="181" spans="4:178" ht="13.5" customHeight="1" x14ac:dyDescent="0.15">
      <c r="D181" s="113">
        <v>11</v>
      </c>
      <c r="E181" s="933"/>
      <c r="F181" s="934"/>
      <c r="G181" s="935"/>
      <c r="H181" s="936"/>
      <c r="I181" s="937"/>
      <c r="J181" s="938"/>
      <c r="K181" s="939"/>
      <c r="L181" s="939"/>
      <c r="M181" s="930"/>
      <c r="N181" s="931"/>
      <c r="O181" s="932"/>
      <c r="P181" s="938"/>
      <c r="Q181" s="938"/>
      <c r="R181" s="938"/>
      <c r="S181" s="938"/>
      <c r="T181" s="940"/>
      <c r="U181" s="940"/>
      <c r="V181" s="940"/>
      <c r="W181" s="940"/>
      <c r="X181" s="940"/>
      <c r="Y181" s="940"/>
      <c r="Z181" s="940"/>
      <c r="AA181" s="940"/>
      <c r="AB181" s="940"/>
      <c r="AC181" s="940"/>
      <c r="AD181" s="949"/>
      <c r="AE181" s="950"/>
      <c r="AF181" s="950"/>
      <c r="AG181" s="952"/>
      <c r="AH181" s="952"/>
      <c r="AI181" s="943"/>
      <c r="AJ181" s="953"/>
      <c r="AK181" s="954"/>
      <c r="AL181" s="954"/>
      <c r="AM181" s="955"/>
      <c r="AN181" s="944"/>
      <c r="AO181" s="944"/>
      <c r="AP181" s="944"/>
      <c r="AQ181" s="951"/>
      <c r="AR181" s="952"/>
      <c r="AS181" s="945">
        <f t="shared" ref="AS181:AS244" si="37">AN181*AQ181</f>
        <v>0</v>
      </c>
      <c r="AT181" s="945"/>
      <c r="AU181" s="945"/>
      <c r="AV181" s="945"/>
      <c r="AW181" s="946"/>
      <c r="AX181" s="947"/>
      <c r="AY181" s="948"/>
      <c r="AZ181" s="948"/>
      <c r="BA181" s="948"/>
      <c r="BB181" s="948"/>
      <c r="DT181"/>
      <c r="DU181"/>
      <c r="DV181"/>
      <c r="DW181"/>
      <c r="DX181"/>
      <c r="DY181"/>
      <c r="DZ181"/>
      <c r="EA181"/>
      <c r="EB181"/>
      <c r="EC181"/>
      <c r="EL181" s="13"/>
      <c r="EM181" s="27"/>
      <c r="EN181" s="27">
        <f t="shared" si="24"/>
        <v>0</v>
      </c>
      <c r="EO181" s="27" t="str">
        <f t="shared" si="25"/>
        <v/>
      </c>
      <c r="EP181" s="13"/>
      <c r="EQ181" s="13">
        <f>IF(AND(OR(P181="固・国A",P181="固・国B",P181="固"),OR(AJ181=PL①!$H$29,AJ181=PL①!$H$30,AJ181=PL①!$H$31)),1,0)</f>
        <v>0</v>
      </c>
      <c r="ER181" s="13">
        <f t="shared" si="26"/>
        <v>0</v>
      </c>
      <c r="ES181" s="13">
        <f>IF(ER181=0,1,IF($R$74="",0,VLOOKUP($R$74,PL②!A$58:$P$1530,ER181))+IF($AG$74="",0,VLOOKUP($AG$74,PL②!A$58:$P$1530,ER181))+IF($AV$74="",0,VLOOKUP($AV$74,PL②!A$58:$P$1530,ER181)))</f>
        <v>1</v>
      </c>
      <c r="ET181" s="13" t="str">
        <f t="shared" si="27"/>
        <v/>
      </c>
      <c r="EU181" s="13"/>
      <c r="EV181" s="13">
        <f>IF(OR(P181="固・国A",P181="固・国B",P181=PL①!$A$32,P181=PL①!$A$33),1,0)</f>
        <v>1</v>
      </c>
      <c r="EY181" s="13">
        <f t="shared" si="28"/>
        <v>0</v>
      </c>
      <c r="EZ181" s="13">
        <f t="shared" si="29"/>
        <v>0</v>
      </c>
      <c r="FA181" s="13">
        <f>IF(AND(AJ181=PL①!$H$32,OR(入力①申請書項目!P181="固・国A",入力①申請書項目!P181="固・国B",入力①申請書項目!P181="固")),1,0)</f>
        <v>0</v>
      </c>
      <c r="FB181" s="13">
        <f>IF(AND($R$70=PL②!$G$1,入力①申請書項目!AJ181=PL①!$H$29,OR(入力①申請書項目!P181="固・国A",入力①申請書項目!P181="固・国B",入力①申請書項目!P181=PL①!$A$32,入力①申請書項目!P181=PL①!$A$33)),1,0)</f>
        <v>0</v>
      </c>
      <c r="FC181" s="13">
        <f>IF(AND(AW181=PL①!$D$29,OR(入力①申請書項目!P181="固・国A",入力①申請書項目!P181="固・国B",入力①申請書項目!P181="固")),1,0)</f>
        <v>0</v>
      </c>
      <c r="FE181" s="27" t="str">
        <f t="shared" si="30"/>
        <v/>
      </c>
      <c r="FF181" s="27" t="str">
        <f t="shared" si="31"/>
        <v/>
      </c>
      <c r="FG181" s="27" t="str">
        <f t="shared" si="32"/>
        <v/>
      </c>
      <c r="FH181" s="27" t="str">
        <f t="shared" si="33"/>
        <v/>
      </c>
      <c r="FI181" s="27" t="str">
        <f t="shared" si="34"/>
        <v/>
      </c>
      <c r="FK181" s="42">
        <f t="shared" si="35"/>
        <v>1</v>
      </c>
      <c r="FL181" s="42" t="str">
        <f t="shared" si="36"/>
        <v/>
      </c>
    </row>
    <row r="182" spans="4:178" ht="13.5" customHeight="1" x14ac:dyDescent="0.15">
      <c r="D182" s="113">
        <v>12</v>
      </c>
      <c r="E182" s="933"/>
      <c r="F182" s="934"/>
      <c r="G182" s="935"/>
      <c r="H182" s="936"/>
      <c r="I182" s="937"/>
      <c r="J182" s="938"/>
      <c r="K182" s="939"/>
      <c r="L182" s="939"/>
      <c r="M182" s="930"/>
      <c r="N182" s="931"/>
      <c r="O182" s="932"/>
      <c r="P182" s="938"/>
      <c r="Q182" s="938"/>
      <c r="R182" s="938"/>
      <c r="S182" s="938"/>
      <c r="T182" s="940"/>
      <c r="U182" s="940"/>
      <c r="V182" s="940"/>
      <c r="W182" s="940"/>
      <c r="X182" s="940"/>
      <c r="Y182" s="940"/>
      <c r="Z182" s="940"/>
      <c r="AA182" s="940"/>
      <c r="AB182" s="940"/>
      <c r="AC182" s="940"/>
      <c r="AD182" s="949"/>
      <c r="AE182" s="950"/>
      <c r="AF182" s="950"/>
      <c r="AG182" s="952"/>
      <c r="AH182" s="952"/>
      <c r="AI182" s="943"/>
      <c r="AJ182" s="953"/>
      <c r="AK182" s="954"/>
      <c r="AL182" s="954"/>
      <c r="AM182" s="955"/>
      <c r="AN182" s="944"/>
      <c r="AO182" s="944"/>
      <c r="AP182" s="944"/>
      <c r="AQ182" s="951"/>
      <c r="AR182" s="952"/>
      <c r="AS182" s="945">
        <f t="shared" si="37"/>
        <v>0</v>
      </c>
      <c r="AT182" s="945"/>
      <c r="AU182" s="945"/>
      <c r="AV182" s="945"/>
      <c r="AW182" s="946"/>
      <c r="AX182" s="947"/>
      <c r="AY182" s="948"/>
      <c r="AZ182" s="948"/>
      <c r="BA182" s="948"/>
      <c r="BB182" s="948"/>
      <c r="DT182"/>
      <c r="DU182"/>
      <c r="DV182"/>
      <c r="DW182"/>
      <c r="DX182"/>
      <c r="DY182"/>
      <c r="DZ182"/>
      <c r="EA182"/>
      <c r="EB182"/>
      <c r="EC182"/>
      <c r="EL182" s="13"/>
      <c r="EM182" s="27"/>
      <c r="EN182" s="27">
        <f t="shared" si="24"/>
        <v>0</v>
      </c>
      <c r="EO182" s="27" t="str">
        <f t="shared" si="25"/>
        <v/>
      </c>
      <c r="EP182" s="13"/>
      <c r="EQ182" s="13">
        <f>IF(AND(OR(P182="固・国A",P182="固・国B",P182="固"),OR(AJ182=PL①!$H$29,AJ182=PL①!$H$30,AJ182=PL①!$H$31)),1,0)</f>
        <v>0</v>
      </c>
      <c r="ER182" s="13">
        <f t="shared" si="26"/>
        <v>0</v>
      </c>
      <c r="ES182" s="13">
        <f>IF(ER182=0,1,IF($R$74="",0,VLOOKUP($R$74,PL②!A$58:$P$1530,ER182))+IF($AG$74="",0,VLOOKUP($AG$74,PL②!A$58:$P$1530,ER182))+IF($AV$74="",0,VLOOKUP($AV$74,PL②!A$58:$P$1530,ER182)))</f>
        <v>1</v>
      </c>
      <c r="ET182" s="13" t="str">
        <f t="shared" si="27"/>
        <v/>
      </c>
      <c r="EU182" s="13"/>
      <c r="EV182" s="13">
        <f>IF(OR(P182="固・国A",P182="固・国B",P182=PL①!$A$32,P182=PL①!$A$33),1,0)</f>
        <v>1</v>
      </c>
      <c r="EY182" s="13">
        <f t="shared" si="28"/>
        <v>0</v>
      </c>
      <c r="EZ182" s="13">
        <f t="shared" si="29"/>
        <v>0</v>
      </c>
      <c r="FA182" s="13">
        <f>IF(AND(AJ182=PL①!$H$32,OR(入力①申請書項目!P182="固・国A",入力①申請書項目!P182="固・国B",入力①申請書項目!P182="固")),1,0)</f>
        <v>0</v>
      </c>
      <c r="FB182" s="13">
        <f>IF(AND($R$70=PL②!$G$1,入力①申請書項目!AJ182=PL①!$H$29,OR(入力①申請書項目!P182="固・国A",入力①申請書項目!P182="固・国B",入力①申請書項目!P182=PL①!$A$32,入力①申請書項目!P182=PL①!$A$33)),1,0)</f>
        <v>0</v>
      </c>
      <c r="FC182" s="13">
        <f>IF(AND(AW182=PL①!$D$29,OR(入力①申請書項目!P182="固・国A",入力①申請書項目!P182="固・国B",入力①申請書項目!P182="固")),1,0)</f>
        <v>0</v>
      </c>
      <c r="FE182" s="27" t="str">
        <f t="shared" si="30"/>
        <v/>
      </c>
      <c r="FF182" s="27" t="str">
        <f t="shared" si="31"/>
        <v/>
      </c>
      <c r="FG182" s="27" t="str">
        <f t="shared" si="32"/>
        <v/>
      </c>
      <c r="FH182" s="27" t="str">
        <f t="shared" si="33"/>
        <v/>
      </c>
      <c r="FI182" s="27" t="str">
        <f t="shared" si="34"/>
        <v/>
      </c>
      <c r="FK182" s="42">
        <f t="shared" si="35"/>
        <v>1</v>
      </c>
      <c r="FL182" s="42" t="str">
        <f t="shared" si="36"/>
        <v/>
      </c>
    </row>
    <row r="183" spans="4:178" ht="13.5" customHeight="1" x14ac:dyDescent="0.15">
      <c r="D183" s="113">
        <v>13</v>
      </c>
      <c r="E183" s="933"/>
      <c r="F183" s="934"/>
      <c r="G183" s="935"/>
      <c r="H183" s="936"/>
      <c r="I183" s="937"/>
      <c r="J183" s="938"/>
      <c r="K183" s="939"/>
      <c r="L183" s="939"/>
      <c r="M183" s="930"/>
      <c r="N183" s="931"/>
      <c r="O183" s="932"/>
      <c r="P183" s="938"/>
      <c r="Q183" s="938"/>
      <c r="R183" s="938"/>
      <c r="S183" s="938"/>
      <c r="T183" s="940"/>
      <c r="U183" s="940"/>
      <c r="V183" s="940"/>
      <c r="W183" s="940"/>
      <c r="X183" s="940"/>
      <c r="Y183" s="940"/>
      <c r="Z183" s="940"/>
      <c r="AA183" s="940"/>
      <c r="AB183" s="940"/>
      <c r="AC183" s="940"/>
      <c r="AD183" s="949"/>
      <c r="AE183" s="950"/>
      <c r="AF183" s="950"/>
      <c r="AG183" s="952"/>
      <c r="AH183" s="952"/>
      <c r="AI183" s="943"/>
      <c r="AJ183" s="953"/>
      <c r="AK183" s="954"/>
      <c r="AL183" s="954"/>
      <c r="AM183" s="955"/>
      <c r="AN183" s="944"/>
      <c r="AO183" s="944"/>
      <c r="AP183" s="944"/>
      <c r="AQ183" s="951"/>
      <c r="AR183" s="952"/>
      <c r="AS183" s="945">
        <f t="shared" si="37"/>
        <v>0</v>
      </c>
      <c r="AT183" s="945"/>
      <c r="AU183" s="945"/>
      <c r="AV183" s="945"/>
      <c r="AW183" s="946"/>
      <c r="AX183" s="947"/>
      <c r="AY183" s="948"/>
      <c r="AZ183" s="948"/>
      <c r="BA183" s="948"/>
      <c r="BB183" s="948"/>
      <c r="DT183"/>
      <c r="DU183"/>
      <c r="DV183"/>
      <c r="DW183"/>
      <c r="DX183"/>
      <c r="DY183"/>
      <c r="DZ183"/>
      <c r="EA183"/>
      <c r="EB183"/>
      <c r="EC183"/>
      <c r="EL183" s="13"/>
      <c r="EM183" s="27"/>
      <c r="EN183" s="27">
        <f t="shared" si="24"/>
        <v>0</v>
      </c>
      <c r="EO183" s="27" t="str">
        <f t="shared" si="25"/>
        <v/>
      </c>
      <c r="EP183" s="13"/>
      <c r="EQ183" s="13">
        <f>IF(AND(OR(P183="固・国A",P183="固・国B",P183="固"),OR(AJ183=PL①!$H$29,AJ183=PL①!$H$30,AJ183=PL①!$H$31)),1,0)</f>
        <v>0</v>
      </c>
      <c r="ER183" s="13">
        <f t="shared" si="26"/>
        <v>0</v>
      </c>
      <c r="ES183" s="13">
        <f>IF(ER183=0,1,IF($R$74="",0,VLOOKUP($R$74,PL②!A$58:$P$1530,ER183))+IF($AG$74="",0,VLOOKUP($AG$74,PL②!A$58:$P$1530,ER183))+IF($AV$74="",0,VLOOKUP($AV$74,PL②!A$58:$P$1530,ER183)))</f>
        <v>1</v>
      </c>
      <c r="ET183" s="13" t="str">
        <f t="shared" si="27"/>
        <v/>
      </c>
      <c r="EU183" s="13"/>
      <c r="EV183" s="13">
        <f>IF(OR(P183="固・国A",P183="固・国B",P183=PL①!$A$32,P183=PL①!$A$33),1,0)</f>
        <v>1</v>
      </c>
      <c r="EY183" s="13">
        <f t="shared" si="28"/>
        <v>0</v>
      </c>
      <c r="EZ183" s="13">
        <f t="shared" si="29"/>
        <v>0</v>
      </c>
      <c r="FA183" s="13">
        <f>IF(AND(AJ183=PL①!$H$32,OR(入力①申請書項目!P183="固・国A",入力①申請書項目!P183="固・国B",入力①申請書項目!P183="固")),1,0)</f>
        <v>0</v>
      </c>
      <c r="FB183" s="13">
        <f>IF(AND($R$70=PL②!$G$1,入力①申請書項目!AJ183=PL①!$H$29,OR(入力①申請書項目!P183="固・国A",入力①申請書項目!P183="固・国B",入力①申請書項目!P183=PL①!$A$32,入力①申請書項目!P183=PL①!$A$33)),1,0)</f>
        <v>0</v>
      </c>
      <c r="FC183" s="13">
        <f>IF(AND(AW183=PL①!$D$29,OR(入力①申請書項目!P183="固・国A",入力①申請書項目!P183="固・国B",入力①申請書項目!P183="固")),1,0)</f>
        <v>0</v>
      </c>
      <c r="FE183" s="27" t="str">
        <f t="shared" si="30"/>
        <v/>
      </c>
      <c r="FF183" s="27" t="str">
        <f t="shared" si="31"/>
        <v/>
      </c>
      <c r="FG183" s="27" t="str">
        <f t="shared" si="32"/>
        <v/>
      </c>
      <c r="FH183" s="27" t="str">
        <f t="shared" si="33"/>
        <v/>
      </c>
      <c r="FI183" s="27" t="str">
        <f t="shared" si="34"/>
        <v/>
      </c>
      <c r="FK183" s="42">
        <f t="shared" si="35"/>
        <v>1</v>
      </c>
      <c r="FL183" s="42" t="str">
        <f t="shared" si="36"/>
        <v/>
      </c>
    </row>
    <row r="184" spans="4:178" ht="13.5" customHeight="1" x14ac:dyDescent="0.15">
      <c r="D184" s="113">
        <v>14</v>
      </c>
      <c r="E184" s="933"/>
      <c r="F184" s="934"/>
      <c r="G184" s="935"/>
      <c r="H184" s="936"/>
      <c r="I184" s="937"/>
      <c r="J184" s="938"/>
      <c r="K184" s="939"/>
      <c r="L184" s="939"/>
      <c r="M184" s="930"/>
      <c r="N184" s="931"/>
      <c r="O184" s="932"/>
      <c r="P184" s="938"/>
      <c r="Q184" s="938"/>
      <c r="R184" s="938"/>
      <c r="S184" s="938"/>
      <c r="T184" s="940"/>
      <c r="U184" s="940"/>
      <c r="V184" s="940"/>
      <c r="W184" s="940"/>
      <c r="X184" s="940"/>
      <c r="Y184" s="940"/>
      <c r="Z184" s="940"/>
      <c r="AA184" s="940"/>
      <c r="AB184" s="940"/>
      <c r="AC184" s="940"/>
      <c r="AD184" s="949"/>
      <c r="AE184" s="950"/>
      <c r="AF184" s="950"/>
      <c r="AG184" s="952"/>
      <c r="AH184" s="952"/>
      <c r="AI184" s="943"/>
      <c r="AJ184" s="953"/>
      <c r="AK184" s="954"/>
      <c r="AL184" s="954"/>
      <c r="AM184" s="955"/>
      <c r="AN184" s="944"/>
      <c r="AO184" s="944"/>
      <c r="AP184" s="944"/>
      <c r="AQ184" s="951"/>
      <c r="AR184" s="952"/>
      <c r="AS184" s="945">
        <f t="shared" si="37"/>
        <v>0</v>
      </c>
      <c r="AT184" s="945"/>
      <c r="AU184" s="945"/>
      <c r="AV184" s="945"/>
      <c r="AW184" s="946"/>
      <c r="AX184" s="947"/>
      <c r="AY184" s="948"/>
      <c r="AZ184" s="948"/>
      <c r="BA184" s="948"/>
      <c r="BB184" s="948"/>
      <c r="DT184"/>
      <c r="DU184"/>
      <c r="DV184"/>
      <c r="DW184"/>
      <c r="DX184"/>
      <c r="DY184"/>
      <c r="DZ184"/>
      <c r="EA184"/>
      <c r="EB184"/>
      <c r="EC184"/>
      <c r="EL184" s="13"/>
      <c r="EM184" s="27"/>
      <c r="EN184" s="27">
        <f t="shared" si="24"/>
        <v>0</v>
      </c>
      <c r="EO184" s="27" t="str">
        <f t="shared" si="25"/>
        <v/>
      </c>
      <c r="EP184" s="13"/>
      <c r="EQ184" s="13">
        <f>IF(AND(OR(P184="固・国A",P184="固・国B",P184="固"),OR(AJ184=PL①!$H$29,AJ184=PL①!$H$30,AJ184=PL①!$H$31)),1,0)</f>
        <v>0</v>
      </c>
      <c r="ER184" s="13">
        <f t="shared" si="26"/>
        <v>0</v>
      </c>
      <c r="ES184" s="13">
        <f>IF(ER184=0,1,IF($R$74="",0,VLOOKUP($R$74,PL②!A$58:$P$1530,ER184))+IF($AG$74="",0,VLOOKUP($AG$74,PL②!A$58:$P$1530,ER184))+IF($AV$74="",0,VLOOKUP($AV$74,PL②!A$58:$P$1530,ER184)))</f>
        <v>1</v>
      </c>
      <c r="ET184" s="13" t="str">
        <f t="shared" si="27"/>
        <v/>
      </c>
      <c r="EU184" s="13"/>
      <c r="EV184" s="13">
        <f>IF(OR(P184="固・国A",P184="固・国B",P184=PL①!$A$32,P184=PL①!$A$33),1,0)</f>
        <v>1</v>
      </c>
      <c r="EY184" s="13">
        <f t="shared" si="28"/>
        <v>0</v>
      </c>
      <c r="EZ184" s="13">
        <f t="shared" si="29"/>
        <v>0</v>
      </c>
      <c r="FA184" s="13">
        <f>IF(AND(AJ184=PL①!$H$32,OR(入力①申請書項目!P184="固・国A",入力①申請書項目!P184="固・国B",入力①申請書項目!P184="固")),1,0)</f>
        <v>0</v>
      </c>
      <c r="FB184" s="13">
        <f>IF(AND($R$70=PL②!$G$1,入力①申請書項目!AJ184=PL①!$H$29,OR(入力①申請書項目!P184="固・国A",入力①申請書項目!P184="固・国B",入力①申請書項目!P184=PL①!$A$32,入力①申請書項目!P184=PL①!$A$33)),1,0)</f>
        <v>0</v>
      </c>
      <c r="FC184" s="13">
        <f>IF(AND(AW184=PL①!$D$29,OR(入力①申請書項目!P184="固・国A",入力①申請書項目!P184="固・国B",入力①申請書項目!P184="固")),1,0)</f>
        <v>0</v>
      </c>
      <c r="FE184" s="27" t="str">
        <f t="shared" si="30"/>
        <v/>
      </c>
      <c r="FF184" s="27" t="str">
        <f t="shared" si="31"/>
        <v/>
      </c>
      <c r="FG184" s="27" t="str">
        <f t="shared" si="32"/>
        <v/>
      </c>
      <c r="FH184" s="27" t="str">
        <f t="shared" si="33"/>
        <v/>
      </c>
      <c r="FI184" s="27" t="str">
        <f t="shared" si="34"/>
        <v/>
      </c>
      <c r="FK184" s="42">
        <f t="shared" si="35"/>
        <v>1</v>
      </c>
      <c r="FL184" s="42" t="str">
        <f t="shared" si="36"/>
        <v/>
      </c>
    </row>
    <row r="185" spans="4:178" ht="13.5" customHeight="1" x14ac:dyDescent="0.15">
      <c r="D185" s="113">
        <v>15</v>
      </c>
      <c r="E185" s="933"/>
      <c r="F185" s="934"/>
      <c r="G185" s="935"/>
      <c r="H185" s="936"/>
      <c r="I185" s="937"/>
      <c r="J185" s="938"/>
      <c r="K185" s="939"/>
      <c r="L185" s="939"/>
      <c r="M185" s="930"/>
      <c r="N185" s="931"/>
      <c r="O185" s="932"/>
      <c r="P185" s="938"/>
      <c r="Q185" s="938"/>
      <c r="R185" s="938"/>
      <c r="S185" s="938"/>
      <c r="T185" s="940"/>
      <c r="U185" s="940"/>
      <c r="V185" s="940"/>
      <c r="W185" s="940"/>
      <c r="X185" s="940"/>
      <c r="Y185" s="940"/>
      <c r="Z185" s="940"/>
      <c r="AA185" s="940"/>
      <c r="AB185" s="940"/>
      <c r="AC185" s="940"/>
      <c r="AD185" s="949"/>
      <c r="AE185" s="950"/>
      <c r="AF185" s="950"/>
      <c r="AG185" s="952"/>
      <c r="AH185" s="952"/>
      <c r="AI185" s="943"/>
      <c r="AJ185" s="953"/>
      <c r="AK185" s="954"/>
      <c r="AL185" s="954"/>
      <c r="AM185" s="955"/>
      <c r="AN185" s="944"/>
      <c r="AO185" s="944"/>
      <c r="AP185" s="944"/>
      <c r="AQ185" s="951"/>
      <c r="AR185" s="952"/>
      <c r="AS185" s="945">
        <f t="shared" si="37"/>
        <v>0</v>
      </c>
      <c r="AT185" s="945"/>
      <c r="AU185" s="945"/>
      <c r="AV185" s="945"/>
      <c r="AW185" s="946"/>
      <c r="AX185" s="947"/>
      <c r="AY185" s="948"/>
      <c r="AZ185" s="948"/>
      <c r="BA185" s="948"/>
      <c r="BB185" s="948"/>
      <c r="DT185"/>
      <c r="DU185"/>
      <c r="DV185"/>
      <c r="DW185"/>
      <c r="DX185"/>
      <c r="DY185"/>
      <c r="DZ185"/>
      <c r="EA185"/>
      <c r="EB185"/>
      <c r="EC185"/>
      <c r="EL185" s="13"/>
      <c r="EM185" s="27"/>
      <c r="EN185" s="27">
        <f t="shared" si="24"/>
        <v>0</v>
      </c>
      <c r="EO185" s="27" t="str">
        <f t="shared" si="25"/>
        <v/>
      </c>
      <c r="EP185" s="13"/>
      <c r="EQ185" s="13">
        <f>IF(AND(OR(P185="固・国A",P185="固・国B",P185="固"),OR(AJ185=PL①!$H$29,AJ185=PL①!$H$30,AJ185=PL①!$H$31)),1,0)</f>
        <v>0</v>
      </c>
      <c r="ER185" s="13">
        <f t="shared" si="26"/>
        <v>0</v>
      </c>
      <c r="ES185" s="13">
        <f>IF(ER185=0,1,IF($R$74="",0,VLOOKUP($R$74,PL②!A$58:$P$1530,ER185))+IF($AG$74="",0,VLOOKUP($AG$74,PL②!A$58:$P$1530,ER185))+IF($AV$74="",0,VLOOKUP($AV$74,PL②!A$58:$P$1530,ER185)))</f>
        <v>1</v>
      </c>
      <c r="ET185" s="13" t="str">
        <f t="shared" si="27"/>
        <v/>
      </c>
      <c r="EU185" s="13"/>
      <c r="EV185" s="13">
        <f>IF(OR(P185="固・国A",P185="固・国B",P185=PL①!$A$32,P185=PL①!$A$33),1,0)</f>
        <v>1</v>
      </c>
      <c r="EY185" s="13">
        <f t="shared" si="28"/>
        <v>0</v>
      </c>
      <c r="EZ185" s="13">
        <f t="shared" si="29"/>
        <v>0</v>
      </c>
      <c r="FA185" s="13">
        <f>IF(AND(AJ185=PL①!$H$32,OR(入力①申請書項目!P185="固・国A",入力①申請書項目!P185="固・国B",入力①申請書項目!P185="固")),1,0)</f>
        <v>0</v>
      </c>
      <c r="FB185" s="13">
        <f>IF(AND($R$70=PL②!$G$1,入力①申請書項目!AJ185=PL①!$H$29,OR(入力①申請書項目!P185="固・国A",入力①申請書項目!P185="固・国B",入力①申請書項目!P185=PL①!$A$32,入力①申請書項目!P185=PL①!$A$33)),1,0)</f>
        <v>0</v>
      </c>
      <c r="FC185" s="13">
        <f>IF(AND(AW185=PL①!$D$29,OR(入力①申請書項目!P185="固・国A",入力①申請書項目!P185="固・国B",入力①申請書項目!P185="固")),1,0)</f>
        <v>0</v>
      </c>
      <c r="FE185" s="27" t="str">
        <f t="shared" si="30"/>
        <v/>
      </c>
      <c r="FF185" s="27" t="str">
        <f t="shared" si="31"/>
        <v/>
      </c>
      <c r="FG185" s="27" t="str">
        <f t="shared" si="32"/>
        <v/>
      </c>
      <c r="FH185" s="27" t="str">
        <f t="shared" si="33"/>
        <v/>
      </c>
      <c r="FI185" s="27" t="str">
        <f t="shared" si="34"/>
        <v/>
      </c>
      <c r="FK185" s="42">
        <f t="shared" si="35"/>
        <v>1</v>
      </c>
      <c r="FL185" s="42" t="str">
        <f t="shared" si="36"/>
        <v/>
      </c>
    </row>
    <row r="186" spans="4:178" ht="13.5" customHeight="1" x14ac:dyDescent="0.15">
      <c r="D186" s="113">
        <v>16</v>
      </c>
      <c r="E186" s="933"/>
      <c r="F186" s="934"/>
      <c r="G186" s="935"/>
      <c r="H186" s="936"/>
      <c r="I186" s="937"/>
      <c r="J186" s="938"/>
      <c r="K186" s="939"/>
      <c r="L186" s="939"/>
      <c r="M186" s="930"/>
      <c r="N186" s="931"/>
      <c r="O186" s="932"/>
      <c r="P186" s="938"/>
      <c r="Q186" s="938"/>
      <c r="R186" s="938"/>
      <c r="S186" s="938"/>
      <c r="T186" s="940"/>
      <c r="U186" s="940"/>
      <c r="V186" s="940"/>
      <c r="W186" s="940"/>
      <c r="X186" s="940"/>
      <c r="Y186" s="940"/>
      <c r="Z186" s="940"/>
      <c r="AA186" s="940"/>
      <c r="AB186" s="940"/>
      <c r="AC186" s="940"/>
      <c r="AD186" s="949"/>
      <c r="AE186" s="950"/>
      <c r="AF186" s="950"/>
      <c r="AG186" s="952"/>
      <c r="AH186" s="952"/>
      <c r="AI186" s="943"/>
      <c r="AJ186" s="953"/>
      <c r="AK186" s="954"/>
      <c r="AL186" s="954"/>
      <c r="AM186" s="955"/>
      <c r="AN186" s="944"/>
      <c r="AO186" s="944"/>
      <c r="AP186" s="944"/>
      <c r="AQ186" s="951"/>
      <c r="AR186" s="952"/>
      <c r="AS186" s="945">
        <f t="shared" si="37"/>
        <v>0</v>
      </c>
      <c r="AT186" s="945"/>
      <c r="AU186" s="945"/>
      <c r="AV186" s="945"/>
      <c r="AW186" s="946"/>
      <c r="AX186" s="947"/>
      <c r="AY186" s="948"/>
      <c r="AZ186" s="948"/>
      <c r="BA186" s="948"/>
      <c r="BB186" s="948"/>
      <c r="DT186"/>
      <c r="DU186"/>
      <c r="DV186"/>
      <c r="DW186"/>
      <c r="DX186"/>
      <c r="DY186"/>
      <c r="DZ186"/>
      <c r="EA186"/>
      <c r="EB186"/>
      <c r="EC186"/>
      <c r="EL186" s="13"/>
      <c r="EM186" s="27"/>
      <c r="EN186" s="27">
        <f t="shared" si="24"/>
        <v>0</v>
      </c>
      <c r="EO186" s="27" t="str">
        <f t="shared" si="25"/>
        <v/>
      </c>
      <c r="EP186" s="13"/>
      <c r="EQ186" s="13">
        <f>IF(AND(OR(P186="固・国A",P186="固・国B",P186="固"),OR(AJ186=PL①!$H$29,AJ186=PL①!$H$30,AJ186=PL①!$H$31)),1,0)</f>
        <v>0</v>
      </c>
      <c r="ER186" s="13">
        <f t="shared" si="26"/>
        <v>0</v>
      </c>
      <c r="ES186" s="13">
        <f>IF(ER186=0,1,IF($R$74="",0,VLOOKUP($R$74,PL②!A$58:$P$1530,ER186))+IF($AG$74="",0,VLOOKUP($AG$74,PL②!A$58:$P$1530,ER186))+IF($AV$74="",0,VLOOKUP($AV$74,PL②!A$58:$P$1530,ER186)))</f>
        <v>1</v>
      </c>
      <c r="ET186" s="13" t="str">
        <f t="shared" si="27"/>
        <v/>
      </c>
      <c r="EU186" s="13"/>
      <c r="EV186" s="13">
        <f>IF(OR(P186="固・国A",P186="固・国B",P186=PL①!$A$32,P186=PL①!$A$33),1,0)</f>
        <v>1</v>
      </c>
      <c r="EY186" s="13">
        <f t="shared" si="28"/>
        <v>0</v>
      </c>
      <c r="EZ186" s="13">
        <f t="shared" si="29"/>
        <v>0</v>
      </c>
      <c r="FA186" s="13">
        <f>IF(AND(AJ186=PL①!$H$32,OR(入力①申請書項目!P186="固・国A",入力①申請書項目!P186="固・国B",入力①申請書項目!P186="固")),1,0)</f>
        <v>0</v>
      </c>
      <c r="FB186" s="13">
        <f>IF(AND($R$70=PL②!$G$1,入力①申請書項目!AJ186=PL①!$H$29,OR(入力①申請書項目!P186="固・国A",入力①申請書項目!P186="固・国B",入力①申請書項目!P186=PL①!$A$32,入力①申請書項目!P186=PL①!$A$33)),1,0)</f>
        <v>0</v>
      </c>
      <c r="FC186" s="13">
        <f>IF(AND(AW186=PL①!$D$29,OR(入力①申請書項目!P186="固・国A",入力①申請書項目!P186="固・国B",入力①申請書項目!P186="固")),1,0)</f>
        <v>0</v>
      </c>
      <c r="FE186" s="27" t="str">
        <f t="shared" si="30"/>
        <v/>
      </c>
      <c r="FF186" s="27" t="str">
        <f t="shared" si="31"/>
        <v/>
      </c>
      <c r="FG186" s="27" t="str">
        <f t="shared" si="32"/>
        <v/>
      </c>
      <c r="FH186" s="27" t="str">
        <f t="shared" si="33"/>
        <v/>
      </c>
      <c r="FI186" s="27" t="str">
        <f t="shared" si="34"/>
        <v/>
      </c>
      <c r="FK186" s="42">
        <f t="shared" si="35"/>
        <v>1</v>
      </c>
      <c r="FL186" s="42" t="str">
        <f t="shared" si="36"/>
        <v/>
      </c>
    </row>
    <row r="187" spans="4:178" ht="13.5" customHeight="1" x14ac:dyDescent="0.15">
      <c r="D187" s="113">
        <v>17</v>
      </c>
      <c r="E187" s="933"/>
      <c r="F187" s="934"/>
      <c r="G187" s="935"/>
      <c r="H187" s="936"/>
      <c r="I187" s="937"/>
      <c r="J187" s="938"/>
      <c r="K187" s="939"/>
      <c r="L187" s="939"/>
      <c r="M187" s="930"/>
      <c r="N187" s="931"/>
      <c r="O187" s="932"/>
      <c r="P187" s="938"/>
      <c r="Q187" s="938"/>
      <c r="R187" s="938"/>
      <c r="S187" s="938"/>
      <c r="T187" s="940"/>
      <c r="U187" s="940"/>
      <c r="V187" s="940"/>
      <c r="W187" s="940"/>
      <c r="X187" s="940"/>
      <c r="Y187" s="940"/>
      <c r="Z187" s="940"/>
      <c r="AA187" s="940"/>
      <c r="AB187" s="940"/>
      <c r="AC187" s="940"/>
      <c r="AD187" s="949"/>
      <c r="AE187" s="950"/>
      <c r="AF187" s="950"/>
      <c r="AG187" s="952"/>
      <c r="AH187" s="952"/>
      <c r="AI187" s="943"/>
      <c r="AJ187" s="953"/>
      <c r="AK187" s="954"/>
      <c r="AL187" s="954"/>
      <c r="AM187" s="955"/>
      <c r="AN187" s="944"/>
      <c r="AO187" s="944"/>
      <c r="AP187" s="944"/>
      <c r="AQ187" s="951"/>
      <c r="AR187" s="952"/>
      <c r="AS187" s="945">
        <f t="shared" si="37"/>
        <v>0</v>
      </c>
      <c r="AT187" s="945"/>
      <c r="AU187" s="945"/>
      <c r="AV187" s="945"/>
      <c r="AW187" s="946"/>
      <c r="AX187" s="947"/>
      <c r="AY187" s="948"/>
      <c r="AZ187" s="948"/>
      <c r="BA187" s="948"/>
      <c r="BB187" s="948"/>
      <c r="DT187"/>
      <c r="DU187"/>
      <c r="DV187"/>
      <c r="DW187"/>
      <c r="DX187"/>
      <c r="DY187"/>
      <c r="DZ187"/>
      <c r="EA187"/>
      <c r="EB187"/>
      <c r="EC187"/>
      <c r="EL187" s="13"/>
      <c r="EM187" s="27"/>
      <c r="EN187" s="27">
        <f t="shared" si="24"/>
        <v>0</v>
      </c>
      <c r="EO187" s="27" t="str">
        <f t="shared" si="25"/>
        <v/>
      </c>
      <c r="EP187" s="13"/>
      <c r="EQ187" s="13">
        <f>IF(AND(OR(P187="固・国A",P187="固・国B",P187="固"),OR(AJ187=PL①!$H$29,AJ187=PL①!$H$30,AJ187=PL①!$H$31)),1,0)</f>
        <v>0</v>
      </c>
      <c r="ER187" s="13">
        <f t="shared" si="26"/>
        <v>0</v>
      </c>
      <c r="ES187" s="13">
        <f>IF(ER187=0,1,IF($R$74="",0,VLOOKUP($R$74,PL②!A$58:$P$1530,ER187))+IF($AG$74="",0,VLOOKUP($AG$74,PL②!A$58:$P$1530,ER187))+IF($AV$74="",0,VLOOKUP($AV$74,PL②!A$58:$P$1530,ER187)))</f>
        <v>1</v>
      </c>
      <c r="ET187" s="13" t="str">
        <f t="shared" si="27"/>
        <v/>
      </c>
      <c r="EU187" s="13"/>
      <c r="EV187" s="13">
        <f>IF(OR(P187="固・国A",P187="固・国B",P187=PL①!$A$32,P187=PL①!$A$33),1,0)</f>
        <v>1</v>
      </c>
      <c r="EY187" s="13">
        <f t="shared" si="28"/>
        <v>0</v>
      </c>
      <c r="EZ187" s="13">
        <f t="shared" si="29"/>
        <v>0</v>
      </c>
      <c r="FA187" s="13">
        <f>IF(AND(AJ187=PL①!$H$32,OR(入力①申請書項目!P187="固・国A",入力①申請書項目!P187="固・国B",入力①申請書項目!P187="固")),1,0)</f>
        <v>0</v>
      </c>
      <c r="FB187" s="13">
        <f>IF(AND($R$70=PL②!$G$1,入力①申請書項目!AJ187=PL①!$H$29,OR(入力①申請書項目!P187="固・国A",入力①申請書項目!P187="固・国B",入力①申請書項目!P187=PL①!$A$32,入力①申請書項目!P187=PL①!$A$33)),1,0)</f>
        <v>0</v>
      </c>
      <c r="FC187" s="13">
        <f>IF(AND(AW187=PL①!$D$29,OR(入力①申請書項目!P187="固・国A",入力①申請書項目!P187="固・国B",入力①申請書項目!P187="固")),1,0)</f>
        <v>0</v>
      </c>
      <c r="FE187" s="27" t="str">
        <f t="shared" si="30"/>
        <v/>
      </c>
      <c r="FF187" s="27" t="str">
        <f t="shared" si="31"/>
        <v/>
      </c>
      <c r="FG187" s="27" t="str">
        <f t="shared" si="32"/>
        <v/>
      </c>
      <c r="FH187" s="27" t="str">
        <f t="shared" si="33"/>
        <v/>
      </c>
      <c r="FI187" s="27" t="str">
        <f t="shared" si="34"/>
        <v/>
      </c>
      <c r="FK187" s="42">
        <f t="shared" si="35"/>
        <v>1</v>
      </c>
      <c r="FL187" s="42" t="str">
        <f t="shared" si="36"/>
        <v/>
      </c>
    </row>
    <row r="188" spans="4:178" ht="13.5" customHeight="1" x14ac:dyDescent="0.15">
      <c r="D188" s="113">
        <v>18</v>
      </c>
      <c r="E188" s="933"/>
      <c r="F188" s="934"/>
      <c r="G188" s="935"/>
      <c r="H188" s="936"/>
      <c r="I188" s="937"/>
      <c r="J188" s="938"/>
      <c r="K188" s="939"/>
      <c r="L188" s="939"/>
      <c r="M188" s="930"/>
      <c r="N188" s="931"/>
      <c r="O188" s="932"/>
      <c r="P188" s="938"/>
      <c r="Q188" s="938"/>
      <c r="R188" s="938"/>
      <c r="S188" s="938"/>
      <c r="T188" s="940"/>
      <c r="U188" s="940"/>
      <c r="V188" s="940"/>
      <c r="W188" s="940"/>
      <c r="X188" s="940"/>
      <c r="Y188" s="940"/>
      <c r="Z188" s="940"/>
      <c r="AA188" s="940"/>
      <c r="AB188" s="940"/>
      <c r="AC188" s="940"/>
      <c r="AD188" s="949"/>
      <c r="AE188" s="950"/>
      <c r="AF188" s="950"/>
      <c r="AG188" s="952"/>
      <c r="AH188" s="952"/>
      <c r="AI188" s="943"/>
      <c r="AJ188" s="953"/>
      <c r="AK188" s="954"/>
      <c r="AL188" s="954"/>
      <c r="AM188" s="955"/>
      <c r="AN188" s="944"/>
      <c r="AO188" s="944"/>
      <c r="AP188" s="944"/>
      <c r="AQ188" s="951"/>
      <c r="AR188" s="952"/>
      <c r="AS188" s="945">
        <f t="shared" si="37"/>
        <v>0</v>
      </c>
      <c r="AT188" s="945"/>
      <c r="AU188" s="945"/>
      <c r="AV188" s="945"/>
      <c r="AW188" s="946"/>
      <c r="AX188" s="947"/>
      <c r="AY188" s="948"/>
      <c r="AZ188" s="948"/>
      <c r="BA188" s="948"/>
      <c r="BB188" s="948"/>
      <c r="DT188"/>
      <c r="DU188"/>
      <c r="DV188"/>
      <c r="DW188"/>
      <c r="DX188"/>
      <c r="DY188"/>
      <c r="DZ188"/>
      <c r="EA188"/>
      <c r="EB188"/>
      <c r="EC188"/>
      <c r="EL188" s="13"/>
      <c r="EM188" s="27"/>
      <c r="EN188" s="27">
        <f t="shared" si="24"/>
        <v>0</v>
      </c>
      <c r="EO188" s="27" t="str">
        <f t="shared" si="25"/>
        <v/>
      </c>
      <c r="EP188" s="13"/>
      <c r="EQ188" s="13">
        <f>IF(AND(OR(P188="固・国A",P188="固・国B",P188="固"),OR(AJ188=PL①!$H$29,AJ188=PL①!$H$30,AJ188=PL①!$H$31)),1,0)</f>
        <v>0</v>
      </c>
      <c r="ER188" s="13">
        <f t="shared" si="26"/>
        <v>0</v>
      </c>
      <c r="ES188" s="13">
        <f>IF(ER188=0,1,IF($R$74="",0,VLOOKUP($R$74,PL②!A$58:$P$1530,ER188))+IF($AG$74="",0,VLOOKUP($AG$74,PL②!A$58:$P$1530,ER188))+IF($AV$74="",0,VLOOKUP($AV$74,PL②!A$58:$P$1530,ER188)))</f>
        <v>1</v>
      </c>
      <c r="ET188" s="13" t="str">
        <f t="shared" si="27"/>
        <v/>
      </c>
      <c r="EU188" s="13"/>
      <c r="EV188" s="13">
        <f>IF(OR(P188="固・国A",P188="固・国B",P188=PL①!$A$32,P188=PL①!$A$33),1,0)</f>
        <v>1</v>
      </c>
      <c r="EY188" s="13">
        <f t="shared" si="28"/>
        <v>0</v>
      </c>
      <c r="EZ188" s="13">
        <f t="shared" si="29"/>
        <v>0</v>
      </c>
      <c r="FA188" s="13">
        <f>IF(AND(AJ188=PL①!$H$32,OR(入力①申請書項目!P188="固・国A",入力①申請書項目!P188="固・国B",入力①申請書項目!P188="固")),1,0)</f>
        <v>0</v>
      </c>
      <c r="FB188" s="13">
        <f>IF(AND($R$70=PL②!$G$1,入力①申請書項目!AJ188=PL①!$H$29,OR(入力①申請書項目!P188="固・国A",入力①申請書項目!P188="固・国B",入力①申請書項目!P188=PL①!$A$32,入力①申請書項目!P188=PL①!$A$33)),1,0)</f>
        <v>0</v>
      </c>
      <c r="FC188" s="13">
        <f>IF(AND(AW188=PL①!$D$29,OR(入力①申請書項目!P188="固・国A",入力①申請書項目!P188="固・国B",入力①申請書項目!P188="固")),1,0)</f>
        <v>0</v>
      </c>
      <c r="FE188" s="27" t="str">
        <f t="shared" si="30"/>
        <v/>
      </c>
      <c r="FF188" s="27" t="str">
        <f t="shared" si="31"/>
        <v/>
      </c>
      <c r="FG188" s="27" t="str">
        <f t="shared" si="32"/>
        <v/>
      </c>
      <c r="FH188" s="27" t="str">
        <f t="shared" si="33"/>
        <v/>
      </c>
      <c r="FI188" s="27" t="str">
        <f t="shared" si="34"/>
        <v/>
      </c>
      <c r="FK188" s="42">
        <f t="shared" si="35"/>
        <v>1</v>
      </c>
      <c r="FL188" s="42" t="str">
        <f t="shared" si="36"/>
        <v/>
      </c>
    </row>
    <row r="189" spans="4:178" ht="13.5" customHeight="1" x14ac:dyDescent="0.15">
      <c r="D189" s="113">
        <v>19</v>
      </c>
      <c r="E189" s="933"/>
      <c r="F189" s="934"/>
      <c r="G189" s="935"/>
      <c r="H189" s="936"/>
      <c r="I189" s="937"/>
      <c r="J189" s="938"/>
      <c r="K189" s="939"/>
      <c r="L189" s="939"/>
      <c r="M189" s="930"/>
      <c r="N189" s="931"/>
      <c r="O189" s="932"/>
      <c r="P189" s="938"/>
      <c r="Q189" s="938"/>
      <c r="R189" s="938"/>
      <c r="S189" s="938"/>
      <c r="T189" s="940"/>
      <c r="U189" s="940"/>
      <c r="V189" s="940"/>
      <c r="W189" s="940"/>
      <c r="X189" s="940"/>
      <c r="Y189" s="940"/>
      <c r="Z189" s="940"/>
      <c r="AA189" s="940"/>
      <c r="AB189" s="940"/>
      <c r="AC189" s="940"/>
      <c r="AD189" s="949"/>
      <c r="AE189" s="950"/>
      <c r="AF189" s="950"/>
      <c r="AG189" s="952"/>
      <c r="AH189" s="952"/>
      <c r="AI189" s="943"/>
      <c r="AJ189" s="953"/>
      <c r="AK189" s="954"/>
      <c r="AL189" s="954"/>
      <c r="AM189" s="955"/>
      <c r="AN189" s="944"/>
      <c r="AO189" s="944"/>
      <c r="AP189" s="944"/>
      <c r="AQ189" s="951"/>
      <c r="AR189" s="952"/>
      <c r="AS189" s="945">
        <f t="shared" si="37"/>
        <v>0</v>
      </c>
      <c r="AT189" s="945"/>
      <c r="AU189" s="945"/>
      <c r="AV189" s="945"/>
      <c r="AW189" s="946"/>
      <c r="AX189" s="947"/>
      <c r="AY189" s="948"/>
      <c r="AZ189" s="948"/>
      <c r="BA189" s="948"/>
      <c r="BB189" s="948"/>
      <c r="DT189"/>
      <c r="DU189"/>
      <c r="DV189"/>
      <c r="DW189"/>
      <c r="DX189"/>
      <c r="DY189"/>
      <c r="DZ189"/>
      <c r="EA189"/>
      <c r="EB189"/>
      <c r="EC189"/>
      <c r="EL189" s="13"/>
      <c r="EM189" s="27"/>
      <c r="EN189" s="27">
        <f t="shared" si="24"/>
        <v>0</v>
      </c>
      <c r="EO189" s="27" t="str">
        <f t="shared" si="25"/>
        <v/>
      </c>
      <c r="EP189" s="13"/>
      <c r="EQ189" s="13">
        <f>IF(AND(OR(P189="固・国A",P189="固・国B",P189="固"),OR(AJ189=PL①!$H$29,AJ189=PL①!$H$30,AJ189=PL①!$H$31)),1,0)</f>
        <v>0</v>
      </c>
      <c r="ER189" s="13">
        <f t="shared" si="26"/>
        <v>0</v>
      </c>
      <c r="ES189" s="13">
        <f>IF(ER189=0,1,IF($R$74="",0,VLOOKUP($R$74,PL②!A$58:$P$1530,ER189))+IF($AG$74="",0,VLOOKUP($AG$74,PL②!A$58:$P$1530,ER189))+IF($AV$74="",0,VLOOKUP($AV$74,PL②!A$58:$P$1530,ER189)))</f>
        <v>1</v>
      </c>
      <c r="ET189" s="13" t="str">
        <f t="shared" si="27"/>
        <v/>
      </c>
      <c r="EU189" s="13"/>
      <c r="EV189" s="13">
        <f>IF(OR(P189="固・国A",P189="固・国B",P189=PL①!$A$32,P189=PL①!$A$33),1,0)</f>
        <v>1</v>
      </c>
      <c r="EY189" s="13">
        <f t="shared" si="28"/>
        <v>0</v>
      </c>
      <c r="EZ189" s="13">
        <f t="shared" si="29"/>
        <v>0</v>
      </c>
      <c r="FA189" s="13">
        <f>IF(AND(AJ189=PL①!$H$32,OR(入力①申請書項目!P189="固・国A",入力①申請書項目!P189="固・国B",入力①申請書項目!P189="固")),1,0)</f>
        <v>0</v>
      </c>
      <c r="FB189" s="13">
        <f>IF(AND($R$70=PL②!$G$1,入力①申請書項目!AJ189=PL①!$H$29,OR(入力①申請書項目!P189="固・国A",入力①申請書項目!P189="固・国B",入力①申請書項目!P189=PL①!$A$32,入力①申請書項目!P189=PL①!$A$33)),1,0)</f>
        <v>0</v>
      </c>
      <c r="FC189" s="13">
        <f>IF(AND(AW189=PL①!$D$29,OR(入力①申請書項目!P189="固・国A",入力①申請書項目!P189="固・国B",入力①申請書項目!P189="固")),1,0)</f>
        <v>0</v>
      </c>
      <c r="FE189" s="27" t="str">
        <f t="shared" si="30"/>
        <v/>
      </c>
      <c r="FF189" s="27" t="str">
        <f t="shared" si="31"/>
        <v/>
      </c>
      <c r="FG189" s="27" t="str">
        <f t="shared" si="32"/>
        <v/>
      </c>
      <c r="FH189" s="27" t="str">
        <f t="shared" si="33"/>
        <v/>
      </c>
      <c r="FI189" s="27" t="str">
        <f t="shared" si="34"/>
        <v/>
      </c>
      <c r="FK189" s="42">
        <f t="shared" si="35"/>
        <v>1</v>
      </c>
      <c r="FL189" s="42" t="str">
        <f t="shared" si="36"/>
        <v/>
      </c>
    </row>
    <row r="190" spans="4:178" ht="13.5" customHeight="1" x14ac:dyDescent="0.15">
      <c r="D190" s="113">
        <v>20</v>
      </c>
      <c r="E190" s="933"/>
      <c r="F190" s="934"/>
      <c r="G190" s="935"/>
      <c r="H190" s="936"/>
      <c r="I190" s="937"/>
      <c r="J190" s="938"/>
      <c r="K190" s="939"/>
      <c r="L190" s="939"/>
      <c r="M190" s="930"/>
      <c r="N190" s="931"/>
      <c r="O190" s="932"/>
      <c r="P190" s="938"/>
      <c r="Q190" s="938"/>
      <c r="R190" s="938"/>
      <c r="S190" s="938"/>
      <c r="T190" s="940"/>
      <c r="U190" s="940"/>
      <c r="V190" s="940"/>
      <c r="W190" s="940"/>
      <c r="X190" s="940"/>
      <c r="Y190" s="940"/>
      <c r="Z190" s="940"/>
      <c r="AA190" s="940"/>
      <c r="AB190" s="940"/>
      <c r="AC190" s="940"/>
      <c r="AD190" s="949"/>
      <c r="AE190" s="950"/>
      <c r="AF190" s="950"/>
      <c r="AG190" s="952"/>
      <c r="AH190" s="952"/>
      <c r="AI190" s="943"/>
      <c r="AJ190" s="953"/>
      <c r="AK190" s="954"/>
      <c r="AL190" s="954"/>
      <c r="AM190" s="955"/>
      <c r="AN190" s="944"/>
      <c r="AO190" s="944"/>
      <c r="AP190" s="944"/>
      <c r="AQ190" s="951"/>
      <c r="AR190" s="952"/>
      <c r="AS190" s="945">
        <f t="shared" si="37"/>
        <v>0</v>
      </c>
      <c r="AT190" s="945"/>
      <c r="AU190" s="945"/>
      <c r="AV190" s="945"/>
      <c r="AW190" s="946"/>
      <c r="AX190" s="947"/>
      <c r="AY190" s="948"/>
      <c r="AZ190" s="948"/>
      <c r="BA190" s="948"/>
      <c r="BB190" s="948"/>
      <c r="DT190"/>
      <c r="DU190"/>
      <c r="DV190"/>
      <c r="DW190"/>
      <c r="DX190"/>
      <c r="DY190"/>
      <c r="DZ190"/>
      <c r="EA190"/>
      <c r="EB190"/>
      <c r="EC190"/>
      <c r="EL190" s="13"/>
      <c r="EM190" s="27"/>
      <c r="EN190" s="27">
        <f t="shared" si="24"/>
        <v>0</v>
      </c>
      <c r="EO190" s="27" t="str">
        <f t="shared" si="25"/>
        <v/>
      </c>
      <c r="EP190" s="13"/>
      <c r="EQ190" s="13">
        <f>IF(AND(OR(P190="固・国A",P190="固・国B",P190="固"),OR(AJ190=PL①!$H$29,AJ190=PL①!$H$30,AJ190=PL①!$H$31)),1,0)</f>
        <v>0</v>
      </c>
      <c r="ER190" s="13">
        <f t="shared" si="26"/>
        <v>0</v>
      </c>
      <c r="ES190" s="13">
        <f>IF(ER190=0,1,IF($R$74="",0,VLOOKUP($R$74,PL②!A$58:$P$1530,ER190))+IF($AG$74="",0,VLOOKUP($AG$74,PL②!A$58:$P$1530,ER190))+IF($AV$74="",0,VLOOKUP($AV$74,PL②!A$58:$P$1530,ER190)))</f>
        <v>1</v>
      </c>
      <c r="ET190" s="13" t="str">
        <f t="shared" si="27"/>
        <v/>
      </c>
      <c r="EU190" s="13"/>
      <c r="EV190" s="13">
        <f>IF(OR(P190="固・国A",P190="固・国B",P190=PL①!$A$32,P190=PL①!$A$33),1,0)</f>
        <v>1</v>
      </c>
      <c r="EY190" s="13">
        <f t="shared" si="28"/>
        <v>0</v>
      </c>
      <c r="EZ190" s="13">
        <f t="shared" si="29"/>
        <v>0</v>
      </c>
      <c r="FA190" s="13">
        <f>IF(AND(AJ190=PL①!$H$32,OR(入力①申請書項目!P190="固・国A",入力①申請書項目!P190="固・国B",入力①申請書項目!P190="固")),1,0)</f>
        <v>0</v>
      </c>
      <c r="FB190" s="13">
        <f>IF(AND($R$70=PL②!$G$1,入力①申請書項目!AJ190=PL①!$H$29,OR(入力①申請書項目!P190="固・国A",入力①申請書項目!P190="固・国B",入力①申請書項目!P190=PL①!$A$32,入力①申請書項目!P190=PL①!$A$33)),1,0)</f>
        <v>0</v>
      </c>
      <c r="FC190" s="13">
        <f>IF(AND(AW190=PL①!$D$29,OR(入力①申請書項目!P190="固・国A",入力①申請書項目!P190="固・国B",入力①申請書項目!P190="固")),1,0)</f>
        <v>0</v>
      </c>
      <c r="FE190" s="27" t="str">
        <f t="shared" si="30"/>
        <v/>
      </c>
      <c r="FF190" s="27" t="str">
        <f t="shared" si="31"/>
        <v/>
      </c>
      <c r="FG190" s="27" t="str">
        <f t="shared" si="32"/>
        <v/>
      </c>
      <c r="FH190" s="27" t="str">
        <f t="shared" si="33"/>
        <v/>
      </c>
      <c r="FI190" s="27" t="str">
        <f t="shared" si="34"/>
        <v/>
      </c>
      <c r="FK190" s="42">
        <f t="shared" si="35"/>
        <v>1</v>
      </c>
      <c r="FL190" s="42" t="str">
        <f t="shared" si="36"/>
        <v/>
      </c>
    </row>
    <row r="191" spans="4:178" ht="13.5" customHeight="1" x14ac:dyDescent="0.15">
      <c r="D191" s="113">
        <v>21</v>
      </c>
      <c r="E191" s="933"/>
      <c r="F191" s="934"/>
      <c r="G191" s="935"/>
      <c r="H191" s="936"/>
      <c r="I191" s="937"/>
      <c r="J191" s="938"/>
      <c r="K191" s="939"/>
      <c r="L191" s="939"/>
      <c r="M191" s="930"/>
      <c r="N191" s="931"/>
      <c r="O191" s="932"/>
      <c r="P191" s="938"/>
      <c r="Q191" s="938"/>
      <c r="R191" s="938"/>
      <c r="S191" s="938"/>
      <c r="T191" s="940"/>
      <c r="U191" s="940"/>
      <c r="V191" s="940"/>
      <c r="W191" s="940"/>
      <c r="X191" s="940"/>
      <c r="Y191" s="940"/>
      <c r="Z191" s="940"/>
      <c r="AA191" s="940"/>
      <c r="AB191" s="940"/>
      <c r="AC191" s="940"/>
      <c r="AD191" s="949"/>
      <c r="AE191" s="950"/>
      <c r="AF191" s="950"/>
      <c r="AG191" s="952"/>
      <c r="AH191" s="952"/>
      <c r="AI191" s="943"/>
      <c r="AJ191" s="953"/>
      <c r="AK191" s="954"/>
      <c r="AL191" s="954"/>
      <c r="AM191" s="955"/>
      <c r="AN191" s="944"/>
      <c r="AO191" s="944"/>
      <c r="AP191" s="944"/>
      <c r="AQ191" s="951"/>
      <c r="AR191" s="952"/>
      <c r="AS191" s="945">
        <f t="shared" si="37"/>
        <v>0</v>
      </c>
      <c r="AT191" s="945"/>
      <c r="AU191" s="945"/>
      <c r="AV191" s="945"/>
      <c r="AW191" s="946"/>
      <c r="AX191" s="947"/>
      <c r="AY191" s="948"/>
      <c r="AZ191" s="948"/>
      <c r="BA191" s="948"/>
      <c r="BB191" s="948"/>
      <c r="DT191"/>
      <c r="DU191"/>
      <c r="DV191"/>
      <c r="DW191"/>
      <c r="DX191"/>
      <c r="DY191"/>
      <c r="DZ191"/>
      <c r="EA191"/>
      <c r="EB191"/>
      <c r="EC191"/>
      <c r="EL191" s="13"/>
      <c r="EM191" s="27"/>
      <c r="EN191" s="27">
        <f t="shared" si="24"/>
        <v>0</v>
      </c>
      <c r="EO191" s="27" t="str">
        <f t="shared" si="25"/>
        <v/>
      </c>
      <c r="EP191" s="13"/>
      <c r="EQ191" s="13">
        <f>IF(AND(OR(P191="固・国A",P191="固・国B",P191="固"),OR(AJ191=PL①!$H$29,AJ191=PL①!$H$30,AJ191=PL①!$H$31)),1,0)</f>
        <v>0</v>
      </c>
      <c r="ER191" s="13">
        <f t="shared" si="26"/>
        <v>0</v>
      </c>
      <c r="ES191" s="13">
        <f>IF(ER191=0,1,IF($R$74="",0,VLOOKUP($R$74,PL②!A$58:$P$1530,ER191))+IF($AG$74="",0,VLOOKUP($AG$74,PL②!A$58:$P$1530,ER191))+IF($AV$74="",0,VLOOKUP($AV$74,PL②!A$58:$P$1530,ER191)))</f>
        <v>1</v>
      </c>
      <c r="ET191" s="13" t="str">
        <f t="shared" si="27"/>
        <v/>
      </c>
      <c r="EU191" s="13"/>
      <c r="EV191" s="13">
        <f>IF(OR(P191="固・国A",P191="固・国B",P191=PL①!$A$32,P191=PL①!$A$33),1,0)</f>
        <v>1</v>
      </c>
      <c r="EY191" s="13">
        <f t="shared" si="28"/>
        <v>0</v>
      </c>
      <c r="EZ191" s="13">
        <f t="shared" si="29"/>
        <v>0</v>
      </c>
      <c r="FA191" s="13">
        <f>IF(AND(AJ191=PL①!$H$32,OR(入力①申請書項目!P191="固・国A",入力①申請書項目!P191="固・国B",入力①申請書項目!P191="固")),1,0)</f>
        <v>0</v>
      </c>
      <c r="FB191" s="13">
        <f>IF(AND($R$70=PL②!$G$1,入力①申請書項目!AJ191=PL①!$H$29,OR(入力①申請書項目!P191="固・国A",入力①申請書項目!P191="固・国B",入力①申請書項目!P191=PL①!$A$32,入力①申請書項目!P191=PL①!$A$33)),1,0)</f>
        <v>0</v>
      </c>
      <c r="FC191" s="13">
        <f>IF(AND(AW191=PL①!$D$29,OR(入力①申請書項目!P191="固・国A",入力①申請書項目!P191="固・国B",入力①申請書項目!P191="固")),1,0)</f>
        <v>0</v>
      </c>
      <c r="FE191" s="27" t="str">
        <f t="shared" si="30"/>
        <v/>
      </c>
      <c r="FF191" s="27" t="str">
        <f t="shared" si="31"/>
        <v/>
      </c>
      <c r="FG191" s="27" t="str">
        <f t="shared" si="32"/>
        <v/>
      </c>
      <c r="FH191" s="27" t="str">
        <f t="shared" si="33"/>
        <v/>
      </c>
      <c r="FI191" s="27" t="str">
        <f t="shared" si="34"/>
        <v/>
      </c>
      <c r="FK191" s="42">
        <f t="shared" si="35"/>
        <v>1</v>
      </c>
      <c r="FL191" s="42" t="str">
        <f t="shared" si="36"/>
        <v/>
      </c>
    </row>
    <row r="192" spans="4:178" ht="13.5" customHeight="1" x14ac:dyDescent="0.15">
      <c r="D192" s="113">
        <v>22</v>
      </c>
      <c r="E192" s="933"/>
      <c r="F192" s="934"/>
      <c r="G192" s="935"/>
      <c r="H192" s="936"/>
      <c r="I192" s="937"/>
      <c r="J192" s="938"/>
      <c r="K192" s="939"/>
      <c r="L192" s="939"/>
      <c r="M192" s="930"/>
      <c r="N192" s="931"/>
      <c r="O192" s="932"/>
      <c r="P192" s="938"/>
      <c r="Q192" s="938"/>
      <c r="R192" s="938"/>
      <c r="S192" s="938"/>
      <c r="T192" s="940"/>
      <c r="U192" s="940"/>
      <c r="V192" s="940"/>
      <c r="W192" s="940"/>
      <c r="X192" s="940"/>
      <c r="Y192" s="940"/>
      <c r="Z192" s="940"/>
      <c r="AA192" s="940"/>
      <c r="AB192" s="940"/>
      <c r="AC192" s="940"/>
      <c r="AD192" s="949"/>
      <c r="AE192" s="950"/>
      <c r="AF192" s="950"/>
      <c r="AG192" s="952"/>
      <c r="AH192" s="952"/>
      <c r="AI192" s="943"/>
      <c r="AJ192" s="953"/>
      <c r="AK192" s="954"/>
      <c r="AL192" s="954"/>
      <c r="AM192" s="955"/>
      <c r="AN192" s="944"/>
      <c r="AO192" s="944"/>
      <c r="AP192" s="944"/>
      <c r="AQ192" s="951"/>
      <c r="AR192" s="952"/>
      <c r="AS192" s="945">
        <f t="shared" si="37"/>
        <v>0</v>
      </c>
      <c r="AT192" s="945"/>
      <c r="AU192" s="945"/>
      <c r="AV192" s="945"/>
      <c r="AW192" s="946"/>
      <c r="AX192" s="947"/>
      <c r="AY192" s="948"/>
      <c r="AZ192" s="948"/>
      <c r="BA192" s="948"/>
      <c r="BB192" s="948"/>
      <c r="DT192"/>
      <c r="DU192"/>
      <c r="DV192"/>
      <c r="DW192"/>
      <c r="DX192"/>
      <c r="DY192"/>
      <c r="DZ192"/>
      <c r="EA192"/>
      <c r="EB192"/>
      <c r="EC192"/>
      <c r="EL192" s="13"/>
      <c r="EM192" s="27"/>
      <c r="EN192" s="27">
        <f t="shared" si="24"/>
        <v>0</v>
      </c>
      <c r="EO192" s="27" t="str">
        <f t="shared" si="25"/>
        <v/>
      </c>
      <c r="EP192" s="13"/>
      <c r="EQ192" s="13">
        <f>IF(AND(OR(P192="固・国A",P192="固・国B",P192="固"),OR(AJ192=PL①!$H$29,AJ192=PL①!$H$30,AJ192=PL①!$H$31)),1,0)</f>
        <v>0</v>
      </c>
      <c r="ER192" s="13">
        <f t="shared" si="26"/>
        <v>0</v>
      </c>
      <c r="ES192" s="13">
        <f>IF(ER192=0,1,IF($R$74="",0,VLOOKUP($R$74,PL②!A$58:$P$1530,ER192))+IF($AG$74="",0,VLOOKUP($AG$74,PL②!A$58:$P$1530,ER192))+IF($AV$74="",0,VLOOKUP($AV$74,PL②!A$58:$P$1530,ER192)))</f>
        <v>1</v>
      </c>
      <c r="ET192" s="13" t="str">
        <f t="shared" si="27"/>
        <v/>
      </c>
      <c r="EU192" s="13"/>
      <c r="EV192" s="13">
        <f>IF(OR(P192="固・国A",P192="固・国B",P192=PL①!$A$32,P192=PL①!$A$33),1,0)</f>
        <v>1</v>
      </c>
      <c r="EY192" s="13">
        <f t="shared" si="28"/>
        <v>0</v>
      </c>
      <c r="EZ192" s="13">
        <f t="shared" si="29"/>
        <v>0</v>
      </c>
      <c r="FA192" s="13">
        <f>IF(AND(AJ192=PL①!$H$32,OR(入力①申請書項目!P192="固・国A",入力①申請書項目!P192="固・国B",入力①申請書項目!P192="固")),1,0)</f>
        <v>0</v>
      </c>
      <c r="FB192" s="13">
        <f>IF(AND($R$70=PL②!$G$1,入力①申請書項目!AJ192=PL①!$H$29,OR(入力①申請書項目!P192="固・国A",入力①申請書項目!P192="固・国B",入力①申請書項目!P192=PL①!$A$32,入力①申請書項目!P192=PL①!$A$33)),1,0)</f>
        <v>0</v>
      </c>
      <c r="FC192" s="13">
        <f>IF(AND(AW192=PL①!$D$29,OR(入力①申請書項目!P192="固・国A",入力①申請書項目!P192="固・国B",入力①申請書項目!P192="固")),1,0)</f>
        <v>0</v>
      </c>
      <c r="FE192" s="27" t="str">
        <f t="shared" si="30"/>
        <v/>
      </c>
      <c r="FF192" s="27" t="str">
        <f t="shared" si="31"/>
        <v/>
      </c>
      <c r="FG192" s="27" t="str">
        <f t="shared" si="32"/>
        <v/>
      </c>
      <c r="FH192" s="27" t="str">
        <f t="shared" si="33"/>
        <v/>
      </c>
      <c r="FI192" s="27" t="str">
        <f t="shared" si="34"/>
        <v/>
      </c>
      <c r="FK192" s="42">
        <f t="shared" si="35"/>
        <v>1</v>
      </c>
      <c r="FL192" s="42" t="str">
        <f t="shared" si="36"/>
        <v/>
      </c>
    </row>
    <row r="193" spans="4:168" ht="13.5" customHeight="1" x14ac:dyDescent="0.15">
      <c r="D193" s="113">
        <v>23</v>
      </c>
      <c r="E193" s="933"/>
      <c r="F193" s="934"/>
      <c r="G193" s="935"/>
      <c r="H193" s="936"/>
      <c r="I193" s="937"/>
      <c r="J193" s="938"/>
      <c r="K193" s="939"/>
      <c r="L193" s="939"/>
      <c r="M193" s="930"/>
      <c r="N193" s="931"/>
      <c r="O193" s="932"/>
      <c r="P193" s="938"/>
      <c r="Q193" s="938"/>
      <c r="R193" s="938"/>
      <c r="S193" s="938"/>
      <c r="T193" s="940"/>
      <c r="U193" s="940"/>
      <c r="V193" s="940"/>
      <c r="W193" s="940"/>
      <c r="X193" s="940"/>
      <c r="Y193" s="940"/>
      <c r="Z193" s="940"/>
      <c r="AA193" s="940"/>
      <c r="AB193" s="940"/>
      <c r="AC193" s="940"/>
      <c r="AD193" s="949"/>
      <c r="AE193" s="950"/>
      <c r="AF193" s="950"/>
      <c r="AG193" s="952"/>
      <c r="AH193" s="952"/>
      <c r="AI193" s="943"/>
      <c r="AJ193" s="953"/>
      <c r="AK193" s="954"/>
      <c r="AL193" s="954"/>
      <c r="AM193" s="955"/>
      <c r="AN193" s="944"/>
      <c r="AO193" s="944"/>
      <c r="AP193" s="944"/>
      <c r="AQ193" s="951"/>
      <c r="AR193" s="952"/>
      <c r="AS193" s="945">
        <f t="shared" si="37"/>
        <v>0</v>
      </c>
      <c r="AT193" s="945"/>
      <c r="AU193" s="945"/>
      <c r="AV193" s="945"/>
      <c r="AW193" s="946"/>
      <c r="AX193" s="947"/>
      <c r="AY193" s="948"/>
      <c r="AZ193" s="948"/>
      <c r="BA193" s="948"/>
      <c r="BB193" s="948"/>
      <c r="DT193"/>
      <c r="DU193"/>
      <c r="DV193"/>
      <c r="DW193"/>
      <c r="DX193"/>
      <c r="DY193"/>
      <c r="DZ193"/>
      <c r="EA193"/>
      <c r="EB193"/>
      <c r="EC193"/>
      <c r="EL193" s="13"/>
      <c r="EM193" s="27"/>
      <c r="EN193" s="27">
        <f t="shared" si="24"/>
        <v>0</v>
      </c>
      <c r="EO193" s="27" t="str">
        <f t="shared" si="25"/>
        <v/>
      </c>
      <c r="EP193" s="13"/>
      <c r="EQ193" s="13">
        <f>IF(AND(OR(P193="固・国A",P193="固・国B",P193="固"),OR(AJ193=PL①!$H$29,AJ193=PL①!$H$30,AJ193=PL①!$H$31)),1,0)</f>
        <v>0</v>
      </c>
      <c r="ER193" s="13">
        <f t="shared" si="26"/>
        <v>0</v>
      </c>
      <c r="ES193" s="13">
        <f>IF(ER193=0,1,IF($R$74="",0,VLOOKUP($R$74,PL②!A$58:$P$1530,ER193))+IF($AG$74="",0,VLOOKUP($AG$74,PL②!A$58:$P$1530,ER193))+IF($AV$74="",0,VLOOKUP($AV$74,PL②!A$58:$P$1530,ER193)))</f>
        <v>1</v>
      </c>
      <c r="ET193" s="13" t="str">
        <f t="shared" si="27"/>
        <v/>
      </c>
      <c r="EU193" s="13"/>
      <c r="EV193" s="13">
        <f>IF(OR(P193="固・国A",P193="固・国B",P193=PL①!$A$32,P193=PL①!$A$33),1,0)</f>
        <v>1</v>
      </c>
      <c r="EY193" s="13">
        <f t="shared" si="28"/>
        <v>0</v>
      </c>
      <c r="EZ193" s="13">
        <f t="shared" si="29"/>
        <v>0</v>
      </c>
      <c r="FA193" s="13">
        <f>IF(AND(AJ193=PL①!$H$32,OR(入力①申請書項目!P193="固・国A",入力①申請書項目!P193="固・国B",入力①申請書項目!P193="固")),1,0)</f>
        <v>0</v>
      </c>
      <c r="FB193" s="13">
        <f>IF(AND($R$70=PL②!$G$1,入力①申請書項目!AJ193=PL①!$H$29,OR(入力①申請書項目!P193="固・国A",入力①申請書項目!P193="固・国B",入力①申請書項目!P193=PL①!$A$32,入力①申請書項目!P193=PL①!$A$33)),1,0)</f>
        <v>0</v>
      </c>
      <c r="FC193" s="13">
        <f>IF(AND(AW193=PL①!$D$29,OR(入力①申請書項目!P193="固・国A",入力①申請書項目!P193="固・国B",入力①申請書項目!P193="固")),1,0)</f>
        <v>0</v>
      </c>
      <c r="FE193" s="27" t="str">
        <f t="shared" si="30"/>
        <v/>
      </c>
      <c r="FF193" s="27" t="str">
        <f t="shared" si="31"/>
        <v/>
      </c>
      <c r="FG193" s="27" t="str">
        <f t="shared" si="32"/>
        <v/>
      </c>
      <c r="FH193" s="27" t="str">
        <f t="shared" si="33"/>
        <v/>
      </c>
      <c r="FI193" s="27" t="str">
        <f t="shared" si="34"/>
        <v/>
      </c>
      <c r="FK193" s="42">
        <f t="shared" si="35"/>
        <v>1</v>
      </c>
      <c r="FL193" s="42" t="str">
        <f t="shared" si="36"/>
        <v/>
      </c>
    </row>
    <row r="194" spans="4:168" ht="13.5" customHeight="1" x14ac:dyDescent="0.15">
      <c r="D194" s="113">
        <v>24</v>
      </c>
      <c r="E194" s="933"/>
      <c r="F194" s="934"/>
      <c r="G194" s="935"/>
      <c r="H194" s="936"/>
      <c r="I194" s="937"/>
      <c r="J194" s="938"/>
      <c r="K194" s="939"/>
      <c r="L194" s="939"/>
      <c r="M194" s="930"/>
      <c r="N194" s="931"/>
      <c r="O194" s="932"/>
      <c r="P194" s="938"/>
      <c r="Q194" s="938"/>
      <c r="R194" s="938"/>
      <c r="S194" s="938"/>
      <c r="T194" s="940"/>
      <c r="U194" s="940"/>
      <c r="V194" s="940"/>
      <c r="W194" s="940"/>
      <c r="X194" s="940"/>
      <c r="Y194" s="940"/>
      <c r="Z194" s="940"/>
      <c r="AA194" s="940"/>
      <c r="AB194" s="940"/>
      <c r="AC194" s="940"/>
      <c r="AD194" s="949"/>
      <c r="AE194" s="950"/>
      <c r="AF194" s="950"/>
      <c r="AG194" s="952"/>
      <c r="AH194" s="952"/>
      <c r="AI194" s="943"/>
      <c r="AJ194" s="953"/>
      <c r="AK194" s="954"/>
      <c r="AL194" s="954"/>
      <c r="AM194" s="955"/>
      <c r="AN194" s="944"/>
      <c r="AO194" s="944"/>
      <c r="AP194" s="944"/>
      <c r="AQ194" s="951"/>
      <c r="AR194" s="952"/>
      <c r="AS194" s="945">
        <f t="shared" si="37"/>
        <v>0</v>
      </c>
      <c r="AT194" s="945"/>
      <c r="AU194" s="945"/>
      <c r="AV194" s="945"/>
      <c r="AW194" s="946"/>
      <c r="AX194" s="947"/>
      <c r="AY194" s="948"/>
      <c r="AZ194" s="948"/>
      <c r="BA194" s="948"/>
      <c r="BB194" s="948"/>
      <c r="DT194"/>
      <c r="DU194"/>
      <c r="DV194"/>
      <c r="DW194"/>
      <c r="DX194"/>
      <c r="DY194"/>
      <c r="DZ194"/>
      <c r="EA194"/>
      <c r="EB194"/>
      <c r="EC194"/>
      <c r="EL194" s="13"/>
      <c r="EM194" s="27"/>
      <c r="EN194" s="27">
        <f t="shared" si="24"/>
        <v>0</v>
      </c>
      <c r="EO194" s="27" t="str">
        <f t="shared" si="25"/>
        <v/>
      </c>
      <c r="EP194" s="13"/>
      <c r="EQ194" s="13">
        <f>IF(AND(OR(P194="固・国A",P194="固・国B",P194="固"),OR(AJ194=PL①!$H$29,AJ194=PL①!$H$30,AJ194=PL①!$H$31)),1,0)</f>
        <v>0</v>
      </c>
      <c r="ER194" s="13">
        <f t="shared" si="26"/>
        <v>0</v>
      </c>
      <c r="ES194" s="13">
        <f>IF(ER194=0,1,IF($R$74="",0,VLOOKUP($R$74,PL②!A$58:$P$1530,ER194))+IF($AG$74="",0,VLOOKUP($AG$74,PL②!A$58:$P$1530,ER194))+IF($AV$74="",0,VLOOKUP($AV$74,PL②!A$58:$P$1530,ER194)))</f>
        <v>1</v>
      </c>
      <c r="ET194" s="13" t="str">
        <f t="shared" ref="ET194:ET226" si="38">IF(ES194=0,"No."&amp;ROW(A31)&amp;" ","")</f>
        <v/>
      </c>
      <c r="EU194" s="13"/>
      <c r="EV194" s="13">
        <f>IF(OR(P194="固・国A",P194="固・国B",P194=PL①!$A$32,P194=PL①!$A$33),1,0)</f>
        <v>1</v>
      </c>
      <c r="EY194" s="13">
        <f t="shared" si="28"/>
        <v>0</v>
      </c>
      <c r="EZ194" s="13">
        <f t="shared" si="29"/>
        <v>0</v>
      </c>
      <c r="FA194" s="13">
        <f>IF(AND(AJ194=PL①!$H$32,OR(入力①申請書項目!P194="固・国A",入力①申請書項目!P194="固・国B",入力①申請書項目!P194="固")),1,0)</f>
        <v>0</v>
      </c>
      <c r="FB194" s="13">
        <f>IF(AND($R$70=PL②!$G$1,入力①申請書項目!AJ194=PL①!$H$29,OR(入力①申請書項目!P194="固・国A",入力①申請書項目!P194="固・国B",入力①申請書項目!P194=PL①!$A$32,入力①申請書項目!P194=PL①!$A$33)),1,0)</f>
        <v>0</v>
      </c>
      <c r="FC194" s="13">
        <f>IF(AND(AW194=PL①!$D$29,OR(入力①申請書項目!P194="固・国A",入力①申請書項目!P194="固・国B",入力①申請書項目!P194="固")),1,0)</f>
        <v>0</v>
      </c>
      <c r="FE194" s="27" t="str">
        <f t="shared" ref="FE194:FE226" si="39">IF(EY194=1,"No."&amp;ROW(A31)&amp;" ","")</f>
        <v/>
      </c>
      <c r="FF194" s="27" t="str">
        <f t="shared" ref="FF194:FF226" si="40">IF(EZ194=1,"No."&amp;ROW(A31)&amp;" ","")</f>
        <v/>
      </c>
      <c r="FG194" s="27" t="str">
        <f t="shared" ref="FG194:FG226" si="41">IF(FA194=1,"No."&amp;ROW(A31)&amp;" ","")</f>
        <v/>
      </c>
      <c r="FH194" s="27" t="str">
        <f t="shared" ref="FH194:FH226" si="42">IF(FB194=1,"No."&amp;ROW(A31)&amp;" ","")</f>
        <v/>
      </c>
      <c r="FI194" s="27" t="str">
        <f t="shared" ref="FI194:FI226" si="43">IF(FC194=1,"No."&amp;ROW(A31)&amp;" ","")</f>
        <v/>
      </c>
      <c r="FK194" s="42">
        <f t="shared" si="35"/>
        <v>1</v>
      </c>
      <c r="FL194" s="42" t="str">
        <f t="shared" si="36"/>
        <v/>
      </c>
    </row>
    <row r="195" spans="4:168" ht="13.5" customHeight="1" x14ac:dyDescent="0.15">
      <c r="D195" s="113">
        <v>25</v>
      </c>
      <c r="E195" s="933"/>
      <c r="F195" s="934"/>
      <c r="G195" s="935"/>
      <c r="H195" s="936"/>
      <c r="I195" s="937"/>
      <c r="J195" s="938"/>
      <c r="K195" s="939"/>
      <c r="L195" s="939"/>
      <c r="M195" s="930"/>
      <c r="N195" s="931"/>
      <c r="O195" s="932"/>
      <c r="P195" s="938"/>
      <c r="Q195" s="938"/>
      <c r="R195" s="938"/>
      <c r="S195" s="938"/>
      <c r="T195" s="940"/>
      <c r="U195" s="940"/>
      <c r="V195" s="940"/>
      <c r="W195" s="940"/>
      <c r="X195" s="940"/>
      <c r="Y195" s="940"/>
      <c r="Z195" s="940"/>
      <c r="AA195" s="940"/>
      <c r="AB195" s="940"/>
      <c r="AC195" s="940"/>
      <c r="AD195" s="949"/>
      <c r="AE195" s="950"/>
      <c r="AF195" s="950"/>
      <c r="AG195" s="952"/>
      <c r="AH195" s="952"/>
      <c r="AI195" s="943"/>
      <c r="AJ195" s="953"/>
      <c r="AK195" s="954"/>
      <c r="AL195" s="954"/>
      <c r="AM195" s="955"/>
      <c r="AN195" s="944"/>
      <c r="AO195" s="944"/>
      <c r="AP195" s="944"/>
      <c r="AQ195" s="951"/>
      <c r="AR195" s="952"/>
      <c r="AS195" s="945">
        <f t="shared" si="37"/>
        <v>0</v>
      </c>
      <c r="AT195" s="945"/>
      <c r="AU195" s="945"/>
      <c r="AV195" s="945"/>
      <c r="AW195" s="946"/>
      <c r="AX195" s="947"/>
      <c r="AY195" s="948"/>
      <c r="AZ195" s="948"/>
      <c r="BA195" s="948"/>
      <c r="BB195" s="948"/>
      <c r="DT195"/>
      <c r="DU195"/>
      <c r="DV195"/>
      <c r="DW195"/>
      <c r="DX195"/>
      <c r="DY195"/>
      <c r="DZ195"/>
      <c r="EA195"/>
      <c r="EB195"/>
      <c r="EC195"/>
      <c r="EL195" s="13"/>
      <c r="EM195" s="27"/>
      <c r="EN195" s="27">
        <f t="shared" si="24"/>
        <v>0</v>
      </c>
      <c r="EO195" s="27" t="str">
        <f t="shared" si="25"/>
        <v/>
      </c>
      <c r="EP195" s="13"/>
      <c r="EQ195" s="13">
        <f>IF(AND(OR(P195="固・国A",P195="固・国B",P195="固"),OR(AJ195=PL①!$H$29,AJ195=PL①!$H$30,AJ195=PL①!$H$31)),1,0)</f>
        <v>0</v>
      </c>
      <c r="ER195" s="13">
        <f t="shared" si="26"/>
        <v>0</v>
      </c>
      <c r="ES195" s="13">
        <f>IF(ER195=0,1,IF($R$74="",0,VLOOKUP($R$74,PL②!A$58:$P$1530,ER195))+IF($AG$74="",0,VLOOKUP($AG$74,PL②!A$58:$P$1530,ER195))+IF($AV$74="",0,VLOOKUP($AV$74,PL②!A$58:$P$1530,ER195)))</f>
        <v>1</v>
      </c>
      <c r="ET195" s="13" t="str">
        <f t="shared" si="38"/>
        <v/>
      </c>
      <c r="EU195" s="13"/>
      <c r="EV195" s="13">
        <f>IF(OR(P195="固・国A",P195="固・国B",P195=PL①!$A$32,P195=PL①!$A$33),1,0)</f>
        <v>1</v>
      </c>
      <c r="EY195" s="13">
        <f t="shared" si="28"/>
        <v>0</v>
      </c>
      <c r="EZ195" s="13">
        <f t="shared" si="29"/>
        <v>0</v>
      </c>
      <c r="FA195" s="13">
        <f>IF(AND(AJ195=PL①!$H$32,OR(入力①申請書項目!P195="固・国A",入力①申請書項目!P195="固・国B",入力①申請書項目!P195="固")),1,0)</f>
        <v>0</v>
      </c>
      <c r="FB195" s="13">
        <f>IF(AND($R$70=PL②!$G$1,入力①申請書項目!AJ195=PL①!$H$29,OR(入力①申請書項目!P195="固・国A",入力①申請書項目!P195="固・国B",入力①申請書項目!P195=PL①!$A$32,入力①申請書項目!P195=PL①!$A$33)),1,0)</f>
        <v>0</v>
      </c>
      <c r="FC195" s="13">
        <f>IF(AND(AW195=PL①!$D$29,OR(入力①申請書項目!P195="固・国A",入力①申請書項目!P195="固・国B",入力①申請書項目!P195="固")),1,0)</f>
        <v>0</v>
      </c>
      <c r="FE195" s="27" t="str">
        <f t="shared" si="39"/>
        <v/>
      </c>
      <c r="FF195" s="27" t="str">
        <f t="shared" si="40"/>
        <v/>
      </c>
      <c r="FG195" s="27" t="str">
        <f t="shared" si="41"/>
        <v/>
      </c>
      <c r="FH195" s="27" t="str">
        <f t="shared" si="42"/>
        <v/>
      </c>
      <c r="FI195" s="27" t="str">
        <f t="shared" si="43"/>
        <v/>
      </c>
      <c r="FK195" s="42">
        <f t="shared" si="35"/>
        <v>1</v>
      </c>
      <c r="FL195" s="42" t="str">
        <f t="shared" si="36"/>
        <v/>
      </c>
    </row>
    <row r="196" spans="4:168" ht="13.5" customHeight="1" x14ac:dyDescent="0.15">
      <c r="D196" s="113">
        <v>26</v>
      </c>
      <c r="E196" s="933"/>
      <c r="F196" s="934"/>
      <c r="G196" s="935"/>
      <c r="H196" s="936"/>
      <c r="I196" s="937"/>
      <c r="J196" s="938"/>
      <c r="K196" s="939"/>
      <c r="L196" s="939"/>
      <c r="M196" s="930"/>
      <c r="N196" s="931"/>
      <c r="O196" s="932"/>
      <c r="P196" s="938"/>
      <c r="Q196" s="938"/>
      <c r="R196" s="938"/>
      <c r="S196" s="938"/>
      <c r="T196" s="940"/>
      <c r="U196" s="940"/>
      <c r="V196" s="940"/>
      <c r="W196" s="940"/>
      <c r="X196" s="940"/>
      <c r="Y196" s="940"/>
      <c r="Z196" s="940"/>
      <c r="AA196" s="940"/>
      <c r="AB196" s="940"/>
      <c r="AC196" s="940"/>
      <c r="AD196" s="949"/>
      <c r="AE196" s="950"/>
      <c r="AF196" s="950"/>
      <c r="AG196" s="952"/>
      <c r="AH196" s="952"/>
      <c r="AI196" s="943"/>
      <c r="AJ196" s="953"/>
      <c r="AK196" s="954"/>
      <c r="AL196" s="954"/>
      <c r="AM196" s="955"/>
      <c r="AN196" s="944"/>
      <c r="AO196" s="944"/>
      <c r="AP196" s="944"/>
      <c r="AQ196" s="951"/>
      <c r="AR196" s="952"/>
      <c r="AS196" s="945">
        <f t="shared" si="37"/>
        <v>0</v>
      </c>
      <c r="AT196" s="945"/>
      <c r="AU196" s="945"/>
      <c r="AV196" s="945"/>
      <c r="AW196" s="946"/>
      <c r="AX196" s="947"/>
      <c r="AY196" s="948"/>
      <c r="AZ196" s="948"/>
      <c r="BA196" s="948"/>
      <c r="BB196" s="948"/>
      <c r="DT196"/>
      <c r="DU196"/>
      <c r="DV196"/>
      <c r="DW196"/>
      <c r="DX196"/>
      <c r="DY196"/>
      <c r="DZ196"/>
      <c r="EA196"/>
      <c r="EB196"/>
      <c r="EC196"/>
      <c r="EL196" s="13"/>
      <c r="EM196" s="27"/>
      <c r="EN196" s="27">
        <f t="shared" si="24"/>
        <v>0</v>
      </c>
      <c r="EO196" s="27" t="str">
        <f t="shared" si="25"/>
        <v/>
      </c>
      <c r="EP196" s="13"/>
      <c r="EQ196" s="13">
        <f>IF(AND(OR(P196="固・国A",P196="固・国B",P196="固"),OR(AJ196=PL①!$H$29,AJ196=PL①!$H$30,AJ196=PL①!$H$31)),1,0)</f>
        <v>0</v>
      </c>
      <c r="ER196" s="13">
        <f t="shared" si="26"/>
        <v>0</v>
      </c>
      <c r="ES196" s="13">
        <f>IF(ER196=0,1,IF($R$74="",0,VLOOKUP($R$74,PL②!A$58:$P$1530,ER196))+IF($AG$74="",0,VLOOKUP($AG$74,PL②!A$58:$P$1530,ER196))+IF($AV$74="",0,VLOOKUP($AV$74,PL②!A$58:$P$1530,ER196)))</f>
        <v>1</v>
      </c>
      <c r="ET196" s="13" t="str">
        <f t="shared" si="38"/>
        <v/>
      </c>
      <c r="EU196" s="13"/>
      <c r="EV196" s="13">
        <f>IF(OR(P196="固・国A",P196="固・国B",P196=PL①!$A$32,P196=PL①!$A$33),1,0)</f>
        <v>1</v>
      </c>
      <c r="EY196" s="13">
        <f t="shared" si="28"/>
        <v>0</v>
      </c>
      <c r="EZ196" s="13">
        <f t="shared" si="29"/>
        <v>0</v>
      </c>
      <c r="FA196" s="13">
        <f>IF(AND(AJ196=PL①!$H$32,OR(入力①申請書項目!P196="固・国A",入力①申請書項目!P196="固・国B",入力①申請書項目!P196="固")),1,0)</f>
        <v>0</v>
      </c>
      <c r="FB196" s="13">
        <f>IF(AND($R$70=PL②!$G$1,入力①申請書項目!AJ196=PL①!$H$29,OR(入力①申請書項目!P196="固・国A",入力①申請書項目!P196="固・国B",入力①申請書項目!P196=PL①!$A$32,入力①申請書項目!P196=PL①!$A$33)),1,0)</f>
        <v>0</v>
      </c>
      <c r="FC196" s="13">
        <f>IF(AND(AW196=PL①!$D$29,OR(入力①申請書項目!P196="固・国A",入力①申請書項目!P196="固・国B",入力①申請書項目!P196="固")),1,0)</f>
        <v>0</v>
      </c>
      <c r="FE196" s="27" t="str">
        <f t="shared" si="39"/>
        <v/>
      </c>
      <c r="FF196" s="27" t="str">
        <f t="shared" si="40"/>
        <v/>
      </c>
      <c r="FG196" s="27" t="str">
        <f t="shared" si="41"/>
        <v/>
      </c>
      <c r="FH196" s="27" t="str">
        <f t="shared" si="42"/>
        <v/>
      </c>
      <c r="FI196" s="27" t="str">
        <f t="shared" si="43"/>
        <v/>
      </c>
      <c r="FK196" s="42">
        <f t="shared" si="35"/>
        <v>1</v>
      </c>
      <c r="FL196" s="42" t="str">
        <f t="shared" si="36"/>
        <v/>
      </c>
    </row>
    <row r="197" spans="4:168" ht="13.5" customHeight="1" x14ac:dyDescent="0.15">
      <c r="D197" s="113">
        <v>27</v>
      </c>
      <c r="E197" s="933"/>
      <c r="F197" s="934"/>
      <c r="G197" s="935"/>
      <c r="H197" s="936"/>
      <c r="I197" s="937"/>
      <c r="J197" s="938"/>
      <c r="K197" s="939"/>
      <c r="L197" s="939"/>
      <c r="M197" s="930"/>
      <c r="N197" s="931"/>
      <c r="O197" s="932"/>
      <c r="P197" s="938"/>
      <c r="Q197" s="938"/>
      <c r="R197" s="938"/>
      <c r="S197" s="938"/>
      <c r="T197" s="940"/>
      <c r="U197" s="940"/>
      <c r="V197" s="940"/>
      <c r="W197" s="940"/>
      <c r="X197" s="940"/>
      <c r="Y197" s="940"/>
      <c r="Z197" s="940"/>
      <c r="AA197" s="940"/>
      <c r="AB197" s="940"/>
      <c r="AC197" s="940"/>
      <c r="AD197" s="949"/>
      <c r="AE197" s="950"/>
      <c r="AF197" s="950"/>
      <c r="AG197" s="952"/>
      <c r="AH197" s="952"/>
      <c r="AI197" s="943"/>
      <c r="AJ197" s="953"/>
      <c r="AK197" s="954"/>
      <c r="AL197" s="954"/>
      <c r="AM197" s="955"/>
      <c r="AN197" s="944"/>
      <c r="AO197" s="944"/>
      <c r="AP197" s="944"/>
      <c r="AQ197" s="951"/>
      <c r="AR197" s="952"/>
      <c r="AS197" s="945">
        <f t="shared" si="37"/>
        <v>0</v>
      </c>
      <c r="AT197" s="945"/>
      <c r="AU197" s="945"/>
      <c r="AV197" s="945"/>
      <c r="AW197" s="946"/>
      <c r="AX197" s="947"/>
      <c r="AY197" s="948"/>
      <c r="AZ197" s="948"/>
      <c r="BA197" s="948"/>
      <c r="BB197" s="948"/>
      <c r="DT197"/>
      <c r="DU197"/>
      <c r="DV197"/>
      <c r="DW197"/>
      <c r="DX197"/>
      <c r="DY197"/>
      <c r="DZ197"/>
      <c r="EA197"/>
      <c r="EB197"/>
      <c r="EC197"/>
      <c r="EL197" s="13"/>
      <c r="EM197" s="27"/>
      <c r="EN197" s="27">
        <f t="shared" si="24"/>
        <v>0</v>
      </c>
      <c r="EO197" s="27" t="str">
        <f t="shared" si="25"/>
        <v/>
      </c>
      <c r="EP197" s="13"/>
      <c r="EQ197" s="13">
        <f>IF(AND(OR(P197="固・国A",P197="固・国B",P197="固"),OR(AJ197=PL①!$H$29,AJ197=PL①!$H$30,AJ197=PL①!$H$31)),1,0)</f>
        <v>0</v>
      </c>
      <c r="ER197" s="13">
        <f t="shared" si="26"/>
        <v>0</v>
      </c>
      <c r="ES197" s="13">
        <f>IF(ER197=0,1,IF($R$74="",0,VLOOKUP($R$74,PL②!A$58:$P$1530,ER197))+IF($AG$74="",0,VLOOKUP($AG$74,PL②!A$58:$P$1530,ER197))+IF($AV$74="",0,VLOOKUP($AV$74,PL②!A$58:$P$1530,ER197)))</f>
        <v>1</v>
      </c>
      <c r="ET197" s="13" t="str">
        <f t="shared" si="38"/>
        <v/>
      </c>
      <c r="EU197" s="13"/>
      <c r="EV197" s="13">
        <f>IF(OR(P197="固・国A",P197="固・国B",P197=PL①!$A$32,P197=PL①!$A$33),1,0)</f>
        <v>1</v>
      </c>
      <c r="EY197" s="13">
        <f t="shared" si="28"/>
        <v>0</v>
      </c>
      <c r="EZ197" s="13">
        <f t="shared" si="29"/>
        <v>0</v>
      </c>
      <c r="FA197" s="13">
        <f>IF(AND(AJ197=PL①!$H$32,OR(入力①申請書項目!P197="固・国A",入力①申請書項目!P197="固・国B",入力①申請書項目!P197="固")),1,0)</f>
        <v>0</v>
      </c>
      <c r="FB197" s="13">
        <f>IF(AND($R$70=PL②!$G$1,入力①申請書項目!AJ197=PL①!$H$29,OR(入力①申請書項目!P197="固・国A",入力①申請書項目!P197="固・国B",入力①申請書項目!P197=PL①!$A$32,入力①申請書項目!P197=PL①!$A$33)),1,0)</f>
        <v>0</v>
      </c>
      <c r="FC197" s="13">
        <f>IF(AND(AW197=PL①!$D$29,OR(入力①申請書項目!P197="固・国A",入力①申請書項目!P197="固・国B",入力①申請書項目!P197="固")),1,0)</f>
        <v>0</v>
      </c>
      <c r="FE197" s="27" t="str">
        <f t="shared" si="39"/>
        <v/>
      </c>
      <c r="FF197" s="27" t="str">
        <f t="shared" si="40"/>
        <v/>
      </c>
      <c r="FG197" s="27" t="str">
        <f t="shared" si="41"/>
        <v/>
      </c>
      <c r="FH197" s="27" t="str">
        <f t="shared" si="42"/>
        <v/>
      </c>
      <c r="FI197" s="27" t="str">
        <f t="shared" si="43"/>
        <v/>
      </c>
      <c r="FK197" s="42">
        <f t="shared" si="35"/>
        <v>1</v>
      </c>
      <c r="FL197" s="42" t="str">
        <f t="shared" si="36"/>
        <v/>
      </c>
    </row>
    <row r="198" spans="4:168" ht="13.5" customHeight="1" x14ac:dyDescent="0.15">
      <c r="D198" s="113">
        <v>28</v>
      </c>
      <c r="E198" s="933"/>
      <c r="F198" s="934"/>
      <c r="G198" s="935"/>
      <c r="H198" s="936"/>
      <c r="I198" s="937"/>
      <c r="J198" s="938"/>
      <c r="K198" s="939"/>
      <c r="L198" s="939"/>
      <c r="M198" s="930"/>
      <c r="N198" s="931"/>
      <c r="O198" s="932"/>
      <c r="P198" s="938"/>
      <c r="Q198" s="938"/>
      <c r="R198" s="938"/>
      <c r="S198" s="938"/>
      <c r="T198" s="940"/>
      <c r="U198" s="940"/>
      <c r="V198" s="940"/>
      <c r="W198" s="940"/>
      <c r="X198" s="940"/>
      <c r="Y198" s="940"/>
      <c r="Z198" s="940"/>
      <c r="AA198" s="940"/>
      <c r="AB198" s="940"/>
      <c r="AC198" s="940"/>
      <c r="AD198" s="949"/>
      <c r="AE198" s="950"/>
      <c r="AF198" s="950"/>
      <c r="AG198" s="952"/>
      <c r="AH198" s="952"/>
      <c r="AI198" s="943"/>
      <c r="AJ198" s="953"/>
      <c r="AK198" s="954"/>
      <c r="AL198" s="954"/>
      <c r="AM198" s="955"/>
      <c r="AN198" s="944"/>
      <c r="AO198" s="944"/>
      <c r="AP198" s="944"/>
      <c r="AQ198" s="951"/>
      <c r="AR198" s="952"/>
      <c r="AS198" s="945">
        <f t="shared" si="37"/>
        <v>0</v>
      </c>
      <c r="AT198" s="945"/>
      <c r="AU198" s="945"/>
      <c r="AV198" s="945"/>
      <c r="AW198" s="946"/>
      <c r="AX198" s="947"/>
      <c r="AY198" s="948"/>
      <c r="AZ198" s="948"/>
      <c r="BA198" s="948"/>
      <c r="BB198" s="948"/>
      <c r="DT198"/>
      <c r="DU198"/>
      <c r="DV198"/>
      <c r="DW198"/>
      <c r="DX198"/>
      <c r="DY198"/>
      <c r="DZ198"/>
      <c r="EA198"/>
      <c r="EB198"/>
      <c r="EC198"/>
      <c r="EL198" s="13"/>
      <c r="EM198" s="27"/>
      <c r="EN198" s="27">
        <f t="shared" si="24"/>
        <v>0</v>
      </c>
      <c r="EO198" s="27" t="str">
        <f t="shared" si="25"/>
        <v/>
      </c>
      <c r="EP198" s="13"/>
      <c r="EQ198" s="13">
        <f>IF(AND(OR(P198="固・国A",P198="固・国B",P198="固"),OR(AJ198=PL①!$H$29,AJ198=PL①!$H$30,AJ198=PL①!$H$31)),1,0)</f>
        <v>0</v>
      </c>
      <c r="ER198" s="13">
        <f t="shared" si="26"/>
        <v>0</v>
      </c>
      <c r="ES198" s="13">
        <f>IF(ER198=0,1,IF($R$74="",0,VLOOKUP($R$74,PL②!A$58:$P$1530,ER198))+IF($AG$74="",0,VLOOKUP($AG$74,PL②!A$58:$P$1530,ER198))+IF($AV$74="",0,VLOOKUP($AV$74,PL②!A$58:$P$1530,ER198)))</f>
        <v>1</v>
      </c>
      <c r="ET198" s="13" t="str">
        <f t="shared" si="38"/>
        <v/>
      </c>
      <c r="EU198" s="13"/>
      <c r="EV198" s="13">
        <f>IF(OR(P198="固・国A",P198="固・国B",P198=PL①!$A$32,P198=PL①!$A$33),1,0)</f>
        <v>1</v>
      </c>
      <c r="EY198" s="13">
        <f t="shared" si="28"/>
        <v>0</v>
      </c>
      <c r="EZ198" s="13">
        <f t="shared" si="29"/>
        <v>0</v>
      </c>
      <c r="FA198" s="13">
        <f>IF(AND(AJ198=PL①!$H$32,OR(入力①申請書項目!P198="固・国A",入力①申請書項目!P198="固・国B",入力①申請書項目!P198="固")),1,0)</f>
        <v>0</v>
      </c>
      <c r="FB198" s="13">
        <f>IF(AND($R$70=PL②!$G$1,入力①申請書項目!AJ198=PL①!$H$29,OR(入力①申請書項目!P198="固・国A",入力①申請書項目!P198="固・国B",入力①申請書項目!P198=PL①!$A$32,入力①申請書項目!P198=PL①!$A$33)),1,0)</f>
        <v>0</v>
      </c>
      <c r="FC198" s="13">
        <f>IF(AND(AW198=PL①!$D$29,OR(入力①申請書項目!P198="固・国A",入力①申請書項目!P198="固・国B",入力①申請書項目!P198="固")),1,0)</f>
        <v>0</v>
      </c>
      <c r="FE198" s="27" t="str">
        <f t="shared" si="39"/>
        <v/>
      </c>
      <c r="FF198" s="27" t="str">
        <f t="shared" si="40"/>
        <v/>
      </c>
      <c r="FG198" s="27" t="str">
        <f t="shared" si="41"/>
        <v/>
      </c>
      <c r="FH198" s="27" t="str">
        <f t="shared" si="42"/>
        <v/>
      </c>
      <c r="FI198" s="27" t="str">
        <f t="shared" si="43"/>
        <v/>
      </c>
      <c r="FK198" s="42">
        <f t="shared" si="35"/>
        <v>1</v>
      </c>
      <c r="FL198" s="42" t="str">
        <f t="shared" si="36"/>
        <v/>
      </c>
    </row>
    <row r="199" spans="4:168" ht="13.5" customHeight="1" x14ac:dyDescent="0.15">
      <c r="D199" s="113">
        <v>29</v>
      </c>
      <c r="E199" s="933"/>
      <c r="F199" s="934"/>
      <c r="G199" s="935"/>
      <c r="H199" s="936"/>
      <c r="I199" s="937"/>
      <c r="J199" s="938"/>
      <c r="K199" s="939"/>
      <c r="L199" s="939"/>
      <c r="M199" s="930"/>
      <c r="N199" s="931"/>
      <c r="O199" s="932"/>
      <c r="P199" s="938"/>
      <c r="Q199" s="938"/>
      <c r="R199" s="938"/>
      <c r="S199" s="938"/>
      <c r="T199" s="940"/>
      <c r="U199" s="940"/>
      <c r="V199" s="940"/>
      <c r="W199" s="940"/>
      <c r="X199" s="940"/>
      <c r="Y199" s="940"/>
      <c r="Z199" s="940"/>
      <c r="AA199" s="940"/>
      <c r="AB199" s="940"/>
      <c r="AC199" s="940"/>
      <c r="AD199" s="949"/>
      <c r="AE199" s="950"/>
      <c r="AF199" s="950"/>
      <c r="AG199" s="952"/>
      <c r="AH199" s="952"/>
      <c r="AI199" s="943"/>
      <c r="AJ199" s="953"/>
      <c r="AK199" s="954"/>
      <c r="AL199" s="954"/>
      <c r="AM199" s="955"/>
      <c r="AN199" s="944"/>
      <c r="AO199" s="944"/>
      <c r="AP199" s="944"/>
      <c r="AQ199" s="951"/>
      <c r="AR199" s="952"/>
      <c r="AS199" s="945">
        <f t="shared" si="37"/>
        <v>0</v>
      </c>
      <c r="AT199" s="945"/>
      <c r="AU199" s="945"/>
      <c r="AV199" s="945"/>
      <c r="AW199" s="946"/>
      <c r="AX199" s="947"/>
      <c r="AY199" s="948"/>
      <c r="AZ199" s="948"/>
      <c r="BA199" s="948"/>
      <c r="BB199" s="948"/>
      <c r="DT199"/>
      <c r="DU199"/>
      <c r="DV199"/>
      <c r="DW199"/>
      <c r="DX199"/>
      <c r="DY199"/>
      <c r="DZ199"/>
      <c r="EA199"/>
      <c r="EB199"/>
      <c r="EC199"/>
      <c r="EL199" s="13"/>
      <c r="EM199" s="27"/>
      <c r="EN199" s="27">
        <f t="shared" si="24"/>
        <v>0</v>
      </c>
      <c r="EO199" s="27" t="str">
        <f t="shared" si="25"/>
        <v/>
      </c>
      <c r="EP199" s="13"/>
      <c r="EQ199" s="13">
        <f>IF(AND(OR(P199="固・国A",P199="固・国B",P199="固"),OR(AJ199=PL①!$H$29,AJ199=PL①!$H$30,AJ199=PL①!$H$31)),1,0)</f>
        <v>0</v>
      </c>
      <c r="ER199" s="13">
        <f t="shared" si="26"/>
        <v>0</v>
      </c>
      <c r="ES199" s="13">
        <f>IF(ER199=0,1,IF($R$74="",0,VLOOKUP($R$74,PL②!A$58:$P$1530,ER199))+IF($AG$74="",0,VLOOKUP($AG$74,PL②!A$58:$P$1530,ER199))+IF($AV$74="",0,VLOOKUP($AV$74,PL②!A$58:$P$1530,ER199)))</f>
        <v>1</v>
      </c>
      <c r="ET199" s="13" t="str">
        <f t="shared" si="38"/>
        <v/>
      </c>
      <c r="EU199" s="13"/>
      <c r="EV199" s="13">
        <f>IF(OR(P199="固・国A",P199="固・国B",P199=PL①!$A$32,P199=PL①!$A$33),1,0)</f>
        <v>1</v>
      </c>
      <c r="EY199" s="13">
        <f t="shared" si="28"/>
        <v>0</v>
      </c>
      <c r="EZ199" s="13">
        <f t="shared" si="29"/>
        <v>0</v>
      </c>
      <c r="FA199" s="13">
        <f>IF(AND(AJ199=PL①!$H$32,OR(入力①申請書項目!P199="固・国A",入力①申請書項目!P199="固・国B",入力①申請書項目!P199="固")),1,0)</f>
        <v>0</v>
      </c>
      <c r="FB199" s="13">
        <f>IF(AND($R$70=PL②!$G$1,入力①申請書項目!AJ199=PL①!$H$29,OR(入力①申請書項目!P199="固・国A",入力①申請書項目!P199="固・国B",入力①申請書項目!P199=PL①!$A$32,入力①申請書項目!P199=PL①!$A$33)),1,0)</f>
        <v>0</v>
      </c>
      <c r="FC199" s="13">
        <f>IF(AND(AW199=PL①!$D$29,OR(入力①申請書項目!P199="固・国A",入力①申請書項目!P199="固・国B",入力①申請書項目!P199="固")),1,0)</f>
        <v>0</v>
      </c>
      <c r="FE199" s="27" t="str">
        <f t="shared" si="39"/>
        <v/>
      </c>
      <c r="FF199" s="27" t="str">
        <f t="shared" si="40"/>
        <v/>
      </c>
      <c r="FG199" s="27" t="str">
        <f t="shared" si="41"/>
        <v/>
      </c>
      <c r="FH199" s="27" t="str">
        <f t="shared" si="42"/>
        <v/>
      </c>
      <c r="FI199" s="27" t="str">
        <f t="shared" si="43"/>
        <v/>
      </c>
      <c r="FK199" s="42">
        <f t="shared" si="35"/>
        <v>1</v>
      </c>
      <c r="FL199" s="42" t="str">
        <f t="shared" si="36"/>
        <v/>
      </c>
    </row>
    <row r="200" spans="4:168" ht="13.5" customHeight="1" x14ac:dyDescent="0.15">
      <c r="D200" s="113">
        <v>30</v>
      </c>
      <c r="E200" s="933"/>
      <c r="F200" s="934"/>
      <c r="G200" s="935"/>
      <c r="H200" s="936"/>
      <c r="I200" s="937"/>
      <c r="J200" s="938"/>
      <c r="K200" s="939"/>
      <c r="L200" s="939"/>
      <c r="M200" s="930"/>
      <c r="N200" s="931"/>
      <c r="O200" s="932"/>
      <c r="P200" s="938"/>
      <c r="Q200" s="938"/>
      <c r="R200" s="938"/>
      <c r="S200" s="938"/>
      <c r="T200" s="940"/>
      <c r="U200" s="940"/>
      <c r="V200" s="940"/>
      <c r="W200" s="940"/>
      <c r="X200" s="940"/>
      <c r="Y200" s="940"/>
      <c r="Z200" s="940"/>
      <c r="AA200" s="940"/>
      <c r="AB200" s="940"/>
      <c r="AC200" s="940"/>
      <c r="AD200" s="949"/>
      <c r="AE200" s="950"/>
      <c r="AF200" s="950"/>
      <c r="AG200" s="952"/>
      <c r="AH200" s="952"/>
      <c r="AI200" s="943"/>
      <c r="AJ200" s="953"/>
      <c r="AK200" s="954"/>
      <c r="AL200" s="954"/>
      <c r="AM200" s="955"/>
      <c r="AN200" s="944"/>
      <c r="AO200" s="944"/>
      <c r="AP200" s="944"/>
      <c r="AQ200" s="951"/>
      <c r="AR200" s="952"/>
      <c r="AS200" s="945">
        <f t="shared" si="37"/>
        <v>0</v>
      </c>
      <c r="AT200" s="945"/>
      <c r="AU200" s="945"/>
      <c r="AV200" s="945"/>
      <c r="AW200" s="946"/>
      <c r="AX200" s="947"/>
      <c r="AY200" s="948"/>
      <c r="AZ200" s="948"/>
      <c r="BA200" s="948"/>
      <c r="BB200" s="948"/>
      <c r="DT200"/>
      <c r="DU200"/>
      <c r="DV200"/>
      <c r="DW200"/>
      <c r="DX200"/>
      <c r="DY200"/>
      <c r="DZ200"/>
      <c r="EA200"/>
      <c r="EB200"/>
      <c r="EC200"/>
      <c r="EL200" s="13"/>
      <c r="EM200" s="27"/>
      <c r="EN200" s="27">
        <f t="shared" si="24"/>
        <v>0</v>
      </c>
      <c r="EO200" s="27" t="str">
        <f t="shared" si="25"/>
        <v/>
      </c>
      <c r="EP200" s="13"/>
      <c r="EQ200" s="13">
        <f>IF(AND(OR(P200="固・国A",P200="固・国B",P200="固"),OR(AJ200=PL①!$H$29,AJ200=PL①!$H$30,AJ200=PL①!$H$31)),1,0)</f>
        <v>0</v>
      </c>
      <c r="ER200" s="13">
        <f t="shared" si="26"/>
        <v>0</v>
      </c>
      <c r="ES200" s="13">
        <f>IF(ER200=0,1,IF($R$74="",0,VLOOKUP($R$74,PL②!A$58:$P$1530,ER200))+IF($AG$74="",0,VLOOKUP($AG$74,PL②!A$58:$P$1530,ER200))+IF($AV$74="",0,VLOOKUP($AV$74,PL②!A$58:$P$1530,ER200)))</f>
        <v>1</v>
      </c>
      <c r="ET200" s="13" t="str">
        <f t="shared" si="38"/>
        <v/>
      </c>
      <c r="EU200" s="13"/>
      <c r="EV200" s="13">
        <f>IF(OR(P200="固・国A",P200="固・国B",P200=PL①!$A$32,P200=PL①!$A$33),1,0)</f>
        <v>1</v>
      </c>
      <c r="EY200" s="13">
        <f t="shared" si="28"/>
        <v>0</v>
      </c>
      <c r="EZ200" s="13">
        <f t="shared" si="29"/>
        <v>0</v>
      </c>
      <c r="FA200" s="13">
        <f>IF(AND(AJ200=PL①!$H$32,OR(入力①申請書項目!P200="固・国A",入力①申請書項目!P200="固・国B",入力①申請書項目!P200="固")),1,0)</f>
        <v>0</v>
      </c>
      <c r="FB200" s="13">
        <f>IF(AND($R$70=PL②!$G$1,入力①申請書項目!AJ200=PL①!$H$29,OR(入力①申請書項目!P200="固・国A",入力①申請書項目!P200="固・国B",入力①申請書項目!P200=PL①!$A$32,入力①申請書項目!P200=PL①!$A$33)),1,0)</f>
        <v>0</v>
      </c>
      <c r="FC200" s="13">
        <f>IF(AND(AW200=PL①!$D$29,OR(入力①申請書項目!P200="固・国A",入力①申請書項目!P200="固・国B",入力①申請書項目!P200="固")),1,0)</f>
        <v>0</v>
      </c>
      <c r="FE200" s="27" t="str">
        <f t="shared" si="39"/>
        <v/>
      </c>
      <c r="FF200" s="27" t="str">
        <f t="shared" si="40"/>
        <v/>
      </c>
      <c r="FG200" s="27" t="str">
        <f t="shared" si="41"/>
        <v/>
      </c>
      <c r="FH200" s="27" t="str">
        <f t="shared" si="42"/>
        <v/>
      </c>
      <c r="FI200" s="27" t="str">
        <f t="shared" si="43"/>
        <v/>
      </c>
      <c r="FK200" s="42">
        <f t="shared" si="35"/>
        <v>1</v>
      </c>
      <c r="FL200" s="42" t="str">
        <f t="shared" si="36"/>
        <v/>
      </c>
    </row>
    <row r="201" spans="4:168" ht="13.5" customHeight="1" x14ac:dyDescent="0.15">
      <c r="D201" s="113">
        <v>31</v>
      </c>
      <c r="E201" s="933"/>
      <c r="F201" s="934"/>
      <c r="G201" s="935"/>
      <c r="H201" s="936"/>
      <c r="I201" s="937"/>
      <c r="J201" s="938"/>
      <c r="K201" s="939"/>
      <c r="L201" s="939"/>
      <c r="M201" s="930"/>
      <c r="N201" s="931"/>
      <c r="O201" s="932"/>
      <c r="P201" s="938"/>
      <c r="Q201" s="938"/>
      <c r="R201" s="938"/>
      <c r="S201" s="938"/>
      <c r="T201" s="940"/>
      <c r="U201" s="940"/>
      <c r="V201" s="940"/>
      <c r="W201" s="940"/>
      <c r="X201" s="940"/>
      <c r="Y201" s="940"/>
      <c r="Z201" s="940"/>
      <c r="AA201" s="940"/>
      <c r="AB201" s="940"/>
      <c r="AC201" s="940"/>
      <c r="AD201" s="949"/>
      <c r="AE201" s="950"/>
      <c r="AF201" s="950"/>
      <c r="AG201" s="952"/>
      <c r="AH201" s="952"/>
      <c r="AI201" s="943"/>
      <c r="AJ201" s="953"/>
      <c r="AK201" s="954"/>
      <c r="AL201" s="954"/>
      <c r="AM201" s="955"/>
      <c r="AN201" s="944"/>
      <c r="AO201" s="944"/>
      <c r="AP201" s="944"/>
      <c r="AQ201" s="951"/>
      <c r="AR201" s="952"/>
      <c r="AS201" s="945">
        <f t="shared" si="37"/>
        <v>0</v>
      </c>
      <c r="AT201" s="945"/>
      <c r="AU201" s="945"/>
      <c r="AV201" s="945"/>
      <c r="AW201" s="946"/>
      <c r="AX201" s="947"/>
      <c r="AY201" s="948"/>
      <c r="AZ201" s="948"/>
      <c r="BA201" s="948"/>
      <c r="BB201" s="948"/>
      <c r="DT201"/>
      <c r="DU201"/>
      <c r="DV201"/>
      <c r="DW201"/>
      <c r="DX201"/>
      <c r="DY201"/>
      <c r="DZ201"/>
      <c r="EA201"/>
      <c r="EB201"/>
      <c r="EC201"/>
      <c r="EL201" s="13"/>
      <c r="EM201" s="27"/>
      <c r="EN201" s="27">
        <f t="shared" si="24"/>
        <v>0</v>
      </c>
      <c r="EO201" s="27" t="str">
        <f t="shared" si="25"/>
        <v/>
      </c>
      <c r="EP201" s="13"/>
      <c r="EQ201" s="13">
        <f>IF(AND(OR(P201="固・国A",P201="固・国B",P201="固"),OR(AJ201=PL①!$H$29,AJ201=PL①!$H$30,AJ201=PL①!$H$31)),1,0)</f>
        <v>0</v>
      </c>
      <c r="ER201" s="13">
        <f t="shared" si="26"/>
        <v>0</v>
      </c>
      <c r="ES201" s="13">
        <f>IF(ER201=0,1,IF($R$74="",0,VLOOKUP($R$74,PL②!A$58:$P$1530,ER201))+IF($AG$74="",0,VLOOKUP($AG$74,PL②!A$58:$P$1530,ER201))+IF($AV$74="",0,VLOOKUP($AV$74,PL②!A$58:$P$1530,ER201)))</f>
        <v>1</v>
      </c>
      <c r="ET201" s="13" t="str">
        <f t="shared" si="38"/>
        <v/>
      </c>
      <c r="EU201" s="13"/>
      <c r="EV201" s="13">
        <f>IF(OR(P201="固・国A",P201="固・国B",P201=PL①!$A$32,P201=PL①!$A$33),1,0)</f>
        <v>1</v>
      </c>
      <c r="EY201" s="13">
        <f t="shared" si="28"/>
        <v>0</v>
      </c>
      <c r="EZ201" s="13">
        <f t="shared" si="29"/>
        <v>0</v>
      </c>
      <c r="FA201" s="13">
        <f>IF(AND(AJ201=PL①!$H$32,OR(入力①申請書項目!P201="固・国A",入力①申請書項目!P201="固・国B",入力①申請書項目!P201="固")),1,0)</f>
        <v>0</v>
      </c>
      <c r="FB201" s="13">
        <f>IF(AND($R$70=PL②!$G$1,入力①申請書項目!AJ201=PL①!$H$29,OR(入力①申請書項目!P201="固・国A",入力①申請書項目!P201="固・国B",入力①申請書項目!P201=PL①!$A$32,入力①申請書項目!P201=PL①!$A$33)),1,0)</f>
        <v>0</v>
      </c>
      <c r="FC201" s="13">
        <f>IF(AND(AW201=PL①!$D$29,OR(入力①申請書項目!P201="固・国A",入力①申請書項目!P201="固・国B",入力①申請書項目!P201="固")),1,0)</f>
        <v>0</v>
      </c>
      <c r="FE201" s="27" t="str">
        <f t="shared" si="39"/>
        <v/>
      </c>
      <c r="FF201" s="27" t="str">
        <f t="shared" si="40"/>
        <v/>
      </c>
      <c r="FG201" s="27" t="str">
        <f t="shared" si="41"/>
        <v/>
      </c>
      <c r="FH201" s="27" t="str">
        <f t="shared" si="42"/>
        <v/>
      </c>
      <c r="FI201" s="27" t="str">
        <f t="shared" si="43"/>
        <v/>
      </c>
      <c r="FK201" s="42">
        <f t="shared" si="35"/>
        <v>1</v>
      </c>
      <c r="FL201" s="42" t="str">
        <f t="shared" si="36"/>
        <v/>
      </c>
    </row>
    <row r="202" spans="4:168" ht="13.5" customHeight="1" x14ac:dyDescent="0.15">
      <c r="D202" s="113">
        <v>32</v>
      </c>
      <c r="E202" s="933"/>
      <c r="F202" s="934"/>
      <c r="G202" s="935"/>
      <c r="H202" s="936"/>
      <c r="I202" s="937"/>
      <c r="J202" s="938"/>
      <c r="K202" s="939"/>
      <c r="L202" s="939"/>
      <c r="M202" s="930"/>
      <c r="N202" s="931"/>
      <c r="O202" s="932"/>
      <c r="P202" s="938"/>
      <c r="Q202" s="938"/>
      <c r="R202" s="938"/>
      <c r="S202" s="938"/>
      <c r="T202" s="940"/>
      <c r="U202" s="940"/>
      <c r="V202" s="940"/>
      <c r="W202" s="940"/>
      <c r="X202" s="940"/>
      <c r="Y202" s="940"/>
      <c r="Z202" s="940"/>
      <c r="AA202" s="940"/>
      <c r="AB202" s="940"/>
      <c r="AC202" s="940"/>
      <c r="AD202" s="949"/>
      <c r="AE202" s="950"/>
      <c r="AF202" s="950"/>
      <c r="AG202" s="952"/>
      <c r="AH202" s="952"/>
      <c r="AI202" s="943"/>
      <c r="AJ202" s="953"/>
      <c r="AK202" s="954"/>
      <c r="AL202" s="954"/>
      <c r="AM202" s="955"/>
      <c r="AN202" s="944"/>
      <c r="AO202" s="944"/>
      <c r="AP202" s="944"/>
      <c r="AQ202" s="951"/>
      <c r="AR202" s="952"/>
      <c r="AS202" s="945">
        <f t="shared" si="37"/>
        <v>0</v>
      </c>
      <c r="AT202" s="945"/>
      <c r="AU202" s="945"/>
      <c r="AV202" s="945"/>
      <c r="AW202" s="946"/>
      <c r="AX202" s="947"/>
      <c r="AY202" s="948"/>
      <c r="AZ202" s="948"/>
      <c r="BA202" s="948"/>
      <c r="BB202" s="948"/>
      <c r="DT202"/>
      <c r="DU202"/>
      <c r="DV202"/>
      <c r="DW202"/>
      <c r="DX202"/>
      <c r="DY202"/>
      <c r="DZ202"/>
      <c r="EA202"/>
      <c r="EB202"/>
      <c r="EC202"/>
      <c r="EL202" s="13"/>
      <c r="EM202" s="27"/>
      <c r="EN202" s="27">
        <f t="shared" si="24"/>
        <v>0</v>
      </c>
      <c r="EO202" s="27" t="str">
        <f t="shared" si="25"/>
        <v/>
      </c>
      <c r="EP202" s="13"/>
      <c r="EQ202" s="13">
        <f>IF(AND(OR(P202="固・国A",P202="固・国B",P202="固"),OR(AJ202=PL①!$H$29,AJ202=PL①!$H$30,AJ202=PL①!$H$31)),1,0)</f>
        <v>0</v>
      </c>
      <c r="ER202" s="13">
        <f t="shared" si="26"/>
        <v>0</v>
      </c>
      <c r="ES202" s="13">
        <f>IF(ER202=0,1,IF($R$74="",0,VLOOKUP($R$74,PL②!A$58:$P$1530,ER202))+IF($AG$74="",0,VLOOKUP($AG$74,PL②!A$58:$P$1530,ER202))+IF($AV$74="",0,VLOOKUP($AV$74,PL②!A$58:$P$1530,ER202)))</f>
        <v>1</v>
      </c>
      <c r="ET202" s="13" t="str">
        <f t="shared" si="38"/>
        <v/>
      </c>
      <c r="EU202" s="13"/>
      <c r="EV202" s="13">
        <f>IF(OR(P202="固・国A",P202="固・国B",P202=PL①!$A$32,P202=PL①!$A$33),1,0)</f>
        <v>1</v>
      </c>
      <c r="EY202" s="13">
        <f t="shared" si="28"/>
        <v>0</v>
      </c>
      <c r="EZ202" s="13">
        <f t="shared" si="29"/>
        <v>0</v>
      </c>
      <c r="FA202" s="13">
        <f>IF(AND(AJ202=PL①!$H$32,OR(入力①申請書項目!P202="固・国A",入力①申請書項目!P202="固・国B",入力①申請書項目!P202="固")),1,0)</f>
        <v>0</v>
      </c>
      <c r="FB202" s="13">
        <f>IF(AND($R$70=PL②!$G$1,入力①申請書項目!AJ202=PL①!$H$29,OR(入力①申請書項目!P202="固・国A",入力①申請書項目!P202="固・国B",入力①申請書項目!P202=PL①!$A$32,入力①申請書項目!P202=PL①!$A$33)),1,0)</f>
        <v>0</v>
      </c>
      <c r="FC202" s="13">
        <f>IF(AND(AW202=PL①!$D$29,OR(入力①申請書項目!P202="固・国A",入力①申請書項目!P202="固・国B",入力①申請書項目!P202="固")),1,0)</f>
        <v>0</v>
      </c>
      <c r="FE202" s="27" t="str">
        <f t="shared" si="39"/>
        <v/>
      </c>
      <c r="FF202" s="27" t="str">
        <f t="shared" si="40"/>
        <v/>
      </c>
      <c r="FG202" s="27" t="str">
        <f t="shared" si="41"/>
        <v/>
      </c>
      <c r="FH202" s="27" t="str">
        <f t="shared" si="42"/>
        <v/>
      </c>
      <c r="FI202" s="27" t="str">
        <f t="shared" si="43"/>
        <v/>
      </c>
      <c r="FK202" s="42">
        <f t="shared" si="35"/>
        <v>1</v>
      </c>
      <c r="FL202" s="42" t="str">
        <f t="shared" si="36"/>
        <v/>
      </c>
    </row>
    <row r="203" spans="4:168" ht="13.5" customHeight="1" x14ac:dyDescent="0.15">
      <c r="D203" s="113">
        <v>33</v>
      </c>
      <c r="E203" s="933"/>
      <c r="F203" s="934"/>
      <c r="G203" s="935"/>
      <c r="H203" s="936"/>
      <c r="I203" s="937"/>
      <c r="J203" s="938"/>
      <c r="K203" s="939"/>
      <c r="L203" s="939"/>
      <c r="M203" s="930"/>
      <c r="N203" s="931"/>
      <c r="O203" s="932"/>
      <c r="P203" s="938"/>
      <c r="Q203" s="938"/>
      <c r="R203" s="938"/>
      <c r="S203" s="938"/>
      <c r="T203" s="940"/>
      <c r="U203" s="940"/>
      <c r="V203" s="940"/>
      <c r="W203" s="940"/>
      <c r="X203" s="940"/>
      <c r="Y203" s="940"/>
      <c r="Z203" s="940"/>
      <c r="AA203" s="940"/>
      <c r="AB203" s="940"/>
      <c r="AC203" s="940"/>
      <c r="AD203" s="949"/>
      <c r="AE203" s="950"/>
      <c r="AF203" s="950"/>
      <c r="AG203" s="952"/>
      <c r="AH203" s="952"/>
      <c r="AI203" s="943"/>
      <c r="AJ203" s="953"/>
      <c r="AK203" s="954"/>
      <c r="AL203" s="954"/>
      <c r="AM203" s="955"/>
      <c r="AN203" s="944"/>
      <c r="AO203" s="944"/>
      <c r="AP203" s="944"/>
      <c r="AQ203" s="951"/>
      <c r="AR203" s="952"/>
      <c r="AS203" s="945">
        <f t="shared" si="37"/>
        <v>0</v>
      </c>
      <c r="AT203" s="945"/>
      <c r="AU203" s="945"/>
      <c r="AV203" s="945"/>
      <c r="AW203" s="946"/>
      <c r="AX203" s="947"/>
      <c r="AY203" s="948"/>
      <c r="AZ203" s="948"/>
      <c r="BA203" s="948"/>
      <c r="BB203" s="948"/>
      <c r="DT203"/>
      <c r="DU203"/>
      <c r="DV203"/>
      <c r="DW203"/>
      <c r="DX203"/>
      <c r="DY203"/>
      <c r="DZ203"/>
      <c r="EA203"/>
      <c r="EB203"/>
      <c r="EC203"/>
      <c r="EL203" s="13"/>
      <c r="EM203" s="27"/>
      <c r="EN203" s="27">
        <f t="shared" si="24"/>
        <v>0</v>
      </c>
      <c r="EO203" s="27" t="str">
        <f t="shared" si="25"/>
        <v/>
      </c>
      <c r="EP203" s="13"/>
      <c r="EQ203" s="13">
        <f>IF(AND(OR(P203="固・国A",P203="固・国B",P203="固"),OR(AJ203=PL①!$H$29,AJ203=PL①!$H$30,AJ203=PL①!$H$31)),1,0)</f>
        <v>0</v>
      </c>
      <c r="ER203" s="13">
        <f t="shared" si="26"/>
        <v>0</v>
      </c>
      <c r="ES203" s="13">
        <f>IF(ER203=0,1,IF($R$74="",0,VLOOKUP($R$74,PL②!A$58:$P$1530,ER203))+IF($AG$74="",0,VLOOKUP($AG$74,PL②!A$58:$P$1530,ER203))+IF($AV$74="",0,VLOOKUP($AV$74,PL②!A$58:$P$1530,ER203)))</f>
        <v>1</v>
      </c>
      <c r="ET203" s="13" t="str">
        <f t="shared" si="38"/>
        <v/>
      </c>
      <c r="EU203" s="13"/>
      <c r="EV203" s="13">
        <f>IF(OR(P203="固・国A",P203="固・国B",P203=PL①!$A$32,P203=PL①!$A$33),1,0)</f>
        <v>1</v>
      </c>
      <c r="EY203" s="13">
        <f t="shared" si="28"/>
        <v>0</v>
      </c>
      <c r="EZ203" s="13">
        <f t="shared" si="29"/>
        <v>0</v>
      </c>
      <c r="FA203" s="13">
        <f>IF(AND(AJ203=PL①!$H$32,OR(入力①申請書項目!P203="固・国A",入力①申請書項目!P203="固・国B",入力①申請書項目!P203="固")),1,0)</f>
        <v>0</v>
      </c>
      <c r="FB203" s="13">
        <f>IF(AND($R$70=PL②!$G$1,入力①申請書項目!AJ203=PL①!$H$29,OR(入力①申請書項目!P203="固・国A",入力①申請書項目!P203="固・国B",入力①申請書項目!P203=PL①!$A$32,入力①申請書項目!P203=PL①!$A$33)),1,0)</f>
        <v>0</v>
      </c>
      <c r="FC203" s="13">
        <f>IF(AND(AW203=PL①!$D$29,OR(入力①申請書項目!P203="固・国A",入力①申請書項目!P203="固・国B",入力①申請書項目!P203="固")),1,0)</f>
        <v>0</v>
      </c>
      <c r="FE203" s="27" t="str">
        <f t="shared" si="39"/>
        <v/>
      </c>
      <c r="FF203" s="27" t="str">
        <f t="shared" si="40"/>
        <v/>
      </c>
      <c r="FG203" s="27" t="str">
        <f t="shared" si="41"/>
        <v/>
      </c>
      <c r="FH203" s="27" t="str">
        <f t="shared" si="42"/>
        <v/>
      </c>
      <c r="FI203" s="27" t="str">
        <f t="shared" si="43"/>
        <v/>
      </c>
      <c r="FK203" s="42">
        <f t="shared" si="35"/>
        <v>1</v>
      </c>
      <c r="FL203" s="42" t="str">
        <f t="shared" si="36"/>
        <v/>
      </c>
    </row>
    <row r="204" spans="4:168" ht="13.5" customHeight="1" x14ac:dyDescent="0.15">
      <c r="D204" s="113">
        <v>34</v>
      </c>
      <c r="E204" s="933"/>
      <c r="F204" s="934"/>
      <c r="G204" s="935"/>
      <c r="H204" s="936"/>
      <c r="I204" s="937"/>
      <c r="J204" s="938"/>
      <c r="K204" s="939"/>
      <c r="L204" s="939"/>
      <c r="M204" s="930"/>
      <c r="N204" s="931"/>
      <c r="O204" s="932"/>
      <c r="P204" s="938"/>
      <c r="Q204" s="938"/>
      <c r="R204" s="938"/>
      <c r="S204" s="938"/>
      <c r="T204" s="940"/>
      <c r="U204" s="940"/>
      <c r="V204" s="940"/>
      <c r="W204" s="940"/>
      <c r="X204" s="940"/>
      <c r="Y204" s="940"/>
      <c r="Z204" s="940"/>
      <c r="AA204" s="940"/>
      <c r="AB204" s="940"/>
      <c r="AC204" s="940"/>
      <c r="AD204" s="949"/>
      <c r="AE204" s="950"/>
      <c r="AF204" s="950"/>
      <c r="AG204" s="952"/>
      <c r="AH204" s="952"/>
      <c r="AI204" s="943"/>
      <c r="AJ204" s="953"/>
      <c r="AK204" s="954"/>
      <c r="AL204" s="954"/>
      <c r="AM204" s="955"/>
      <c r="AN204" s="944"/>
      <c r="AO204" s="944"/>
      <c r="AP204" s="944"/>
      <c r="AQ204" s="951"/>
      <c r="AR204" s="952"/>
      <c r="AS204" s="945">
        <f t="shared" si="37"/>
        <v>0</v>
      </c>
      <c r="AT204" s="945"/>
      <c r="AU204" s="945"/>
      <c r="AV204" s="945"/>
      <c r="AW204" s="946"/>
      <c r="AX204" s="947"/>
      <c r="AY204" s="948"/>
      <c r="AZ204" s="948"/>
      <c r="BA204" s="948"/>
      <c r="BB204" s="948"/>
      <c r="DT204"/>
      <c r="DU204"/>
      <c r="DV204"/>
      <c r="DW204"/>
      <c r="DX204"/>
      <c r="DY204"/>
      <c r="DZ204"/>
      <c r="EA204"/>
      <c r="EB204"/>
      <c r="EC204"/>
      <c r="EL204" s="13"/>
      <c r="EM204" s="27"/>
      <c r="EN204" s="27">
        <f t="shared" si="24"/>
        <v>0</v>
      </c>
      <c r="EO204" s="27" t="str">
        <f t="shared" si="25"/>
        <v/>
      </c>
      <c r="EP204" s="13"/>
      <c r="EQ204" s="13">
        <f>IF(AND(OR(P204="固・国A",P204="固・国B",P204="固"),OR(AJ204=PL①!$H$29,AJ204=PL①!$H$30,AJ204=PL①!$H$31)),1,0)</f>
        <v>0</v>
      </c>
      <c r="ER204" s="13">
        <f t="shared" si="26"/>
        <v>0</v>
      </c>
      <c r="ES204" s="13">
        <f>IF(ER204=0,1,IF($R$74="",0,VLOOKUP($R$74,PL②!A$58:$P$1530,ER204))+IF($AG$74="",0,VLOOKUP($AG$74,PL②!A$58:$P$1530,ER204))+IF($AV$74="",0,VLOOKUP($AV$74,PL②!A$58:$P$1530,ER204)))</f>
        <v>1</v>
      </c>
      <c r="ET204" s="13" t="str">
        <f t="shared" si="38"/>
        <v/>
      </c>
      <c r="EU204" s="13"/>
      <c r="EV204" s="13">
        <f>IF(OR(P204="固・国A",P204="固・国B",P204=PL①!$A$32,P204=PL①!$A$33),1,0)</f>
        <v>1</v>
      </c>
      <c r="EY204" s="13">
        <f t="shared" si="28"/>
        <v>0</v>
      </c>
      <c r="EZ204" s="13">
        <f t="shared" si="29"/>
        <v>0</v>
      </c>
      <c r="FA204" s="13">
        <f>IF(AND(AJ204=PL①!$H$32,OR(入力①申請書項目!P204="固・国A",入力①申請書項目!P204="固・国B",入力①申請書項目!P204="固")),1,0)</f>
        <v>0</v>
      </c>
      <c r="FB204" s="13">
        <f>IF(AND($R$70=PL②!$G$1,入力①申請書項目!AJ204=PL①!$H$29,OR(入力①申請書項目!P204="固・国A",入力①申請書項目!P204="固・国B",入力①申請書項目!P204=PL①!$A$32,入力①申請書項目!P204=PL①!$A$33)),1,0)</f>
        <v>0</v>
      </c>
      <c r="FC204" s="13">
        <f>IF(AND(AW204=PL①!$D$29,OR(入力①申請書項目!P204="固・国A",入力①申請書項目!P204="固・国B",入力①申請書項目!P204="固")),1,0)</f>
        <v>0</v>
      </c>
      <c r="FE204" s="27" t="str">
        <f t="shared" si="39"/>
        <v/>
      </c>
      <c r="FF204" s="27" t="str">
        <f t="shared" si="40"/>
        <v/>
      </c>
      <c r="FG204" s="27" t="str">
        <f t="shared" si="41"/>
        <v/>
      </c>
      <c r="FH204" s="27" t="str">
        <f t="shared" si="42"/>
        <v/>
      </c>
      <c r="FI204" s="27" t="str">
        <f t="shared" si="43"/>
        <v/>
      </c>
      <c r="FK204" s="42">
        <f t="shared" si="35"/>
        <v>1</v>
      </c>
      <c r="FL204" s="42" t="str">
        <f t="shared" si="36"/>
        <v/>
      </c>
    </row>
    <row r="205" spans="4:168" ht="13.5" customHeight="1" x14ac:dyDescent="0.15">
      <c r="D205" s="113">
        <v>35</v>
      </c>
      <c r="E205" s="933"/>
      <c r="F205" s="934"/>
      <c r="G205" s="935"/>
      <c r="H205" s="936"/>
      <c r="I205" s="937"/>
      <c r="J205" s="938"/>
      <c r="K205" s="939"/>
      <c r="L205" s="939"/>
      <c r="M205" s="930"/>
      <c r="N205" s="931"/>
      <c r="O205" s="932"/>
      <c r="P205" s="938"/>
      <c r="Q205" s="938"/>
      <c r="R205" s="938"/>
      <c r="S205" s="938"/>
      <c r="T205" s="940"/>
      <c r="U205" s="940"/>
      <c r="V205" s="940"/>
      <c r="W205" s="940"/>
      <c r="X205" s="940"/>
      <c r="Y205" s="940"/>
      <c r="Z205" s="940"/>
      <c r="AA205" s="940"/>
      <c r="AB205" s="940"/>
      <c r="AC205" s="940"/>
      <c r="AD205" s="949"/>
      <c r="AE205" s="950"/>
      <c r="AF205" s="950"/>
      <c r="AG205" s="952"/>
      <c r="AH205" s="952"/>
      <c r="AI205" s="943"/>
      <c r="AJ205" s="953"/>
      <c r="AK205" s="954"/>
      <c r="AL205" s="954"/>
      <c r="AM205" s="955"/>
      <c r="AN205" s="944"/>
      <c r="AO205" s="944"/>
      <c r="AP205" s="944"/>
      <c r="AQ205" s="951"/>
      <c r="AR205" s="952"/>
      <c r="AS205" s="945">
        <f t="shared" si="37"/>
        <v>0</v>
      </c>
      <c r="AT205" s="945"/>
      <c r="AU205" s="945"/>
      <c r="AV205" s="945"/>
      <c r="AW205" s="946"/>
      <c r="AX205" s="947"/>
      <c r="AY205" s="948"/>
      <c r="AZ205" s="948"/>
      <c r="BA205" s="948"/>
      <c r="BB205" s="948"/>
      <c r="DT205"/>
      <c r="DU205"/>
      <c r="DV205"/>
      <c r="DW205"/>
      <c r="DX205"/>
      <c r="DY205"/>
      <c r="DZ205"/>
      <c r="EA205"/>
      <c r="EB205"/>
      <c r="EC205"/>
      <c r="EL205" s="13"/>
      <c r="EM205" s="27"/>
      <c r="EN205" s="27">
        <f t="shared" si="24"/>
        <v>0</v>
      </c>
      <c r="EO205" s="27" t="str">
        <f t="shared" si="25"/>
        <v/>
      </c>
      <c r="EP205" s="13"/>
      <c r="EQ205" s="13">
        <f>IF(AND(OR(P205="固・国A",P205="固・国B",P205="固"),OR(AJ205=PL①!$H$29,AJ205=PL①!$H$30,AJ205=PL①!$H$31)),1,0)</f>
        <v>0</v>
      </c>
      <c r="ER205" s="13">
        <f t="shared" si="26"/>
        <v>0</v>
      </c>
      <c r="ES205" s="13">
        <f>IF(ER205=0,1,IF($R$74="",0,VLOOKUP($R$74,PL②!A$58:$P$1530,ER205))+IF($AG$74="",0,VLOOKUP($AG$74,PL②!A$58:$P$1530,ER205))+IF($AV$74="",0,VLOOKUP($AV$74,PL②!A$58:$P$1530,ER205)))</f>
        <v>1</v>
      </c>
      <c r="ET205" s="13" t="str">
        <f t="shared" si="38"/>
        <v/>
      </c>
      <c r="EU205" s="13"/>
      <c r="EV205" s="13">
        <f>IF(OR(P205="固・国A",P205="固・国B",P205=PL①!$A$32,P205=PL①!$A$33),1,0)</f>
        <v>1</v>
      </c>
      <c r="EY205" s="13">
        <f t="shared" si="28"/>
        <v>0</v>
      </c>
      <c r="EZ205" s="13">
        <f t="shared" si="29"/>
        <v>0</v>
      </c>
      <c r="FA205" s="13">
        <f>IF(AND(AJ205=PL①!$H$32,OR(入力①申請書項目!P205="固・国A",入力①申請書項目!P205="固・国B",入力①申請書項目!P205="固")),1,0)</f>
        <v>0</v>
      </c>
      <c r="FB205" s="13">
        <f>IF(AND($R$70=PL②!$G$1,入力①申請書項目!AJ205=PL①!$H$29,OR(入力①申請書項目!P205="固・国A",入力①申請書項目!P205="固・国B",入力①申請書項目!P205=PL①!$A$32,入力①申請書項目!P205=PL①!$A$33)),1,0)</f>
        <v>0</v>
      </c>
      <c r="FC205" s="13">
        <f>IF(AND(AW205=PL①!$D$29,OR(入力①申請書項目!P205="固・国A",入力①申請書項目!P205="固・国B",入力①申請書項目!P205="固")),1,0)</f>
        <v>0</v>
      </c>
      <c r="FE205" s="27" t="str">
        <f t="shared" si="39"/>
        <v/>
      </c>
      <c r="FF205" s="27" t="str">
        <f t="shared" si="40"/>
        <v/>
      </c>
      <c r="FG205" s="27" t="str">
        <f t="shared" si="41"/>
        <v/>
      </c>
      <c r="FH205" s="27" t="str">
        <f t="shared" si="42"/>
        <v/>
      </c>
      <c r="FI205" s="27" t="str">
        <f t="shared" si="43"/>
        <v/>
      </c>
      <c r="FK205" s="42">
        <f t="shared" si="35"/>
        <v>1</v>
      </c>
      <c r="FL205" s="42" t="str">
        <f t="shared" si="36"/>
        <v/>
      </c>
    </row>
    <row r="206" spans="4:168" ht="13.5" customHeight="1" x14ac:dyDescent="0.15">
      <c r="D206" s="113">
        <v>36</v>
      </c>
      <c r="E206" s="933"/>
      <c r="F206" s="934"/>
      <c r="G206" s="935"/>
      <c r="H206" s="936"/>
      <c r="I206" s="937"/>
      <c r="J206" s="938"/>
      <c r="K206" s="939"/>
      <c r="L206" s="939"/>
      <c r="M206" s="930"/>
      <c r="N206" s="931"/>
      <c r="O206" s="932"/>
      <c r="P206" s="938"/>
      <c r="Q206" s="938"/>
      <c r="R206" s="938"/>
      <c r="S206" s="938"/>
      <c r="T206" s="940"/>
      <c r="U206" s="940"/>
      <c r="V206" s="940"/>
      <c r="W206" s="940"/>
      <c r="X206" s="940"/>
      <c r="Y206" s="940"/>
      <c r="Z206" s="940"/>
      <c r="AA206" s="940"/>
      <c r="AB206" s="940"/>
      <c r="AC206" s="940"/>
      <c r="AD206" s="949"/>
      <c r="AE206" s="950"/>
      <c r="AF206" s="950"/>
      <c r="AG206" s="952"/>
      <c r="AH206" s="952"/>
      <c r="AI206" s="943"/>
      <c r="AJ206" s="953"/>
      <c r="AK206" s="954"/>
      <c r="AL206" s="954"/>
      <c r="AM206" s="955"/>
      <c r="AN206" s="944"/>
      <c r="AO206" s="944"/>
      <c r="AP206" s="944"/>
      <c r="AQ206" s="951"/>
      <c r="AR206" s="952"/>
      <c r="AS206" s="945">
        <f t="shared" si="37"/>
        <v>0</v>
      </c>
      <c r="AT206" s="945"/>
      <c r="AU206" s="945"/>
      <c r="AV206" s="945"/>
      <c r="AW206" s="946"/>
      <c r="AX206" s="947"/>
      <c r="AY206" s="948"/>
      <c r="AZ206" s="948"/>
      <c r="BA206" s="948"/>
      <c r="BB206" s="948"/>
      <c r="DT206"/>
      <c r="DU206"/>
      <c r="DV206"/>
      <c r="DW206"/>
      <c r="DX206"/>
      <c r="DY206"/>
      <c r="DZ206"/>
      <c r="EA206"/>
      <c r="EB206"/>
      <c r="EC206"/>
      <c r="EL206" s="13"/>
      <c r="EM206" s="27"/>
      <c r="EN206" s="27">
        <f t="shared" si="24"/>
        <v>0</v>
      </c>
      <c r="EO206" s="27" t="str">
        <f t="shared" si="25"/>
        <v/>
      </c>
      <c r="EP206" s="13"/>
      <c r="EQ206" s="13">
        <f>IF(AND(OR(P206="固・国A",P206="固・国B",P206="固"),OR(AJ206=PL①!$H$29,AJ206=PL①!$H$30,AJ206=PL①!$H$31)),1,0)</f>
        <v>0</v>
      </c>
      <c r="ER206" s="13">
        <f t="shared" si="26"/>
        <v>0</v>
      </c>
      <c r="ES206" s="13">
        <f>IF(ER206=0,1,IF($R$74="",0,VLOOKUP($R$74,PL②!A$58:$P$1530,ER206))+IF($AG$74="",0,VLOOKUP($AG$74,PL②!A$58:$P$1530,ER206))+IF($AV$74="",0,VLOOKUP($AV$74,PL②!A$58:$P$1530,ER206)))</f>
        <v>1</v>
      </c>
      <c r="ET206" s="13" t="str">
        <f t="shared" si="38"/>
        <v/>
      </c>
      <c r="EU206" s="13"/>
      <c r="EV206" s="13">
        <f>IF(OR(P206="固・国A",P206="固・国B",P206=PL①!$A$32,P206=PL①!$A$33),1,0)</f>
        <v>1</v>
      </c>
      <c r="EY206" s="13">
        <f t="shared" si="28"/>
        <v>0</v>
      </c>
      <c r="EZ206" s="13">
        <f t="shared" si="29"/>
        <v>0</v>
      </c>
      <c r="FA206" s="13">
        <f>IF(AND(AJ206=PL①!$H$32,OR(入力①申請書項目!P206="固・国A",入力①申請書項目!P206="固・国B",入力①申請書項目!P206="固")),1,0)</f>
        <v>0</v>
      </c>
      <c r="FB206" s="13">
        <f>IF(AND($R$70=PL②!$G$1,入力①申請書項目!AJ206=PL①!$H$29,OR(入力①申請書項目!P206="固・国A",入力①申請書項目!P206="固・国B",入力①申請書項目!P206=PL①!$A$32,入力①申請書項目!P206=PL①!$A$33)),1,0)</f>
        <v>0</v>
      </c>
      <c r="FC206" s="13">
        <f>IF(AND(AW206=PL①!$D$29,OR(入力①申請書項目!P206="固・国A",入力①申請書項目!P206="固・国B",入力①申請書項目!P206="固")),1,0)</f>
        <v>0</v>
      </c>
      <c r="FE206" s="27" t="str">
        <f t="shared" si="39"/>
        <v/>
      </c>
      <c r="FF206" s="27" t="str">
        <f t="shared" si="40"/>
        <v/>
      </c>
      <c r="FG206" s="27" t="str">
        <f t="shared" si="41"/>
        <v/>
      </c>
      <c r="FH206" s="27" t="str">
        <f t="shared" si="42"/>
        <v/>
      </c>
      <c r="FI206" s="27" t="str">
        <f t="shared" si="43"/>
        <v/>
      </c>
      <c r="FK206" s="42">
        <f t="shared" si="35"/>
        <v>1</v>
      </c>
      <c r="FL206" s="42" t="str">
        <f t="shared" si="36"/>
        <v/>
      </c>
    </row>
    <row r="207" spans="4:168" ht="13.5" customHeight="1" x14ac:dyDescent="0.15">
      <c r="D207" s="113">
        <v>37</v>
      </c>
      <c r="E207" s="933"/>
      <c r="F207" s="934"/>
      <c r="G207" s="935"/>
      <c r="H207" s="936"/>
      <c r="I207" s="937"/>
      <c r="J207" s="938"/>
      <c r="K207" s="939"/>
      <c r="L207" s="939"/>
      <c r="M207" s="930"/>
      <c r="N207" s="931"/>
      <c r="O207" s="932"/>
      <c r="P207" s="938"/>
      <c r="Q207" s="938"/>
      <c r="R207" s="938"/>
      <c r="S207" s="938"/>
      <c r="T207" s="940"/>
      <c r="U207" s="940"/>
      <c r="V207" s="940"/>
      <c r="W207" s="940"/>
      <c r="X207" s="940"/>
      <c r="Y207" s="940"/>
      <c r="Z207" s="940"/>
      <c r="AA207" s="940"/>
      <c r="AB207" s="940"/>
      <c r="AC207" s="940"/>
      <c r="AD207" s="949"/>
      <c r="AE207" s="950"/>
      <c r="AF207" s="950"/>
      <c r="AG207" s="952"/>
      <c r="AH207" s="952"/>
      <c r="AI207" s="943"/>
      <c r="AJ207" s="953"/>
      <c r="AK207" s="954"/>
      <c r="AL207" s="954"/>
      <c r="AM207" s="955"/>
      <c r="AN207" s="944"/>
      <c r="AO207" s="944"/>
      <c r="AP207" s="944"/>
      <c r="AQ207" s="951"/>
      <c r="AR207" s="952"/>
      <c r="AS207" s="945">
        <f t="shared" si="37"/>
        <v>0</v>
      </c>
      <c r="AT207" s="945"/>
      <c r="AU207" s="945"/>
      <c r="AV207" s="945"/>
      <c r="AW207" s="946"/>
      <c r="AX207" s="947"/>
      <c r="AY207" s="948"/>
      <c r="AZ207" s="948"/>
      <c r="BA207" s="948"/>
      <c r="BB207" s="948"/>
      <c r="DT207"/>
      <c r="DU207"/>
      <c r="DV207"/>
      <c r="DW207"/>
      <c r="DX207"/>
      <c r="DY207"/>
      <c r="DZ207"/>
      <c r="EA207"/>
      <c r="EB207"/>
      <c r="EC207"/>
      <c r="EL207" s="13"/>
      <c r="EM207" s="27"/>
      <c r="EN207" s="27">
        <f t="shared" si="24"/>
        <v>0</v>
      </c>
      <c r="EO207" s="27" t="str">
        <f t="shared" si="25"/>
        <v/>
      </c>
      <c r="EP207" s="13"/>
      <c r="EQ207" s="13">
        <f>IF(AND(OR(P207="固・国A",P207="固・国B",P207="固"),OR(AJ207=PL①!$H$29,AJ207=PL①!$H$30,AJ207=PL①!$H$31)),1,0)</f>
        <v>0</v>
      </c>
      <c r="ER207" s="13">
        <f t="shared" si="26"/>
        <v>0</v>
      </c>
      <c r="ES207" s="13">
        <f>IF(ER207=0,1,IF($R$74="",0,VLOOKUP($R$74,PL②!A$58:$P$1530,ER207))+IF($AG$74="",0,VLOOKUP($AG$74,PL②!A$58:$P$1530,ER207))+IF($AV$74="",0,VLOOKUP($AV$74,PL②!A$58:$P$1530,ER207)))</f>
        <v>1</v>
      </c>
      <c r="ET207" s="13" t="str">
        <f t="shared" si="38"/>
        <v/>
      </c>
      <c r="EU207" s="13"/>
      <c r="EV207" s="13">
        <f>IF(OR(P207="固・国A",P207="固・国B",P207=PL①!$A$32,P207=PL①!$A$33),1,0)</f>
        <v>1</v>
      </c>
      <c r="EY207" s="13">
        <f t="shared" si="28"/>
        <v>0</v>
      </c>
      <c r="EZ207" s="13">
        <f t="shared" si="29"/>
        <v>0</v>
      </c>
      <c r="FA207" s="13">
        <f>IF(AND(AJ207=PL①!$H$32,OR(入力①申請書項目!P207="固・国A",入力①申請書項目!P207="固・国B",入力①申請書項目!P207="固")),1,0)</f>
        <v>0</v>
      </c>
      <c r="FB207" s="13">
        <f>IF(AND($R$70=PL②!$G$1,入力①申請書項目!AJ207=PL①!$H$29,OR(入力①申請書項目!P207="固・国A",入力①申請書項目!P207="固・国B",入力①申請書項目!P207=PL①!$A$32,入力①申請書項目!P207=PL①!$A$33)),1,0)</f>
        <v>0</v>
      </c>
      <c r="FC207" s="13">
        <f>IF(AND(AW207=PL①!$D$29,OR(入力①申請書項目!P207="固・国A",入力①申請書項目!P207="固・国B",入力①申請書項目!P207="固")),1,0)</f>
        <v>0</v>
      </c>
      <c r="FE207" s="27" t="str">
        <f t="shared" si="39"/>
        <v/>
      </c>
      <c r="FF207" s="27" t="str">
        <f t="shared" si="40"/>
        <v/>
      </c>
      <c r="FG207" s="27" t="str">
        <f t="shared" si="41"/>
        <v/>
      </c>
      <c r="FH207" s="27" t="str">
        <f t="shared" si="42"/>
        <v/>
      </c>
      <c r="FI207" s="27" t="str">
        <f t="shared" si="43"/>
        <v/>
      </c>
      <c r="FK207" s="42">
        <f t="shared" si="35"/>
        <v>1</v>
      </c>
      <c r="FL207" s="42" t="str">
        <f t="shared" si="36"/>
        <v/>
      </c>
    </row>
    <row r="208" spans="4:168" ht="13.5" customHeight="1" x14ac:dyDescent="0.15">
      <c r="D208" s="113">
        <v>38</v>
      </c>
      <c r="E208" s="933"/>
      <c r="F208" s="934"/>
      <c r="G208" s="935"/>
      <c r="H208" s="936"/>
      <c r="I208" s="937"/>
      <c r="J208" s="938"/>
      <c r="K208" s="939"/>
      <c r="L208" s="939"/>
      <c r="M208" s="930"/>
      <c r="N208" s="931"/>
      <c r="O208" s="932"/>
      <c r="P208" s="938"/>
      <c r="Q208" s="938"/>
      <c r="R208" s="938"/>
      <c r="S208" s="938"/>
      <c r="T208" s="940"/>
      <c r="U208" s="940"/>
      <c r="V208" s="940"/>
      <c r="W208" s="940"/>
      <c r="X208" s="940"/>
      <c r="Y208" s="940"/>
      <c r="Z208" s="940"/>
      <c r="AA208" s="940"/>
      <c r="AB208" s="940"/>
      <c r="AC208" s="940"/>
      <c r="AD208" s="949"/>
      <c r="AE208" s="950"/>
      <c r="AF208" s="950"/>
      <c r="AG208" s="952"/>
      <c r="AH208" s="952"/>
      <c r="AI208" s="943"/>
      <c r="AJ208" s="953"/>
      <c r="AK208" s="954"/>
      <c r="AL208" s="954"/>
      <c r="AM208" s="955"/>
      <c r="AN208" s="944"/>
      <c r="AO208" s="944"/>
      <c r="AP208" s="944"/>
      <c r="AQ208" s="951"/>
      <c r="AR208" s="952"/>
      <c r="AS208" s="945">
        <f t="shared" si="37"/>
        <v>0</v>
      </c>
      <c r="AT208" s="945"/>
      <c r="AU208" s="945"/>
      <c r="AV208" s="945"/>
      <c r="AW208" s="946"/>
      <c r="AX208" s="947"/>
      <c r="AY208" s="948"/>
      <c r="AZ208" s="948"/>
      <c r="BA208" s="948"/>
      <c r="BB208" s="948"/>
      <c r="DT208"/>
      <c r="DU208"/>
      <c r="DV208"/>
      <c r="DW208"/>
      <c r="DX208"/>
      <c r="DY208"/>
      <c r="DZ208"/>
      <c r="EA208"/>
      <c r="EB208"/>
      <c r="EC208"/>
      <c r="EL208" s="13"/>
      <c r="EM208" s="27"/>
      <c r="EN208" s="27">
        <f t="shared" si="24"/>
        <v>0</v>
      </c>
      <c r="EO208" s="27" t="str">
        <f t="shared" si="25"/>
        <v/>
      </c>
      <c r="EP208" s="13"/>
      <c r="EQ208" s="13">
        <f>IF(AND(OR(P208="固・国A",P208="固・国B",P208="固"),OR(AJ208=PL①!$H$29,AJ208=PL①!$H$30,AJ208=PL①!$H$31)),1,0)</f>
        <v>0</v>
      </c>
      <c r="ER208" s="13">
        <f t="shared" si="26"/>
        <v>0</v>
      </c>
      <c r="ES208" s="13">
        <f>IF(ER208=0,1,IF($R$74="",0,VLOOKUP($R$74,PL②!A$58:$P$1530,ER208))+IF($AG$74="",0,VLOOKUP($AG$74,PL②!A$58:$P$1530,ER208))+IF($AV$74="",0,VLOOKUP($AV$74,PL②!A$58:$P$1530,ER208)))</f>
        <v>1</v>
      </c>
      <c r="ET208" s="13" t="str">
        <f t="shared" si="38"/>
        <v/>
      </c>
      <c r="EU208" s="13"/>
      <c r="EV208" s="13">
        <f>IF(OR(P208="固・国A",P208="固・国B",P208=PL①!$A$32,P208=PL①!$A$33),1,0)</f>
        <v>1</v>
      </c>
      <c r="EY208" s="13">
        <f t="shared" si="28"/>
        <v>0</v>
      </c>
      <c r="EZ208" s="13">
        <f t="shared" si="29"/>
        <v>0</v>
      </c>
      <c r="FA208" s="13">
        <f>IF(AND(AJ208=PL①!$H$32,OR(入力①申請書項目!P208="固・国A",入力①申請書項目!P208="固・国B",入力①申請書項目!P208="固")),1,0)</f>
        <v>0</v>
      </c>
      <c r="FB208" s="13">
        <f>IF(AND($R$70=PL②!$G$1,入力①申請書項目!AJ208=PL①!$H$29,OR(入力①申請書項目!P208="固・国A",入力①申請書項目!P208="固・国B",入力①申請書項目!P208=PL①!$A$32,入力①申請書項目!P208=PL①!$A$33)),1,0)</f>
        <v>0</v>
      </c>
      <c r="FC208" s="13">
        <f>IF(AND(AW208=PL①!$D$29,OR(入力①申請書項目!P208="固・国A",入力①申請書項目!P208="固・国B",入力①申請書項目!P208="固")),1,0)</f>
        <v>0</v>
      </c>
      <c r="FE208" s="27" t="str">
        <f t="shared" si="39"/>
        <v/>
      </c>
      <c r="FF208" s="27" t="str">
        <f t="shared" si="40"/>
        <v/>
      </c>
      <c r="FG208" s="27" t="str">
        <f t="shared" si="41"/>
        <v/>
      </c>
      <c r="FH208" s="27" t="str">
        <f t="shared" si="42"/>
        <v/>
      </c>
      <c r="FI208" s="27" t="str">
        <f t="shared" si="43"/>
        <v/>
      </c>
      <c r="FK208" s="42">
        <f t="shared" si="35"/>
        <v>1</v>
      </c>
      <c r="FL208" s="42" t="str">
        <f t="shared" si="36"/>
        <v/>
      </c>
    </row>
    <row r="209" spans="4:168" ht="13.5" customHeight="1" x14ac:dyDescent="0.15">
      <c r="D209" s="113">
        <v>39</v>
      </c>
      <c r="E209" s="933"/>
      <c r="F209" s="934"/>
      <c r="G209" s="935"/>
      <c r="H209" s="936"/>
      <c r="I209" s="937"/>
      <c r="J209" s="938"/>
      <c r="K209" s="939"/>
      <c r="L209" s="939"/>
      <c r="M209" s="930"/>
      <c r="N209" s="931"/>
      <c r="O209" s="932"/>
      <c r="P209" s="938"/>
      <c r="Q209" s="938"/>
      <c r="R209" s="938"/>
      <c r="S209" s="938"/>
      <c r="T209" s="940"/>
      <c r="U209" s="940"/>
      <c r="V209" s="940"/>
      <c r="W209" s="940"/>
      <c r="X209" s="940"/>
      <c r="Y209" s="940"/>
      <c r="Z209" s="940"/>
      <c r="AA209" s="940"/>
      <c r="AB209" s="940"/>
      <c r="AC209" s="940"/>
      <c r="AD209" s="949"/>
      <c r="AE209" s="950"/>
      <c r="AF209" s="950"/>
      <c r="AG209" s="952"/>
      <c r="AH209" s="952"/>
      <c r="AI209" s="943"/>
      <c r="AJ209" s="953"/>
      <c r="AK209" s="954"/>
      <c r="AL209" s="954"/>
      <c r="AM209" s="955"/>
      <c r="AN209" s="944"/>
      <c r="AO209" s="944"/>
      <c r="AP209" s="944"/>
      <c r="AQ209" s="951"/>
      <c r="AR209" s="952"/>
      <c r="AS209" s="945">
        <f t="shared" si="37"/>
        <v>0</v>
      </c>
      <c r="AT209" s="945"/>
      <c r="AU209" s="945"/>
      <c r="AV209" s="945"/>
      <c r="AW209" s="946"/>
      <c r="AX209" s="947"/>
      <c r="AY209" s="948"/>
      <c r="AZ209" s="948"/>
      <c r="BA209" s="948"/>
      <c r="BB209" s="948"/>
      <c r="DT209"/>
      <c r="DU209"/>
      <c r="DV209"/>
      <c r="DW209"/>
      <c r="DX209"/>
      <c r="DY209"/>
      <c r="DZ209"/>
      <c r="EA209"/>
      <c r="EB209"/>
      <c r="EC209"/>
      <c r="EL209" s="13"/>
      <c r="EM209" s="27"/>
      <c r="EN209" s="27">
        <f t="shared" si="24"/>
        <v>0</v>
      </c>
      <c r="EO209" s="27" t="str">
        <f t="shared" si="25"/>
        <v/>
      </c>
      <c r="EP209" s="13"/>
      <c r="EQ209" s="13">
        <f>IF(AND(OR(P209="固・国A",P209="固・国B",P209="固"),OR(AJ209=PL①!$H$29,AJ209=PL①!$H$30,AJ209=PL①!$H$31)),1,0)</f>
        <v>0</v>
      </c>
      <c r="ER209" s="13">
        <f t="shared" si="26"/>
        <v>0</v>
      </c>
      <c r="ES209" s="13">
        <f>IF(ER209=0,1,IF($R$74="",0,VLOOKUP($R$74,PL②!A$58:$P$1530,ER209))+IF($AG$74="",0,VLOOKUP($AG$74,PL②!A$58:$P$1530,ER209))+IF($AV$74="",0,VLOOKUP($AV$74,PL②!A$58:$P$1530,ER209)))</f>
        <v>1</v>
      </c>
      <c r="ET209" s="13" t="str">
        <f t="shared" si="38"/>
        <v/>
      </c>
      <c r="EU209" s="13"/>
      <c r="EV209" s="13">
        <f>IF(OR(P209="固・国A",P209="固・国B",P209=PL①!$A$32,P209=PL①!$A$33),1,0)</f>
        <v>1</v>
      </c>
      <c r="EY209" s="13">
        <f t="shared" si="28"/>
        <v>0</v>
      </c>
      <c r="EZ209" s="13">
        <f t="shared" si="29"/>
        <v>0</v>
      </c>
      <c r="FA209" s="13">
        <f>IF(AND(AJ209=PL①!$H$32,OR(入力①申請書項目!P209="固・国A",入力①申請書項目!P209="固・国B",入力①申請書項目!P209="固")),1,0)</f>
        <v>0</v>
      </c>
      <c r="FB209" s="13">
        <f>IF(AND($R$70=PL②!$G$1,入力①申請書項目!AJ209=PL①!$H$29,OR(入力①申請書項目!P209="固・国A",入力①申請書項目!P209="固・国B",入力①申請書項目!P209=PL①!$A$32,入力①申請書項目!P209=PL①!$A$33)),1,0)</f>
        <v>0</v>
      </c>
      <c r="FC209" s="13">
        <f>IF(AND(AW209=PL①!$D$29,OR(入力①申請書項目!P209="固・国A",入力①申請書項目!P209="固・国B",入力①申請書項目!P209="固")),1,0)</f>
        <v>0</v>
      </c>
      <c r="FE209" s="27" t="str">
        <f t="shared" si="39"/>
        <v/>
      </c>
      <c r="FF209" s="27" t="str">
        <f t="shared" si="40"/>
        <v/>
      </c>
      <c r="FG209" s="27" t="str">
        <f t="shared" si="41"/>
        <v/>
      </c>
      <c r="FH209" s="27" t="str">
        <f t="shared" si="42"/>
        <v/>
      </c>
      <c r="FI209" s="27" t="str">
        <f t="shared" si="43"/>
        <v/>
      </c>
      <c r="FK209" s="42">
        <f t="shared" si="35"/>
        <v>1</v>
      </c>
      <c r="FL209" s="42" t="str">
        <f t="shared" si="36"/>
        <v/>
      </c>
    </row>
    <row r="210" spans="4:168" ht="13.5" customHeight="1" x14ac:dyDescent="0.15">
      <c r="D210" s="113">
        <v>40</v>
      </c>
      <c r="E210" s="933"/>
      <c r="F210" s="934"/>
      <c r="G210" s="935"/>
      <c r="H210" s="936"/>
      <c r="I210" s="937"/>
      <c r="J210" s="938"/>
      <c r="K210" s="939"/>
      <c r="L210" s="939"/>
      <c r="M210" s="930"/>
      <c r="N210" s="931"/>
      <c r="O210" s="932"/>
      <c r="P210" s="938"/>
      <c r="Q210" s="938"/>
      <c r="R210" s="938"/>
      <c r="S210" s="938"/>
      <c r="T210" s="940"/>
      <c r="U210" s="940"/>
      <c r="V210" s="940"/>
      <c r="W210" s="940"/>
      <c r="X210" s="940"/>
      <c r="Y210" s="940"/>
      <c r="Z210" s="940"/>
      <c r="AA210" s="940"/>
      <c r="AB210" s="940"/>
      <c r="AC210" s="940"/>
      <c r="AD210" s="949"/>
      <c r="AE210" s="950"/>
      <c r="AF210" s="950"/>
      <c r="AG210" s="952"/>
      <c r="AH210" s="952"/>
      <c r="AI210" s="943"/>
      <c r="AJ210" s="953"/>
      <c r="AK210" s="954"/>
      <c r="AL210" s="954"/>
      <c r="AM210" s="955"/>
      <c r="AN210" s="944"/>
      <c r="AO210" s="944"/>
      <c r="AP210" s="944"/>
      <c r="AQ210" s="951"/>
      <c r="AR210" s="952"/>
      <c r="AS210" s="945">
        <f t="shared" si="37"/>
        <v>0</v>
      </c>
      <c r="AT210" s="945"/>
      <c r="AU210" s="945"/>
      <c r="AV210" s="945"/>
      <c r="AW210" s="946"/>
      <c r="AX210" s="947"/>
      <c r="AY210" s="948"/>
      <c r="AZ210" s="948"/>
      <c r="BA210" s="948"/>
      <c r="BB210" s="948"/>
      <c r="DT210"/>
      <c r="DU210"/>
      <c r="DV210"/>
      <c r="DW210"/>
      <c r="DX210"/>
      <c r="DY210"/>
      <c r="DZ210"/>
      <c r="EA210"/>
      <c r="EB210"/>
      <c r="EC210"/>
      <c r="EL210" s="13"/>
      <c r="EM210" s="27"/>
      <c r="EN210" s="27">
        <f t="shared" si="24"/>
        <v>0</v>
      </c>
      <c r="EO210" s="27" t="str">
        <f t="shared" si="25"/>
        <v/>
      </c>
      <c r="EP210" s="13"/>
      <c r="EQ210" s="13">
        <f>IF(AND(OR(P210="固・国A",P210="固・国B",P210="固"),OR(AJ210=PL①!$H$29,AJ210=PL①!$H$30,AJ210=PL①!$H$31)),1,0)</f>
        <v>0</v>
      </c>
      <c r="ER210" s="13">
        <f t="shared" si="26"/>
        <v>0</v>
      </c>
      <c r="ES210" s="13">
        <f>IF(ER210=0,1,IF($R$74="",0,VLOOKUP($R$74,PL②!A$58:$P$1530,ER210))+IF($AG$74="",0,VLOOKUP($AG$74,PL②!A$58:$P$1530,ER210))+IF($AV$74="",0,VLOOKUP($AV$74,PL②!A$58:$P$1530,ER210)))</f>
        <v>1</v>
      </c>
      <c r="ET210" s="13" t="str">
        <f t="shared" si="38"/>
        <v/>
      </c>
      <c r="EU210" s="13"/>
      <c r="EV210" s="13">
        <f>IF(OR(P210="固・国A",P210="固・国B",P210=PL①!$A$32,P210=PL①!$A$33),1,0)</f>
        <v>1</v>
      </c>
      <c r="EY210" s="13">
        <f t="shared" si="28"/>
        <v>0</v>
      </c>
      <c r="EZ210" s="13">
        <f t="shared" si="29"/>
        <v>0</v>
      </c>
      <c r="FA210" s="13">
        <f>IF(AND(AJ210=PL①!$H$32,OR(入力①申請書項目!P210="固・国A",入力①申請書項目!P210="固・国B",入力①申請書項目!P210="固")),1,0)</f>
        <v>0</v>
      </c>
      <c r="FB210" s="13">
        <f>IF(AND($R$70=PL②!$G$1,入力①申請書項目!AJ210=PL①!$H$29,OR(入力①申請書項目!P210="固・国A",入力①申請書項目!P210="固・国B",入力①申請書項目!P210=PL①!$A$32,入力①申請書項目!P210=PL①!$A$33)),1,0)</f>
        <v>0</v>
      </c>
      <c r="FC210" s="13">
        <f>IF(AND(AW210=PL①!$D$29,OR(入力①申請書項目!P210="固・国A",入力①申請書項目!P210="固・国B",入力①申請書項目!P210="固")),1,0)</f>
        <v>0</v>
      </c>
      <c r="FE210" s="27" t="str">
        <f t="shared" si="39"/>
        <v/>
      </c>
      <c r="FF210" s="27" t="str">
        <f t="shared" si="40"/>
        <v/>
      </c>
      <c r="FG210" s="27" t="str">
        <f t="shared" si="41"/>
        <v/>
      </c>
      <c r="FH210" s="27" t="str">
        <f t="shared" si="42"/>
        <v/>
      </c>
      <c r="FI210" s="27" t="str">
        <f t="shared" si="43"/>
        <v/>
      </c>
      <c r="FK210" s="42">
        <f t="shared" si="35"/>
        <v>1</v>
      </c>
      <c r="FL210" s="42" t="str">
        <f t="shared" si="36"/>
        <v/>
      </c>
    </row>
    <row r="211" spans="4:168" ht="13.5" customHeight="1" x14ac:dyDescent="0.15">
      <c r="D211" s="113">
        <v>41</v>
      </c>
      <c r="E211" s="933"/>
      <c r="F211" s="934"/>
      <c r="G211" s="935"/>
      <c r="H211" s="936"/>
      <c r="I211" s="937"/>
      <c r="J211" s="938"/>
      <c r="K211" s="939"/>
      <c r="L211" s="939"/>
      <c r="M211" s="930"/>
      <c r="N211" s="931"/>
      <c r="O211" s="932"/>
      <c r="P211" s="938"/>
      <c r="Q211" s="938"/>
      <c r="R211" s="938"/>
      <c r="S211" s="938"/>
      <c r="T211" s="940"/>
      <c r="U211" s="940"/>
      <c r="V211" s="940"/>
      <c r="W211" s="940"/>
      <c r="X211" s="940"/>
      <c r="Y211" s="940"/>
      <c r="Z211" s="940"/>
      <c r="AA211" s="940"/>
      <c r="AB211" s="940"/>
      <c r="AC211" s="940"/>
      <c r="AD211" s="949"/>
      <c r="AE211" s="950"/>
      <c r="AF211" s="950"/>
      <c r="AG211" s="952"/>
      <c r="AH211" s="952"/>
      <c r="AI211" s="943"/>
      <c r="AJ211" s="953"/>
      <c r="AK211" s="954"/>
      <c r="AL211" s="954"/>
      <c r="AM211" s="955"/>
      <c r="AN211" s="944"/>
      <c r="AO211" s="944"/>
      <c r="AP211" s="944"/>
      <c r="AQ211" s="951"/>
      <c r="AR211" s="952"/>
      <c r="AS211" s="945">
        <f t="shared" si="37"/>
        <v>0</v>
      </c>
      <c r="AT211" s="945"/>
      <c r="AU211" s="945"/>
      <c r="AV211" s="945"/>
      <c r="AW211" s="946"/>
      <c r="AX211" s="947"/>
      <c r="AY211" s="948"/>
      <c r="AZ211" s="948"/>
      <c r="BA211" s="948"/>
      <c r="BB211" s="948"/>
      <c r="DT211"/>
      <c r="DU211"/>
      <c r="DV211"/>
      <c r="DW211"/>
      <c r="DX211"/>
      <c r="DY211"/>
      <c r="DZ211"/>
      <c r="EA211"/>
      <c r="EB211"/>
      <c r="EC211"/>
      <c r="EL211" s="13"/>
      <c r="EM211" s="27"/>
      <c r="EN211" s="27">
        <f t="shared" si="24"/>
        <v>0</v>
      </c>
      <c r="EO211" s="27" t="str">
        <f t="shared" si="25"/>
        <v/>
      </c>
      <c r="EP211" s="13"/>
      <c r="EQ211" s="13">
        <f>IF(AND(OR(P211="固・国A",P211="固・国B",P211="固"),OR(AJ211=PL①!$H$29,AJ211=PL①!$H$30,AJ211=PL①!$H$31)),1,0)</f>
        <v>0</v>
      </c>
      <c r="ER211" s="13">
        <f t="shared" si="26"/>
        <v>0</v>
      </c>
      <c r="ES211" s="13">
        <f>IF(ER211=0,1,IF($R$74="",0,VLOOKUP($R$74,PL②!A$58:$P$1530,ER211))+IF($AG$74="",0,VLOOKUP($AG$74,PL②!A$58:$P$1530,ER211))+IF($AV$74="",0,VLOOKUP($AV$74,PL②!A$58:$P$1530,ER211)))</f>
        <v>1</v>
      </c>
      <c r="ET211" s="13" t="str">
        <f t="shared" si="38"/>
        <v/>
      </c>
      <c r="EU211" s="13"/>
      <c r="EV211" s="13">
        <f>IF(OR(P211="固・国A",P211="固・国B",P211=PL①!$A$32,P211=PL①!$A$33),1,0)</f>
        <v>1</v>
      </c>
      <c r="EY211" s="13">
        <f t="shared" si="28"/>
        <v>0</v>
      </c>
      <c r="EZ211" s="13">
        <f t="shared" si="29"/>
        <v>0</v>
      </c>
      <c r="FA211" s="13">
        <f>IF(AND(AJ211=PL①!$H$32,OR(入力①申請書項目!P211="固・国A",入力①申請書項目!P211="固・国B",入力①申請書項目!P211="固")),1,0)</f>
        <v>0</v>
      </c>
      <c r="FB211" s="13">
        <f>IF(AND($R$70=PL②!$G$1,入力①申請書項目!AJ211=PL①!$H$29,OR(入力①申請書項目!P211="固・国A",入力①申請書項目!P211="固・国B",入力①申請書項目!P211=PL①!$A$32,入力①申請書項目!P211=PL①!$A$33)),1,0)</f>
        <v>0</v>
      </c>
      <c r="FC211" s="13">
        <f>IF(AND(AW211=PL①!$D$29,OR(入力①申請書項目!P211="固・国A",入力①申請書項目!P211="固・国B",入力①申請書項目!P211="固")),1,0)</f>
        <v>0</v>
      </c>
      <c r="FE211" s="27" t="str">
        <f t="shared" si="39"/>
        <v/>
      </c>
      <c r="FF211" s="27" t="str">
        <f t="shared" si="40"/>
        <v/>
      </c>
      <c r="FG211" s="27" t="str">
        <f t="shared" si="41"/>
        <v/>
      </c>
      <c r="FH211" s="27" t="str">
        <f t="shared" si="42"/>
        <v/>
      </c>
      <c r="FI211" s="27" t="str">
        <f t="shared" si="43"/>
        <v/>
      </c>
      <c r="FK211" s="42">
        <f t="shared" si="35"/>
        <v>1</v>
      </c>
      <c r="FL211" s="42" t="str">
        <f t="shared" si="36"/>
        <v/>
      </c>
    </row>
    <row r="212" spans="4:168" ht="13.5" customHeight="1" x14ac:dyDescent="0.15">
      <c r="D212" s="113">
        <v>42</v>
      </c>
      <c r="E212" s="933"/>
      <c r="F212" s="934"/>
      <c r="G212" s="935"/>
      <c r="H212" s="936"/>
      <c r="I212" s="937"/>
      <c r="J212" s="938"/>
      <c r="K212" s="939"/>
      <c r="L212" s="939"/>
      <c r="M212" s="930"/>
      <c r="N212" s="931"/>
      <c r="O212" s="932"/>
      <c r="P212" s="938"/>
      <c r="Q212" s="938"/>
      <c r="R212" s="938"/>
      <c r="S212" s="938"/>
      <c r="T212" s="940"/>
      <c r="U212" s="940"/>
      <c r="V212" s="940"/>
      <c r="W212" s="940"/>
      <c r="X212" s="940"/>
      <c r="Y212" s="940"/>
      <c r="Z212" s="940"/>
      <c r="AA212" s="940"/>
      <c r="AB212" s="940"/>
      <c r="AC212" s="940"/>
      <c r="AD212" s="949"/>
      <c r="AE212" s="950"/>
      <c r="AF212" s="950"/>
      <c r="AG212" s="952"/>
      <c r="AH212" s="952"/>
      <c r="AI212" s="943"/>
      <c r="AJ212" s="953"/>
      <c r="AK212" s="954"/>
      <c r="AL212" s="954"/>
      <c r="AM212" s="955"/>
      <c r="AN212" s="944"/>
      <c r="AO212" s="944"/>
      <c r="AP212" s="944"/>
      <c r="AQ212" s="951"/>
      <c r="AR212" s="952"/>
      <c r="AS212" s="945">
        <f t="shared" si="37"/>
        <v>0</v>
      </c>
      <c r="AT212" s="945"/>
      <c r="AU212" s="945"/>
      <c r="AV212" s="945"/>
      <c r="AW212" s="946"/>
      <c r="AX212" s="947"/>
      <c r="AY212" s="948"/>
      <c r="AZ212" s="948"/>
      <c r="BA212" s="948"/>
      <c r="BB212" s="948"/>
      <c r="DT212"/>
      <c r="DU212"/>
      <c r="DV212"/>
      <c r="DW212"/>
      <c r="DX212"/>
      <c r="DY212"/>
      <c r="DZ212"/>
      <c r="EA212"/>
      <c r="EB212"/>
      <c r="EC212"/>
      <c r="EL212" s="13"/>
      <c r="EM212" s="27"/>
      <c r="EN212" s="27">
        <f t="shared" ref="EN212:EN243" si="44">IF(T212="",0,1)</f>
        <v>0</v>
      </c>
      <c r="EO212" s="27" t="str">
        <f t="shared" ref="EO212:EO243" si="45">IF(T212="","",G212*12+J212)</f>
        <v/>
      </c>
      <c r="EP212" s="13"/>
      <c r="EQ212" s="13">
        <f>IF(AND(OR(P212="固・国A",P212="固・国B",P212="固"),OR(AJ212=PL①!$H$29,AJ212=PL①!$H$30,AJ212=PL①!$H$31)),1,0)</f>
        <v>0</v>
      </c>
      <c r="ER212" s="13">
        <f t="shared" ref="ER212:ER243" si="46">IF(EQ212=1,IF(AD212="埼玉県",10,0)+IF(AD212="千葉県",11,0)+IF(AD212="東京都",12,0)+IF(AD212="神奈川県",13,0)+IF(AD212="愛知県",14,0)+IF(AD212="京都府",15,0)+IF(AD212="大阪府",16,0),0)</f>
        <v>0</v>
      </c>
      <c r="ES212" s="13">
        <f>IF(ER212=0,1,IF($R$74="",0,VLOOKUP($R$74,PL②!A$58:$P$1530,ER212))+IF($AG$74="",0,VLOOKUP($AG$74,PL②!A$58:$P$1530,ER212))+IF($AV$74="",0,VLOOKUP($AV$74,PL②!A$58:$P$1530,ER212)))</f>
        <v>1</v>
      </c>
      <c r="ET212" s="13" t="str">
        <f t="shared" si="38"/>
        <v/>
      </c>
      <c r="EU212" s="13"/>
      <c r="EV212" s="13">
        <f>IF(OR(P212="固・国A",P212="固・国B",P212=PL①!$A$32,P212=PL①!$A$33),1,0)</f>
        <v>1</v>
      </c>
      <c r="EY212" s="13">
        <f t="shared" ref="EY212:EY243" si="47">IF(AND(EO212&lt;$EY$178,EV212=1),1,0)</f>
        <v>0</v>
      </c>
      <c r="EZ212" s="13">
        <f t="shared" ref="EZ212:EZ243" si="48">IF(AND(EO212&lt;$EY$178,EQ212),1,0)</f>
        <v>0</v>
      </c>
      <c r="FA212" s="13">
        <f>IF(AND(AJ212=PL①!$H$32,OR(入力①申請書項目!P212="固・国A",入力①申請書項目!P212="固・国B",入力①申請書項目!P212="固")),1,0)</f>
        <v>0</v>
      </c>
      <c r="FB212" s="13">
        <f>IF(AND($R$70=PL②!$G$1,入力①申請書項目!AJ212=PL①!$H$29,OR(入力①申請書項目!P212="固・国A",入力①申請書項目!P212="固・国B",入力①申請書項目!P212=PL①!$A$32,入力①申請書項目!P212=PL①!$A$33)),1,0)</f>
        <v>0</v>
      </c>
      <c r="FC212" s="13">
        <f>IF(AND(AW212=PL①!$D$29,OR(入力①申請書項目!P212="固・国A",入力①申請書項目!P212="固・国B",入力①申請書項目!P212="固")),1,0)</f>
        <v>0</v>
      </c>
      <c r="FE212" s="27" t="str">
        <f t="shared" si="39"/>
        <v/>
      </c>
      <c r="FF212" s="27" t="str">
        <f t="shared" si="40"/>
        <v/>
      </c>
      <c r="FG212" s="27" t="str">
        <f t="shared" si="41"/>
        <v/>
      </c>
      <c r="FH212" s="27" t="str">
        <f t="shared" si="42"/>
        <v/>
      </c>
      <c r="FI212" s="27" t="str">
        <f t="shared" si="43"/>
        <v/>
      </c>
      <c r="FK212" s="42">
        <f t="shared" ref="FK212:FK243" si="49">IF(T212="",1,IF(P212="",0,1)*IF(AD212="",0,1)*IF(AJ212="",0,1)*IF(AY212="",0,1))</f>
        <v>1</v>
      </c>
      <c r="FL212" s="42" t="str">
        <f t="shared" ref="FL212:FL234" si="50">IF(FK212=0,"No."&amp;ROW(A42)&amp;" ","")</f>
        <v/>
      </c>
    </row>
    <row r="213" spans="4:168" ht="13.5" customHeight="1" x14ac:dyDescent="0.15">
      <c r="D213" s="113">
        <v>43</v>
      </c>
      <c r="E213" s="933"/>
      <c r="F213" s="934"/>
      <c r="G213" s="935"/>
      <c r="H213" s="936"/>
      <c r="I213" s="937"/>
      <c r="J213" s="938"/>
      <c r="K213" s="939"/>
      <c r="L213" s="939"/>
      <c r="M213" s="930"/>
      <c r="N213" s="931"/>
      <c r="O213" s="932"/>
      <c r="P213" s="938"/>
      <c r="Q213" s="938"/>
      <c r="R213" s="938"/>
      <c r="S213" s="938"/>
      <c r="T213" s="940"/>
      <c r="U213" s="940"/>
      <c r="V213" s="940"/>
      <c r="W213" s="940"/>
      <c r="X213" s="940"/>
      <c r="Y213" s="940"/>
      <c r="Z213" s="940"/>
      <c r="AA213" s="940"/>
      <c r="AB213" s="940"/>
      <c r="AC213" s="940"/>
      <c r="AD213" s="949"/>
      <c r="AE213" s="950"/>
      <c r="AF213" s="950"/>
      <c r="AG213" s="952"/>
      <c r="AH213" s="952"/>
      <c r="AI213" s="943"/>
      <c r="AJ213" s="953"/>
      <c r="AK213" s="954"/>
      <c r="AL213" s="954"/>
      <c r="AM213" s="955"/>
      <c r="AN213" s="944"/>
      <c r="AO213" s="944"/>
      <c r="AP213" s="944"/>
      <c r="AQ213" s="951"/>
      <c r="AR213" s="952"/>
      <c r="AS213" s="945">
        <f t="shared" si="37"/>
        <v>0</v>
      </c>
      <c r="AT213" s="945"/>
      <c r="AU213" s="945"/>
      <c r="AV213" s="945"/>
      <c r="AW213" s="946"/>
      <c r="AX213" s="947"/>
      <c r="AY213" s="948"/>
      <c r="AZ213" s="948"/>
      <c r="BA213" s="948"/>
      <c r="BB213" s="948"/>
      <c r="DT213"/>
      <c r="DU213"/>
      <c r="DV213"/>
      <c r="DW213"/>
      <c r="DX213"/>
      <c r="DY213"/>
      <c r="DZ213"/>
      <c r="EA213"/>
      <c r="EB213"/>
      <c r="EC213"/>
      <c r="EL213" s="13"/>
      <c r="EM213" s="27"/>
      <c r="EN213" s="27">
        <f t="shared" si="44"/>
        <v>0</v>
      </c>
      <c r="EO213" s="27" t="str">
        <f t="shared" si="45"/>
        <v/>
      </c>
      <c r="EP213" s="13"/>
      <c r="EQ213" s="13">
        <f>IF(AND(OR(P213="固・国A",P213="固・国B",P213="固"),OR(AJ213=PL①!$H$29,AJ213=PL①!$H$30,AJ213=PL①!$H$31)),1,0)</f>
        <v>0</v>
      </c>
      <c r="ER213" s="13">
        <f t="shared" si="46"/>
        <v>0</v>
      </c>
      <c r="ES213" s="13">
        <f>IF(ER213=0,1,IF($R$74="",0,VLOOKUP($R$74,PL②!A$58:$P$1530,ER213))+IF($AG$74="",0,VLOOKUP($AG$74,PL②!A$58:$P$1530,ER213))+IF($AV$74="",0,VLOOKUP($AV$74,PL②!A$58:$P$1530,ER213)))</f>
        <v>1</v>
      </c>
      <c r="ET213" s="13" t="str">
        <f t="shared" si="38"/>
        <v/>
      </c>
      <c r="EU213" s="13"/>
      <c r="EV213" s="13">
        <f>IF(OR(P213="固・国A",P213="固・国B",P213=PL①!$A$32,P213=PL①!$A$33),1,0)</f>
        <v>1</v>
      </c>
      <c r="EY213" s="13">
        <f t="shared" si="47"/>
        <v>0</v>
      </c>
      <c r="EZ213" s="13">
        <f t="shared" si="48"/>
        <v>0</v>
      </c>
      <c r="FA213" s="13">
        <f>IF(AND(AJ213=PL①!$H$32,OR(入力①申請書項目!P213="固・国A",入力①申請書項目!P213="固・国B",入力①申請書項目!P213="固")),1,0)</f>
        <v>0</v>
      </c>
      <c r="FB213" s="13">
        <f>IF(AND($R$70=PL②!$G$1,入力①申請書項目!AJ213=PL①!$H$29,OR(入力①申請書項目!P213="固・国A",入力①申請書項目!P213="固・国B",入力①申請書項目!P213=PL①!$A$32,入力①申請書項目!P213=PL①!$A$33)),1,0)</f>
        <v>0</v>
      </c>
      <c r="FC213" s="13">
        <f>IF(AND(AW213=PL①!$D$29,OR(入力①申請書項目!P213="固・国A",入力①申請書項目!P213="固・国B",入力①申請書項目!P213="固")),1,0)</f>
        <v>0</v>
      </c>
      <c r="FE213" s="27" t="str">
        <f t="shared" si="39"/>
        <v/>
      </c>
      <c r="FF213" s="27" t="str">
        <f t="shared" si="40"/>
        <v/>
      </c>
      <c r="FG213" s="27" t="str">
        <f t="shared" si="41"/>
        <v/>
      </c>
      <c r="FH213" s="27" t="str">
        <f t="shared" si="42"/>
        <v/>
      </c>
      <c r="FI213" s="27" t="str">
        <f t="shared" si="43"/>
        <v/>
      </c>
      <c r="FK213" s="42">
        <f t="shared" si="49"/>
        <v>1</v>
      </c>
      <c r="FL213" s="42" t="str">
        <f t="shared" si="50"/>
        <v/>
      </c>
    </row>
    <row r="214" spans="4:168" ht="13.5" customHeight="1" x14ac:dyDescent="0.15">
      <c r="D214" s="113">
        <v>44</v>
      </c>
      <c r="E214" s="933"/>
      <c r="F214" s="934"/>
      <c r="G214" s="935"/>
      <c r="H214" s="936"/>
      <c r="I214" s="937"/>
      <c r="J214" s="938"/>
      <c r="K214" s="939"/>
      <c r="L214" s="939"/>
      <c r="M214" s="930"/>
      <c r="N214" s="931"/>
      <c r="O214" s="932"/>
      <c r="P214" s="938"/>
      <c r="Q214" s="938"/>
      <c r="R214" s="938"/>
      <c r="S214" s="938"/>
      <c r="T214" s="940"/>
      <c r="U214" s="940"/>
      <c r="V214" s="940"/>
      <c r="W214" s="940"/>
      <c r="X214" s="940"/>
      <c r="Y214" s="940"/>
      <c r="Z214" s="940"/>
      <c r="AA214" s="940"/>
      <c r="AB214" s="940"/>
      <c r="AC214" s="940"/>
      <c r="AD214" s="949"/>
      <c r="AE214" s="950"/>
      <c r="AF214" s="950"/>
      <c r="AG214" s="952"/>
      <c r="AH214" s="952"/>
      <c r="AI214" s="943"/>
      <c r="AJ214" s="953"/>
      <c r="AK214" s="954"/>
      <c r="AL214" s="954"/>
      <c r="AM214" s="955"/>
      <c r="AN214" s="944"/>
      <c r="AO214" s="944"/>
      <c r="AP214" s="944"/>
      <c r="AQ214" s="951"/>
      <c r="AR214" s="952"/>
      <c r="AS214" s="945">
        <f t="shared" si="37"/>
        <v>0</v>
      </c>
      <c r="AT214" s="945"/>
      <c r="AU214" s="945"/>
      <c r="AV214" s="945"/>
      <c r="AW214" s="946"/>
      <c r="AX214" s="947"/>
      <c r="AY214" s="948"/>
      <c r="AZ214" s="948"/>
      <c r="BA214" s="948"/>
      <c r="BB214" s="948"/>
      <c r="DT214"/>
      <c r="DU214"/>
      <c r="DV214"/>
      <c r="DW214"/>
      <c r="DX214"/>
      <c r="DY214"/>
      <c r="DZ214"/>
      <c r="EA214"/>
      <c r="EB214"/>
      <c r="EC214"/>
      <c r="EL214" s="13"/>
      <c r="EM214" s="27"/>
      <c r="EN214" s="27">
        <f t="shared" si="44"/>
        <v>0</v>
      </c>
      <c r="EO214" s="27" t="str">
        <f t="shared" si="45"/>
        <v/>
      </c>
      <c r="EP214" s="13"/>
      <c r="EQ214" s="13">
        <f>IF(AND(OR(P214="固・国A",P214="固・国B",P214="固"),OR(AJ214=PL①!$H$29,AJ214=PL①!$H$30,AJ214=PL①!$H$31)),1,0)</f>
        <v>0</v>
      </c>
      <c r="ER214" s="13">
        <f t="shared" si="46"/>
        <v>0</v>
      </c>
      <c r="ES214" s="13">
        <f>IF(ER214=0,1,IF($R$74="",0,VLOOKUP($R$74,PL②!A$58:$P$1530,ER214))+IF($AG$74="",0,VLOOKUP($AG$74,PL②!A$58:$P$1530,ER214))+IF($AV$74="",0,VLOOKUP($AV$74,PL②!A$58:$P$1530,ER214)))</f>
        <v>1</v>
      </c>
      <c r="ET214" s="13" t="str">
        <f t="shared" si="38"/>
        <v/>
      </c>
      <c r="EU214" s="13"/>
      <c r="EV214" s="13">
        <f>IF(OR(P214="固・国A",P214="固・国B",P214=PL①!$A$32,P214=PL①!$A$33),1,0)</f>
        <v>1</v>
      </c>
      <c r="EY214" s="13">
        <f t="shared" si="47"/>
        <v>0</v>
      </c>
      <c r="EZ214" s="13">
        <f t="shared" si="48"/>
        <v>0</v>
      </c>
      <c r="FA214" s="13">
        <f>IF(AND(AJ214=PL①!$H$32,OR(入力①申請書項目!P214="固・国A",入力①申請書項目!P214="固・国B",入力①申請書項目!P214="固")),1,0)</f>
        <v>0</v>
      </c>
      <c r="FB214" s="13">
        <f>IF(AND($R$70=PL②!$G$1,入力①申請書項目!AJ214=PL①!$H$29,OR(入力①申請書項目!P214="固・国A",入力①申請書項目!P214="固・国B",入力①申請書項目!P214=PL①!$A$32,入力①申請書項目!P214=PL①!$A$33)),1,0)</f>
        <v>0</v>
      </c>
      <c r="FC214" s="13">
        <f>IF(AND(AW214=PL①!$D$29,OR(入力①申請書項目!P214="固・国A",入力①申請書項目!P214="固・国B",入力①申請書項目!P214="固")),1,0)</f>
        <v>0</v>
      </c>
      <c r="FE214" s="27" t="str">
        <f t="shared" si="39"/>
        <v/>
      </c>
      <c r="FF214" s="27" t="str">
        <f t="shared" si="40"/>
        <v/>
      </c>
      <c r="FG214" s="27" t="str">
        <f t="shared" si="41"/>
        <v/>
      </c>
      <c r="FH214" s="27" t="str">
        <f t="shared" si="42"/>
        <v/>
      </c>
      <c r="FI214" s="27" t="str">
        <f t="shared" si="43"/>
        <v/>
      </c>
      <c r="FK214" s="42">
        <f t="shared" si="49"/>
        <v>1</v>
      </c>
      <c r="FL214" s="42" t="str">
        <f t="shared" si="50"/>
        <v/>
      </c>
    </row>
    <row r="215" spans="4:168" ht="13.5" customHeight="1" x14ac:dyDescent="0.15">
      <c r="D215" s="113">
        <v>45</v>
      </c>
      <c r="E215" s="933"/>
      <c r="F215" s="934"/>
      <c r="G215" s="935"/>
      <c r="H215" s="936"/>
      <c r="I215" s="937"/>
      <c r="J215" s="938"/>
      <c r="K215" s="939"/>
      <c r="L215" s="939"/>
      <c r="M215" s="930"/>
      <c r="N215" s="931"/>
      <c r="O215" s="932"/>
      <c r="P215" s="938"/>
      <c r="Q215" s="938"/>
      <c r="R215" s="938"/>
      <c r="S215" s="938"/>
      <c r="T215" s="940"/>
      <c r="U215" s="940"/>
      <c r="V215" s="940"/>
      <c r="W215" s="940"/>
      <c r="X215" s="940"/>
      <c r="Y215" s="940"/>
      <c r="Z215" s="940"/>
      <c r="AA215" s="940"/>
      <c r="AB215" s="940"/>
      <c r="AC215" s="940"/>
      <c r="AD215" s="949"/>
      <c r="AE215" s="950"/>
      <c r="AF215" s="950"/>
      <c r="AG215" s="952"/>
      <c r="AH215" s="952"/>
      <c r="AI215" s="943"/>
      <c r="AJ215" s="953"/>
      <c r="AK215" s="954"/>
      <c r="AL215" s="954"/>
      <c r="AM215" s="955"/>
      <c r="AN215" s="944"/>
      <c r="AO215" s="944"/>
      <c r="AP215" s="944"/>
      <c r="AQ215" s="951"/>
      <c r="AR215" s="952"/>
      <c r="AS215" s="945">
        <f t="shared" si="37"/>
        <v>0</v>
      </c>
      <c r="AT215" s="945"/>
      <c r="AU215" s="945"/>
      <c r="AV215" s="945"/>
      <c r="AW215" s="946"/>
      <c r="AX215" s="947"/>
      <c r="AY215" s="948"/>
      <c r="AZ215" s="948"/>
      <c r="BA215" s="948"/>
      <c r="BB215" s="948"/>
      <c r="DT215"/>
      <c r="DU215"/>
      <c r="DV215"/>
      <c r="DW215"/>
      <c r="DX215"/>
      <c r="DY215"/>
      <c r="DZ215"/>
      <c r="EA215"/>
      <c r="EB215"/>
      <c r="EC215"/>
      <c r="EL215" s="13"/>
      <c r="EM215" s="27"/>
      <c r="EN215" s="27">
        <f t="shared" si="44"/>
        <v>0</v>
      </c>
      <c r="EO215" s="27" t="str">
        <f t="shared" si="45"/>
        <v/>
      </c>
      <c r="EP215" s="13"/>
      <c r="EQ215" s="13">
        <f>IF(AND(OR(P215="固・国A",P215="固・国B",P215="固"),OR(AJ215=PL①!$H$29,AJ215=PL①!$H$30,AJ215=PL①!$H$31)),1,0)</f>
        <v>0</v>
      </c>
      <c r="ER215" s="13">
        <f t="shared" si="46"/>
        <v>0</v>
      </c>
      <c r="ES215" s="13">
        <f>IF(ER215=0,1,IF($R$74="",0,VLOOKUP($R$74,PL②!A$58:$P$1530,ER215))+IF($AG$74="",0,VLOOKUP($AG$74,PL②!A$58:$P$1530,ER215))+IF($AV$74="",0,VLOOKUP($AV$74,PL②!A$58:$P$1530,ER215)))</f>
        <v>1</v>
      </c>
      <c r="ET215" s="13" t="str">
        <f t="shared" si="38"/>
        <v/>
      </c>
      <c r="EU215" s="13"/>
      <c r="EV215" s="13">
        <f>IF(OR(P215="固・国A",P215="固・国B",P215=PL①!$A$32,P215=PL①!$A$33),1,0)</f>
        <v>1</v>
      </c>
      <c r="EY215" s="13">
        <f t="shared" si="47"/>
        <v>0</v>
      </c>
      <c r="EZ215" s="13">
        <f t="shared" si="48"/>
        <v>0</v>
      </c>
      <c r="FA215" s="13">
        <f>IF(AND(AJ215=PL①!$H$32,OR(入力①申請書項目!P215="固・国A",入力①申請書項目!P215="固・国B",入力①申請書項目!P215="固")),1,0)</f>
        <v>0</v>
      </c>
      <c r="FB215" s="13">
        <f>IF(AND($R$70=PL②!$G$1,入力①申請書項目!AJ215=PL①!$H$29,OR(入力①申請書項目!P215="固・国A",入力①申請書項目!P215="固・国B",入力①申請書項目!P215=PL①!$A$32,入力①申請書項目!P215=PL①!$A$33)),1,0)</f>
        <v>0</v>
      </c>
      <c r="FC215" s="13">
        <f>IF(AND(AW215=PL①!$D$29,OR(入力①申請書項目!P215="固・国A",入力①申請書項目!P215="固・国B",入力①申請書項目!P215="固")),1,0)</f>
        <v>0</v>
      </c>
      <c r="FE215" s="27" t="str">
        <f t="shared" si="39"/>
        <v/>
      </c>
      <c r="FF215" s="27" t="str">
        <f t="shared" si="40"/>
        <v/>
      </c>
      <c r="FG215" s="27" t="str">
        <f t="shared" si="41"/>
        <v/>
      </c>
      <c r="FH215" s="27" t="str">
        <f t="shared" si="42"/>
        <v/>
      </c>
      <c r="FI215" s="27" t="str">
        <f t="shared" si="43"/>
        <v/>
      </c>
      <c r="FK215" s="42">
        <f t="shared" si="49"/>
        <v>1</v>
      </c>
      <c r="FL215" s="42" t="str">
        <f t="shared" si="50"/>
        <v/>
      </c>
    </row>
    <row r="216" spans="4:168" ht="13.5" customHeight="1" x14ac:dyDescent="0.15">
      <c r="D216" s="113">
        <v>46</v>
      </c>
      <c r="E216" s="933"/>
      <c r="F216" s="934"/>
      <c r="G216" s="935"/>
      <c r="H216" s="936"/>
      <c r="I216" s="937"/>
      <c r="J216" s="938"/>
      <c r="K216" s="939"/>
      <c r="L216" s="939"/>
      <c r="M216" s="930"/>
      <c r="N216" s="931"/>
      <c r="O216" s="932"/>
      <c r="P216" s="938"/>
      <c r="Q216" s="938"/>
      <c r="R216" s="938"/>
      <c r="S216" s="938"/>
      <c r="T216" s="940"/>
      <c r="U216" s="940"/>
      <c r="V216" s="940"/>
      <c r="W216" s="940"/>
      <c r="X216" s="940"/>
      <c r="Y216" s="940"/>
      <c r="Z216" s="940"/>
      <c r="AA216" s="940"/>
      <c r="AB216" s="940"/>
      <c r="AC216" s="940"/>
      <c r="AD216" s="949"/>
      <c r="AE216" s="950"/>
      <c r="AF216" s="950"/>
      <c r="AG216" s="952"/>
      <c r="AH216" s="952"/>
      <c r="AI216" s="943"/>
      <c r="AJ216" s="953"/>
      <c r="AK216" s="954"/>
      <c r="AL216" s="954"/>
      <c r="AM216" s="955"/>
      <c r="AN216" s="944"/>
      <c r="AO216" s="944"/>
      <c r="AP216" s="944"/>
      <c r="AQ216" s="951"/>
      <c r="AR216" s="952"/>
      <c r="AS216" s="945">
        <f t="shared" si="37"/>
        <v>0</v>
      </c>
      <c r="AT216" s="945"/>
      <c r="AU216" s="945"/>
      <c r="AV216" s="945"/>
      <c r="AW216" s="946"/>
      <c r="AX216" s="947"/>
      <c r="AY216" s="948"/>
      <c r="AZ216" s="948"/>
      <c r="BA216" s="948"/>
      <c r="BB216" s="948"/>
      <c r="DT216"/>
      <c r="DU216"/>
      <c r="DV216"/>
      <c r="DW216"/>
      <c r="DX216"/>
      <c r="DY216"/>
      <c r="DZ216"/>
      <c r="EA216"/>
      <c r="EB216"/>
      <c r="EC216"/>
      <c r="EL216" s="13"/>
      <c r="EM216" s="27"/>
      <c r="EN216" s="27">
        <f t="shared" si="44"/>
        <v>0</v>
      </c>
      <c r="EO216" s="27" t="str">
        <f t="shared" si="45"/>
        <v/>
      </c>
      <c r="EP216" s="13"/>
      <c r="EQ216" s="13">
        <f>IF(AND(OR(P216="固・国A",P216="固・国B",P216="固"),OR(AJ216=PL①!$H$29,AJ216=PL①!$H$30,AJ216=PL①!$H$31)),1,0)</f>
        <v>0</v>
      </c>
      <c r="ER216" s="13">
        <f t="shared" si="46"/>
        <v>0</v>
      </c>
      <c r="ES216" s="13">
        <f>IF(ER216=0,1,IF($R$74="",0,VLOOKUP($R$74,PL②!A$58:$P$1530,ER216))+IF($AG$74="",0,VLOOKUP($AG$74,PL②!A$58:$P$1530,ER216))+IF($AV$74="",0,VLOOKUP($AV$74,PL②!A$58:$P$1530,ER216)))</f>
        <v>1</v>
      </c>
      <c r="ET216" s="13" t="str">
        <f t="shared" si="38"/>
        <v/>
      </c>
      <c r="EU216" s="13"/>
      <c r="EV216" s="13">
        <f>IF(OR(P216="固・国A",P216="固・国B",P216=PL①!$A$32,P216=PL①!$A$33),1,0)</f>
        <v>1</v>
      </c>
      <c r="EY216" s="13">
        <f t="shared" si="47"/>
        <v>0</v>
      </c>
      <c r="EZ216" s="13">
        <f t="shared" si="48"/>
        <v>0</v>
      </c>
      <c r="FA216" s="13">
        <f>IF(AND(AJ216=PL①!$H$32,OR(入力①申請書項目!P216="固・国A",入力①申請書項目!P216="固・国B",入力①申請書項目!P216="固")),1,0)</f>
        <v>0</v>
      </c>
      <c r="FB216" s="13">
        <f>IF(AND($R$70=PL②!$G$1,入力①申請書項目!AJ216=PL①!$H$29,OR(入力①申請書項目!P216="固・国A",入力①申請書項目!P216="固・国B",入力①申請書項目!P216=PL①!$A$32,入力①申請書項目!P216=PL①!$A$33)),1,0)</f>
        <v>0</v>
      </c>
      <c r="FC216" s="13">
        <f>IF(AND(AW216=PL①!$D$29,OR(入力①申請書項目!P216="固・国A",入力①申請書項目!P216="固・国B",入力①申請書項目!P216="固")),1,0)</f>
        <v>0</v>
      </c>
      <c r="FE216" s="27" t="str">
        <f t="shared" si="39"/>
        <v/>
      </c>
      <c r="FF216" s="27" t="str">
        <f t="shared" si="40"/>
        <v/>
      </c>
      <c r="FG216" s="27" t="str">
        <f t="shared" si="41"/>
        <v/>
      </c>
      <c r="FH216" s="27" t="str">
        <f t="shared" si="42"/>
        <v/>
      </c>
      <c r="FI216" s="27" t="str">
        <f t="shared" si="43"/>
        <v/>
      </c>
      <c r="FK216" s="42">
        <f t="shared" si="49"/>
        <v>1</v>
      </c>
      <c r="FL216" s="42" t="str">
        <f t="shared" si="50"/>
        <v/>
      </c>
    </row>
    <row r="217" spans="4:168" ht="13.5" customHeight="1" x14ac:dyDescent="0.15">
      <c r="D217" s="113">
        <v>47</v>
      </c>
      <c r="E217" s="933"/>
      <c r="F217" s="934"/>
      <c r="G217" s="935"/>
      <c r="H217" s="936"/>
      <c r="I217" s="937"/>
      <c r="J217" s="938"/>
      <c r="K217" s="939"/>
      <c r="L217" s="939"/>
      <c r="M217" s="930"/>
      <c r="N217" s="931"/>
      <c r="O217" s="932"/>
      <c r="P217" s="938"/>
      <c r="Q217" s="938"/>
      <c r="R217" s="938"/>
      <c r="S217" s="938"/>
      <c r="T217" s="940"/>
      <c r="U217" s="940"/>
      <c r="V217" s="940"/>
      <c r="W217" s="940"/>
      <c r="X217" s="940"/>
      <c r="Y217" s="940"/>
      <c r="Z217" s="940"/>
      <c r="AA217" s="940"/>
      <c r="AB217" s="940"/>
      <c r="AC217" s="940"/>
      <c r="AD217" s="949"/>
      <c r="AE217" s="950"/>
      <c r="AF217" s="950"/>
      <c r="AG217" s="952"/>
      <c r="AH217" s="952"/>
      <c r="AI217" s="943"/>
      <c r="AJ217" s="953"/>
      <c r="AK217" s="954"/>
      <c r="AL217" s="954"/>
      <c r="AM217" s="955"/>
      <c r="AN217" s="944"/>
      <c r="AO217" s="944"/>
      <c r="AP217" s="944"/>
      <c r="AQ217" s="951"/>
      <c r="AR217" s="952"/>
      <c r="AS217" s="945">
        <f t="shared" si="37"/>
        <v>0</v>
      </c>
      <c r="AT217" s="945"/>
      <c r="AU217" s="945"/>
      <c r="AV217" s="945"/>
      <c r="AW217" s="946"/>
      <c r="AX217" s="947"/>
      <c r="AY217" s="948"/>
      <c r="AZ217" s="948"/>
      <c r="BA217" s="948"/>
      <c r="BB217" s="948"/>
      <c r="DT217"/>
      <c r="DU217"/>
      <c r="DV217"/>
      <c r="DW217"/>
      <c r="DX217"/>
      <c r="DY217"/>
      <c r="DZ217"/>
      <c r="EA217"/>
      <c r="EB217"/>
      <c r="EC217"/>
      <c r="EL217" s="13"/>
      <c r="EM217" s="27"/>
      <c r="EN217" s="27">
        <f t="shared" si="44"/>
        <v>0</v>
      </c>
      <c r="EO217" s="27" t="str">
        <f t="shared" si="45"/>
        <v/>
      </c>
      <c r="EP217" s="13"/>
      <c r="EQ217" s="13">
        <f>IF(AND(OR(P217="固・国A",P217="固・国B",P217="固"),OR(AJ217=PL①!$H$29,AJ217=PL①!$H$30,AJ217=PL①!$H$31)),1,0)</f>
        <v>0</v>
      </c>
      <c r="ER217" s="13">
        <f t="shared" si="46"/>
        <v>0</v>
      </c>
      <c r="ES217" s="13">
        <f>IF(ER217=0,1,IF($R$74="",0,VLOOKUP($R$74,PL②!A$58:$P$1530,ER217))+IF($AG$74="",0,VLOOKUP($AG$74,PL②!A$58:$P$1530,ER217))+IF($AV$74="",0,VLOOKUP($AV$74,PL②!A$58:$P$1530,ER217)))</f>
        <v>1</v>
      </c>
      <c r="ET217" s="13" t="str">
        <f t="shared" si="38"/>
        <v/>
      </c>
      <c r="EU217" s="13"/>
      <c r="EV217" s="13">
        <f>IF(OR(P217="固・国A",P217="固・国B",P217=PL①!$A$32,P217=PL①!$A$33),1,0)</f>
        <v>1</v>
      </c>
      <c r="EY217" s="13">
        <f t="shared" si="47"/>
        <v>0</v>
      </c>
      <c r="EZ217" s="13">
        <f t="shared" si="48"/>
        <v>0</v>
      </c>
      <c r="FA217" s="13">
        <f>IF(AND(AJ217=PL①!$H$32,OR(入力①申請書項目!P217="固・国A",入力①申請書項目!P217="固・国B",入力①申請書項目!P217="固")),1,0)</f>
        <v>0</v>
      </c>
      <c r="FB217" s="13">
        <f>IF(AND($R$70=PL②!$G$1,入力①申請書項目!AJ217=PL①!$H$29,OR(入力①申請書項目!P217="固・国A",入力①申請書項目!P217="固・国B",入力①申請書項目!P217=PL①!$A$32,入力①申請書項目!P217=PL①!$A$33)),1,0)</f>
        <v>0</v>
      </c>
      <c r="FC217" s="13">
        <f>IF(AND(AW217=PL①!$D$29,OR(入力①申請書項目!P217="固・国A",入力①申請書項目!P217="固・国B",入力①申請書項目!P217="固")),1,0)</f>
        <v>0</v>
      </c>
      <c r="FE217" s="27" t="str">
        <f t="shared" si="39"/>
        <v/>
      </c>
      <c r="FF217" s="27" t="str">
        <f t="shared" si="40"/>
        <v/>
      </c>
      <c r="FG217" s="27" t="str">
        <f t="shared" si="41"/>
        <v/>
      </c>
      <c r="FH217" s="27" t="str">
        <f t="shared" si="42"/>
        <v/>
      </c>
      <c r="FI217" s="27" t="str">
        <f t="shared" si="43"/>
        <v/>
      </c>
      <c r="FK217" s="42">
        <f t="shared" si="49"/>
        <v>1</v>
      </c>
      <c r="FL217" s="42" t="str">
        <f t="shared" si="50"/>
        <v/>
      </c>
    </row>
    <row r="218" spans="4:168" ht="13.5" customHeight="1" x14ac:dyDescent="0.15">
      <c r="D218" s="113">
        <v>48</v>
      </c>
      <c r="E218" s="933"/>
      <c r="F218" s="934"/>
      <c r="G218" s="935"/>
      <c r="H218" s="936"/>
      <c r="I218" s="937"/>
      <c r="J218" s="938"/>
      <c r="K218" s="939"/>
      <c r="L218" s="939"/>
      <c r="M218" s="930"/>
      <c r="N218" s="931"/>
      <c r="O218" s="932"/>
      <c r="P218" s="938"/>
      <c r="Q218" s="938"/>
      <c r="R218" s="938"/>
      <c r="S218" s="938"/>
      <c r="T218" s="940"/>
      <c r="U218" s="940"/>
      <c r="V218" s="940"/>
      <c r="W218" s="940"/>
      <c r="X218" s="940"/>
      <c r="Y218" s="940"/>
      <c r="Z218" s="940"/>
      <c r="AA218" s="940"/>
      <c r="AB218" s="940"/>
      <c r="AC218" s="940"/>
      <c r="AD218" s="949"/>
      <c r="AE218" s="950"/>
      <c r="AF218" s="950"/>
      <c r="AG218" s="952"/>
      <c r="AH218" s="952"/>
      <c r="AI218" s="943"/>
      <c r="AJ218" s="953"/>
      <c r="AK218" s="954"/>
      <c r="AL218" s="954"/>
      <c r="AM218" s="955"/>
      <c r="AN218" s="944"/>
      <c r="AO218" s="944"/>
      <c r="AP218" s="944"/>
      <c r="AQ218" s="951"/>
      <c r="AR218" s="952"/>
      <c r="AS218" s="945">
        <f t="shared" si="37"/>
        <v>0</v>
      </c>
      <c r="AT218" s="945"/>
      <c r="AU218" s="945"/>
      <c r="AV218" s="945"/>
      <c r="AW218" s="946"/>
      <c r="AX218" s="947"/>
      <c r="AY218" s="948"/>
      <c r="AZ218" s="948"/>
      <c r="BA218" s="948"/>
      <c r="BB218" s="948"/>
      <c r="DT218"/>
      <c r="DU218"/>
      <c r="DV218"/>
      <c r="DW218"/>
      <c r="DX218"/>
      <c r="DY218"/>
      <c r="DZ218"/>
      <c r="EA218"/>
      <c r="EB218"/>
      <c r="EC218"/>
      <c r="EL218" s="13"/>
      <c r="EM218" s="27"/>
      <c r="EN218" s="27">
        <f t="shared" si="44"/>
        <v>0</v>
      </c>
      <c r="EO218" s="27" t="str">
        <f t="shared" si="45"/>
        <v/>
      </c>
      <c r="EP218" s="13"/>
      <c r="EQ218" s="13">
        <f>IF(AND(OR(P218="固・国A",P218="固・国B",P218="固"),OR(AJ218=PL①!$H$29,AJ218=PL①!$H$30,AJ218=PL①!$H$31)),1,0)</f>
        <v>0</v>
      </c>
      <c r="ER218" s="13">
        <f t="shared" si="46"/>
        <v>0</v>
      </c>
      <c r="ES218" s="13">
        <f>IF(ER218=0,1,IF($R$74="",0,VLOOKUP($R$74,PL②!A$58:$P$1530,ER218))+IF($AG$74="",0,VLOOKUP($AG$74,PL②!A$58:$P$1530,ER218))+IF($AV$74="",0,VLOOKUP($AV$74,PL②!A$58:$P$1530,ER218)))</f>
        <v>1</v>
      </c>
      <c r="ET218" s="13" t="str">
        <f t="shared" si="38"/>
        <v/>
      </c>
      <c r="EU218" s="13"/>
      <c r="EV218" s="13">
        <f>IF(OR(P218="固・国A",P218="固・国B",P218=PL①!$A$32,P218=PL①!$A$33),1,0)</f>
        <v>1</v>
      </c>
      <c r="EY218" s="13">
        <f t="shared" si="47"/>
        <v>0</v>
      </c>
      <c r="EZ218" s="13">
        <f t="shared" si="48"/>
        <v>0</v>
      </c>
      <c r="FA218" s="13">
        <f>IF(AND(AJ218=PL①!$H$32,OR(入力①申請書項目!P218="固・国A",入力①申請書項目!P218="固・国B",入力①申請書項目!P218="固")),1,0)</f>
        <v>0</v>
      </c>
      <c r="FB218" s="13">
        <f>IF(AND($R$70=PL②!$G$1,入力①申請書項目!AJ218=PL①!$H$29,OR(入力①申請書項目!P218="固・国A",入力①申請書項目!P218="固・国B",入力①申請書項目!P218=PL①!$A$32,入力①申請書項目!P218=PL①!$A$33)),1,0)</f>
        <v>0</v>
      </c>
      <c r="FC218" s="13">
        <f>IF(AND(AW218=PL①!$D$29,OR(入力①申請書項目!P218="固・国A",入力①申請書項目!P218="固・国B",入力①申請書項目!P218="固")),1,0)</f>
        <v>0</v>
      </c>
      <c r="FE218" s="27" t="str">
        <f t="shared" si="39"/>
        <v/>
      </c>
      <c r="FF218" s="27" t="str">
        <f t="shared" si="40"/>
        <v/>
      </c>
      <c r="FG218" s="27" t="str">
        <f t="shared" si="41"/>
        <v/>
      </c>
      <c r="FH218" s="27" t="str">
        <f t="shared" si="42"/>
        <v/>
      </c>
      <c r="FI218" s="27" t="str">
        <f t="shared" si="43"/>
        <v/>
      </c>
      <c r="FK218" s="42">
        <f t="shared" si="49"/>
        <v>1</v>
      </c>
      <c r="FL218" s="42" t="str">
        <f t="shared" si="50"/>
        <v/>
      </c>
    </row>
    <row r="219" spans="4:168" ht="13.5" customHeight="1" x14ac:dyDescent="0.15">
      <c r="D219" s="113">
        <v>49</v>
      </c>
      <c r="E219" s="933"/>
      <c r="F219" s="934"/>
      <c r="G219" s="935"/>
      <c r="H219" s="936"/>
      <c r="I219" s="937"/>
      <c r="J219" s="938"/>
      <c r="K219" s="939"/>
      <c r="L219" s="939"/>
      <c r="M219" s="930"/>
      <c r="N219" s="931"/>
      <c r="O219" s="932"/>
      <c r="P219" s="938"/>
      <c r="Q219" s="938"/>
      <c r="R219" s="938"/>
      <c r="S219" s="938"/>
      <c r="T219" s="940"/>
      <c r="U219" s="940"/>
      <c r="V219" s="940"/>
      <c r="W219" s="940"/>
      <c r="X219" s="940"/>
      <c r="Y219" s="940"/>
      <c r="Z219" s="940"/>
      <c r="AA219" s="940"/>
      <c r="AB219" s="940"/>
      <c r="AC219" s="940"/>
      <c r="AD219" s="949"/>
      <c r="AE219" s="950"/>
      <c r="AF219" s="950"/>
      <c r="AG219" s="952"/>
      <c r="AH219" s="952"/>
      <c r="AI219" s="943"/>
      <c r="AJ219" s="953"/>
      <c r="AK219" s="954"/>
      <c r="AL219" s="954"/>
      <c r="AM219" s="955"/>
      <c r="AN219" s="944"/>
      <c r="AO219" s="944"/>
      <c r="AP219" s="944"/>
      <c r="AQ219" s="951"/>
      <c r="AR219" s="952"/>
      <c r="AS219" s="945">
        <f t="shared" si="37"/>
        <v>0</v>
      </c>
      <c r="AT219" s="945"/>
      <c r="AU219" s="945"/>
      <c r="AV219" s="945"/>
      <c r="AW219" s="946"/>
      <c r="AX219" s="947"/>
      <c r="AY219" s="948"/>
      <c r="AZ219" s="948"/>
      <c r="BA219" s="948"/>
      <c r="BB219" s="948"/>
      <c r="DT219"/>
      <c r="DU219"/>
      <c r="DV219"/>
      <c r="DW219"/>
      <c r="DX219"/>
      <c r="DY219"/>
      <c r="DZ219"/>
      <c r="EA219"/>
      <c r="EB219"/>
      <c r="EC219"/>
      <c r="EL219" s="13"/>
      <c r="EM219" s="27"/>
      <c r="EN219" s="27">
        <f t="shared" si="44"/>
        <v>0</v>
      </c>
      <c r="EO219" s="27" t="str">
        <f t="shared" si="45"/>
        <v/>
      </c>
      <c r="EP219" s="13"/>
      <c r="EQ219" s="13">
        <f>IF(AND(OR(P219="固・国A",P219="固・国B",P219="固"),OR(AJ219=PL①!$H$29,AJ219=PL①!$H$30,AJ219=PL①!$H$31)),1,0)</f>
        <v>0</v>
      </c>
      <c r="ER219" s="13">
        <f t="shared" si="46"/>
        <v>0</v>
      </c>
      <c r="ES219" s="13">
        <f>IF(ER219=0,1,IF($R$74="",0,VLOOKUP($R$74,PL②!A$58:$P$1530,ER219))+IF($AG$74="",0,VLOOKUP($AG$74,PL②!A$58:$P$1530,ER219))+IF($AV$74="",0,VLOOKUP($AV$74,PL②!A$58:$P$1530,ER219)))</f>
        <v>1</v>
      </c>
      <c r="ET219" s="13" t="str">
        <f t="shared" si="38"/>
        <v/>
      </c>
      <c r="EU219" s="13"/>
      <c r="EV219" s="13">
        <f>IF(OR(P219="固・国A",P219="固・国B",P219=PL①!$A$32,P219=PL①!$A$33),1,0)</f>
        <v>1</v>
      </c>
      <c r="EY219" s="13">
        <f t="shared" si="47"/>
        <v>0</v>
      </c>
      <c r="EZ219" s="13">
        <f t="shared" si="48"/>
        <v>0</v>
      </c>
      <c r="FA219" s="13">
        <f>IF(AND(AJ219=PL①!$H$32,OR(入力①申請書項目!P219="固・国A",入力①申請書項目!P219="固・国B",入力①申請書項目!P219="固")),1,0)</f>
        <v>0</v>
      </c>
      <c r="FB219" s="13">
        <f>IF(AND($R$70=PL②!$G$1,入力①申請書項目!AJ219=PL①!$H$29,OR(入力①申請書項目!P219="固・国A",入力①申請書項目!P219="固・国B",入力①申請書項目!P219=PL①!$A$32,入力①申請書項目!P219=PL①!$A$33)),1,0)</f>
        <v>0</v>
      </c>
      <c r="FC219" s="13">
        <f>IF(AND(AW219=PL①!$D$29,OR(入力①申請書項目!P219="固・国A",入力①申請書項目!P219="固・国B",入力①申請書項目!P219="固")),1,0)</f>
        <v>0</v>
      </c>
      <c r="FE219" s="27" t="str">
        <f t="shared" si="39"/>
        <v/>
      </c>
      <c r="FF219" s="27" t="str">
        <f t="shared" si="40"/>
        <v/>
      </c>
      <c r="FG219" s="27" t="str">
        <f t="shared" si="41"/>
        <v/>
      </c>
      <c r="FH219" s="27" t="str">
        <f t="shared" si="42"/>
        <v/>
      </c>
      <c r="FI219" s="27" t="str">
        <f t="shared" si="43"/>
        <v/>
      </c>
      <c r="FK219" s="42">
        <f t="shared" si="49"/>
        <v>1</v>
      </c>
      <c r="FL219" s="42" t="str">
        <f t="shared" si="50"/>
        <v/>
      </c>
    </row>
    <row r="220" spans="4:168" ht="13.5" customHeight="1" x14ac:dyDescent="0.15">
      <c r="D220" s="113">
        <v>50</v>
      </c>
      <c r="E220" s="933"/>
      <c r="F220" s="934"/>
      <c r="G220" s="935"/>
      <c r="H220" s="936"/>
      <c r="I220" s="937"/>
      <c r="J220" s="938"/>
      <c r="K220" s="939"/>
      <c r="L220" s="939"/>
      <c r="M220" s="930"/>
      <c r="N220" s="931"/>
      <c r="O220" s="932"/>
      <c r="P220" s="938"/>
      <c r="Q220" s="938"/>
      <c r="R220" s="938"/>
      <c r="S220" s="938"/>
      <c r="T220" s="940"/>
      <c r="U220" s="940"/>
      <c r="V220" s="940"/>
      <c r="W220" s="940"/>
      <c r="X220" s="940"/>
      <c r="Y220" s="940"/>
      <c r="Z220" s="940"/>
      <c r="AA220" s="940"/>
      <c r="AB220" s="940"/>
      <c r="AC220" s="940"/>
      <c r="AD220" s="949"/>
      <c r="AE220" s="950"/>
      <c r="AF220" s="950"/>
      <c r="AG220" s="952"/>
      <c r="AH220" s="952"/>
      <c r="AI220" s="943"/>
      <c r="AJ220" s="953"/>
      <c r="AK220" s="954"/>
      <c r="AL220" s="954"/>
      <c r="AM220" s="955"/>
      <c r="AN220" s="944"/>
      <c r="AO220" s="944"/>
      <c r="AP220" s="944"/>
      <c r="AQ220" s="951"/>
      <c r="AR220" s="952"/>
      <c r="AS220" s="945">
        <f t="shared" si="37"/>
        <v>0</v>
      </c>
      <c r="AT220" s="945"/>
      <c r="AU220" s="945"/>
      <c r="AV220" s="945"/>
      <c r="AW220" s="946"/>
      <c r="AX220" s="947"/>
      <c r="AY220" s="948"/>
      <c r="AZ220" s="948"/>
      <c r="BA220" s="948"/>
      <c r="BB220" s="948"/>
      <c r="DT220"/>
      <c r="DU220"/>
      <c r="DV220"/>
      <c r="DW220"/>
      <c r="DX220"/>
      <c r="DY220"/>
      <c r="DZ220"/>
      <c r="EA220"/>
      <c r="EB220"/>
      <c r="EC220"/>
      <c r="EL220" s="13"/>
      <c r="EM220" s="27"/>
      <c r="EN220" s="27">
        <f t="shared" si="44"/>
        <v>0</v>
      </c>
      <c r="EO220" s="27" t="str">
        <f t="shared" si="45"/>
        <v/>
      </c>
      <c r="EP220" s="13"/>
      <c r="EQ220" s="13">
        <f>IF(AND(OR(P220="固・国A",P220="固・国B",P220="固"),OR(AJ220=PL①!$H$29,AJ220=PL①!$H$30,AJ220=PL①!$H$31)),1,0)</f>
        <v>0</v>
      </c>
      <c r="ER220" s="13">
        <f t="shared" si="46"/>
        <v>0</v>
      </c>
      <c r="ES220" s="13">
        <f>IF(ER220=0,1,IF($R$74="",0,VLOOKUP($R$74,PL②!A$58:$P$1530,ER220))+IF($AG$74="",0,VLOOKUP($AG$74,PL②!A$58:$P$1530,ER220))+IF($AV$74="",0,VLOOKUP($AV$74,PL②!A$58:$P$1530,ER220)))</f>
        <v>1</v>
      </c>
      <c r="ET220" s="13" t="str">
        <f t="shared" si="38"/>
        <v/>
      </c>
      <c r="EU220" s="13"/>
      <c r="EV220" s="13">
        <f>IF(OR(P220="固・国A",P220="固・国B",P220=PL①!$A$32,P220=PL①!$A$33),1,0)</f>
        <v>1</v>
      </c>
      <c r="EY220" s="13">
        <f t="shared" si="47"/>
        <v>0</v>
      </c>
      <c r="EZ220" s="13">
        <f t="shared" si="48"/>
        <v>0</v>
      </c>
      <c r="FA220" s="13">
        <f>IF(AND(AJ220=PL①!$H$32,OR(入力①申請書項目!P220="固・国A",入力①申請書項目!P220="固・国B",入力①申請書項目!P220="固")),1,0)</f>
        <v>0</v>
      </c>
      <c r="FB220" s="13">
        <f>IF(AND($R$70=PL②!$G$1,入力①申請書項目!AJ220=PL①!$H$29,OR(入力①申請書項目!P220="固・国A",入力①申請書項目!P220="固・国B",入力①申請書項目!P220=PL①!$A$32,入力①申請書項目!P220=PL①!$A$33)),1,0)</f>
        <v>0</v>
      </c>
      <c r="FC220" s="13">
        <f>IF(AND(AW220=PL①!$D$29,OR(入力①申請書項目!P220="固・国A",入力①申請書項目!P220="固・国B",入力①申請書項目!P220="固")),1,0)</f>
        <v>0</v>
      </c>
      <c r="FE220" s="27" t="str">
        <f t="shared" si="39"/>
        <v/>
      </c>
      <c r="FF220" s="27" t="str">
        <f t="shared" si="40"/>
        <v/>
      </c>
      <c r="FG220" s="27" t="str">
        <f t="shared" si="41"/>
        <v/>
      </c>
      <c r="FH220" s="27" t="str">
        <f t="shared" si="42"/>
        <v/>
      </c>
      <c r="FI220" s="27" t="str">
        <f t="shared" si="43"/>
        <v/>
      </c>
      <c r="FK220" s="42">
        <f t="shared" si="49"/>
        <v>1</v>
      </c>
      <c r="FL220" s="42" t="str">
        <f t="shared" si="50"/>
        <v/>
      </c>
    </row>
    <row r="221" spans="4:168" ht="13.5" customHeight="1" x14ac:dyDescent="0.15">
      <c r="D221" s="113">
        <v>51</v>
      </c>
      <c r="E221" s="933"/>
      <c r="F221" s="934"/>
      <c r="G221" s="935"/>
      <c r="H221" s="936"/>
      <c r="I221" s="937"/>
      <c r="J221" s="938"/>
      <c r="K221" s="939"/>
      <c r="L221" s="939"/>
      <c r="M221" s="930"/>
      <c r="N221" s="931"/>
      <c r="O221" s="932"/>
      <c r="P221" s="938"/>
      <c r="Q221" s="938"/>
      <c r="R221" s="938"/>
      <c r="S221" s="938"/>
      <c r="T221" s="940"/>
      <c r="U221" s="940"/>
      <c r="V221" s="940"/>
      <c r="W221" s="940"/>
      <c r="X221" s="940"/>
      <c r="Y221" s="940"/>
      <c r="Z221" s="940"/>
      <c r="AA221" s="940"/>
      <c r="AB221" s="940"/>
      <c r="AC221" s="940"/>
      <c r="AD221" s="949"/>
      <c r="AE221" s="950"/>
      <c r="AF221" s="950"/>
      <c r="AG221" s="952"/>
      <c r="AH221" s="952"/>
      <c r="AI221" s="943"/>
      <c r="AJ221" s="953"/>
      <c r="AK221" s="954"/>
      <c r="AL221" s="954"/>
      <c r="AM221" s="955"/>
      <c r="AN221" s="944"/>
      <c r="AO221" s="944"/>
      <c r="AP221" s="944"/>
      <c r="AQ221" s="951"/>
      <c r="AR221" s="952"/>
      <c r="AS221" s="945">
        <f t="shared" si="37"/>
        <v>0</v>
      </c>
      <c r="AT221" s="945"/>
      <c r="AU221" s="945"/>
      <c r="AV221" s="945"/>
      <c r="AW221" s="946"/>
      <c r="AX221" s="947"/>
      <c r="AY221" s="948"/>
      <c r="AZ221" s="948"/>
      <c r="BA221" s="948"/>
      <c r="BB221" s="948"/>
      <c r="DT221"/>
      <c r="DU221"/>
      <c r="DV221"/>
      <c r="DW221"/>
      <c r="DX221"/>
      <c r="DY221"/>
      <c r="DZ221"/>
      <c r="EA221"/>
      <c r="EB221"/>
      <c r="EC221"/>
      <c r="EL221" s="13"/>
      <c r="EM221" s="27"/>
      <c r="EN221" s="27">
        <f t="shared" si="44"/>
        <v>0</v>
      </c>
      <c r="EO221" s="27" t="str">
        <f t="shared" si="45"/>
        <v/>
      </c>
      <c r="EP221" s="13"/>
      <c r="EQ221" s="13">
        <f>IF(AND(OR(P221="固・国A",P221="固・国B",P221="固"),OR(AJ221=PL①!$H$29,AJ221=PL①!$H$30,AJ221=PL①!$H$31)),1,0)</f>
        <v>0</v>
      </c>
      <c r="ER221" s="13">
        <f t="shared" si="46"/>
        <v>0</v>
      </c>
      <c r="ES221" s="13">
        <f>IF(ER221=0,1,IF($R$74="",0,VLOOKUP($R$74,PL②!A$58:$P$1530,ER221))+IF($AG$74="",0,VLOOKUP($AG$74,PL②!A$58:$P$1530,ER221))+IF($AV$74="",0,VLOOKUP($AV$74,PL②!A$58:$P$1530,ER221)))</f>
        <v>1</v>
      </c>
      <c r="ET221" s="13" t="str">
        <f t="shared" si="38"/>
        <v/>
      </c>
      <c r="EU221" s="13"/>
      <c r="EV221" s="13">
        <f>IF(OR(P221="固・国A",P221="固・国B",P221=PL①!$A$32,P221=PL①!$A$33),1,0)</f>
        <v>1</v>
      </c>
      <c r="EY221" s="13">
        <f t="shared" si="47"/>
        <v>0</v>
      </c>
      <c r="EZ221" s="13">
        <f t="shared" si="48"/>
        <v>0</v>
      </c>
      <c r="FA221" s="13">
        <f>IF(AND(AJ221=PL①!$H$32,OR(入力①申請書項目!P221="固・国A",入力①申請書項目!P221="固・国B",入力①申請書項目!P221="固")),1,0)</f>
        <v>0</v>
      </c>
      <c r="FB221" s="13">
        <f>IF(AND($R$70=PL②!$G$1,入力①申請書項目!AJ221=PL①!$H$29,OR(入力①申請書項目!P221="固・国A",入力①申請書項目!P221="固・国B",入力①申請書項目!P221=PL①!$A$32,入力①申請書項目!P221=PL①!$A$33)),1,0)</f>
        <v>0</v>
      </c>
      <c r="FC221" s="13">
        <f>IF(AND(AW221=PL①!$D$29,OR(入力①申請書項目!P221="固・国A",入力①申請書項目!P221="固・国B",入力①申請書項目!P221="固")),1,0)</f>
        <v>0</v>
      </c>
      <c r="FE221" s="27" t="str">
        <f t="shared" si="39"/>
        <v/>
      </c>
      <c r="FF221" s="27" t="str">
        <f t="shared" si="40"/>
        <v/>
      </c>
      <c r="FG221" s="27" t="str">
        <f t="shared" si="41"/>
        <v/>
      </c>
      <c r="FH221" s="27" t="str">
        <f t="shared" si="42"/>
        <v/>
      </c>
      <c r="FI221" s="27" t="str">
        <f t="shared" si="43"/>
        <v/>
      </c>
      <c r="FK221" s="42">
        <f t="shared" si="49"/>
        <v>1</v>
      </c>
      <c r="FL221" s="42" t="str">
        <f t="shared" si="50"/>
        <v/>
      </c>
    </row>
    <row r="222" spans="4:168" ht="13.5" customHeight="1" x14ac:dyDescent="0.15">
      <c r="D222" s="113">
        <v>52</v>
      </c>
      <c r="E222" s="933"/>
      <c r="F222" s="934"/>
      <c r="G222" s="935"/>
      <c r="H222" s="936"/>
      <c r="I222" s="937"/>
      <c r="J222" s="938"/>
      <c r="K222" s="939"/>
      <c r="L222" s="939"/>
      <c r="M222" s="930"/>
      <c r="N222" s="931"/>
      <c r="O222" s="932"/>
      <c r="P222" s="938"/>
      <c r="Q222" s="938"/>
      <c r="R222" s="938"/>
      <c r="S222" s="938"/>
      <c r="T222" s="940"/>
      <c r="U222" s="940"/>
      <c r="V222" s="940"/>
      <c r="W222" s="940"/>
      <c r="X222" s="940"/>
      <c r="Y222" s="940"/>
      <c r="Z222" s="940"/>
      <c r="AA222" s="940"/>
      <c r="AB222" s="940"/>
      <c r="AC222" s="940"/>
      <c r="AD222" s="949"/>
      <c r="AE222" s="950"/>
      <c r="AF222" s="950"/>
      <c r="AG222" s="952"/>
      <c r="AH222" s="952"/>
      <c r="AI222" s="943"/>
      <c r="AJ222" s="953"/>
      <c r="AK222" s="954"/>
      <c r="AL222" s="954"/>
      <c r="AM222" s="955"/>
      <c r="AN222" s="944"/>
      <c r="AO222" s="944"/>
      <c r="AP222" s="944"/>
      <c r="AQ222" s="951"/>
      <c r="AR222" s="952"/>
      <c r="AS222" s="945">
        <f t="shared" si="37"/>
        <v>0</v>
      </c>
      <c r="AT222" s="945"/>
      <c r="AU222" s="945"/>
      <c r="AV222" s="945"/>
      <c r="AW222" s="946"/>
      <c r="AX222" s="947"/>
      <c r="AY222" s="948"/>
      <c r="AZ222" s="948"/>
      <c r="BA222" s="948"/>
      <c r="BB222" s="948"/>
      <c r="DT222"/>
      <c r="DU222"/>
      <c r="DV222"/>
      <c r="DW222"/>
      <c r="DX222"/>
      <c r="DY222"/>
      <c r="DZ222"/>
      <c r="EA222"/>
      <c r="EB222"/>
      <c r="EC222"/>
      <c r="EL222" s="13"/>
      <c r="EM222" s="27"/>
      <c r="EN222" s="27">
        <f t="shared" si="44"/>
        <v>0</v>
      </c>
      <c r="EO222" s="27" t="str">
        <f t="shared" si="45"/>
        <v/>
      </c>
      <c r="EP222" s="13"/>
      <c r="EQ222" s="13">
        <f>IF(AND(OR(P222="固・国A",P222="固・国B",P222="固"),OR(AJ222=PL①!$H$29,AJ222=PL①!$H$30,AJ222=PL①!$H$31)),1,0)</f>
        <v>0</v>
      </c>
      <c r="ER222" s="13">
        <f t="shared" si="46"/>
        <v>0</v>
      </c>
      <c r="ES222" s="13">
        <f>IF(ER222=0,1,IF($R$74="",0,VLOOKUP($R$74,PL②!A$58:$P$1530,ER222))+IF($AG$74="",0,VLOOKUP($AG$74,PL②!A$58:$P$1530,ER222))+IF($AV$74="",0,VLOOKUP($AV$74,PL②!A$58:$P$1530,ER222)))</f>
        <v>1</v>
      </c>
      <c r="ET222" s="13" t="str">
        <f t="shared" si="38"/>
        <v/>
      </c>
      <c r="EU222" s="13"/>
      <c r="EV222" s="13">
        <f>IF(OR(P222="固・国A",P222="固・国B",P222=PL①!$A$32,P222=PL①!$A$33),1,0)</f>
        <v>1</v>
      </c>
      <c r="EY222" s="13">
        <f t="shared" si="47"/>
        <v>0</v>
      </c>
      <c r="EZ222" s="13">
        <f t="shared" si="48"/>
        <v>0</v>
      </c>
      <c r="FA222" s="13">
        <f>IF(AND(AJ222=PL①!$H$32,OR(入力①申請書項目!P222="固・国A",入力①申請書項目!P222="固・国B",入力①申請書項目!P222="固")),1,0)</f>
        <v>0</v>
      </c>
      <c r="FB222" s="13">
        <f>IF(AND($R$70=PL②!$G$1,入力①申請書項目!AJ222=PL①!$H$29,OR(入力①申請書項目!P222="固・国A",入力①申請書項目!P222="固・国B",入力①申請書項目!P222=PL①!$A$32,入力①申請書項目!P222=PL①!$A$33)),1,0)</f>
        <v>0</v>
      </c>
      <c r="FC222" s="13">
        <f>IF(AND(AW222=PL①!$D$29,OR(入力①申請書項目!P222="固・国A",入力①申請書項目!P222="固・国B",入力①申請書項目!P222="固")),1,0)</f>
        <v>0</v>
      </c>
      <c r="FE222" s="27" t="str">
        <f t="shared" si="39"/>
        <v/>
      </c>
      <c r="FF222" s="27" t="str">
        <f t="shared" si="40"/>
        <v/>
      </c>
      <c r="FG222" s="27" t="str">
        <f t="shared" si="41"/>
        <v/>
      </c>
      <c r="FH222" s="27" t="str">
        <f t="shared" si="42"/>
        <v/>
      </c>
      <c r="FI222" s="27" t="str">
        <f t="shared" si="43"/>
        <v/>
      </c>
      <c r="FK222" s="42">
        <f t="shared" si="49"/>
        <v>1</v>
      </c>
      <c r="FL222" s="42" t="str">
        <f t="shared" si="50"/>
        <v/>
      </c>
    </row>
    <row r="223" spans="4:168" ht="13.5" customHeight="1" x14ac:dyDescent="0.15">
      <c r="D223" s="113">
        <v>53</v>
      </c>
      <c r="E223" s="933"/>
      <c r="F223" s="934"/>
      <c r="G223" s="935"/>
      <c r="H223" s="936"/>
      <c r="I223" s="937"/>
      <c r="J223" s="938"/>
      <c r="K223" s="939"/>
      <c r="L223" s="939"/>
      <c r="M223" s="930"/>
      <c r="N223" s="931"/>
      <c r="O223" s="932"/>
      <c r="P223" s="938"/>
      <c r="Q223" s="938"/>
      <c r="R223" s="938"/>
      <c r="S223" s="938"/>
      <c r="T223" s="940"/>
      <c r="U223" s="940"/>
      <c r="V223" s="940"/>
      <c r="W223" s="940"/>
      <c r="X223" s="940"/>
      <c r="Y223" s="940"/>
      <c r="Z223" s="940"/>
      <c r="AA223" s="940"/>
      <c r="AB223" s="940"/>
      <c r="AC223" s="940"/>
      <c r="AD223" s="949"/>
      <c r="AE223" s="950"/>
      <c r="AF223" s="950"/>
      <c r="AG223" s="952"/>
      <c r="AH223" s="952"/>
      <c r="AI223" s="943"/>
      <c r="AJ223" s="953"/>
      <c r="AK223" s="954"/>
      <c r="AL223" s="954"/>
      <c r="AM223" s="955"/>
      <c r="AN223" s="944"/>
      <c r="AO223" s="944"/>
      <c r="AP223" s="944"/>
      <c r="AQ223" s="951"/>
      <c r="AR223" s="952"/>
      <c r="AS223" s="945">
        <f t="shared" si="37"/>
        <v>0</v>
      </c>
      <c r="AT223" s="945"/>
      <c r="AU223" s="945"/>
      <c r="AV223" s="945"/>
      <c r="AW223" s="946"/>
      <c r="AX223" s="947"/>
      <c r="AY223" s="948"/>
      <c r="AZ223" s="948"/>
      <c r="BA223" s="948"/>
      <c r="BB223" s="948"/>
      <c r="DT223"/>
      <c r="DU223"/>
      <c r="DV223"/>
      <c r="DW223"/>
      <c r="DX223"/>
      <c r="DY223"/>
      <c r="DZ223"/>
      <c r="EA223"/>
      <c r="EB223"/>
      <c r="EC223"/>
      <c r="EL223" s="13"/>
      <c r="EM223" s="27"/>
      <c r="EN223" s="27">
        <f t="shared" si="44"/>
        <v>0</v>
      </c>
      <c r="EO223" s="27" t="str">
        <f t="shared" si="45"/>
        <v/>
      </c>
      <c r="EP223" s="13"/>
      <c r="EQ223" s="13">
        <f>IF(AND(OR(P223="固・国A",P223="固・国B",P223="固"),OR(AJ223=PL①!$H$29,AJ223=PL①!$H$30,AJ223=PL①!$H$31)),1,0)</f>
        <v>0</v>
      </c>
      <c r="ER223" s="13">
        <f t="shared" si="46"/>
        <v>0</v>
      </c>
      <c r="ES223" s="13">
        <f>IF(ER223=0,1,IF($R$74="",0,VLOOKUP($R$74,PL②!A$58:$P$1530,ER223))+IF($AG$74="",0,VLOOKUP($AG$74,PL②!A$58:$P$1530,ER223))+IF($AV$74="",0,VLOOKUP($AV$74,PL②!A$58:$P$1530,ER223)))</f>
        <v>1</v>
      </c>
      <c r="ET223" s="13" t="str">
        <f t="shared" si="38"/>
        <v/>
      </c>
      <c r="EU223" s="13"/>
      <c r="EV223" s="13">
        <f>IF(OR(P223="固・国A",P223="固・国B",P223=PL①!$A$32,P223=PL①!$A$33),1,0)</f>
        <v>1</v>
      </c>
      <c r="EY223" s="13">
        <f t="shared" si="47"/>
        <v>0</v>
      </c>
      <c r="EZ223" s="13">
        <f t="shared" si="48"/>
        <v>0</v>
      </c>
      <c r="FA223" s="13">
        <f>IF(AND(AJ223=PL①!$H$32,OR(入力①申請書項目!P223="固・国A",入力①申請書項目!P223="固・国B",入力①申請書項目!P223="固")),1,0)</f>
        <v>0</v>
      </c>
      <c r="FB223" s="13">
        <f>IF(AND($R$70=PL②!$G$1,入力①申請書項目!AJ223=PL①!$H$29,OR(入力①申請書項目!P223="固・国A",入力①申請書項目!P223="固・国B",入力①申請書項目!P223=PL①!$A$32,入力①申請書項目!P223=PL①!$A$33)),1,0)</f>
        <v>0</v>
      </c>
      <c r="FC223" s="13">
        <f>IF(AND(AW223=PL①!$D$29,OR(入力①申請書項目!P223="固・国A",入力①申請書項目!P223="固・国B",入力①申請書項目!P223="固")),1,0)</f>
        <v>0</v>
      </c>
      <c r="FE223" s="27" t="str">
        <f t="shared" si="39"/>
        <v/>
      </c>
      <c r="FF223" s="27" t="str">
        <f t="shared" si="40"/>
        <v/>
      </c>
      <c r="FG223" s="27" t="str">
        <f t="shared" si="41"/>
        <v/>
      </c>
      <c r="FH223" s="27" t="str">
        <f t="shared" si="42"/>
        <v/>
      </c>
      <c r="FI223" s="27" t="str">
        <f t="shared" si="43"/>
        <v/>
      </c>
      <c r="FK223" s="42">
        <f t="shared" si="49"/>
        <v>1</v>
      </c>
      <c r="FL223" s="42" t="str">
        <f t="shared" si="50"/>
        <v/>
      </c>
    </row>
    <row r="224" spans="4:168" ht="13.5" customHeight="1" x14ac:dyDescent="0.15">
      <c r="D224" s="113">
        <v>54</v>
      </c>
      <c r="E224" s="933"/>
      <c r="F224" s="934"/>
      <c r="G224" s="935"/>
      <c r="H224" s="936"/>
      <c r="I224" s="937"/>
      <c r="J224" s="938"/>
      <c r="K224" s="939"/>
      <c r="L224" s="939"/>
      <c r="M224" s="930"/>
      <c r="N224" s="931"/>
      <c r="O224" s="932"/>
      <c r="P224" s="938"/>
      <c r="Q224" s="938"/>
      <c r="R224" s="938"/>
      <c r="S224" s="938"/>
      <c r="T224" s="940"/>
      <c r="U224" s="940"/>
      <c r="V224" s="940"/>
      <c r="W224" s="940"/>
      <c r="X224" s="940"/>
      <c r="Y224" s="940"/>
      <c r="Z224" s="940"/>
      <c r="AA224" s="940"/>
      <c r="AB224" s="940"/>
      <c r="AC224" s="940"/>
      <c r="AD224" s="949"/>
      <c r="AE224" s="950"/>
      <c r="AF224" s="950"/>
      <c r="AG224" s="952"/>
      <c r="AH224" s="952"/>
      <c r="AI224" s="943"/>
      <c r="AJ224" s="953"/>
      <c r="AK224" s="954"/>
      <c r="AL224" s="954"/>
      <c r="AM224" s="955"/>
      <c r="AN224" s="944"/>
      <c r="AO224" s="944"/>
      <c r="AP224" s="944"/>
      <c r="AQ224" s="951"/>
      <c r="AR224" s="952"/>
      <c r="AS224" s="945">
        <f t="shared" si="37"/>
        <v>0</v>
      </c>
      <c r="AT224" s="945"/>
      <c r="AU224" s="945"/>
      <c r="AV224" s="945"/>
      <c r="AW224" s="946"/>
      <c r="AX224" s="947"/>
      <c r="AY224" s="948"/>
      <c r="AZ224" s="948"/>
      <c r="BA224" s="948"/>
      <c r="BB224" s="948"/>
      <c r="DT224"/>
      <c r="DU224"/>
      <c r="DV224"/>
      <c r="DW224"/>
      <c r="DX224"/>
      <c r="DY224"/>
      <c r="DZ224"/>
      <c r="EA224"/>
      <c r="EB224"/>
      <c r="EC224"/>
      <c r="EL224" s="13"/>
      <c r="EM224" s="27"/>
      <c r="EN224" s="27">
        <f t="shared" si="44"/>
        <v>0</v>
      </c>
      <c r="EO224" s="27" t="str">
        <f t="shared" si="45"/>
        <v/>
      </c>
      <c r="EP224" s="13"/>
      <c r="EQ224" s="13">
        <f>IF(AND(OR(P224="固・国A",P224="固・国B",P224="固"),OR(AJ224=PL①!$H$29,AJ224=PL①!$H$30,AJ224=PL①!$H$31)),1,0)</f>
        <v>0</v>
      </c>
      <c r="ER224" s="13">
        <f t="shared" si="46"/>
        <v>0</v>
      </c>
      <c r="ES224" s="13">
        <f>IF(ER224=0,1,IF($R$74="",0,VLOOKUP($R$74,PL②!A$58:$P$1530,ER224))+IF($AG$74="",0,VLOOKUP($AG$74,PL②!A$58:$P$1530,ER224))+IF($AV$74="",0,VLOOKUP($AV$74,PL②!A$58:$P$1530,ER224)))</f>
        <v>1</v>
      </c>
      <c r="ET224" s="13" t="str">
        <f t="shared" si="38"/>
        <v/>
      </c>
      <c r="EU224" s="13"/>
      <c r="EV224" s="13">
        <f>IF(OR(P224="固・国A",P224="固・国B",P224=PL①!$A$32,P224=PL①!$A$33),1,0)</f>
        <v>1</v>
      </c>
      <c r="EY224" s="13">
        <f t="shared" si="47"/>
        <v>0</v>
      </c>
      <c r="EZ224" s="13">
        <f t="shared" si="48"/>
        <v>0</v>
      </c>
      <c r="FA224" s="13">
        <f>IF(AND(AJ224=PL①!$H$32,OR(入力①申請書項目!P224="固・国A",入力①申請書項目!P224="固・国B",入力①申請書項目!P224="固")),1,0)</f>
        <v>0</v>
      </c>
      <c r="FB224" s="13">
        <f>IF(AND($R$70=PL②!$G$1,入力①申請書項目!AJ224=PL①!$H$29,OR(入力①申請書項目!P224="固・国A",入力①申請書項目!P224="固・国B",入力①申請書項目!P224=PL①!$A$32,入力①申請書項目!P224=PL①!$A$33)),1,0)</f>
        <v>0</v>
      </c>
      <c r="FC224" s="13">
        <f>IF(AND(AW224=PL①!$D$29,OR(入力①申請書項目!P224="固・国A",入力①申請書項目!P224="固・国B",入力①申請書項目!P224="固")),1,0)</f>
        <v>0</v>
      </c>
      <c r="FE224" s="27" t="str">
        <f t="shared" si="39"/>
        <v/>
      </c>
      <c r="FF224" s="27" t="str">
        <f t="shared" si="40"/>
        <v/>
      </c>
      <c r="FG224" s="27" t="str">
        <f t="shared" si="41"/>
        <v/>
      </c>
      <c r="FH224" s="27" t="str">
        <f t="shared" si="42"/>
        <v/>
      </c>
      <c r="FI224" s="27" t="str">
        <f t="shared" si="43"/>
        <v/>
      </c>
      <c r="FK224" s="42">
        <f t="shared" si="49"/>
        <v>1</v>
      </c>
      <c r="FL224" s="42" t="str">
        <f t="shared" si="50"/>
        <v/>
      </c>
    </row>
    <row r="225" spans="4:168" ht="13.5" customHeight="1" x14ac:dyDescent="0.15">
      <c r="D225" s="113">
        <v>55</v>
      </c>
      <c r="E225" s="933"/>
      <c r="F225" s="934"/>
      <c r="G225" s="935"/>
      <c r="H225" s="936"/>
      <c r="I225" s="937"/>
      <c r="J225" s="938"/>
      <c r="K225" s="939"/>
      <c r="L225" s="939"/>
      <c r="M225" s="930"/>
      <c r="N225" s="931"/>
      <c r="O225" s="932"/>
      <c r="P225" s="938"/>
      <c r="Q225" s="938"/>
      <c r="R225" s="938"/>
      <c r="S225" s="938"/>
      <c r="T225" s="940"/>
      <c r="U225" s="940"/>
      <c r="V225" s="940"/>
      <c r="W225" s="940"/>
      <c r="X225" s="940"/>
      <c r="Y225" s="940"/>
      <c r="Z225" s="940"/>
      <c r="AA225" s="940"/>
      <c r="AB225" s="940"/>
      <c r="AC225" s="940"/>
      <c r="AD225" s="949"/>
      <c r="AE225" s="950"/>
      <c r="AF225" s="950"/>
      <c r="AG225" s="952"/>
      <c r="AH225" s="952"/>
      <c r="AI225" s="943"/>
      <c r="AJ225" s="953"/>
      <c r="AK225" s="954"/>
      <c r="AL225" s="954"/>
      <c r="AM225" s="955"/>
      <c r="AN225" s="944"/>
      <c r="AO225" s="944"/>
      <c r="AP225" s="944"/>
      <c r="AQ225" s="951"/>
      <c r="AR225" s="952"/>
      <c r="AS225" s="945">
        <f t="shared" si="37"/>
        <v>0</v>
      </c>
      <c r="AT225" s="945"/>
      <c r="AU225" s="945"/>
      <c r="AV225" s="945"/>
      <c r="AW225" s="946"/>
      <c r="AX225" s="947"/>
      <c r="AY225" s="948"/>
      <c r="AZ225" s="948"/>
      <c r="BA225" s="948"/>
      <c r="BB225" s="948"/>
      <c r="DT225"/>
      <c r="DU225"/>
      <c r="DV225"/>
      <c r="DW225"/>
      <c r="DX225"/>
      <c r="DY225"/>
      <c r="DZ225"/>
      <c r="EA225"/>
      <c r="EB225"/>
      <c r="EC225"/>
      <c r="EL225" s="13"/>
      <c r="EM225" s="27"/>
      <c r="EN225" s="27">
        <f t="shared" si="44"/>
        <v>0</v>
      </c>
      <c r="EO225" s="27" t="str">
        <f t="shared" si="45"/>
        <v/>
      </c>
      <c r="EP225" s="13"/>
      <c r="EQ225" s="13">
        <f>IF(AND(OR(P225="固・国A",P225="固・国B",P225="固"),OR(AJ225=PL①!$H$29,AJ225=PL①!$H$30,AJ225=PL①!$H$31)),1,0)</f>
        <v>0</v>
      </c>
      <c r="ER225" s="13">
        <f t="shared" si="46"/>
        <v>0</v>
      </c>
      <c r="ES225" s="13">
        <f>IF(ER225=0,1,IF($R$74="",0,VLOOKUP($R$74,PL②!A$58:$P$1530,ER225))+IF($AG$74="",0,VLOOKUP($AG$74,PL②!A$58:$P$1530,ER225))+IF($AV$74="",0,VLOOKUP($AV$74,PL②!A$58:$P$1530,ER225)))</f>
        <v>1</v>
      </c>
      <c r="ET225" s="13" t="str">
        <f t="shared" si="38"/>
        <v/>
      </c>
      <c r="EU225" s="13"/>
      <c r="EV225" s="13">
        <f>IF(OR(P225="固・国A",P225="固・国B",P225=PL①!$A$32,P225=PL①!$A$33),1,0)</f>
        <v>1</v>
      </c>
      <c r="EY225" s="13">
        <f t="shared" si="47"/>
        <v>0</v>
      </c>
      <c r="EZ225" s="13">
        <f t="shared" si="48"/>
        <v>0</v>
      </c>
      <c r="FA225" s="13">
        <f>IF(AND(AJ225=PL①!$H$32,OR(入力①申請書項目!P225="固・国A",入力①申請書項目!P225="固・国B",入力①申請書項目!P225="固")),1,0)</f>
        <v>0</v>
      </c>
      <c r="FB225" s="13">
        <f>IF(AND($R$70=PL②!$G$1,入力①申請書項目!AJ225=PL①!$H$29,OR(入力①申請書項目!P225="固・国A",入力①申請書項目!P225="固・国B",入力①申請書項目!P225=PL①!$A$32,入力①申請書項目!P225=PL①!$A$33)),1,0)</f>
        <v>0</v>
      </c>
      <c r="FC225" s="13">
        <f>IF(AND(AW225=PL①!$D$29,OR(入力①申請書項目!P225="固・国A",入力①申請書項目!P225="固・国B",入力①申請書項目!P225="固")),1,0)</f>
        <v>0</v>
      </c>
      <c r="FE225" s="27" t="str">
        <f t="shared" si="39"/>
        <v/>
      </c>
      <c r="FF225" s="27" t="str">
        <f t="shared" si="40"/>
        <v/>
      </c>
      <c r="FG225" s="27" t="str">
        <f t="shared" si="41"/>
        <v/>
      </c>
      <c r="FH225" s="27" t="str">
        <f t="shared" si="42"/>
        <v/>
      </c>
      <c r="FI225" s="27" t="str">
        <f t="shared" si="43"/>
        <v/>
      </c>
      <c r="FK225" s="42">
        <f t="shared" si="49"/>
        <v>1</v>
      </c>
      <c r="FL225" s="42" t="str">
        <f t="shared" si="50"/>
        <v/>
      </c>
    </row>
    <row r="226" spans="4:168" ht="13.5" customHeight="1" x14ac:dyDescent="0.15">
      <c r="D226" s="113">
        <v>56</v>
      </c>
      <c r="E226" s="933"/>
      <c r="F226" s="934"/>
      <c r="G226" s="935"/>
      <c r="H226" s="936"/>
      <c r="I226" s="937"/>
      <c r="J226" s="938"/>
      <c r="K226" s="939"/>
      <c r="L226" s="939"/>
      <c r="M226" s="930"/>
      <c r="N226" s="931"/>
      <c r="O226" s="932"/>
      <c r="P226" s="938"/>
      <c r="Q226" s="938"/>
      <c r="R226" s="938"/>
      <c r="S226" s="938"/>
      <c r="T226" s="940"/>
      <c r="U226" s="940"/>
      <c r="V226" s="940"/>
      <c r="W226" s="940"/>
      <c r="X226" s="940"/>
      <c r="Y226" s="940"/>
      <c r="Z226" s="940"/>
      <c r="AA226" s="940"/>
      <c r="AB226" s="940"/>
      <c r="AC226" s="940"/>
      <c r="AD226" s="949"/>
      <c r="AE226" s="950"/>
      <c r="AF226" s="950"/>
      <c r="AG226" s="952"/>
      <c r="AH226" s="952"/>
      <c r="AI226" s="943"/>
      <c r="AJ226" s="953"/>
      <c r="AK226" s="954"/>
      <c r="AL226" s="954"/>
      <c r="AM226" s="955"/>
      <c r="AN226" s="944"/>
      <c r="AO226" s="944"/>
      <c r="AP226" s="944"/>
      <c r="AQ226" s="951"/>
      <c r="AR226" s="952"/>
      <c r="AS226" s="945">
        <f t="shared" si="37"/>
        <v>0</v>
      </c>
      <c r="AT226" s="945"/>
      <c r="AU226" s="945"/>
      <c r="AV226" s="945"/>
      <c r="AW226" s="946"/>
      <c r="AX226" s="947"/>
      <c r="AY226" s="948"/>
      <c r="AZ226" s="948"/>
      <c r="BA226" s="948"/>
      <c r="BB226" s="948"/>
      <c r="DT226"/>
      <c r="DU226"/>
      <c r="DV226"/>
      <c r="DW226"/>
      <c r="DX226"/>
      <c r="DY226"/>
      <c r="DZ226"/>
      <c r="EA226"/>
      <c r="EB226"/>
      <c r="EC226"/>
      <c r="EL226" s="13"/>
      <c r="EM226" s="27"/>
      <c r="EN226" s="27">
        <f t="shared" si="44"/>
        <v>0</v>
      </c>
      <c r="EO226" s="27" t="str">
        <f t="shared" si="45"/>
        <v/>
      </c>
      <c r="EP226" s="13"/>
      <c r="EQ226" s="13">
        <f>IF(AND(OR(P226="固・国A",P226="固・国B",P226="固"),OR(AJ226=PL①!$H$29,AJ226=PL①!$H$30,AJ226=PL①!$H$31)),1,0)</f>
        <v>0</v>
      </c>
      <c r="ER226" s="13">
        <f t="shared" si="46"/>
        <v>0</v>
      </c>
      <c r="ES226" s="13">
        <f>IF(ER226=0,1,IF($R$74="",0,VLOOKUP($R$74,PL②!A$58:$P$1530,ER226))+IF($AG$74="",0,VLOOKUP($AG$74,PL②!A$58:$P$1530,ER226))+IF($AV$74="",0,VLOOKUP($AV$74,PL②!A$58:$P$1530,ER226)))</f>
        <v>1</v>
      </c>
      <c r="ET226" s="13" t="str">
        <f t="shared" si="38"/>
        <v/>
      </c>
      <c r="EU226" s="13"/>
      <c r="EV226" s="13">
        <f>IF(OR(P226="固・国A",P226="固・国B",P226=PL①!$A$32,P226=PL①!$A$33),1,0)</f>
        <v>1</v>
      </c>
      <c r="EY226" s="13">
        <f t="shared" si="47"/>
        <v>0</v>
      </c>
      <c r="EZ226" s="13">
        <f t="shared" si="48"/>
        <v>0</v>
      </c>
      <c r="FA226" s="13">
        <f>IF(AND(AJ226=PL①!$H$32,OR(入力①申請書項目!P226="固・国A",入力①申請書項目!P226="固・国B",入力①申請書項目!P226="固")),1,0)</f>
        <v>0</v>
      </c>
      <c r="FB226" s="13">
        <f>IF(AND($R$70=PL②!$G$1,入力①申請書項目!AJ226=PL①!$H$29,OR(入力①申請書項目!P226="固・国A",入力①申請書項目!P226="固・国B",入力①申請書項目!P226=PL①!$A$32,入力①申請書項目!P226=PL①!$A$33)),1,0)</f>
        <v>0</v>
      </c>
      <c r="FC226" s="13">
        <f>IF(AND(AW226=PL①!$D$29,OR(入力①申請書項目!P226="固・国A",入力①申請書項目!P226="固・国B",入力①申請書項目!P226="固")),1,0)</f>
        <v>0</v>
      </c>
      <c r="FE226" s="27" t="str">
        <f t="shared" si="39"/>
        <v/>
      </c>
      <c r="FF226" s="27" t="str">
        <f t="shared" si="40"/>
        <v/>
      </c>
      <c r="FG226" s="27" t="str">
        <f t="shared" si="41"/>
        <v/>
      </c>
      <c r="FH226" s="27" t="str">
        <f t="shared" si="42"/>
        <v/>
      </c>
      <c r="FI226" s="27" t="str">
        <f t="shared" si="43"/>
        <v/>
      </c>
      <c r="FK226" s="42">
        <f t="shared" si="49"/>
        <v>1</v>
      </c>
      <c r="FL226" s="42" t="str">
        <f t="shared" si="50"/>
        <v/>
      </c>
    </row>
    <row r="227" spans="4:168" ht="13.5" customHeight="1" x14ac:dyDescent="0.15">
      <c r="D227" s="113">
        <v>57</v>
      </c>
      <c r="E227" s="933"/>
      <c r="F227" s="934"/>
      <c r="G227" s="935"/>
      <c r="H227" s="936"/>
      <c r="I227" s="937"/>
      <c r="J227" s="938"/>
      <c r="K227" s="939"/>
      <c r="L227" s="939"/>
      <c r="M227" s="930"/>
      <c r="N227" s="931"/>
      <c r="O227" s="932"/>
      <c r="P227" s="938"/>
      <c r="Q227" s="938"/>
      <c r="R227" s="938"/>
      <c r="S227" s="938"/>
      <c r="T227" s="940"/>
      <c r="U227" s="940"/>
      <c r="V227" s="940"/>
      <c r="W227" s="940"/>
      <c r="X227" s="940"/>
      <c r="Y227" s="940"/>
      <c r="Z227" s="940"/>
      <c r="AA227" s="940"/>
      <c r="AB227" s="940"/>
      <c r="AC227" s="940"/>
      <c r="AD227" s="949"/>
      <c r="AE227" s="950"/>
      <c r="AF227" s="950"/>
      <c r="AG227" s="952"/>
      <c r="AH227" s="952"/>
      <c r="AI227" s="943"/>
      <c r="AJ227" s="953"/>
      <c r="AK227" s="954"/>
      <c r="AL227" s="954"/>
      <c r="AM227" s="955"/>
      <c r="AN227" s="944"/>
      <c r="AO227" s="944"/>
      <c r="AP227" s="944"/>
      <c r="AQ227" s="951"/>
      <c r="AR227" s="952"/>
      <c r="AS227" s="945">
        <f t="shared" si="37"/>
        <v>0</v>
      </c>
      <c r="AT227" s="945"/>
      <c r="AU227" s="945"/>
      <c r="AV227" s="945"/>
      <c r="AW227" s="946"/>
      <c r="AX227" s="947"/>
      <c r="AY227" s="948"/>
      <c r="AZ227" s="948"/>
      <c r="BA227" s="948"/>
      <c r="BB227" s="948"/>
      <c r="DT227"/>
      <c r="DU227"/>
      <c r="DV227"/>
      <c r="DW227"/>
      <c r="DX227"/>
      <c r="DY227"/>
      <c r="DZ227"/>
      <c r="EA227"/>
      <c r="EB227"/>
      <c r="EC227"/>
      <c r="EL227" s="13"/>
      <c r="EM227" s="27"/>
      <c r="EN227" s="27">
        <f t="shared" si="44"/>
        <v>0</v>
      </c>
      <c r="EO227" s="27" t="str">
        <f t="shared" si="45"/>
        <v/>
      </c>
      <c r="EP227" s="13"/>
      <c r="EQ227" s="13">
        <f>IF(AND(OR(P227="固・国A",P227="固・国B",P227="固"),OR(AJ227=PL①!$H$29,AJ227=PL①!$H$30,AJ227=PL①!$H$31)),1,0)</f>
        <v>0</v>
      </c>
      <c r="ER227" s="13">
        <f t="shared" si="46"/>
        <v>0</v>
      </c>
      <c r="ES227" s="13">
        <f>IF(ER227=0,1,IF($R$74="",0,VLOOKUP($R$74,PL②!A$58:$P$1530,ER227))+IF($AG$74="",0,VLOOKUP($AG$74,PL②!A$58:$P$1530,ER227))+IF($AV$74="",0,VLOOKUP($AV$74,PL②!A$58:$P$1530,ER227)))</f>
        <v>1</v>
      </c>
      <c r="ET227" s="13" t="str">
        <f t="shared" ref="ET227:ET234" si="51">IF(ES227=0,"No."&amp;ROW(A68)&amp;" ","")</f>
        <v/>
      </c>
      <c r="EU227" s="13"/>
      <c r="EV227" s="13">
        <f>IF(OR(P227="固・国A",P227="固・国B",P227=PL①!$A$32,P227=PL①!$A$33),1,0)</f>
        <v>1</v>
      </c>
      <c r="EY227" s="13">
        <f t="shared" si="47"/>
        <v>0</v>
      </c>
      <c r="EZ227" s="13">
        <f t="shared" si="48"/>
        <v>0</v>
      </c>
      <c r="FA227" s="13">
        <f>IF(AND(AJ227=PL①!$H$32,OR(入力①申請書項目!P227="固・国A",入力①申請書項目!P227="固・国B",入力①申請書項目!P227="固")),1,0)</f>
        <v>0</v>
      </c>
      <c r="FB227" s="13">
        <f>IF(AND($R$70=PL②!$G$1,入力①申請書項目!AJ227=PL①!$H$29,OR(入力①申請書項目!P227="固・国A",入力①申請書項目!P227="固・国B",入力①申請書項目!P227=PL①!$A$32,入力①申請書項目!P227=PL①!$A$33)),1,0)</f>
        <v>0</v>
      </c>
      <c r="FC227" s="13">
        <f>IF(AND(AW227=PL①!$D$29,OR(入力①申請書項目!P227="固・国A",入力①申請書項目!P227="固・国B",入力①申請書項目!P227="固")),1,0)</f>
        <v>0</v>
      </c>
      <c r="FE227" s="27" t="str">
        <f t="shared" ref="FE227:FE234" si="52">IF(EY227=1,"No."&amp;ROW(A68)&amp;" ","")</f>
        <v/>
      </c>
      <c r="FF227" s="27" t="str">
        <f t="shared" ref="FF227:FF234" si="53">IF(EZ227=1,"No."&amp;ROW(A68)&amp;" ","")</f>
        <v/>
      </c>
      <c r="FG227" s="27" t="str">
        <f t="shared" ref="FG227:FG234" si="54">IF(FA227=1,"No."&amp;ROW(A68)&amp;" ","")</f>
        <v/>
      </c>
      <c r="FH227" s="27" t="str">
        <f t="shared" ref="FH227:FH234" si="55">IF(FB227=1,"No."&amp;ROW(A68)&amp;" ","")</f>
        <v/>
      </c>
      <c r="FI227" s="27" t="str">
        <f t="shared" ref="FI227:FI234" si="56">IF(FC227=1,"No."&amp;ROW(A68)&amp;" ","")</f>
        <v/>
      </c>
      <c r="FK227" s="42">
        <f t="shared" si="49"/>
        <v>1</v>
      </c>
      <c r="FL227" s="42" t="str">
        <f t="shared" si="50"/>
        <v/>
      </c>
    </row>
    <row r="228" spans="4:168" ht="13.5" customHeight="1" x14ac:dyDescent="0.15">
      <c r="D228" s="113">
        <v>58</v>
      </c>
      <c r="E228" s="933"/>
      <c r="F228" s="934"/>
      <c r="G228" s="935"/>
      <c r="H228" s="936"/>
      <c r="I228" s="937"/>
      <c r="J228" s="938"/>
      <c r="K228" s="939"/>
      <c r="L228" s="939"/>
      <c r="M228" s="930"/>
      <c r="N228" s="931"/>
      <c r="O228" s="932"/>
      <c r="P228" s="938"/>
      <c r="Q228" s="938"/>
      <c r="R228" s="938"/>
      <c r="S228" s="938"/>
      <c r="T228" s="940"/>
      <c r="U228" s="940"/>
      <c r="V228" s="940"/>
      <c r="W228" s="940"/>
      <c r="X228" s="940"/>
      <c r="Y228" s="940"/>
      <c r="Z228" s="940"/>
      <c r="AA228" s="940"/>
      <c r="AB228" s="940"/>
      <c r="AC228" s="940"/>
      <c r="AD228" s="949"/>
      <c r="AE228" s="950"/>
      <c r="AF228" s="950"/>
      <c r="AG228" s="952"/>
      <c r="AH228" s="952"/>
      <c r="AI228" s="943"/>
      <c r="AJ228" s="953"/>
      <c r="AK228" s="954"/>
      <c r="AL228" s="954"/>
      <c r="AM228" s="955"/>
      <c r="AN228" s="944"/>
      <c r="AO228" s="944"/>
      <c r="AP228" s="944"/>
      <c r="AQ228" s="951"/>
      <c r="AR228" s="952"/>
      <c r="AS228" s="945">
        <f t="shared" si="37"/>
        <v>0</v>
      </c>
      <c r="AT228" s="945"/>
      <c r="AU228" s="945"/>
      <c r="AV228" s="945"/>
      <c r="AW228" s="946"/>
      <c r="AX228" s="947"/>
      <c r="AY228" s="948"/>
      <c r="AZ228" s="948"/>
      <c r="BA228" s="948"/>
      <c r="BB228" s="948"/>
      <c r="DT228"/>
      <c r="DU228"/>
      <c r="DV228"/>
      <c r="DW228"/>
      <c r="DX228"/>
      <c r="DY228"/>
      <c r="DZ228"/>
      <c r="EA228"/>
      <c r="EB228"/>
      <c r="EC228"/>
      <c r="EL228" s="13"/>
      <c r="EM228" s="27"/>
      <c r="EN228" s="27">
        <f t="shared" si="44"/>
        <v>0</v>
      </c>
      <c r="EO228" s="27" t="str">
        <f t="shared" si="45"/>
        <v/>
      </c>
      <c r="EP228" s="13"/>
      <c r="EQ228" s="13">
        <f>IF(AND(OR(P228="固・国A",P228="固・国B",P228="固"),OR(AJ228=PL①!$H$29,AJ228=PL①!$H$30,AJ228=PL①!$H$31)),1,0)</f>
        <v>0</v>
      </c>
      <c r="ER228" s="13">
        <f t="shared" si="46"/>
        <v>0</v>
      </c>
      <c r="ES228" s="13">
        <f>IF(ER228=0,1,IF($R$74="",0,VLOOKUP($R$74,PL②!A$58:$P$1530,ER228))+IF($AG$74="",0,VLOOKUP($AG$74,PL②!A$58:$P$1530,ER228))+IF($AV$74="",0,VLOOKUP($AV$74,PL②!A$58:$P$1530,ER228)))</f>
        <v>1</v>
      </c>
      <c r="ET228" s="13" t="str">
        <f t="shared" si="51"/>
        <v/>
      </c>
      <c r="EU228" s="13"/>
      <c r="EV228" s="13">
        <f>IF(OR(P228="固・国A",P228="固・国B",P228=PL①!$A$32,P228=PL①!$A$33),1,0)</f>
        <v>1</v>
      </c>
      <c r="EY228" s="13">
        <f t="shared" si="47"/>
        <v>0</v>
      </c>
      <c r="EZ228" s="13">
        <f t="shared" si="48"/>
        <v>0</v>
      </c>
      <c r="FA228" s="13">
        <f>IF(AND(AJ228=PL①!$H$32,OR(入力①申請書項目!P228="固・国A",入力①申請書項目!P228="固・国B",入力①申請書項目!P228="固")),1,0)</f>
        <v>0</v>
      </c>
      <c r="FB228" s="13">
        <f>IF(AND($R$70=PL②!$G$1,入力①申請書項目!AJ228=PL①!$H$29,OR(入力①申請書項目!P228="固・国A",入力①申請書項目!P228="固・国B",入力①申請書項目!P228=PL①!$A$32,入力①申請書項目!P228=PL①!$A$33)),1,0)</f>
        <v>0</v>
      </c>
      <c r="FC228" s="13">
        <f>IF(AND(AW228=PL①!$D$29,OR(入力①申請書項目!P228="固・国A",入力①申請書項目!P228="固・国B",入力①申請書項目!P228="固")),1,0)</f>
        <v>0</v>
      </c>
      <c r="FE228" s="27" t="str">
        <f t="shared" si="52"/>
        <v/>
      </c>
      <c r="FF228" s="27" t="str">
        <f t="shared" si="53"/>
        <v/>
      </c>
      <c r="FG228" s="27" t="str">
        <f t="shared" si="54"/>
        <v/>
      </c>
      <c r="FH228" s="27" t="str">
        <f t="shared" si="55"/>
        <v/>
      </c>
      <c r="FI228" s="27" t="str">
        <f t="shared" si="56"/>
        <v/>
      </c>
      <c r="FK228" s="42">
        <f t="shared" si="49"/>
        <v>1</v>
      </c>
      <c r="FL228" s="42" t="str">
        <f t="shared" si="50"/>
        <v/>
      </c>
    </row>
    <row r="229" spans="4:168" ht="13.5" customHeight="1" x14ac:dyDescent="0.15">
      <c r="D229" s="113">
        <v>59</v>
      </c>
      <c r="E229" s="933"/>
      <c r="F229" s="934"/>
      <c r="G229" s="935"/>
      <c r="H229" s="936"/>
      <c r="I229" s="937"/>
      <c r="J229" s="938"/>
      <c r="K229" s="939"/>
      <c r="L229" s="939"/>
      <c r="M229" s="930"/>
      <c r="N229" s="931"/>
      <c r="O229" s="932"/>
      <c r="P229" s="938"/>
      <c r="Q229" s="938"/>
      <c r="R229" s="938"/>
      <c r="S229" s="938"/>
      <c r="T229" s="940"/>
      <c r="U229" s="940"/>
      <c r="V229" s="940"/>
      <c r="W229" s="940"/>
      <c r="X229" s="940"/>
      <c r="Y229" s="940"/>
      <c r="Z229" s="940"/>
      <c r="AA229" s="940"/>
      <c r="AB229" s="940"/>
      <c r="AC229" s="940"/>
      <c r="AD229" s="949"/>
      <c r="AE229" s="950"/>
      <c r="AF229" s="950"/>
      <c r="AG229" s="952"/>
      <c r="AH229" s="952"/>
      <c r="AI229" s="943"/>
      <c r="AJ229" s="953"/>
      <c r="AK229" s="954"/>
      <c r="AL229" s="954"/>
      <c r="AM229" s="955"/>
      <c r="AN229" s="944"/>
      <c r="AO229" s="944"/>
      <c r="AP229" s="944"/>
      <c r="AQ229" s="951"/>
      <c r="AR229" s="952"/>
      <c r="AS229" s="945">
        <f t="shared" si="37"/>
        <v>0</v>
      </c>
      <c r="AT229" s="945"/>
      <c r="AU229" s="945"/>
      <c r="AV229" s="945"/>
      <c r="AW229" s="946"/>
      <c r="AX229" s="947"/>
      <c r="AY229" s="948"/>
      <c r="AZ229" s="948"/>
      <c r="BA229" s="948"/>
      <c r="BB229" s="948"/>
      <c r="DT229"/>
      <c r="DU229"/>
      <c r="DV229"/>
      <c r="DW229"/>
      <c r="DX229"/>
      <c r="DY229"/>
      <c r="DZ229"/>
      <c r="EA229"/>
      <c r="EB229"/>
      <c r="EC229"/>
      <c r="EL229" s="13"/>
      <c r="EM229" s="27"/>
      <c r="EN229" s="27">
        <f t="shared" si="44"/>
        <v>0</v>
      </c>
      <c r="EO229" s="27" t="str">
        <f t="shared" si="45"/>
        <v/>
      </c>
      <c r="EP229" s="13"/>
      <c r="EQ229" s="13">
        <f>IF(AND(OR(P229="固・国A",P229="固・国B",P229="固"),OR(AJ229=PL①!$H$29,AJ229=PL①!$H$30,AJ229=PL①!$H$31)),1,0)</f>
        <v>0</v>
      </c>
      <c r="ER229" s="13">
        <f t="shared" si="46"/>
        <v>0</v>
      </c>
      <c r="ES229" s="13">
        <f>IF(ER229=0,1,IF($R$74="",0,VLOOKUP($R$74,PL②!A$58:$P$1530,ER229))+IF($AG$74="",0,VLOOKUP($AG$74,PL②!A$58:$P$1530,ER229))+IF($AV$74="",0,VLOOKUP($AV$74,PL②!A$58:$P$1530,ER229)))</f>
        <v>1</v>
      </c>
      <c r="ET229" s="13" t="str">
        <f t="shared" si="51"/>
        <v/>
      </c>
      <c r="EU229" s="13"/>
      <c r="EV229" s="13">
        <f>IF(OR(P229="固・国A",P229="固・国B",P229=PL①!$A$32,P229=PL①!$A$33),1,0)</f>
        <v>1</v>
      </c>
      <c r="EY229" s="13">
        <f t="shared" si="47"/>
        <v>0</v>
      </c>
      <c r="EZ229" s="13">
        <f t="shared" si="48"/>
        <v>0</v>
      </c>
      <c r="FA229" s="13">
        <f>IF(AND(AJ229=PL①!$H$32,OR(入力①申請書項目!P229="固・国A",入力①申請書項目!P229="固・国B",入力①申請書項目!P229="固")),1,0)</f>
        <v>0</v>
      </c>
      <c r="FB229" s="13">
        <f>IF(AND($R$70=PL②!$G$1,入力①申請書項目!AJ229=PL①!$H$29,OR(入力①申請書項目!P229="固・国A",入力①申請書項目!P229="固・国B",入力①申請書項目!P229=PL①!$A$32,入力①申請書項目!P229=PL①!$A$33)),1,0)</f>
        <v>0</v>
      </c>
      <c r="FC229" s="13">
        <f>IF(AND(AW229=PL①!$D$29,OR(入力①申請書項目!P229="固・国A",入力①申請書項目!P229="固・国B",入力①申請書項目!P229="固")),1,0)</f>
        <v>0</v>
      </c>
      <c r="FE229" s="27" t="str">
        <f t="shared" si="52"/>
        <v/>
      </c>
      <c r="FF229" s="27" t="str">
        <f t="shared" si="53"/>
        <v/>
      </c>
      <c r="FG229" s="27" t="str">
        <f t="shared" si="54"/>
        <v/>
      </c>
      <c r="FH229" s="27" t="str">
        <f t="shared" si="55"/>
        <v/>
      </c>
      <c r="FI229" s="27" t="str">
        <f t="shared" si="56"/>
        <v/>
      </c>
      <c r="FK229" s="42">
        <f t="shared" si="49"/>
        <v>1</v>
      </c>
      <c r="FL229" s="42" t="str">
        <f t="shared" si="50"/>
        <v/>
      </c>
    </row>
    <row r="230" spans="4:168" ht="13.5" customHeight="1" x14ac:dyDescent="0.15">
      <c r="D230" s="113">
        <v>60</v>
      </c>
      <c r="E230" s="933"/>
      <c r="F230" s="934"/>
      <c r="G230" s="935"/>
      <c r="H230" s="936"/>
      <c r="I230" s="937"/>
      <c r="J230" s="938"/>
      <c r="K230" s="939"/>
      <c r="L230" s="939"/>
      <c r="M230" s="930"/>
      <c r="N230" s="931"/>
      <c r="O230" s="932"/>
      <c r="P230" s="938"/>
      <c r="Q230" s="938"/>
      <c r="R230" s="938"/>
      <c r="S230" s="938"/>
      <c r="T230" s="940"/>
      <c r="U230" s="940"/>
      <c r="V230" s="940"/>
      <c r="W230" s="940"/>
      <c r="X230" s="940"/>
      <c r="Y230" s="940"/>
      <c r="Z230" s="940"/>
      <c r="AA230" s="940"/>
      <c r="AB230" s="940"/>
      <c r="AC230" s="940"/>
      <c r="AD230" s="949"/>
      <c r="AE230" s="950"/>
      <c r="AF230" s="950"/>
      <c r="AG230" s="952"/>
      <c r="AH230" s="952"/>
      <c r="AI230" s="943"/>
      <c r="AJ230" s="953"/>
      <c r="AK230" s="954"/>
      <c r="AL230" s="954"/>
      <c r="AM230" s="955"/>
      <c r="AN230" s="944"/>
      <c r="AO230" s="944"/>
      <c r="AP230" s="944"/>
      <c r="AQ230" s="951"/>
      <c r="AR230" s="952"/>
      <c r="AS230" s="945">
        <f t="shared" si="37"/>
        <v>0</v>
      </c>
      <c r="AT230" s="945"/>
      <c r="AU230" s="945"/>
      <c r="AV230" s="945"/>
      <c r="AW230" s="946"/>
      <c r="AX230" s="947"/>
      <c r="AY230" s="948"/>
      <c r="AZ230" s="948"/>
      <c r="BA230" s="948"/>
      <c r="BB230" s="948"/>
      <c r="DT230"/>
      <c r="DU230"/>
      <c r="DV230"/>
      <c r="DW230"/>
      <c r="DX230"/>
      <c r="DY230"/>
      <c r="DZ230"/>
      <c r="EA230"/>
      <c r="EB230"/>
      <c r="EC230"/>
      <c r="EL230" s="13"/>
      <c r="EM230" s="27"/>
      <c r="EN230" s="27">
        <f t="shared" si="44"/>
        <v>0</v>
      </c>
      <c r="EO230" s="27" t="str">
        <f t="shared" si="45"/>
        <v/>
      </c>
      <c r="EP230" s="13"/>
      <c r="EQ230" s="13">
        <f>IF(AND(OR(P230="固・国A",P230="固・国B",P230="固"),OR(AJ230=PL①!$H$29,AJ230=PL①!$H$30,AJ230=PL①!$H$31)),1,0)</f>
        <v>0</v>
      </c>
      <c r="ER230" s="13">
        <f t="shared" si="46"/>
        <v>0</v>
      </c>
      <c r="ES230" s="13">
        <f>IF(ER230=0,1,IF($R$74="",0,VLOOKUP($R$74,PL②!A$58:$P$1530,ER230))+IF($AG$74="",0,VLOOKUP($AG$74,PL②!A$58:$P$1530,ER230))+IF($AV$74="",0,VLOOKUP($AV$74,PL②!A$58:$P$1530,ER230)))</f>
        <v>1</v>
      </c>
      <c r="ET230" s="13" t="str">
        <f t="shared" si="51"/>
        <v/>
      </c>
      <c r="EU230" s="13"/>
      <c r="EV230" s="13">
        <f>IF(OR(P230="固・国A",P230="固・国B",P230=PL①!$A$32,P230=PL①!$A$33),1,0)</f>
        <v>1</v>
      </c>
      <c r="EY230" s="13">
        <f t="shared" si="47"/>
        <v>0</v>
      </c>
      <c r="EZ230" s="13">
        <f t="shared" si="48"/>
        <v>0</v>
      </c>
      <c r="FA230" s="13">
        <f>IF(AND(AJ230=PL①!$H$32,OR(入力①申請書項目!P230="固・国A",入力①申請書項目!P230="固・国B",入力①申請書項目!P230="固")),1,0)</f>
        <v>0</v>
      </c>
      <c r="FB230" s="13">
        <f>IF(AND($R$70=PL②!$G$1,入力①申請書項目!AJ230=PL①!$H$29,OR(入力①申請書項目!P230="固・国A",入力①申請書項目!P230="固・国B",入力①申請書項目!P230=PL①!$A$32,入力①申請書項目!P230=PL①!$A$33)),1,0)</f>
        <v>0</v>
      </c>
      <c r="FC230" s="13">
        <f>IF(AND(AW230=PL①!$D$29,OR(入力①申請書項目!P230="固・国A",入力①申請書項目!P230="固・国B",入力①申請書項目!P230="固")),1,0)</f>
        <v>0</v>
      </c>
      <c r="FE230" s="27" t="str">
        <f t="shared" si="52"/>
        <v/>
      </c>
      <c r="FF230" s="27" t="str">
        <f t="shared" si="53"/>
        <v/>
      </c>
      <c r="FG230" s="27" t="str">
        <f t="shared" si="54"/>
        <v/>
      </c>
      <c r="FH230" s="27" t="str">
        <f t="shared" si="55"/>
        <v/>
      </c>
      <c r="FI230" s="27" t="str">
        <f t="shared" si="56"/>
        <v/>
      </c>
      <c r="FK230" s="42">
        <f t="shared" si="49"/>
        <v>1</v>
      </c>
      <c r="FL230" s="42" t="str">
        <f t="shared" si="50"/>
        <v/>
      </c>
    </row>
    <row r="231" spans="4:168" ht="13.5" customHeight="1" x14ac:dyDescent="0.15">
      <c r="D231" s="113">
        <v>61</v>
      </c>
      <c r="E231" s="933"/>
      <c r="F231" s="934"/>
      <c r="G231" s="935"/>
      <c r="H231" s="936"/>
      <c r="I231" s="937"/>
      <c r="J231" s="938"/>
      <c r="K231" s="939"/>
      <c r="L231" s="939"/>
      <c r="M231" s="930"/>
      <c r="N231" s="931"/>
      <c r="O231" s="932"/>
      <c r="P231" s="938"/>
      <c r="Q231" s="938"/>
      <c r="R231" s="938"/>
      <c r="S231" s="938"/>
      <c r="T231" s="940"/>
      <c r="U231" s="940"/>
      <c r="V231" s="940"/>
      <c r="W231" s="940"/>
      <c r="X231" s="940"/>
      <c r="Y231" s="940"/>
      <c r="Z231" s="940"/>
      <c r="AA231" s="940"/>
      <c r="AB231" s="940"/>
      <c r="AC231" s="940"/>
      <c r="AD231" s="949"/>
      <c r="AE231" s="950"/>
      <c r="AF231" s="950"/>
      <c r="AG231" s="952"/>
      <c r="AH231" s="952"/>
      <c r="AI231" s="943"/>
      <c r="AJ231" s="953"/>
      <c r="AK231" s="954"/>
      <c r="AL231" s="954"/>
      <c r="AM231" s="955"/>
      <c r="AN231" s="944"/>
      <c r="AO231" s="944"/>
      <c r="AP231" s="944"/>
      <c r="AQ231" s="951"/>
      <c r="AR231" s="952"/>
      <c r="AS231" s="945">
        <f t="shared" si="37"/>
        <v>0</v>
      </c>
      <c r="AT231" s="945"/>
      <c r="AU231" s="945"/>
      <c r="AV231" s="945"/>
      <c r="AW231" s="946"/>
      <c r="AX231" s="947"/>
      <c r="AY231" s="948"/>
      <c r="AZ231" s="948"/>
      <c r="BA231" s="948"/>
      <c r="BB231" s="948"/>
      <c r="DT231"/>
      <c r="DU231"/>
      <c r="DV231"/>
      <c r="DW231"/>
      <c r="DX231"/>
      <c r="DY231"/>
      <c r="DZ231"/>
      <c r="EA231"/>
      <c r="EB231"/>
      <c r="EC231"/>
      <c r="EL231" s="13"/>
      <c r="EM231" s="27"/>
      <c r="EN231" s="27">
        <f t="shared" si="44"/>
        <v>0</v>
      </c>
      <c r="EO231" s="27" t="str">
        <f t="shared" si="45"/>
        <v/>
      </c>
      <c r="EP231" s="13"/>
      <c r="EQ231" s="13">
        <f>IF(AND(OR(P231="固・国A",P231="固・国B",P231="固"),OR(AJ231=PL①!$H$29,AJ231=PL①!$H$30,AJ231=PL①!$H$31)),1,0)</f>
        <v>0</v>
      </c>
      <c r="ER231" s="13">
        <f t="shared" si="46"/>
        <v>0</v>
      </c>
      <c r="ES231" s="13">
        <f>IF(ER231=0,1,IF($R$74="",0,VLOOKUP($R$74,PL②!A$58:$P$1530,ER231))+IF($AG$74="",0,VLOOKUP($AG$74,PL②!A$58:$P$1530,ER231))+IF($AV$74="",0,VLOOKUP($AV$74,PL②!A$58:$P$1530,ER231)))</f>
        <v>1</v>
      </c>
      <c r="ET231" s="13" t="str">
        <f t="shared" si="51"/>
        <v/>
      </c>
      <c r="EU231" s="13"/>
      <c r="EV231" s="13">
        <f>IF(OR(P231="固・国A",P231="固・国B",P231=PL①!$A$32,P231=PL①!$A$33),1,0)</f>
        <v>1</v>
      </c>
      <c r="EY231" s="13">
        <f t="shared" si="47"/>
        <v>0</v>
      </c>
      <c r="EZ231" s="13">
        <f t="shared" si="48"/>
        <v>0</v>
      </c>
      <c r="FA231" s="13">
        <f>IF(AND(AJ231=PL①!$H$32,OR(入力①申請書項目!P231="固・国A",入力①申請書項目!P231="固・国B",入力①申請書項目!P231="固")),1,0)</f>
        <v>0</v>
      </c>
      <c r="FB231" s="13">
        <f>IF(AND($R$70=PL②!$G$1,入力①申請書項目!AJ231=PL①!$H$29,OR(入力①申請書項目!P231="固・国A",入力①申請書項目!P231="固・国B",入力①申請書項目!P231=PL①!$A$32,入力①申請書項目!P231=PL①!$A$33)),1,0)</f>
        <v>0</v>
      </c>
      <c r="FC231" s="13">
        <f>IF(AND(AW231=PL①!$D$29,OR(入力①申請書項目!P231="固・国A",入力①申請書項目!P231="固・国B",入力①申請書項目!P231="固")),1,0)</f>
        <v>0</v>
      </c>
      <c r="FE231" s="27" t="str">
        <f t="shared" si="52"/>
        <v/>
      </c>
      <c r="FF231" s="27" t="str">
        <f t="shared" si="53"/>
        <v/>
      </c>
      <c r="FG231" s="27" t="str">
        <f t="shared" si="54"/>
        <v/>
      </c>
      <c r="FH231" s="27" t="str">
        <f t="shared" si="55"/>
        <v/>
      </c>
      <c r="FI231" s="27" t="str">
        <f t="shared" si="56"/>
        <v/>
      </c>
      <c r="FK231" s="42">
        <f t="shared" si="49"/>
        <v>1</v>
      </c>
      <c r="FL231" s="42" t="str">
        <f t="shared" si="50"/>
        <v/>
      </c>
    </row>
    <row r="232" spans="4:168" ht="13.5" customHeight="1" x14ac:dyDescent="0.15">
      <c r="D232" s="113">
        <v>62</v>
      </c>
      <c r="E232" s="933"/>
      <c r="F232" s="934"/>
      <c r="G232" s="935"/>
      <c r="H232" s="936"/>
      <c r="I232" s="937"/>
      <c r="J232" s="938"/>
      <c r="K232" s="939"/>
      <c r="L232" s="939"/>
      <c r="M232" s="930"/>
      <c r="N232" s="931"/>
      <c r="O232" s="932"/>
      <c r="P232" s="938"/>
      <c r="Q232" s="938"/>
      <c r="R232" s="938"/>
      <c r="S232" s="938"/>
      <c r="T232" s="940"/>
      <c r="U232" s="940"/>
      <c r="V232" s="940"/>
      <c r="W232" s="940"/>
      <c r="X232" s="940"/>
      <c r="Y232" s="940"/>
      <c r="Z232" s="940"/>
      <c r="AA232" s="940"/>
      <c r="AB232" s="940"/>
      <c r="AC232" s="940"/>
      <c r="AD232" s="949"/>
      <c r="AE232" s="950"/>
      <c r="AF232" s="950"/>
      <c r="AG232" s="952"/>
      <c r="AH232" s="952"/>
      <c r="AI232" s="943"/>
      <c r="AJ232" s="953"/>
      <c r="AK232" s="954"/>
      <c r="AL232" s="954"/>
      <c r="AM232" s="955"/>
      <c r="AN232" s="944"/>
      <c r="AO232" s="944"/>
      <c r="AP232" s="944"/>
      <c r="AQ232" s="951"/>
      <c r="AR232" s="952"/>
      <c r="AS232" s="945">
        <f t="shared" si="37"/>
        <v>0</v>
      </c>
      <c r="AT232" s="945"/>
      <c r="AU232" s="945"/>
      <c r="AV232" s="945"/>
      <c r="AW232" s="946"/>
      <c r="AX232" s="947"/>
      <c r="AY232" s="948"/>
      <c r="AZ232" s="948"/>
      <c r="BA232" s="948"/>
      <c r="BB232" s="948"/>
      <c r="DT232"/>
      <c r="DU232"/>
      <c r="DV232"/>
      <c r="DW232"/>
      <c r="DX232"/>
      <c r="DY232"/>
      <c r="DZ232"/>
      <c r="EA232"/>
      <c r="EB232"/>
      <c r="EC232"/>
      <c r="EL232" s="13"/>
      <c r="EM232" s="27"/>
      <c r="EN232" s="27">
        <f t="shared" si="44"/>
        <v>0</v>
      </c>
      <c r="EO232" s="27" t="str">
        <f t="shared" si="45"/>
        <v/>
      </c>
      <c r="EP232" s="13"/>
      <c r="EQ232" s="13">
        <f>IF(AND(OR(P232="固・国A",P232="固・国B",P232="固"),OR(AJ232=PL①!$H$29,AJ232=PL①!$H$30,AJ232=PL①!$H$31)),1,0)</f>
        <v>0</v>
      </c>
      <c r="ER232" s="13">
        <f t="shared" si="46"/>
        <v>0</v>
      </c>
      <c r="ES232" s="13">
        <f>IF(ER232=0,1,IF($R$74="",0,VLOOKUP($R$74,PL②!A$58:$P$1530,ER232))+IF($AG$74="",0,VLOOKUP($AG$74,PL②!A$58:$P$1530,ER232))+IF($AV$74="",0,VLOOKUP($AV$74,PL②!A$58:$P$1530,ER232)))</f>
        <v>1</v>
      </c>
      <c r="ET232" s="13" t="str">
        <f t="shared" si="51"/>
        <v/>
      </c>
      <c r="EU232" s="13"/>
      <c r="EV232" s="13">
        <f>IF(OR(P232="固・国A",P232="固・国B",P232=PL①!$A$32,P232=PL①!$A$33),1,0)</f>
        <v>1</v>
      </c>
      <c r="EY232" s="13">
        <f t="shared" si="47"/>
        <v>0</v>
      </c>
      <c r="EZ232" s="13">
        <f t="shared" si="48"/>
        <v>0</v>
      </c>
      <c r="FA232" s="13">
        <f>IF(AND(AJ232=PL①!$H$32,OR(入力①申請書項目!P232="固・国A",入力①申請書項目!P232="固・国B",入力①申請書項目!P232="固")),1,0)</f>
        <v>0</v>
      </c>
      <c r="FB232" s="13">
        <f>IF(AND($R$70=PL②!$G$1,入力①申請書項目!AJ232=PL①!$H$29,OR(入力①申請書項目!P232="固・国A",入力①申請書項目!P232="固・国B",入力①申請書項目!P232=PL①!$A$32,入力①申請書項目!P232=PL①!$A$33)),1,0)</f>
        <v>0</v>
      </c>
      <c r="FC232" s="13">
        <f>IF(AND(AW232=PL①!$D$29,OR(入力①申請書項目!P232="固・国A",入力①申請書項目!P232="固・国B",入力①申請書項目!P232="固")),1,0)</f>
        <v>0</v>
      </c>
      <c r="FE232" s="27" t="str">
        <f t="shared" si="52"/>
        <v/>
      </c>
      <c r="FF232" s="27" t="str">
        <f t="shared" si="53"/>
        <v/>
      </c>
      <c r="FG232" s="27" t="str">
        <f t="shared" si="54"/>
        <v/>
      </c>
      <c r="FH232" s="27" t="str">
        <f t="shared" si="55"/>
        <v/>
      </c>
      <c r="FI232" s="27" t="str">
        <f t="shared" si="56"/>
        <v/>
      </c>
      <c r="FK232" s="42">
        <f t="shared" si="49"/>
        <v>1</v>
      </c>
      <c r="FL232" s="42" t="str">
        <f t="shared" si="50"/>
        <v/>
      </c>
    </row>
    <row r="233" spans="4:168" ht="13.5" customHeight="1" x14ac:dyDescent="0.15">
      <c r="D233" s="113">
        <v>63</v>
      </c>
      <c r="E233" s="933"/>
      <c r="F233" s="934"/>
      <c r="G233" s="935"/>
      <c r="H233" s="936"/>
      <c r="I233" s="937"/>
      <c r="J233" s="938"/>
      <c r="K233" s="939"/>
      <c r="L233" s="939"/>
      <c r="M233" s="930"/>
      <c r="N233" s="931"/>
      <c r="O233" s="932"/>
      <c r="P233" s="938"/>
      <c r="Q233" s="938"/>
      <c r="R233" s="938"/>
      <c r="S233" s="938"/>
      <c r="T233" s="940"/>
      <c r="U233" s="940"/>
      <c r="V233" s="940"/>
      <c r="W233" s="940"/>
      <c r="X233" s="940"/>
      <c r="Y233" s="940"/>
      <c r="Z233" s="940"/>
      <c r="AA233" s="940"/>
      <c r="AB233" s="940"/>
      <c r="AC233" s="940"/>
      <c r="AD233" s="949"/>
      <c r="AE233" s="950"/>
      <c r="AF233" s="950"/>
      <c r="AG233" s="952"/>
      <c r="AH233" s="952"/>
      <c r="AI233" s="943"/>
      <c r="AJ233" s="953"/>
      <c r="AK233" s="954"/>
      <c r="AL233" s="954"/>
      <c r="AM233" s="955"/>
      <c r="AN233" s="944"/>
      <c r="AO233" s="944"/>
      <c r="AP233" s="944"/>
      <c r="AQ233" s="951"/>
      <c r="AR233" s="952"/>
      <c r="AS233" s="945">
        <f t="shared" si="37"/>
        <v>0</v>
      </c>
      <c r="AT233" s="945"/>
      <c r="AU233" s="945"/>
      <c r="AV233" s="945"/>
      <c r="AW233" s="946"/>
      <c r="AX233" s="947"/>
      <c r="AY233" s="948"/>
      <c r="AZ233" s="948"/>
      <c r="BA233" s="948"/>
      <c r="BB233" s="948"/>
      <c r="DT233"/>
      <c r="DU233"/>
      <c r="DV233"/>
      <c r="DW233"/>
      <c r="DX233"/>
      <c r="DY233"/>
      <c r="DZ233"/>
      <c r="EA233"/>
      <c r="EB233"/>
      <c r="EC233"/>
      <c r="EL233" s="13"/>
      <c r="EM233" s="27"/>
      <c r="EN233" s="27">
        <f t="shared" si="44"/>
        <v>0</v>
      </c>
      <c r="EO233" s="27" t="str">
        <f t="shared" si="45"/>
        <v/>
      </c>
      <c r="EP233" s="13"/>
      <c r="EQ233" s="13">
        <f>IF(AND(OR(P233="固・国A",P233="固・国B",P233="固"),OR(AJ233=PL①!$H$29,AJ233=PL①!$H$30,AJ233=PL①!$H$31)),1,0)</f>
        <v>0</v>
      </c>
      <c r="ER233" s="13">
        <f t="shared" si="46"/>
        <v>0</v>
      </c>
      <c r="ES233" s="13">
        <f>IF(ER233=0,1,IF($R$74="",0,VLOOKUP($R$74,PL②!A$58:$P$1530,ER233))+IF($AG$74="",0,VLOOKUP($AG$74,PL②!A$58:$P$1530,ER233))+IF($AV$74="",0,VLOOKUP($AV$74,PL②!A$58:$P$1530,ER233)))</f>
        <v>1</v>
      </c>
      <c r="ET233" s="13" t="str">
        <f t="shared" si="51"/>
        <v/>
      </c>
      <c r="EU233" s="13"/>
      <c r="EV233" s="13">
        <f>IF(OR(P233="固・国A",P233="固・国B",P233=PL①!$A$32,P233=PL①!$A$33),1,0)</f>
        <v>1</v>
      </c>
      <c r="EY233" s="13">
        <f t="shared" si="47"/>
        <v>0</v>
      </c>
      <c r="EZ233" s="13">
        <f t="shared" si="48"/>
        <v>0</v>
      </c>
      <c r="FA233" s="13">
        <f>IF(AND(AJ233=PL①!$H$32,OR(入力①申請書項目!P233="固・国A",入力①申請書項目!P233="固・国B",入力①申請書項目!P233="固")),1,0)</f>
        <v>0</v>
      </c>
      <c r="FB233" s="13">
        <f>IF(AND($R$70=PL②!$G$1,入力①申請書項目!AJ233=PL①!$H$29,OR(入力①申請書項目!P233="固・国A",入力①申請書項目!P233="固・国B",入力①申請書項目!P233=PL①!$A$32,入力①申請書項目!P233=PL①!$A$33)),1,0)</f>
        <v>0</v>
      </c>
      <c r="FC233" s="13">
        <f>IF(AND(AW233=PL①!$D$29,OR(入力①申請書項目!P233="固・国A",入力①申請書項目!P233="固・国B",入力①申請書項目!P233="固")),1,0)</f>
        <v>0</v>
      </c>
      <c r="FE233" s="27" t="str">
        <f t="shared" si="52"/>
        <v/>
      </c>
      <c r="FF233" s="27" t="str">
        <f t="shared" si="53"/>
        <v/>
      </c>
      <c r="FG233" s="27" t="str">
        <f t="shared" si="54"/>
        <v/>
      </c>
      <c r="FH233" s="27" t="str">
        <f t="shared" si="55"/>
        <v/>
      </c>
      <c r="FI233" s="27" t="str">
        <f t="shared" si="56"/>
        <v/>
      </c>
      <c r="FK233" s="42">
        <f t="shared" si="49"/>
        <v>1</v>
      </c>
      <c r="FL233" s="42" t="str">
        <f t="shared" si="50"/>
        <v/>
      </c>
    </row>
    <row r="234" spans="4:168" ht="13.5" customHeight="1" x14ac:dyDescent="0.15">
      <c r="D234" s="113">
        <v>64</v>
      </c>
      <c r="E234" s="933"/>
      <c r="F234" s="934"/>
      <c r="G234" s="935"/>
      <c r="H234" s="936"/>
      <c r="I234" s="937"/>
      <c r="J234" s="938"/>
      <c r="K234" s="939"/>
      <c r="L234" s="939"/>
      <c r="M234" s="930"/>
      <c r="N234" s="931"/>
      <c r="O234" s="932"/>
      <c r="P234" s="938"/>
      <c r="Q234" s="938"/>
      <c r="R234" s="938"/>
      <c r="S234" s="938"/>
      <c r="T234" s="940"/>
      <c r="U234" s="940"/>
      <c r="V234" s="940"/>
      <c r="W234" s="940"/>
      <c r="X234" s="940"/>
      <c r="Y234" s="940"/>
      <c r="Z234" s="940"/>
      <c r="AA234" s="940"/>
      <c r="AB234" s="940"/>
      <c r="AC234" s="940"/>
      <c r="AD234" s="949"/>
      <c r="AE234" s="950"/>
      <c r="AF234" s="950"/>
      <c r="AG234" s="952"/>
      <c r="AH234" s="952"/>
      <c r="AI234" s="943"/>
      <c r="AJ234" s="953"/>
      <c r="AK234" s="954"/>
      <c r="AL234" s="954"/>
      <c r="AM234" s="955"/>
      <c r="AN234" s="944"/>
      <c r="AO234" s="944"/>
      <c r="AP234" s="944"/>
      <c r="AQ234" s="951"/>
      <c r="AR234" s="952"/>
      <c r="AS234" s="945">
        <f t="shared" si="37"/>
        <v>0</v>
      </c>
      <c r="AT234" s="945"/>
      <c r="AU234" s="945"/>
      <c r="AV234" s="945"/>
      <c r="AW234" s="946"/>
      <c r="AX234" s="947"/>
      <c r="AY234" s="948"/>
      <c r="AZ234" s="948"/>
      <c r="BA234" s="948"/>
      <c r="BB234" s="948"/>
      <c r="DT234"/>
      <c r="DU234"/>
      <c r="DV234"/>
      <c r="DW234"/>
      <c r="DX234"/>
      <c r="DY234"/>
      <c r="DZ234"/>
      <c r="EA234"/>
      <c r="EB234"/>
      <c r="EC234"/>
      <c r="EL234" s="13"/>
      <c r="EM234" s="27"/>
      <c r="EN234" s="27">
        <f t="shared" si="44"/>
        <v>0</v>
      </c>
      <c r="EO234" s="27" t="str">
        <f t="shared" si="45"/>
        <v/>
      </c>
      <c r="EP234" s="13"/>
      <c r="EQ234" s="13">
        <f>IF(AND(OR(P234="固・国A",P234="固・国B",P234="固"),OR(AJ234=PL①!$H$29,AJ234=PL①!$H$30,AJ234=PL①!$H$31)),1,0)</f>
        <v>0</v>
      </c>
      <c r="ER234" s="13">
        <f t="shared" si="46"/>
        <v>0</v>
      </c>
      <c r="ES234" s="13">
        <f>IF(ER234=0,1,IF($R$74="",0,VLOOKUP($R$74,PL②!A$58:$P$1530,ER234))+IF($AG$74="",0,VLOOKUP($AG$74,PL②!A$58:$P$1530,ER234))+IF($AV$74="",0,VLOOKUP($AV$74,PL②!A$58:$P$1530,ER234)))</f>
        <v>1</v>
      </c>
      <c r="ET234" s="13" t="str">
        <f t="shared" si="51"/>
        <v/>
      </c>
      <c r="EU234" s="13"/>
      <c r="EV234" s="13">
        <f>IF(OR(P234="固・国A",P234="固・国B",P234=PL①!$A$32,P234=PL①!$A$33),1,0)</f>
        <v>1</v>
      </c>
      <c r="EY234" s="13">
        <f t="shared" si="47"/>
        <v>0</v>
      </c>
      <c r="EZ234" s="13">
        <f t="shared" si="48"/>
        <v>0</v>
      </c>
      <c r="FA234" s="13">
        <f>IF(AND(AJ234=PL①!$H$32,OR(入力①申請書項目!P234="固・国A",入力①申請書項目!P234="固・国B",入力①申請書項目!P234="固")),1,0)</f>
        <v>0</v>
      </c>
      <c r="FB234" s="13">
        <f>IF(AND($R$70=PL②!$G$1,入力①申請書項目!AJ234=PL①!$H$29,OR(入力①申請書項目!P234="固・国A",入力①申請書項目!P234="固・国B",入力①申請書項目!P234=PL①!$A$32,入力①申請書項目!P234=PL①!$A$33)),1,0)</f>
        <v>0</v>
      </c>
      <c r="FC234" s="13">
        <f>IF(AND(AW234=PL①!$D$29,OR(入力①申請書項目!P234="固・国A",入力①申請書項目!P234="固・国B",入力①申請書項目!P234="固")),1,0)</f>
        <v>0</v>
      </c>
      <c r="FE234" s="27" t="str">
        <f t="shared" si="52"/>
        <v/>
      </c>
      <c r="FF234" s="27" t="str">
        <f t="shared" si="53"/>
        <v/>
      </c>
      <c r="FG234" s="27" t="str">
        <f t="shared" si="54"/>
        <v/>
      </c>
      <c r="FH234" s="27" t="str">
        <f t="shared" si="55"/>
        <v/>
      </c>
      <c r="FI234" s="27" t="str">
        <f t="shared" si="56"/>
        <v/>
      </c>
      <c r="FK234" s="42">
        <f t="shared" si="49"/>
        <v>1</v>
      </c>
      <c r="FL234" s="42" t="str">
        <f t="shared" si="50"/>
        <v/>
      </c>
    </row>
    <row r="235" spans="4:168" ht="13.5" customHeight="1" x14ac:dyDescent="0.15">
      <c r="D235" s="113">
        <v>65</v>
      </c>
      <c r="E235" s="933"/>
      <c r="F235" s="934"/>
      <c r="G235" s="935"/>
      <c r="H235" s="936"/>
      <c r="I235" s="937"/>
      <c r="J235" s="938"/>
      <c r="K235" s="939"/>
      <c r="L235" s="939"/>
      <c r="M235" s="930"/>
      <c r="N235" s="931"/>
      <c r="O235" s="932"/>
      <c r="P235" s="938"/>
      <c r="Q235" s="938"/>
      <c r="R235" s="938"/>
      <c r="S235" s="938"/>
      <c r="T235" s="940"/>
      <c r="U235" s="940"/>
      <c r="V235" s="940"/>
      <c r="W235" s="940"/>
      <c r="X235" s="940"/>
      <c r="Y235" s="940"/>
      <c r="Z235" s="940"/>
      <c r="AA235" s="940"/>
      <c r="AB235" s="940"/>
      <c r="AC235" s="940"/>
      <c r="AD235" s="949"/>
      <c r="AE235" s="950"/>
      <c r="AF235" s="950"/>
      <c r="AG235" s="952"/>
      <c r="AH235" s="952"/>
      <c r="AI235" s="943"/>
      <c r="AJ235" s="953"/>
      <c r="AK235" s="954"/>
      <c r="AL235" s="954"/>
      <c r="AM235" s="955"/>
      <c r="AN235" s="944"/>
      <c r="AO235" s="944"/>
      <c r="AP235" s="944"/>
      <c r="AQ235" s="951"/>
      <c r="AR235" s="952"/>
      <c r="AS235" s="945">
        <f t="shared" si="37"/>
        <v>0</v>
      </c>
      <c r="AT235" s="945"/>
      <c r="AU235" s="945"/>
      <c r="AV235" s="945"/>
      <c r="AW235" s="946"/>
      <c r="AX235" s="947"/>
      <c r="AY235" s="948"/>
      <c r="AZ235" s="948"/>
      <c r="BA235" s="948"/>
      <c r="BB235" s="948"/>
      <c r="DT235"/>
      <c r="DU235"/>
      <c r="DV235"/>
      <c r="DW235"/>
      <c r="DX235"/>
      <c r="DY235"/>
      <c r="DZ235"/>
      <c r="EA235"/>
      <c r="EB235"/>
      <c r="EC235"/>
      <c r="EL235" s="13"/>
      <c r="EM235" s="27"/>
      <c r="EN235" s="27">
        <f t="shared" si="44"/>
        <v>0</v>
      </c>
      <c r="EO235" s="27" t="str">
        <f t="shared" si="45"/>
        <v/>
      </c>
      <c r="EP235" s="13"/>
      <c r="EQ235" s="13">
        <f>IF(AND(OR(P235="固・国A",P235="固・国B",P235="固"),OR(AJ235=PL①!$H$29,AJ235=PL①!$H$30,AJ235=PL①!$H$31)),1,0)</f>
        <v>0</v>
      </c>
      <c r="ER235" s="13">
        <f t="shared" si="46"/>
        <v>0</v>
      </c>
      <c r="ES235" s="13">
        <f>IF(ER235=0,1,IF($R$74="",0,VLOOKUP($R$74,PL②!A$58:$P$1530,ER235))+IF($AG$74="",0,VLOOKUP($AG$74,PL②!A$58:$P$1530,ER235))+IF($AV$74="",0,VLOOKUP($AV$74,PL②!A$58:$P$1530,ER235)))</f>
        <v>1</v>
      </c>
      <c r="ET235" s="13" t="str">
        <f>IF(ES235=0,"No."&amp;ROW(A82)&amp;" ","")</f>
        <v/>
      </c>
      <c r="EU235" s="13"/>
      <c r="EV235" s="13">
        <f>IF(OR(P235="固・国A",P235="固・国B",P235=PL①!$A$32,P235=PL①!$A$33),1,0)</f>
        <v>1</v>
      </c>
      <c r="EY235" s="13">
        <f t="shared" si="47"/>
        <v>0</v>
      </c>
      <c r="EZ235" s="13">
        <f t="shared" si="48"/>
        <v>0</v>
      </c>
      <c r="FA235" s="13">
        <f>IF(AND(AJ235=PL①!$H$32,OR(入力①申請書項目!P235="固・国A",入力①申請書項目!P235="固・国B",入力①申請書項目!P235="固")),1,0)</f>
        <v>0</v>
      </c>
      <c r="FB235" s="13">
        <f>IF(AND($R$70=PL②!$G$1,入力①申請書項目!AJ235=PL①!$H$29,OR(入力①申請書項目!P235="固・国A",入力①申請書項目!P235="固・国B",入力①申請書項目!P235=PL①!$A$32,入力①申請書項目!P235=PL①!$A$33)),1,0)</f>
        <v>0</v>
      </c>
      <c r="FC235" s="13">
        <f>IF(AND(AW235=PL①!$D$29,OR(入力①申請書項目!P235="固・国A",入力①申請書項目!P235="固・国B",入力①申請書項目!P235="固")),1,0)</f>
        <v>0</v>
      </c>
      <c r="FE235" s="27" t="str">
        <f>IF(EY235=1,"No."&amp;ROW(A82)&amp;" ","")</f>
        <v/>
      </c>
      <c r="FF235" s="27" t="str">
        <f>IF(EZ235=1,"No."&amp;ROW(A82)&amp;" ","")</f>
        <v/>
      </c>
      <c r="FG235" s="27" t="str">
        <f>IF(FA235=1,"No."&amp;ROW(A82)&amp;" ","")</f>
        <v/>
      </c>
      <c r="FH235" s="27" t="str">
        <f>IF(FB235=1,"No."&amp;ROW(A82)&amp;" ","")</f>
        <v/>
      </c>
      <c r="FI235" s="27" t="str">
        <f>IF(FC235=1,"No."&amp;ROW(A82)&amp;" ","")</f>
        <v/>
      </c>
      <c r="FK235" s="42">
        <f t="shared" si="49"/>
        <v>1</v>
      </c>
      <c r="FL235" s="42" t="str">
        <f t="shared" ref="FL235:FL266" si="57">IF(FK235=0,"No."&amp;ROW(A66)&amp;" ","")</f>
        <v/>
      </c>
    </row>
    <row r="236" spans="4:168" ht="13.5" customHeight="1" x14ac:dyDescent="0.15">
      <c r="D236" s="113">
        <v>66</v>
      </c>
      <c r="E236" s="933"/>
      <c r="F236" s="934"/>
      <c r="G236" s="935"/>
      <c r="H236" s="936"/>
      <c r="I236" s="937"/>
      <c r="J236" s="938"/>
      <c r="K236" s="939"/>
      <c r="L236" s="939"/>
      <c r="M236" s="930"/>
      <c r="N236" s="931"/>
      <c r="O236" s="932"/>
      <c r="P236" s="938"/>
      <c r="Q236" s="938"/>
      <c r="R236" s="938"/>
      <c r="S236" s="938"/>
      <c r="T236" s="940"/>
      <c r="U236" s="940"/>
      <c r="V236" s="940"/>
      <c r="W236" s="940"/>
      <c r="X236" s="940"/>
      <c r="Y236" s="940"/>
      <c r="Z236" s="940"/>
      <c r="AA236" s="940"/>
      <c r="AB236" s="940"/>
      <c r="AC236" s="940"/>
      <c r="AD236" s="949"/>
      <c r="AE236" s="950"/>
      <c r="AF236" s="950"/>
      <c r="AG236" s="952"/>
      <c r="AH236" s="952"/>
      <c r="AI236" s="943"/>
      <c r="AJ236" s="953"/>
      <c r="AK236" s="954"/>
      <c r="AL236" s="954"/>
      <c r="AM236" s="955"/>
      <c r="AN236" s="944"/>
      <c r="AO236" s="944"/>
      <c r="AP236" s="944"/>
      <c r="AQ236" s="951"/>
      <c r="AR236" s="952"/>
      <c r="AS236" s="945">
        <f t="shared" si="37"/>
        <v>0</v>
      </c>
      <c r="AT236" s="945"/>
      <c r="AU236" s="945"/>
      <c r="AV236" s="945"/>
      <c r="AW236" s="946"/>
      <c r="AX236" s="947"/>
      <c r="AY236" s="948"/>
      <c r="AZ236" s="948"/>
      <c r="BA236" s="948"/>
      <c r="BB236" s="948"/>
      <c r="DT236"/>
      <c r="DU236"/>
      <c r="DV236"/>
      <c r="DW236"/>
      <c r="DX236"/>
      <c r="DY236"/>
      <c r="DZ236"/>
      <c r="EA236"/>
      <c r="EB236"/>
      <c r="EC236"/>
      <c r="EL236" s="13"/>
      <c r="EM236" s="27"/>
      <c r="EN236" s="27">
        <f t="shared" si="44"/>
        <v>0</v>
      </c>
      <c r="EO236" s="27" t="str">
        <f t="shared" si="45"/>
        <v/>
      </c>
      <c r="EP236" s="13"/>
      <c r="EQ236" s="13">
        <f>IF(AND(OR(P236="固・国A",P236="固・国B",P236="固"),OR(AJ236=PL①!$H$29,AJ236=PL①!$H$30,AJ236=PL①!$H$31)),1,0)</f>
        <v>0</v>
      </c>
      <c r="ER236" s="13">
        <f t="shared" si="46"/>
        <v>0</v>
      </c>
      <c r="ES236" s="13">
        <f>IF(ER236=0,1,IF($R$74="",0,VLOOKUP($R$74,PL②!A$58:$P$1530,ER236))+IF($AG$74="",0,VLOOKUP($AG$74,PL②!A$58:$P$1530,ER236))+IF($AV$74="",0,VLOOKUP($AV$74,PL②!A$58:$P$1530,ER236)))</f>
        <v>1</v>
      </c>
      <c r="ET236" s="13" t="str">
        <f>IF(ES236=0,"No."&amp;ROW(A83)&amp;" ","")</f>
        <v/>
      </c>
      <c r="EU236" s="13"/>
      <c r="EV236" s="13">
        <f>IF(OR(P236="固・国A",P236="固・国B",P236=PL①!$A$32,P236=PL①!$A$33),1,0)</f>
        <v>1</v>
      </c>
      <c r="EY236" s="13">
        <f t="shared" si="47"/>
        <v>0</v>
      </c>
      <c r="EZ236" s="13">
        <f t="shared" si="48"/>
        <v>0</v>
      </c>
      <c r="FA236" s="13">
        <f>IF(AND(AJ236=PL①!$H$32,OR(入力①申請書項目!P236="固・国A",入力①申請書項目!P236="固・国B",入力①申請書項目!P236="固")),1,0)</f>
        <v>0</v>
      </c>
      <c r="FB236" s="13">
        <f>IF(AND($R$70=PL②!$G$1,入力①申請書項目!AJ236=PL①!$H$29,OR(入力①申請書項目!P236="固・国A",入力①申請書項目!P236="固・国B",入力①申請書項目!P236=PL①!$A$32,入力①申請書項目!P236=PL①!$A$33)),1,0)</f>
        <v>0</v>
      </c>
      <c r="FC236" s="13">
        <f>IF(AND(AW236=PL①!$D$29,OR(入力①申請書項目!P236="固・国A",入力①申請書項目!P236="固・国B",入力①申請書項目!P236="固")),1,0)</f>
        <v>0</v>
      </c>
      <c r="FE236" s="27" t="str">
        <f>IF(EY236=1,"No."&amp;ROW(A83)&amp;" ","")</f>
        <v/>
      </c>
      <c r="FF236" s="27" t="str">
        <f>IF(EZ236=1,"No."&amp;ROW(A83)&amp;" ","")</f>
        <v/>
      </c>
      <c r="FG236" s="27" t="str">
        <f>IF(FA236=1,"No."&amp;ROW(A83)&amp;" ","")</f>
        <v/>
      </c>
      <c r="FH236" s="27" t="str">
        <f>IF(FB236=1,"No."&amp;ROW(A83)&amp;" ","")</f>
        <v/>
      </c>
      <c r="FI236" s="27" t="str">
        <f>IF(FC236=1,"No."&amp;ROW(A83)&amp;" ","")</f>
        <v/>
      </c>
      <c r="FK236" s="42">
        <f t="shared" si="49"/>
        <v>1</v>
      </c>
      <c r="FL236" s="42" t="str">
        <f t="shared" si="57"/>
        <v/>
      </c>
    </row>
    <row r="237" spans="4:168" ht="13.5" customHeight="1" x14ac:dyDescent="0.15">
      <c r="D237" s="113">
        <v>67</v>
      </c>
      <c r="E237" s="933"/>
      <c r="F237" s="934"/>
      <c r="G237" s="935"/>
      <c r="H237" s="936"/>
      <c r="I237" s="937"/>
      <c r="J237" s="938"/>
      <c r="K237" s="939"/>
      <c r="L237" s="939"/>
      <c r="M237" s="930"/>
      <c r="N237" s="931"/>
      <c r="O237" s="932"/>
      <c r="P237" s="938"/>
      <c r="Q237" s="938"/>
      <c r="R237" s="938"/>
      <c r="S237" s="938"/>
      <c r="T237" s="940"/>
      <c r="U237" s="940"/>
      <c r="V237" s="940"/>
      <c r="W237" s="940"/>
      <c r="X237" s="940"/>
      <c r="Y237" s="940"/>
      <c r="Z237" s="940"/>
      <c r="AA237" s="940"/>
      <c r="AB237" s="940"/>
      <c r="AC237" s="940"/>
      <c r="AD237" s="949"/>
      <c r="AE237" s="950"/>
      <c r="AF237" s="950"/>
      <c r="AG237" s="952"/>
      <c r="AH237" s="952"/>
      <c r="AI237" s="943"/>
      <c r="AJ237" s="953"/>
      <c r="AK237" s="954"/>
      <c r="AL237" s="954"/>
      <c r="AM237" s="955"/>
      <c r="AN237" s="944"/>
      <c r="AO237" s="944"/>
      <c r="AP237" s="944"/>
      <c r="AQ237" s="951"/>
      <c r="AR237" s="952"/>
      <c r="AS237" s="945">
        <f t="shared" si="37"/>
        <v>0</v>
      </c>
      <c r="AT237" s="945"/>
      <c r="AU237" s="945"/>
      <c r="AV237" s="945"/>
      <c r="AW237" s="946"/>
      <c r="AX237" s="947"/>
      <c r="AY237" s="948"/>
      <c r="AZ237" s="948"/>
      <c r="BA237" s="948"/>
      <c r="BB237" s="948"/>
      <c r="DT237"/>
      <c r="DU237"/>
      <c r="DV237"/>
      <c r="DW237"/>
      <c r="DX237"/>
      <c r="DY237"/>
      <c r="DZ237"/>
      <c r="EA237"/>
      <c r="EB237"/>
      <c r="EC237"/>
      <c r="EL237" s="13"/>
      <c r="EM237" s="27"/>
      <c r="EN237" s="27">
        <f t="shared" si="44"/>
        <v>0</v>
      </c>
      <c r="EO237" s="27" t="str">
        <f t="shared" si="45"/>
        <v/>
      </c>
      <c r="EP237" s="13"/>
      <c r="EQ237" s="13">
        <f>IF(AND(OR(P237="固・国A",P237="固・国B",P237="固"),OR(AJ237=PL①!$H$29,AJ237=PL①!$H$30,AJ237=PL①!$H$31)),1,0)</f>
        <v>0</v>
      </c>
      <c r="ER237" s="13">
        <f t="shared" si="46"/>
        <v>0</v>
      </c>
      <c r="ES237" s="13">
        <f>IF(ER237=0,1,IF($R$74="",0,VLOOKUP($R$74,PL②!A$58:$P$1530,ER237))+IF($AG$74="",0,VLOOKUP($AG$74,PL②!A$58:$P$1530,ER237))+IF($AV$74="",0,VLOOKUP($AV$74,PL②!A$58:$P$1530,ER237)))</f>
        <v>1</v>
      </c>
      <c r="ET237" s="13" t="str">
        <f>IF(ES237=0,"No."&amp;ROW(A84)&amp;" ","")</f>
        <v/>
      </c>
      <c r="EU237" s="13"/>
      <c r="EV237" s="13">
        <f>IF(OR(P237="固・国A",P237="固・国B",P237=PL①!$A$32,P237=PL①!$A$33),1,0)</f>
        <v>1</v>
      </c>
      <c r="EY237" s="13">
        <f t="shared" si="47"/>
        <v>0</v>
      </c>
      <c r="EZ237" s="13">
        <f t="shared" si="48"/>
        <v>0</v>
      </c>
      <c r="FA237" s="13">
        <f>IF(AND(AJ237=PL①!$H$32,OR(入力①申請書項目!P237="固・国A",入力①申請書項目!P237="固・国B",入力①申請書項目!P237="固")),1,0)</f>
        <v>0</v>
      </c>
      <c r="FB237" s="13">
        <f>IF(AND($R$70=PL②!$G$1,入力①申請書項目!AJ237=PL①!$H$29,OR(入力①申請書項目!P237="固・国A",入力①申請書項目!P237="固・国B",入力①申請書項目!P237=PL①!$A$32,入力①申請書項目!P237=PL①!$A$33)),1,0)</f>
        <v>0</v>
      </c>
      <c r="FC237" s="13">
        <f>IF(AND(AW237=PL①!$D$29,OR(入力①申請書項目!P237="固・国A",入力①申請書項目!P237="固・国B",入力①申請書項目!P237="固")),1,0)</f>
        <v>0</v>
      </c>
      <c r="FE237" s="27" t="str">
        <f>IF(EY237=1,"No."&amp;ROW(A84)&amp;" ","")</f>
        <v/>
      </c>
      <c r="FF237" s="27" t="str">
        <f>IF(EZ237=1,"No."&amp;ROW(A84)&amp;" ","")</f>
        <v/>
      </c>
      <c r="FG237" s="27" t="str">
        <f>IF(FA237=1,"No."&amp;ROW(A84)&amp;" ","")</f>
        <v/>
      </c>
      <c r="FH237" s="27" t="str">
        <f>IF(FB237=1,"No."&amp;ROW(A84)&amp;" ","")</f>
        <v/>
      </c>
      <c r="FI237" s="27" t="str">
        <f>IF(FC237=1,"No."&amp;ROW(A84)&amp;" ","")</f>
        <v/>
      </c>
      <c r="FK237" s="42">
        <f t="shared" si="49"/>
        <v>1</v>
      </c>
      <c r="FL237" s="42" t="str">
        <f t="shared" si="57"/>
        <v/>
      </c>
    </row>
    <row r="238" spans="4:168" ht="13.5" customHeight="1" x14ac:dyDescent="0.15">
      <c r="D238" s="113">
        <v>68</v>
      </c>
      <c r="E238" s="933"/>
      <c r="F238" s="934"/>
      <c r="G238" s="935"/>
      <c r="H238" s="936"/>
      <c r="I238" s="937"/>
      <c r="J238" s="938"/>
      <c r="K238" s="939"/>
      <c r="L238" s="939"/>
      <c r="M238" s="930"/>
      <c r="N238" s="931"/>
      <c r="O238" s="932"/>
      <c r="P238" s="938"/>
      <c r="Q238" s="938"/>
      <c r="R238" s="938"/>
      <c r="S238" s="938"/>
      <c r="T238" s="940"/>
      <c r="U238" s="940"/>
      <c r="V238" s="940"/>
      <c r="W238" s="940"/>
      <c r="X238" s="940"/>
      <c r="Y238" s="940"/>
      <c r="Z238" s="940"/>
      <c r="AA238" s="940"/>
      <c r="AB238" s="940"/>
      <c r="AC238" s="940"/>
      <c r="AD238" s="949"/>
      <c r="AE238" s="950"/>
      <c r="AF238" s="950"/>
      <c r="AG238" s="952"/>
      <c r="AH238" s="952"/>
      <c r="AI238" s="943"/>
      <c r="AJ238" s="953"/>
      <c r="AK238" s="954"/>
      <c r="AL238" s="954"/>
      <c r="AM238" s="955"/>
      <c r="AN238" s="944"/>
      <c r="AO238" s="944"/>
      <c r="AP238" s="944"/>
      <c r="AQ238" s="951"/>
      <c r="AR238" s="952"/>
      <c r="AS238" s="945">
        <f t="shared" si="37"/>
        <v>0</v>
      </c>
      <c r="AT238" s="945"/>
      <c r="AU238" s="945"/>
      <c r="AV238" s="945"/>
      <c r="AW238" s="946"/>
      <c r="AX238" s="947"/>
      <c r="AY238" s="948"/>
      <c r="AZ238" s="948"/>
      <c r="BA238" s="948"/>
      <c r="BB238" s="948"/>
      <c r="DT238"/>
      <c r="DU238"/>
      <c r="DV238"/>
      <c r="DW238"/>
      <c r="DX238"/>
      <c r="DY238"/>
      <c r="DZ238"/>
      <c r="EA238"/>
      <c r="EB238"/>
      <c r="EC238"/>
      <c r="EL238" s="13"/>
      <c r="EM238" s="27"/>
      <c r="EN238" s="27">
        <f t="shared" si="44"/>
        <v>0</v>
      </c>
      <c r="EO238" s="27" t="str">
        <f t="shared" si="45"/>
        <v/>
      </c>
      <c r="EP238" s="13"/>
      <c r="EQ238" s="13">
        <f>IF(AND(OR(P238="固・国A",P238="固・国B",P238="固"),OR(AJ238=PL①!$H$29,AJ238=PL①!$H$30,AJ238=PL①!$H$31)),1,0)</f>
        <v>0</v>
      </c>
      <c r="ER238" s="13">
        <f t="shared" si="46"/>
        <v>0</v>
      </c>
      <c r="ES238" s="13">
        <f>IF(ER238=0,1,IF($R$74="",0,VLOOKUP($R$74,PL②!A$58:$P$1530,ER238))+IF($AG$74="",0,VLOOKUP($AG$74,PL②!A$58:$P$1530,ER238))+IF($AV$74="",0,VLOOKUP($AV$74,PL②!A$58:$P$1530,ER238)))</f>
        <v>1</v>
      </c>
      <c r="ET238" s="13" t="str">
        <f>IF(ES238=0,"No."&amp;ROW(A85)&amp;" ","")</f>
        <v/>
      </c>
      <c r="EU238" s="13"/>
      <c r="EV238" s="13">
        <f>IF(OR(P238="固・国A",P238="固・国B",P238=PL①!$A$32,P238=PL①!$A$33),1,0)</f>
        <v>1</v>
      </c>
      <c r="EY238" s="13">
        <f t="shared" si="47"/>
        <v>0</v>
      </c>
      <c r="EZ238" s="13">
        <f t="shared" si="48"/>
        <v>0</v>
      </c>
      <c r="FA238" s="13">
        <f>IF(AND(AJ238=PL①!$H$32,OR(入力①申請書項目!P238="固・国A",入力①申請書項目!P238="固・国B",入力①申請書項目!P238="固")),1,0)</f>
        <v>0</v>
      </c>
      <c r="FB238" s="13">
        <f>IF(AND($R$70=PL②!$G$1,入力①申請書項目!AJ238=PL①!$H$29,OR(入力①申請書項目!P238="固・国A",入力①申請書項目!P238="固・国B",入力①申請書項目!P238=PL①!$A$32,入力①申請書項目!P238=PL①!$A$33)),1,0)</f>
        <v>0</v>
      </c>
      <c r="FC238" s="13">
        <f>IF(AND(AW238=PL①!$D$29,OR(入力①申請書項目!P238="固・国A",入力①申請書項目!P238="固・国B",入力①申請書項目!P238="固")),1,0)</f>
        <v>0</v>
      </c>
      <c r="FE238" s="27" t="str">
        <f>IF(EY238=1,"No."&amp;ROW(A85)&amp;" ","")</f>
        <v/>
      </c>
      <c r="FF238" s="27" t="str">
        <f>IF(EZ238=1,"No."&amp;ROW(A85)&amp;" ","")</f>
        <v/>
      </c>
      <c r="FG238" s="27" t="str">
        <f>IF(FA238=1,"No."&amp;ROW(A85)&amp;" ","")</f>
        <v/>
      </c>
      <c r="FH238" s="27" t="str">
        <f>IF(FB238=1,"No."&amp;ROW(A85)&amp;" ","")</f>
        <v/>
      </c>
      <c r="FI238" s="27" t="str">
        <f>IF(FC238=1,"No."&amp;ROW(A85)&amp;" ","")</f>
        <v/>
      </c>
      <c r="FK238" s="42">
        <f t="shared" si="49"/>
        <v>1</v>
      </c>
      <c r="FL238" s="42" t="str">
        <f t="shared" si="57"/>
        <v/>
      </c>
    </row>
    <row r="239" spans="4:168" ht="13.5" customHeight="1" x14ac:dyDescent="0.15">
      <c r="D239" s="113">
        <v>69</v>
      </c>
      <c r="E239" s="933"/>
      <c r="F239" s="934"/>
      <c r="G239" s="935"/>
      <c r="H239" s="936"/>
      <c r="I239" s="937"/>
      <c r="J239" s="938"/>
      <c r="K239" s="939"/>
      <c r="L239" s="939"/>
      <c r="M239" s="930"/>
      <c r="N239" s="931"/>
      <c r="O239" s="932"/>
      <c r="P239" s="938"/>
      <c r="Q239" s="938"/>
      <c r="R239" s="938"/>
      <c r="S239" s="938"/>
      <c r="T239" s="940"/>
      <c r="U239" s="940"/>
      <c r="V239" s="940"/>
      <c r="W239" s="940"/>
      <c r="X239" s="940"/>
      <c r="Y239" s="940"/>
      <c r="Z239" s="940"/>
      <c r="AA239" s="940"/>
      <c r="AB239" s="940"/>
      <c r="AC239" s="940"/>
      <c r="AD239" s="949"/>
      <c r="AE239" s="950"/>
      <c r="AF239" s="950"/>
      <c r="AG239" s="952"/>
      <c r="AH239" s="952"/>
      <c r="AI239" s="943"/>
      <c r="AJ239" s="953"/>
      <c r="AK239" s="954"/>
      <c r="AL239" s="954"/>
      <c r="AM239" s="955"/>
      <c r="AN239" s="944"/>
      <c r="AO239" s="944"/>
      <c r="AP239" s="944"/>
      <c r="AQ239" s="951"/>
      <c r="AR239" s="952"/>
      <c r="AS239" s="945">
        <f t="shared" si="37"/>
        <v>0</v>
      </c>
      <c r="AT239" s="945"/>
      <c r="AU239" s="945"/>
      <c r="AV239" s="945"/>
      <c r="AW239" s="946"/>
      <c r="AX239" s="947"/>
      <c r="AY239" s="948"/>
      <c r="AZ239" s="948"/>
      <c r="BA239" s="948"/>
      <c r="BB239" s="948"/>
      <c r="DT239"/>
      <c r="DU239"/>
      <c r="DV239"/>
      <c r="DW239"/>
      <c r="DX239"/>
      <c r="DY239"/>
      <c r="DZ239"/>
      <c r="EA239"/>
      <c r="EB239"/>
      <c r="EC239"/>
      <c r="EL239" s="13"/>
      <c r="EM239" s="27"/>
      <c r="EN239" s="27">
        <f t="shared" si="44"/>
        <v>0</v>
      </c>
      <c r="EO239" s="27" t="str">
        <f t="shared" si="45"/>
        <v/>
      </c>
      <c r="EP239" s="13"/>
      <c r="EQ239" s="13">
        <f>IF(AND(OR(P239="固・国A",P239="固・国B",P239="固"),OR(AJ239=PL①!$H$29,AJ239=PL①!$H$30,AJ239=PL①!$H$31)),1,0)</f>
        <v>0</v>
      </c>
      <c r="ER239" s="13">
        <f t="shared" si="46"/>
        <v>0</v>
      </c>
      <c r="ES239" s="13">
        <f>IF(ER239=0,1,IF($R$74="",0,VLOOKUP($R$74,PL②!A$58:$P$1530,ER239))+IF($AG$74="",0,VLOOKUP($AG$74,PL②!A$58:$P$1530,ER239))+IF($AV$74="",0,VLOOKUP($AV$74,PL②!A$58:$P$1530,ER239)))</f>
        <v>1</v>
      </c>
      <c r="ET239" s="13" t="str">
        <f>IF(ES239=0,"No."&amp;ROW(A86)&amp;" ","")</f>
        <v/>
      </c>
      <c r="EU239" s="13"/>
      <c r="EV239" s="13">
        <f>IF(OR(P239="固・国A",P239="固・国B",P239=PL①!$A$32,P239=PL①!$A$33),1,0)</f>
        <v>1</v>
      </c>
      <c r="EY239" s="13">
        <f t="shared" si="47"/>
        <v>0</v>
      </c>
      <c r="EZ239" s="13">
        <f t="shared" si="48"/>
        <v>0</v>
      </c>
      <c r="FA239" s="13">
        <f>IF(AND(AJ239=PL①!$H$32,OR(入力①申請書項目!P239="固・国A",入力①申請書項目!P239="固・国B",入力①申請書項目!P239="固")),1,0)</f>
        <v>0</v>
      </c>
      <c r="FB239" s="13">
        <f>IF(AND($R$70=PL②!$G$1,入力①申請書項目!AJ239=PL①!$H$29,OR(入力①申請書項目!P239="固・国A",入力①申請書項目!P239="固・国B",入力①申請書項目!P239=PL①!$A$32,入力①申請書項目!P239=PL①!$A$33)),1,0)</f>
        <v>0</v>
      </c>
      <c r="FC239" s="13">
        <f>IF(AND(AW239=PL①!$D$29,OR(入力①申請書項目!P239="固・国A",入力①申請書項目!P239="固・国B",入力①申請書項目!P239="固")),1,0)</f>
        <v>0</v>
      </c>
      <c r="FE239" s="27" t="str">
        <f>IF(EY239=1,"No."&amp;ROW(A86)&amp;" ","")</f>
        <v/>
      </c>
      <c r="FF239" s="27" t="str">
        <f>IF(EZ239=1,"No."&amp;ROW(A86)&amp;" ","")</f>
        <v/>
      </c>
      <c r="FG239" s="27" t="str">
        <f>IF(FA239=1,"No."&amp;ROW(A86)&amp;" ","")</f>
        <v/>
      </c>
      <c r="FH239" s="27" t="str">
        <f>IF(FB239=1,"No."&amp;ROW(A86)&amp;" ","")</f>
        <v/>
      </c>
      <c r="FI239" s="27" t="str">
        <f>IF(FC239=1,"No."&amp;ROW(A86)&amp;" ","")</f>
        <v/>
      </c>
      <c r="FK239" s="42">
        <f t="shared" si="49"/>
        <v>1</v>
      </c>
      <c r="FL239" s="42" t="str">
        <f t="shared" si="57"/>
        <v/>
      </c>
    </row>
    <row r="240" spans="4:168" ht="13.5" customHeight="1" x14ac:dyDescent="0.15">
      <c r="D240" s="113">
        <v>70</v>
      </c>
      <c r="E240" s="933"/>
      <c r="F240" s="934"/>
      <c r="G240" s="935"/>
      <c r="H240" s="936"/>
      <c r="I240" s="937"/>
      <c r="J240" s="938"/>
      <c r="K240" s="939"/>
      <c r="L240" s="939"/>
      <c r="M240" s="930"/>
      <c r="N240" s="931"/>
      <c r="O240" s="932"/>
      <c r="P240" s="938"/>
      <c r="Q240" s="938"/>
      <c r="R240" s="938"/>
      <c r="S240" s="938"/>
      <c r="T240" s="940"/>
      <c r="U240" s="940"/>
      <c r="V240" s="940"/>
      <c r="W240" s="940"/>
      <c r="X240" s="940"/>
      <c r="Y240" s="940"/>
      <c r="Z240" s="940"/>
      <c r="AA240" s="940"/>
      <c r="AB240" s="940"/>
      <c r="AC240" s="940"/>
      <c r="AD240" s="949"/>
      <c r="AE240" s="950"/>
      <c r="AF240" s="950"/>
      <c r="AG240" s="952"/>
      <c r="AH240" s="952"/>
      <c r="AI240" s="943"/>
      <c r="AJ240" s="953"/>
      <c r="AK240" s="954"/>
      <c r="AL240" s="954"/>
      <c r="AM240" s="955"/>
      <c r="AN240" s="944"/>
      <c r="AO240" s="944"/>
      <c r="AP240" s="944"/>
      <c r="AQ240" s="951"/>
      <c r="AR240" s="952"/>
      <c r="AS240" s="945">
        <f t="shared" si="37"/>
        <v>0</v>
      </c>
      <c r="AT240" s="945"/>
      <c r="AU240" s="945"/>
      <c r="AV240" s="945"/>
      <c r="AW240" s="946"/>
      <c r="AX240" s="947"/>
      <c r="AY240" s="948"/>
      <c r="AZ240" s="948"/>
      <c r="BA240" s="948"/>
      <c r="BB240" s="948"/>
      <c r="DT240"/>
      <c r="DU240"/>
      <c r="DV240"/>
      <c r="DW240"/>
      <c r="DX240"/>
      <c r="DY240"/>
      <c r="DZ240"/>
      <c r="EA240"/>
      <c r="EB240"/>
      <c r="EC240"/>
      <c r="EL240" s="13"/>
      <c r="EM240" s="27"/>
      <c r="EN240" s="27">
        <f t="shared" si="44"/>
        <v>0</v>
      </c>
      <c r="EO240" s="27" t="str">
        <f t="shared" si="45"/>
        <v/>
      </c>
      <c r="EP240" s="13"/>
      <c r="EQ240" s="13">
        <f>IF(AND(OR(P240="固・国A",P240="固・国B",P240="固"),OR(AJ240=PL①!$H$29,AJ240=PL①!$H$30,AJ240=PL①!$H$31)),1,0)</f>
        <v>0</v>
      </c>
      <c r="ER240" s="13">
        <f t="shared" si="46"/>
        <v>0</v>
      </c>
      <c r="ES240" s="13">
        <f>IF(ER240=0,1,IF($R$74="",0,VLOOKUP($R$74,PL②!A$58:$P$1530,ER240))+IF($AG$74="",0,VLOOKUP($AG$74,PL②!A$58:$P$1530,ER240))+IF($AV$74="",0,VLOOKUP($AV$74,PL②!A$58:$P$1530,ER240)))</f>
        <v>1</v>
      </c>
      <c r="ET240" s="13" t="str">
        <f t="shared" ref="ET240:ET245" si="58">IF(ES240=0,"No."&amp;ROW(A92)&amp;" ","")</f>
        <v/>
      </c>
      <c r="EU240" s="13"/>
      <c r="EV240" s="13">
        <f>IF(OR(P240="固・国A",P240="固・国B",P240=PL①!$A$32,P240=PL①!$A$33),1,0)</f>
        <v>1</v>
      </c>
      <c r="EY240" s="13">
        <f t="shared" si="47"/>
        <v>0</v>
      </c>
      <c r="EZ240" s="13">
        <f t="shared" si="48"/>
        <v>0</v>
      </c>
      <c r="FA240" s="13">
        <f>IF(AND(AJ240=PL①!$H$32,OR(入力①申請書項目!P240="固・国A",入力①申請書項目!P240="固・国B",入力①申請書項目!P240="固")),1,0)</f>
        <v>0</v>
      </c>
      <c r="FB240" s="13">
        <f>IF(AND($R$70=PL②!$G$1,入力①申請書項目!AJ240=PL①!$H$29,OR(入力①申請書項目!P240="固・国A",入力①申請書項目!P240="固・国B",入力①申請書項目!P240=PL①!$A$32,入力①申請書項目!P240=PL①!$A$33)),1,0)</f>
        <v>0</v>
      </c>
      <c r="FC240" s="13">
        <f>IF(AND(AW240=PL①!$D$29,OR(入力①申請書項目!P240="固・国A",入力①申請書項目!P240="固・国B",入力①申請書項目!P240="固")),1,0)</f>
        <v>0</v>
      </c>
      <c r="FE240" s="27" t="str">
        <f t="shared" ref="FE240:FE245" si="59">IF(EY240=1,"No."&amp;ROW(A92)&amp;" ","")</f>
        <v/>
      </c>
      <c r="FF240" s="27" t="str">
        <f t="shared" ref="FF240:FF245" si="60">IF(EZ240=1,"No."&amp;ROW(A92)&amp;" ","")</f>
        <v/>
      </c>
      <c r="FG240" s="27" t="str">
        <f t="shared" ref="FG240:FG245" si="61">IF(FA240=1,"No."&amp;ROW(A92)&amp;" ","")</f>
        <v/>
      </c>
      <c r="FH240" s="27" t="str">
        <f t="shared" ref="FH240:FH245" si="62">IF(FB240=1,"No."&amp;ROW(A92)&amp;" ","")</f>
        <v/>
      </c>
      <c r="FI240" s="27" t="str">
        <f t="shared" ref="FI240:FI245" si="63">IF(FC240=1,"No."&amp;ROW(A92)&amp;" ","")</f>
        <v/>
      </c>
      <c r="FK240" s="42">
        <f t="shared" si="49"/>
        <v>1</v>
      </c>
      <c r="FL240" s="42" t="str">
        <f t="shared" si="57"/>
        <v/>
      </c>
    </row>
    <row r="241" spans="4:168" ht="13.5" customHeight="1" x14ac:dyDescent="0.15">
      <c r="D241" s="113">
        <v>71</v>
      </c>
      <c r="E241" s="933"/>
      <c r="F241" s="934"/>
      <c r="G241" s="935"/>
      <c r="H241" s="936"/>
      <c r="I241" s="937"/>
      <c r="J241" s="938"/>
      <c r="K241" s="939"/>
      <c r="L241" s="939"/>
      <c r="M241" s="930"/>
      <c r="N241" s="931"/>
      <c r="O241" s="932"/>
      <c r="P241" s="938"/>
      <c r="Q241" s="938"/>
      <c r="R241" s="938"/>
      <c r="S241" s="938"/>
      <c r="T241" s="940"/>
      <c r="U241" s="940"/>
      <c r="V241" s="940"/>
      <c r="W241" s="940"/>
      <c r="X241" s="940"/>
      <c r="Y241" s="940"/>
      <c r="Z241" s="940"/>
      <c r="AA241" s="940"/>
      <c r="AB241" s="940"/>
      <c r="AC241" s="940"/>
      <c r="AD241" s="949"/>
      <c r="AE241" s="950"/>
      <c r="AF241" s="950"/>
      <c r="AG241" s="952"/>
      <c r="AH241" s="952"/>
      <c r="AI241" s="943"/>
      <c r="AJ241" s="953"/>
      <c r="AK241" s="954"/>
      <c r="AL241" s="954"/>
      <c r="AM241" s="955"/>
      <c r="AN241" s="944"/>
      <c r="AO241" s="944"/>
      <c r="AP241" s="944"/>
      <c r="AQ241" s="951"/>
      <c r="AR241" s="952"/>
      <c r="AS241" s="945">
        <f t="shared" si="37"/>
        <v>0</v>
      </c>
      <c r="AT241" s="945"/>
      <c r="AU241" s="945"/>
      <c r="AV241" s="945"/>
      <c r="AW241" s="946"/>
      <c r="AX241" s="947"/>
      <c r="AY241" s="948"/>
      <c r="AZ241" s="948"/>
      <c r="BA241" s="948"/>
      <c r="BB241" s="948"/>
      <c r="DT241"/>
      <c r="DU241"/>
      <c r="DV241"/>
      <c r="DW241"/>
      <c r="DX241"/>
      <c r="DY241"/>
      <c r="DZ241"/>
      <c r="EA241"/>
      <c r="EB241"/>
      <c r="EC241"/>
      <c r="EL241" s="13"/>
      <c r="EM241" s="27"/>
      <c r="EN241" s="27">
        <f t="shared" si="44"/>
        <v>0</v>
      </c>
      <c r="EO241" s="27" t="str">
        <f t="shared" si="45"/>
        <v/>
      </c>
      <c r="EP241" s="13"/>
      <c r="EQ241" s="13">
        <f>IF(AND(OR(P241="固・国A",P241="固・国B",P241="固"),OR(AJ241=PL①!$H$29,AJ241=PL①!$H$30,AJ241=PL①!$H$31)),1,0)</f>
        <v>0</v>
      </c>
      <c r="ER241" s="13">
        <f t="shared" si="46"/>
        <v>0</v>
      </c>
      <c r="ES241" s="13">
        <f>IF(ER241=0,1,IF($R$74="",0,VLOOKUP($R$74,PL②!A$58:$P$1530,ER241))+IF($AG$74="",0,VLOOKUP($AG$74,PL②!A$58:$P$1530,ER241))+IF($AV$74="",0,VLOOKUP($AV$74,PL②!A$58:$P$1530,ER241)))</f>
        <v>1</v>
      </c>
      <c r="ET241" s="13" t="str">
        <f t="shared" si="58"/>
        <v/>
      </c>
      <c r="EU241" s="13"/>
      <c r="EV241" s="13">
        <f>IF(OR(P241="固・国A",P241="固・国B",P241=PL①!$A$32,P241=PL①!$A$33),1,0)</f>
        <v>1</v>
      </c>
      <c r="EY241" s="13">
        <f t="shared" si="47"/>
        <v>0</v>
      </c>
      <c r="EZ241" s="13">
        <f t="shared" si="48"/>
        <v>0</v>
      </c>
      <c r="FA241" s="13">
        <f>IF(AND(AJ241=PL①!$H$32,OR(入力①申請書項目!P241="固・国A",入力①申請書項目!P241="固・国B",入力①申請書項目!P241="固")),1,0)</f>
        <v>0</v>
      </c>
      <c r="FB241" s="13">
        <f>IF(AND($R$70=PL②!$G$1,入力①申請書項目!AJ241=PL①!$H$29,OR(入力①申請書項目!P241="固・国A",入力①申請書項目!P241="固・国B",入力①申請書項目!P241=PL①!$A$32,入力①申請書項目!P241=PL①!$A$33)),1,0)</f>
        <v>0</v>
      </c>
      <c r="FC241" s="13">
        <f>IF(AND(AW241=PL①!$D$29,OR(入力①申請書項目!P241="固・国A",入力①申請書項目!P241="固・国B",入力①申請書項目!P241="固")),1,0)</f>
        <v>0</v>
      </c>
      <c r="FE241" s="27" t="str">
        <f t="shared" si="59"/>
        <v/>
      </c>
      <c r="FF241" s="27" t="str">
        <f t="shared" si="60"/>
        <v/>
      </c>
      <c r="FG241" s="27" t="str">
        <f t="shared" si="61"/>
        <v/>
      </c>
      <c r="FH241" s="27" t="str">
        <f t="shared" si="62"/>
        <v/>
      </c>
      <c r="FI241" s="27" t="str">
        <f t="shared" si="63"/>
        <v/>
      </c>
      <c r="FK241" s="42">
        <f t="shared" si="49"/>
        <v>1</v>
      </c>
      <c r="FL241" s="42" t="str">
        <f t="shared" si="57"/>
        <v/>
      </c>
    </row>
    <row r="242" spans="4:168" ht="13.5" customHeight="1" x14ac:dyDescent="0.15">
      <c r="D242" s="113">
        <v>72</v>
      </c>
      <c r="E242" s="933"/>
      <c r="F242" s="934"/>
      <c r="G242" s="935"/>
      <c r="H242" s="936"/>
      <c r="I242" s="937"/>
      <c r="J242" s="938"/>
      <c r="K242" s="939"/>
      <c r="L242" s="939"/>
      <c r="M242" s="930"/>
      <c r="N242" s="931"/>
      <c r="O242" s="932"/>
      <c r="P242" s="938"/>
      <c r="Q242" s="938"/>
      <c r="R242" s="938"/>
      <c r="S242" s="938"/>
      <c r="T242" s="940"/>
      <c r="U242" s="940"/>
      <c r="V242" s="940"/>
      <c r="W242" s="940"/>
      <c r="X242" s="940"/>
      <c r="Y242" s="940"/>
      <c r="Z242" s="940"/>
      <c r="AA242" s="940"/>
      <c r="AB242" s="940"/>
      <c r="AC242" s="940"/>
      <c r="AD242" s="949"/>
      <c r="AE242" s="950"/>
      <c r="AF242" s="950"/>
      <c r="AG242" s="952"/>
      <c r="AH242" s="952"/>
      <c r="AI242" s="943"/>
      <c r="AJ242" s="953"/>
      <c r="AK242" s="954"/>
      <c r="AL242" s="954"/>
      <c r="AM242" s="955"/>
      <c r="AN242" s="944"/>
      <c r="AO242" s="944"/>
      <c r="AP242" s="944"/>
      <c r="AQ242" s="951"/>
      <c r="AR242" s="952"/>
      <c r="AS242" s="945">
        <f t="shared" si="37"/>
        <v>0</v>
      </c>
      <c r="AT242" s="945"/>
      <c r="AU242" s="945"/>
      <c r="AV242" s="945"/>
      <c r="AW242" s="946"/>
      <c r="AX242" s="947"/>
      <c r="AY242" s="948"/>
      <c r="AZ242" s="948"/>
      <c r="BA242" s="948"/>
      <c r="BB242" s="948"/>
      <c r="DT242"/>
      <c r="DU242"/>
      <c r="DV242"/>
      <c r="DW242"/>
      <c r="DX242"/>
      <c r="DY242"/>
      <c r="DZ242"/>
      <c r="EA242"/>
      <c r="EB242"/>
      <c r="EC242"/>
      <c r="EL242" s="13"/>
      <c r="EM242" s="27"/>
      <c r="EN242" s="27">
        <f t="shared" si="44"/>
        <v>0</v>
      </c>
      <c r="EO242" s="27" t="str">
        <f t="shared" si="45"/>
        <v/>
      </c>
      <c r="EP242" s="13"/>
      <c r="EQ242" s="13">
        <f>IF(AND(OR(P242="固・国A",P242="固・国B",P242="固"),OR(AJ242=PL①!$H$29,AJ242=PL①!$H$30,AJ242=PL①!$H$31)),1,0)</f>
        <v>0</v>
      </c>
      <c r="ER242" s="13">
        <f t="shared" si="46"/>
        <v>0</v>
      </c>
      <c r="ES242" s="13">
        <f>IF(ER242=0,1,IF($R$74="",0,VLOOKUP($R$74,PL②!A$58:$P$1530,ER242))+IF($AG$74="",0,VLOOKUP($AG$74,PL②!A$58:$P$1530,ER242))+IF($AV$74="",0,VLOOKUP($AV$74,PL②!A$58:$P$1530,ER242)))</f>
        <v>1</v>
      </c>
      <c r="ET242" s="13" t="str">
        <f t="shared" si="58"/>
        <v/>
      </c>
      <c r="EU242" s="13"/>
      <c r="EV242" s="13">
        <f>IF(OR(P242="固・国A",P242="固・国B",P242=PL①!$A$32,P242=PL①!$A$33),1,0)</f>
        <v>1</v>
      </c>
      <c r="EY242" s="13">
        <f t="shared" si="47"/>
        <v>0</v>
      </c>
      <c r="EZ242" s="13">
        <f t="shared" si="48"/>
        <v>0</v>
      </c>
      <c r="FA242" s="13">
        <f>IF(AND(AJ242=PL①!$H$32,OR(入力①申請書項目!P242="固・国A",入力①申請書項目!P242="固・国B",入力①申請書項目!P242="固")),1,0)</f>
        <v>0</v>
      </c>
      <c r="FB242" s="13">
        <f>IF(AND($R$70=PL②!$G$1,入力①申請書項目!AJ242=PL①!$H$29,OR(入力①申請書項目!P242="固・国A",入力①申請書項目!P242="固・国B",入力①申請書項目!P242=PL①!$A$32,入力①申請書項目!P242=PL①!$A$33)),1,0)</f>
        <v>0</v>
      </c>
      <c r="FC242" s="13">
        <f>IF(AND(AW242=PL①!$D$29,OR(入力①申請書項目!P242="固・国A",入力①申請書項目!P242="固・国B",入力①申請書項目!P242="固")),1,0)</f>
        <v>0</v>
      </c>
      <c r="FE242" s="27" t="str">
        <f t="shared" si="59"/>
        <v/>
      </c>
      <c r="FF242" s="27" t="str">
        <f t="shared" si="60"/>
        <v/>
      </c>
      <c r="FG242" s="27" t="str">
        <f t="shared" si="61"/>
        <v/>
      </c>
      <c r="FH242" s="27" t="str">
        <f t="shared" si="62"/>
        <v/>
      </c>
      <c r="FI242" s="27" t="str">
        <f t="shared" si="63"/>
        <v/>
      </c>
      <c r="FK242" s="42">
        <f t="shared" si="49"/>
        <v>1</v>
      </c>
      <c r="FL242" s="42" t="str">
        <f t="shared" si="57"/>
        <v/>
      </c>
    </row>
    <row r="243" spans="4:168" ht="13.5" customHeight="1" x14ac:dyDescent="0.15">
      <c r="D243" s="113">
        <v>73</v>
      </c>
      <c r="E243" s="933"/>
      <c r="F243" s="934"/>
      <c r="G243" s="935"/>
      <c r="H243" s="936"/>
      <c r="I243" s="937"/>
      <c r="J243" s="938"/>
      <c r="K243" s="939"/>
      <c r="L243" s="939"/>
      <c r="M243" s="930"/>
      <c r="N243" s="931"/>
      <c r="O243" s="932"/>
      <c r="P243" s="938"/>
      <c r="Q243" s="938"/>
      <c r="R243" s="938"/>
      <c r="S243" s="938"/>
      <c r="T243" s="940"/>
      <c r="U243" s="940"/>
      <c r="V243" s="940"/>
      <c r="W243" s="940"/>
      <c r="X243" s="940"/>
      <c r="Y243" s="940"/>
      <c r="Z243" s="940"/>
      <c r="AA243" s="940"/>
      <c r="AB243" s="940"/>
      <c r="AC243" s="940"/>
      <c r="AD243" s="949"/>
      <c r="AE243" s="950"/>
      <c r="AF243" s="950"/>
      <c r="AG243" s="952"/>
      <c r="AH243" s="952"/>
      <c r="AI243" s="943"/>
      <c r="AJ243" s="953"/>
      <c r="AK243" s="954"/>
      <c r="AL243" s="954"/>
      <c r="AM243" s="955"/>
      <c r="AN243" s="944"/>
      <c r="AO243" s="944"/>
      <c r="AP243" s="944"/>
      <c r="AQ243" s="951"/>
      <c r="AR243" s="952"/>
      <c r="AS243" s="945">
        <f t="shared" si="37"/>
        <v>0</v>
      </c>
      <c r="AT243" s="945"/>
      <c r="AU243" s="945"/>
      <c r="AV243" s="945"/>
      <c r="AW243" s="946"/>
      <c r="AX243" s="947"/>
      <c r="AY243" s="948"/>
      <c r="AZ243" s="948"/>
      <c r="BA243" s="948"/>
      <c r="BB243" s="948"/>
      <c r="DT243"/>
      <c r="DU243"/>
      <c r="DV243"/>
      <c r="DW243"/>
      <c r="DX243"/>
      <c r="DY243"/>
      <c r="DZ243"/>
      <c r="EA243"/>
      <c r="EB243"/>
      <c r="EC243"/>
      <c r="EL243" s="13"/>
      <c r="EM243" s="27"/>
      <c r="EN243" s="27">
        <f t="shared" si="44"/>
        <v>0</v>
      </c>
      <c r="EO243" s="27" t="str">
        <f t="shared" si="45"/>
        <v/>
      </c>
      <c r="EP243" s="13"/>
      <c r="EQ243" s="13">
        <f>IF(AND(OR(P243="固・国A",P243="固・国B",P243="固"),OR(AJ243=PL①!$H$29,AJ243=PL①!$H$30,AJ243=PL①!$H$31)),1,0)</f>
        <v>0</v>
      </c>
      <c r="ER243" s="13">
        <f t="shared" si="46"/>
        <v>0</v>
      </c>
      <c r="ES243" s="13">
        <f>IF(ER243=0,1,IF($R$74="",0,VLOOKUP($R$74,PL②!A$58:$P$1530,ER243))+IF($AG$74="",0,VLOOKUP($AG$74,PL②!A$58:$P$1530,ER243))+IF($AV$74="",0,VLOOKUP($AV$74,PL②!A$58:$P$1530,ER243)))</f>
        <v>1</v>
      </c>
      <c r="ET243" s="13" t="str">
        <f t="shared" si="58"/>
        <v/>
      </c>
      <c r="EU243" s="13"/>
      <c r="EV243" s="13">
        <f>IF(OR(P243="固・国A",P243="固・国B",P243=PL①!$A$32,P243=PL①!$A$33),1,0)</f>
        <v>1</v>
      </c>
      <c r="EY243" s="13">
        <f t="shared" si="47"/>
        <v>0</v>
      </c>
      <c r="EZ243" s="13">
        <f t="shared" si="48"/>
        <v>0</v>
      </c>
      <c r="FA243" s="13">
        <f>IF(AND(AJ243=PL①!$H$32,OR(入力①申請書項目!P243="固・国A",入力①申請書項目!P243="固・国B",入力①申請書項目!P243="固")),1,0)</f>
        <v>0</v>
      </c>
      <c r="FB243" s="13">
        <f>IF(AND($R$70=PL②!$G$1,入力①申請書項目!AJ243=PL①!$H$29,OR(入力①申請書項目!P243="固・国A",入力①申請書項目!P243="固・国B",入力①申請書項目!P243=PL①!$A$32,入力①申請書項目!P243=PL①!$A$33)),1,0)</f>
        <v>0</v>
      </c>
      <c r="FC243" s="13">
        <f>IF(AND(AW243=PL①!$D$29,OR(入力①申請書項目!P243="固・国A",入力①申請書項目!P243="固・国B",入力①申請書項目!P243="固")),1,0)</f>
        <v>0</v>
      </c>
      <c r="FE243" s="27" t="str">
        <f t="shared" si="59"/>
        <v/>
      </c>
      <c r="FF243" s="27" t="str">
        <f t="shared" si="60"/>
        <v/>
      </c>
      <c r="FG243" s="27" t="str">
        <f t="shared" si="61"/>
        <v/>
      </c>
      <c r="FH243" s="27" t="str">
        <f t="shared" si="62"/>
        <v/>
      </c>
      <c r="FI243" s="27" t="str">
        <f t="shared" si="63"/>
        <v/>
      </c>
      <c r="FK243" s="42">
        <f t="shared" si="49"/>
        <v>1</v>
      </c>
      <c r="FL243" s="42" t="str">
        <f t="shared" si="57"/>
        <v/>
      </c>
    </row>
    <row r="244" spans="4:168" ht="13.5" customHeight="1" x14ac:dyDescent="0.15">
      <c r="D244" s="113">
        <v>74</v>
      </c>
      <c r="E244" s="933"/>
      <c r="F244" s="934"/>
      <c r="G244" s="935"/>
      <c r="H244" s="936"/>
      <c r="I244" s="937"/>
      <c r="J244" s="938"/>
      <c r="K244" s="939"/>
      <c r="L244" s="939"/>
      <c r="M244" s="930"/>
      <c r="N244" s="931"/>
      <c r="O244" s="932"/>
      <c r="P244" s="938"/>
      <c r="Q244" s="938"/>
      <c r="R244" s="938"/>
      <c r="S244" s="938"/>
      <c r="T244" s="940"/>
      <c r="U244" s="940"/>
      <c r="V244" s="940"/>
      <c r="W244" s="940"/>
      <c r="X244" s="940"/>
      <c r="Y244" s="940"/>
      <c r="Z244" s="940"/>
      <c r="AA244" s="940"/>
      <c r="AB244" s="940"/>
      <c r="AC244" s="940"/>
      <c r="AD244" s="949"/>
      <c r="AE244" s="950"/>
      <c r="AF244" s="950"/>
      <c r="AG244" s="952"/>
      <c r="AH244" s="952"/>
      <c r="AI244" s="943"/>
      <c r="AJ244" s="953"/>
      <c r="AK244" s="954"/>
      <c r="AL244" s="954"/>
      <c r="AM244" s="955"/>
      <c r="AN244" s="944"/>
      <c r="AO244" s="944"/>
      <c r="AP244" s="944"/>
      <c r="AQ244" s="951"/>
      <c r="AR244" s="952"/>
      <c r="AS244" s="945">
        <f t="shared" si="37"/>
        <v>0</v>
      </c>
      <c r="AT244" s="945"/>
      <c r="AU244" s="945"/>
      <c r="AV244" s="945"/>
      <c r="AW244" s="946"/>
      <c r="AX244" s="947"/>
      <c r="AY244" s="948"/>
      <c r="AZ244" s="948"/>
      <c r="BA244" s="948"/>
      <c r="BB244" s="948"/>
      <c r="DT244"/>
      <c r="DU244"/>
      <c r="DV244"/>
      <c r="DW244"/>
      <c r="DX244"/>
      <c r="DY244"/>
      <c r="DZ244"/>
      <c r="EA244"/>
      <c r="EB244"/>
      <c r="EC244"/>
      <c r="EL244" s="13"/>
      <c r="EM244" s="27"/>
      <c r="EN244" s="27">
        <f t="shared" ref="EN244:EN268" si="64">IF(T244="",0,1)</f>
        <v>0</v>
      </c>
      <c r="EO244" s="27" t="str">
        <f t="shared" ref="EO244:EO268" si="65">IF(T244="","",G244*12+J244)</f>
        <v/>
      </c>
      <c r="EP244" s="13"/>
      <c r="EQ244" s="13">
        <f>IF(AND(OR(P244="固・国A",P244="固・国B",P244="固"),OR(AJ244=PL①!$H$29,AJ244=PL①!$H$30,AJ244=PL①!$H$31)),1,0)</f>
        <v>0</v>
      </c>
      <c r="ER244" s="13">
        <f t="shared" ref="ER244:ER268" si="66">IF(EQ244=1,IF(AD244="埼玉県",10,0)+IF(AD244="千葉県",11,0)+IF(AD244="東京都",12,0)+IF(AD244="神奈川県",13,0)+IF(AD244="愛知県",14,0)+IF(AD244="京都府",15,0)+IF(AD244="大阪府",16,0),0)</f>
        <v>0</v>
      </c>
      <c r="ES244" s="13">
        <f>IF(ER244=0,1,IF($R$74="",0,VLOOKUP($R$74,PL②!A$58:$P$1530,ER244))+IF($AG$74="",0,VLOOKUP($AG$74,PL②!A$58:$P$1530,ER244))+IF($AV$74="",0,VLOOKUP($AV$74,PL②!A$58:$P$1530,ER244)))</f>
        <v>1</v>
      </c>
      <c r="ET244" s="13" t="str">
        <f t="shared" si="58"/>
        <v/>
      </c>
      <c r="EU244" s="13"/>
      <c r="EV244" s="13">
        <f>IF(OR(P244="固・国A",P244="固・国B",P244=PL①!$A$32,P244=PL①!$A$33),1,0)</f>
        <v>1</v>
      </c>
      <c r="EY244" s="13">
        <f t="shared" ref="EY244:EY268" si="67">IF(AND(EO244&lt;$EY$178,EV244=1),1,0)</f>
        <v>0</v>
      </c>
      <c r="EZ244" s="13">
        <f t="shared" ref="EZ244:EZ268" si="68">IF(AND(EO244&lt;$EY$178,EQ244),1,0)</f>
        <v>0</v>
      </c>
      <c r="FA244" s="13">
        <f>IF(AND(AJ244=PL①!$H$32,OR(入力①申請書項目!P244="固・国A",入力①申請書項目!P244="固・国B",入力①申請書項目!P244="固")),1,0)</f>
        <v>0</v>
      </c>
      <c r="FB244" s="13">
        <f>IF(AND($R$70=PL②!$G$1,入力①申請書項目!AJ244=PL①!$H$29,OR(入力①申請書項目!P244="固・国A",入力①申請書項目!P244="固・国B",入力①申請書項目!P244=PL①!$A$32,入力①申請書項目!P244=PL①!$A$33)),1,0)</f>
        <v>0</v>
      </c>
      <c r="FC244" s="13">
        <f>IF(AND(AW244=PL①!$D$29,OR(入力①申請書項目!P244="固・国A",入力①申請書項目!P244="固・国B",入力①申請書項目!P244="固")),1,0)</f>
        <v>0</v>
      </c>
      <c r="FE244" s="27" t="str">
        <f t="shared" si="59"/>
        <v/>
      </c>
      <c r="FF244" s="27" t="str">
        <f t="shared" si="60"/>
        <v/>
      </c>
      <c r="FG244" s="27" t="str">
        <f t="shared" si="61"/>
        <v/>
      </c>
      <c r="FH244" s="27" t="str">
        <f t="shared" si="62"/>
        <v/>
      </c>
      <c r="FI244" s="27" t="str">
        <f t="shared" si="63"/>
        <v/>
      </c>
      <c r="FK244" s="42">
        <f t="shared" ref="FK244:FK268" si="69">IF(T244="",1,IF(P244="",0,1)*IF(AD244="",0,1)*IF(AJ244="",0,1)*IF(AY244="",0,1))</f>
        <v>1</v>
      </c>
      <c r="FL244" s="42" t="str">
        <f t="shared" si="57"/>
        <v/>
      </c>
    </row>
    <row r="245" spans="4:168" ht="13.5" customHeight="1" x14ac:dyDescent="0.15">
      <c r="D245" s="113">
        <v>75</v>
      </c>
      <c r="E245" s="933"/>
      <c r="F245" s="934"/>
      <c r="G245" s="935"/>
      <c r="H245" s="936"/>
      <c r="I245" s="937"/>
      <c r="J245" s="938"/>
      <c r="K245" s="939"/>
      <c r="L245" s="939"/>
      <c r="M245" s="930"/>
      <c r="N245" s="931"/>
      <c r="O245" s="932"/>
      <c r="P245" s="938"/>
      <c r="Q245" s="938"/>
      <c r="R245" s="938"/>
      <c r="S245" s="938"/>
      <c r="T245" s="940"/>
      <c r="U245" s="940"/>
      <c r="V245" s="940"/>
      <c r="W245" s="940"/>
      <c r="X245" s="940"/>
      <c r="Y245" s="940"/>
      <c r="Z245" s="940"/>
      <c r="AA245" s="940"/>
      <c r="AB245" s="940"/>
      <c r="AC245" s="940"/>
      <c r="AD245" s="949"/>
      <c r="AE245" s="950"/>
      <c r="AF245" s="950"/>
      <c r="AG245" s="952"/>
      <c r="AH245" s="952"/>
      <c r="AI245" s="943"/>
      <c r="AJ245" s="953"/>
      <c r="AK245" s="954"/>
      <c r="AL245" s="954"/>
      <c r="AM245" s="955"/>
      <c r="AN245" s="944"/>
      <c r="AO245" s="944"/>
      <c r="AP245" s="944"/>
      <c r="AQ245" s="951"/>
      <c r="AR245" s="952"/>
      <c r="AS245" s="945">
        <f t="shared" ref="AS245:AS269" si="70">AN245*AQ245</f>
        <v>0</v>
      </c>
      <c r="AT245" s="945"/>
      <c r="AU245" s="945"/>
      <c r="AV245" s="945"/>
      <c r="AW245" s="946"/>
      <c r="AX245" s="947"/>
      <c r="AY245" s="948"/>
      <c r="AZ245" s="948"/>
      <c r="BA245" s="948"/>
      <c r="BB245" s="948"/>
      <c r="DT245"/>
      <c r="DU245"/>
      <c r="DV245"/>
      <c r="DW245"/>
      <c r="DX245"/>
      <c r="DY245"/>
      <c r="DZ245"/>
      <c r="EA245"/>
      <c r="EB245"/>
      <c r="EC245"/>
      <c r="EL245" s="13"/>
      <c r="EM245" s="27"/>
      <c r="EN245" s="27">
        <f t="shared" si="64"/>
        <v>0</v>
      </c>
      <c r="EO245" s="27" t="str">
        <f t="shared" si="65"/>
        <v/>
      </c>
      <c r="EP245" s="13"/>
      <c r="EQ245" s="13">
        <f>IF(AND(OR(P245="固・国A",P245="固・国B",P245="固"),OR(AJ245=PL①!$H$29,AJ245=PL①!$H$30,AJ245=PL①!$H$31)),1,0)</f>
        <v>0</v>
      </c>
      <c r="ER245" s="13">
        <f t="shared" si="66"/>
        <v>0</v>
      </c>
      <c r="ES245" s="13">
        <f>IF(ER245=0,1,IF($R$74="",0,VLOOKUP($R$74,PL②!A$58:$P$1530,ER245))+IF($AG$74="",0,VLOOKUP($AG$74,PL②!A$58:$P$1530,ER245))+IF($AV$74="",0,VLOOKUP($AV$74,PL②!A$58:$P$1530,ER245)))</f>
        <v>1</v>
      </c>
      <c r="ET245" s="13" t="str">
        <f t="shared" si="58"/>
        <v/>
      </c>
      <c r="EU245" s="13"/>
      <c r="EV245" s="13">
        <f>IF(OR(P245="固・国A",P245="固・国B",P245=PL①!$A$32,P245=PL①!$A$33),1,0)</f>
        <v>1</v>
      </c>
      <c r="EY245" s="13">
        <f t="shared" si="67"/>
        <v>0</v>
      </c>
      <c r="EZ245" s="13">
        <f t="shared" si="68"/>
        <v>0</v>
      </c>
      <c r="FA245" s="13">
        <f>IF(AND(AJ245=PL①!$H$32,OR(入力①申請書項目!P245="固・国A",入力①申請書項目!P245="固・国B",入力①申請書項目!P245="固")),1,0)</f>
        <v>0</v>
      </c>
      <c r="FB245" s="13">
        <f>IF(AND($R$70=PL②!$G$1,入力①申請書項目!AJ245=PL①!$H$29,OR(入力①申請書項目!P245="固・国A",入力①申請書項目!P245="固・国B",入力①申請書項目!P245=PL①!$A$32,入力①申請書項目!P245=PL①!$A$33)),1,0)</f>
        <v>0</v>
      </c>
      <c r="FC245" s="13">
        <f>IF(AND(AW245=PL①!$D$29,OR(入力①申請書項目!P245="固・国A",入力①申請書項目!P245="固・国B",入力①申請書項目!P245="固")),1,0)</f>
        <v>0</v>
      </c>
      <c r="FE245" s="27" t="str">
        <f t="shared" si="59"/>
        <v/>
      </c>
      <c r="FF245" s="27" t="str">
        <f t="shared" si="60"/>
        <v/>
      </c>
      <c r="FG245" s="27" t="str">
        <f t="shared" si="61"/>
        <v/>
      </c>
      <c r="FH245" s="27" t="str">
        <f t="shared" si="62"/>
        <v/>
      </c>
      <c r="FI245" s="27" t="str">
        <f t="shared" si="63"/>
        <v/>
      </c>
      <c r="FK245" s="42">
        <f t="shared" si="69"/>
        <v>1</v>
      </c>
      <c r="FL245" s="42" t="str">
        <f t="shared" si="57"/>
        <v/>
      </c>
    </row>
    <row r="246" spans="4:168" ht="13.5" customHeight="1" x14ac:dyDescent="0.15">
      <c r="D246" s="113">
        <v>76</v>
      </c>
      <c r="E246" s="933"/>
      <c r="F246" s="934"/>
      <c r="G246" s="935"/>
      <c r="H246" s="936"/>
      <c r="I246" s="937"/>
      <c r="J246" s="938"/>
      <c r="K246" s="939"/>
      <c r="L246" s="939"/>
      <c r="M246" s="930"/>
      <c r="N246" s="931"/>
      <c r="O246" s="932"/>
      <c r="P246" s="938"/>
      <c r="Q246" s="938"/>
      <c r="R246" s="938"/>
      <c r="S246" s="938"/>
      <c r="T246" s="940"/>
      <c r="U246" s="940"/>
      <c r="V246" s="940"/>
      <c r="W246" s="940"/>
      <c r="X246" s="940"/>
      <c r="Y246" s="940"/>
      <c r="Z246" s="940"/>
      <c r="AA246" s="940"/>
      <c r="AB246" s="940"/>
      <c r="AC246" s="940"/>
      <c r="AD246" s="949"/>
      <c r="AE246" s="950"/>
      <c r="AF246" s="950"/>
      <c r="AG246" s="952"/>
      <c r="AH246" s="952"/>
      <c r="AI246" s="943"/>
      <c r="AJ246" s="953"/>
      <c r="AK246" s="954"/>
      <c r="AL246" s="954"/>
      <c r="AM246" s="955"/>
      <c r="AN246" s="944"/>
      <c r="AO246" s="944"/>
      <c r="AP246" s="944"/>
      <c r="AQ246" s="951"/>
      <c r="AR246" s="952"/>
      <c r="AS246" s="945">
        <f t="shared" si="70"/>
        <v>0</v>
      </c>
      <c r="AT246" s="945"/>
      <c r="AU246" s="945"/>
      <c r="AV246" s="945"/>
      <c r="AW246" s="946"/>
      <c r="AX246" s="947"/>
      <c r="AY246" s="948"/>
      <c r="AZ246" s="948"/>
      <c r="BA246" s="948"/>
      <c r="BB246" s="948"/>
      <c r="DT246"/>
      <c r="DU246"/>
      <c r="DV246"/>
      <c r="DW246"/>
      <c r="DX246"/>
      <c r="DY246"/>
      <c r="DZ246"/>
      <c r="EA246"/>
      <c r="EB246"/>
      <c r="EC246"/>
      <c r="EL246" s="13"/>
      <c r="EM246" s="27"/>
      <c r="EN246" s="27">
        <f t="shared" si="64"/>
        <v>0</v>
      </c>
      <c r="EO246" s="27" t="str">
        <f t="shared" si="65"/>
        <v/>
      </c>
      <c r="EP246" s="13"/>
      <c r="EQ246" s="13">
        <f>IF(AND(OR(P246="固・国A",P246="固・国B",P246="固"),OR(AJ246=PL①!$H$29,AJ246=PL①!$H$30,AJ246=PL①!$H$31)),1,0)</f>
        <v>0</v>
      </c>
      <c r="ER246" s="13">
        <f t="shared" si="66"/>
        <v>0</v>
      </c>
      <c r="ES246" s="13">
        <f>IF(ER246=0,1,IF($R$74="",0,VLOOKUP($R$74,PL②!A$58:$P$1530,ER246))+IF($AG$74="",0,VLOOKUP($AG$74,PL②!A$58:$P$1530,ER246))+IF($AV$74="",0,VLOOKUP($AV$74,PL②!A$58:$P$1530,ER246)))</f>
        <v>1</v>
      </c>
      <c r="ET246" s="13" t="str">
        <f t="shared" ref="ET246:ET258" si="71">IF(ES246=0,"No."&amp;ROW(A99)&amp;" ","")</f>
        <v/>
      </c>
      <c r="EU246" s="13"/>
      <c r="EV246" s="13">
        <f>IF(OR(P246="固・国A",P246="固・国B",P246=PL①!$A$32,P246=PL①!$A$33),1,0)</f>
        <v>1</v>
      </c>
      <c r="EY246" s="13">
        <f t="shared" si="67"/>
        <v>0</v>
      </c>
      <c r="EZ246" s="13">
        <f t="shared" si="68"/>
        <v>0</v>
      </c>
      <c r="FA246" s="13">
        <f>IF(AND(AJ246=PL①!$H$32,OR(入力①申請書項目!P246="固・国A",入力①申請書項目!P246="固・国B",入力①申請書項目!P246="固")),1,0)</f>
        <v>0</v>
      </c>
      <c r="FB246" s="13">
        <f>IF(AND($R$70=PL②!$G$1,入力①申請書項目!AJ246=PL①!$H$29,OR(入力①申請書項目!P246="固・国A",入力①申請書項目!P246="固・国B",入力①申請書項目!P246=PL①!$A$32,入力①申請書項目!P246=PL①!$A$33)),1,0)</f>
        <v>0</v>
      </c>
      <c r="FC246" s="13">
        <f>IF(AND(AW246=PL①!$D$29,OR(入力①申請書項目!P246="固・国A",入力①申請書項目!P246="固・国B",入力①申請書項目!P246="固")),1,0)</f>
        <v>0</v>
      </c>
      <c r="FE246" s="27" t="str">
        <f t="shared" ref="FE246:FE258" si="72">IF(EY246=1,"No."&amp;ROW(A99)&amp;" ","")</f>
        <v/>
      </c>
      <c r="FF246" s="27" t="str">
        <f t="shared" ref="FF246:FF258" si="73">IF(EZ246=1,"No."&amp;ROW(A99)&amp;" ","")</f>
        <v/>
      </c>
      <c r="FG246" s="27" t="str">
        <f t="shared" ref="FG246:FG258" si="74">IF(FA246=1,"No."&amp;ROW(A99)&amp;" ","")</f>
        <v/>
      </c>
      <c r="FH246" s="27" t="str">
        <f t="shared" ref="FH246:FH258" si="75">IF(FB246=1,"No."&amp;ROW(A99)&amp;" ","")</f>
        <v/>
      </c>
      <c r="FI246" s="27" t="str">
        <f t="shared" ref="FI246:FI258" si="76">IF(FC246=1,"No."&amp;ROW(A99)&amp;" ","")</f>
        <v/>
      </c>
      <c r="FK246" s="42">
        <f t="shared" si="69"/>
        <v>1</v>
      </c>
      <c r="FL246" s="42" t="str">
        <f t="shared" si="57"/>
        <v/>
      </c>
    </row>
    <row r="247" spans="4:168" ht="13.5" customHeight="1" x14ac:dyDescent="0.15">
      <c r="D247" s="113">
        <v>77</v>
      </c>
      <c r="E247" s="933"/>
      <c r="F247" s="934"/>
      <c r="G247" s="935"/>
      <c r="H247" s="936"/>
      <c r="I247" s="937"/>
      <c r="J247" s="938"/>
      <c r="K247" s="939"/>
      <c r="L247" s="939"/>
      <c r="M247" s="930"/>
      <c r="N247" s="931"/>
      <c r="O247" s="932"/>
      <c r="P247" s="938"/>
      <c r="Q247" s="938"/>
      <c r="R247" s="938"/>
      <c r="S247" s="938"/>
      <c r="T247" s="940"/>
      <c r="U247" s="940"/>
      <c r="V247" s="940"/>
      <c r="W247" s="940"/>
      <c r="X247" s="940"/>
      <c r="Y247" s="940"/>
      <c r="Z247" s="940"/>
      <c r="AA247" s="940"/>
      <c r="AB247" s="940"/>
      <c r="AC247" s="940"/>
      <c r="AD247" s="949"/>
      <c r="AE247" s="950"/>
      <c r="AF247" s="950"/>
      <c r="AG247" s="952"/>
      <c r="AH247" s="952"/>
      <c r="AI247" s="943"/>
      <c r="AJ247" s="953"/>
      <c r="AK247" s="954"/>
      <c r="AL247" s="954"/>
      <c r="AM247" s="955"/>
      <c r="AN247" s="944"/>
      <c r="AO247" s="944"/>
      <c r="AP247" s="944"/>
      <c r="AQ247" s="951"/>
      <c r="AR247" s="952"/>
      <c r="AS247" s="945">
        <f t="shared" si="70"/>
        <v>0</v>
      </c>
      <c r="AT247" s="945"/>
      <c r="AU247" s="945"/>
      <c r="AV247" s="945"/>
      <c r="AW247" s="946"/>
      <c r="AX247" s="947"/>
      <c r="AY247" s="948"/>
      <c r="AZ247" s="948"/>
      <c r="BA247" s="948"/>
      <c r="BB247" s="948"/>
      <c r="DT247"/>
      <c r="DU247"/>
      <c r="DV247"/>
      <c r="DW247"/>
      <c r="DX247"/>
      <c r="DY247"/>
      <c r="DZ247"/>
      <c r="EA247"/>
      <c r="EB247"/>
      <c r="EC247"/>
      <c r="EL247" s="13"/>
      <c r="EM247" s="27"/>
      <c r="EN247" s="27">
        <f t="shared" si="64"/>
        <v>0</v>
      </c>
      <c r="EO247" s="27" t="str">
        <f t="shared" si="65"/>
        <v/>
      </c>
      <c r="EP247" s="13"/>
      <c r="EQ247" s="13">
        <f>IF(AND(OR(P247="固・国A",P247="固・国B",P247="固"),OR(AJ247=PL①!$H$29,AJ247=PL①!$H$30,AJ247=PL①!$H$31)),1,0)</f>
        <v>0</v>
      </c>
      <c r="ER247" s="13">
        <f t="shared" si="66"/>
        <v>0</v>
      </c>
      <c r="ES247" s="13">
        <f>IF(ER247=0,1,IF($R$74="",0,VLOOKUP($R$74,PL②!A$58:$P$1530,ER247))+IF($AG$74="",0,VLOOKUP($AG$74,PL②!A$58:$P$1530,ER247))+IF($AV$74="",0,VLOOKUP($AV$74,PL②!A$58:$P$1530,ER247)))</f>
        <v>1</v>
      </c>
      <c r="ET247" s="13" t="str">
        <f t="shared" si="71"/>
        <v/>
      </c>
      <c r="EU247" s="13"/>
      <c r="EV247" s="13">
        <f>IF(OR(P247="固・国A",P247="固・国B",P247=PL①!$A$32,P247=PL①!$A$33),1,0)</f>
        <v>1</v>
      </c>
      <c r="EY247" s="13">
        <f t="shared" si="67"/>
        <v>0</v>
      </c>
      <c r="EZ247" s="13">
        <f t="shared" si="68"/>
        <v>0</v>
      </c>
      <c r="FA247" s="13">
        <f>IF(AND(AJ247=PL①!$H$32,OR(入力①申請書項目!P247="固・国A",入力①申請書項目!P247="固・国B",入力①申請書項目!P247="固")),1,0)</f>
        <v>0</v>
      </c>
      <c r="FB247" s="13">
        <f>IF(AND($R$70=PL②!$G$1,入力①申請書項目!AJ247=PL①!$H$29,OR(入力①申請書項目!P247="固・国A",入力①申請書項目!P247="固・国B",入力①申請書項目!P247=PL①!$A$32,入力①申請書項目!P247=PL①!$A$33)),1,0)</f>
        <v>0</v>
      </c>
      <c r="FC247" s="13">
        <f>IF(AND(AW247=PL①!$D$29,OR(入力①申請書項目!P247="固・国A",入力①申請書項目!P247="固・国B",入力①申請書項目!P247="固")),1,0)</f>
        <v>0</v>
      </c>
      <c r="FE247" s="27" t="str">
        <f t="shared" si="72"/>
        <v/>
      </c>
      <c r="FF247" s="27" t="str">
        <f t="shared" si="73"/>
        <v/>
      </c>
      <c r="FG247" s="27" t="str">
        <f t="shared" si="74"/>
        <v/>
      </c>
      <c r="FH247" s="27" t="str">
        <f t="shared" si="75"/>
        <v/>
      </c>
      <c r="FI247" s="27" t="str">
        <f t="shared" si="76"/>
        <v/>
      </c>
      <c r="FK247" s="42">
        <f t="shared" si="69"/>
        <v>1</v>
      </c>
      <c r="FL247" s="42" t="str">
        <f t="shared" si="57"/>
        <v/>
      </c>
    </row>
    <row r="248" spans="4:168" ht="13.5" customHeight="1" x14ac:dyDescent="0.15">
      <c r="D248" s="113">
        <v>78</v>
      </c>
      <c r="E248" s="933"/>
      <c r="F248" s="934"/>
      <c r="G248" s="935"/>
      <c r="H248" s="936"/>
      <c r="I248" s="937"/>
      <c r="J248" s="938"/>
      <c r="K248" s="939"/>
      <c r="L248" s="939"/>
      <c r="M248" s="930"/>
      <c r="N248" s="931"/>
      <c r="O248" s="932"/>
      <c r="P248" s="938"/>
      <c r="Q248" s="938"/>
      <c r="R248" s="938"/>
      <c r="S248" s="938"/>
      <c r="T248" s="940"/>
      <c r="U248" s="940"/>
      <c r="V248" s="940"/>
      <c r="W248" s="940"/>
      <c r="X248" s="940"/>
      <c r="Y248" s="940"/>
      <c r="Z248" s="940"/>
      <c r="AA248" s="940"/>
      <c r="AB248" s="940"/>
      <c r="AC248" s="940"/>
      <c r="AD248" s="949"/>
      <c r="AE248" s="950"/>
      <c r="AF248" s="950"/>
      <c r="AG248" s="952"/>
      <c r="AH248" s="952"/>
      <c r="AI248" s="943"/>
      <c r="AJ248" s="953"/>
      <c r="AK248" s="954"/>
      <c r="AL248" s="954"/>
      <c r="AM248" s="955"/>
      <c r="AN248" s="944"/>
      <c r="AO248" s="944"/>
      <c r="AP248" s="944"/>
      <c r="AQ248" s="951"/>
      <c r="AR248" s="952"/>
      <c r="AS248" s="945">
        <f t="shared" si="70"/>
        <v>0</v>
      </c>
      <c r="AT248" s="945"/>
      <c r="AU248" s="945"/>
      <c r="AV248" s="945"/>
      <c r="AW248" s="946"/>
      <c r="AX248" s="947"/>
      <c r="AY248" s="948"/>
      <c r="AZ248" s="948"/>
      <c r="BA248" s="948"/>
      <c r="BB248" s="948"/>
      <c r="DT248"/>
      <c r="DU248"/>
      <c r="DV248"/>
      <c r="DW248"/>
      <c r="DX248"/>
      <c r="DY248"/>
      <c r="DZ248"/>
      <c r="EA248"/>
      <c r="EB248"/>
      <c r="EC248"/>
      <c r="EL248" s="13"/>
      <c r="EM248" s="27"/>
      <c r="EN248" s="27">
        <f t="shared" si="64"/>
        <v>0</v>
      </c>
      <c r="EO248" s="27" t="str">
        <f t="shared" si="65"/>
        <v/>
      </c>
      <c r="EP248" s="13"/>
      <c r="EQ248" s="13">
        <f>IF(AND(OR(P248="固・国A",P248="固・国B",P248="固"),OR(AJ248=PL①!$H$29,AJ248=PL①!$H$30,AJ248=PL①!$H$31)),1,0)</f>
        <v>0</v>
      </c>
      <c r="ER248" s="13">
        <f t="shared" si="66"/>
        <v>0</v>
      </c>
      <c r="ES248" s="13">
        <f>IF(ER248=0,1,IF($R$74="",0,VLOOKUP($R$74,PL②!A$58:$P$1530,ER248))+IF($AG$74="",0,VLOOKUP($AG$74,PL②!A$58:$P$1530,ER248))+IF($AV$74="",0,VLOOKUP($AV$74,PL②!A$58:$P$1530,ER248)))</f>
        <v>1</v>
      </c>
      <c r="ET248" s="13" t="str">
        <f t="shared" si="71"/>
        <v/>
      </c>
      <c r="EU248" s="13"/>
      <c r="EV248" s="13">
        <f>IF(OR(P248="固・国A",P248="固・国B",P248=PL①!$A$32,P248=PL①!$A$33),1,0)</f>
        <v>1</v>
      </c>
      <c r="EY248" s="13">
        <f t="shared" si="67"/>
        <v>0</v>
      </c>
      <c r="EZ248" s="13">
        <f t="shared" si="68"/>
        <v>0</v>
      </c>
      <c r="FA248" s="13">
        <f>IF(AND(AJ248=PL①!$H$32,OR(入力①申請書項目!P248="固・国A",入力①申請書項目!P248="固・国B",入力①申請書項目!P248="固")),1,0)</f>
        <v>0</v>
      </c>
      <c r="FB248" s="13">
        <f>IF(AND($R$70=PL②!$G$1,入力①申請書項目!AJ248=PL①!$H$29,OR(入力①申請書項目!P248="固・国A",入力①申請書項目!P248="固・国B",入力①申請書項目!P248=PL①!$A$32,入力①申請書項目!P248=PL①!$A$33)),1,0)</f>
        <v>0</v>
      </c>
      <c r="FC248" s="13">
        <f>IF(AND(AW248=PL①!$D$29,OR(入力①申請書項目!P248="固・国A",入力①申請書項目!P248="固・国B",入力①申請書項目!P248="固")),1,0)</f>
        <v>0</v>
      </c>
      <c r="FE248" s="27" t="str">
        <f t="shared" si="72"/>
        <v/>
      </c>
      <c r="FF248" s="27" t="str">
        <f t="shared" si="73"/>
        <v/>
      </c>
      <c r="FG248" s="27" t="str">
        <f t="shared" si="74"/>
        <v/>
      </c>
      <c r="FH248" s="27" t="str">
        <f t="shared" si="75"/>
        <v/>
      </c>
      <c r="FI248" s="27" t="str">
        <f t="shared" si="76"/>
        <v/>
      </c>
      <c r="FK248" s="42">
        <f t="shared" si="69"/>
        <v>1</v>
      </c>
      <c r="FL248" s="42" t="str">
        <f t="shared" si="57"/>
        <v/>
      </c>
    </row>
    <row r="249" spans="4:168" ht="13.5" customHeight="1" x14ac:dyDescent="0.15">
      <c r="D249" s="113">
        <v>79</v>
      </c>
      <c r="E249" s="933"/>
      <c r="F249" s="934"/>
      <c r="G249" s="935"/>
      <c r="H249" s="936"/>
      <c r="I249" s="937"/>
      <c r="J249" s="938"/>
      <c r="K249" s="939"/>
      <c r="L249" s="939"/>
      <c r="M249" s="930"/>
      <c r="N249" s="931"/>
      <c r="O249" s="932"/>
      <c r="P249" s="938"/>
      <c r="Q249" s="938"/>
      <c r="R249" s="938"/>
      <c r="S249" s="938"/>
      <c r="T249" s="940"/>
      <c r="U249" s="940"/>
      <c r="V249" s="940"/>
      <c r="W249" s="940"/>
      <c r="X249" s="940"/>
      <c r="Y249" s="940"/>
      <c r="Z249" s="940"/>
      <c r="AA249" s="940"/>
      <c r="AB249" s="940"/>
      <c r="AC249" s="940"/>
      <c r="AD249" s="949"/>
      <c r="AE249" s="950"/>
      <c r="AF249" s="950"/>
      <c r="AG249" s="952"/>
      <c r="AH249" s="952"/>
      <c r="AI249" s="943"/>
      <c r="AJ249" s="953"/>
      <c r="AK249" s="954"/>
      <c r="AL249" s="954"/>
      <c r="AM249" s="955"/>
      <c r="AN249" s="944"/>
      <c r="AO249" s="944"/>
      <c r="AP249" s="944"/>
      <c r="AQ249" s="951"/>
      <c r="AR249" s="952"/>
      <c r="AS249" s="945">
        <f t="shared" si="70"/>
        <v>0</v>
      </c>
      <c r="AT249" s="945"/>
      <c r="AU249" s="945"/>
      <c r="AV249" s="945"/>
      <c r="AW249" s="946"/>
      <c r="AX249" s="947"/>
      <c r="AY249" s="948"/>
      <c r="AZ249" s="948"/>
      <c r="BA249" s="948"/>
      <c r="BB249" s="948"/>
      <c r="DT249"/>
      <c r="DU249"/>
      <c r="DV249"/>
      <c r="DW249"/>
      <c r="DX249"/>
      <c r="DY249"/>
      <c r="DZ249"/>
      <c r="EA249"/>
      <c r="EB249"/>
      <c r="EC249"/>
      <c r="EL249" s="13"/>
      <c r="EM249" s="27"/>
      <c r="EN249" s="27">
        <f t="shared" si="64"/>
        <v>0</v>
      </c>
      <c r="EO249" s="27" t="str">
        <f t="shared" si="65"/>
        <v/>
      </c>
      <c r="EP249" s="13"/>
      <c r="EQ249" s="13">
        <f>IF(AND(OR(P249="固・国A",P249="固・国B",P249="固"),OR(AJ249=PL①!$H$29,AJ249=PL①!$H$30,AJ249=PL①!$H$31)),1,0)</f>
        <v>0</v>
      </c>
      <c r="ER249" s="13">
        <f t="shared" si="66"/>
        <v>0</v>
      </c>
      <c r="ES249" s="13">
        <f>IF(ER249=0,1,IF($R$74="",0,VLOOKUP($R$74,PL②!A$58:$P$1530,ER249))+IF($AG$74="",0,VLOOKUP($AG$74,PL②!A$58:$P$1530,ER249))+IF($AV$74="",0,VLOOKUP($AV$74,PL②!A$58:$P$1530,ER249)))</f>
        <v>1</v>
      </c>
      <c r="ET249" s="13" t="str">
        <f t="shared" si="71"/>
        <v/>
      </c>
      <c r="EU249" s="13"/>
      <c r="EV249" s="13">
        <f>IF(OR(P249="固・国A",P249="固・国B",P249=PL①!$A$32,P249=PL①!$A$33),1,0)</f>
        <v>1</v>
      </c>
      <c r="EY249" s="13">
        <f t="shared" si="67"/>
        <v>0</v>
      </c>
      <c r="EZ249" s="13">
        <f t="shared" si="68"/>
        <v>0</v>
      </c>
      <c r="FA249" s="13">
        <f>IF(AND(AJ249=PL①!$H$32,OR(入力①申請書項目!P249="固・国A",入力①申請書項目!P249="固・国B",入力①申請書項目!P249="固")),1,0)</f>
        <v>0</v>
      </c>
      <c r="FB249" s="13">
        <f>IF(AND($R$70=PL②!$G$1,入力①申請書項目!AJ249=PL①!$H$29,OR(入力①申請書項目!P249="固・国A",入力①申請書項目!P249="固・国B",入力①申請書項目!P249=PL①!$A$32,入力①申請書項目!P249=PL①!$A$33)),1,0)</f>
        <v>0</v>
      </c>
      <c r="FC249" s="13">
        <f>IF(AND(AW249=PL①!$D$29,OR(入力①申請書項目!P249="固・国A",入力①申請書項目!P249="固・国B",入力①申請書項目!P249="固")),1,0)</f>
        <v>0</v>
      </c>
      <c r="FE249" s="27" t="str">
        <f t="shared" si="72"/>
        <v/>
      </c>
      <c r="FF249" s="27" t="str">
        <f t="shared" si="73"/>
        <v/>
      </c>
      <c r="FG249" s="27" t="str">
        <f t="shared" si="74"/>
        <v/>
      </c>
      <c r="FH249" s="27" t="str">
        <f t="shared" si="75"/>
        <v/>
      </c>
      <c r="FI249" s="27" t="str">
        <f t="shared" si="76"/>
        <v/>
      </c>
      <c r="FK249" s="42">
        <f t="shared" si="69"/>
        <v>1</v>
      </c>
      <c r="FL249" s="42" t="str">
        <f t="shared" si="57"/>
        <v/>
      </c>
    </row>
    <row r="250" spans="4:168" ht="13.5" customHeight="1" x14ac:dyDescent="0.15">
      <c r="D250" s="113">
        <v>80</v>
      </c>
      <c r="E250" s="933"/>
      <c r="F250" s="934"/>
      <c r="G250" s="935"/>
      <c r="H250" s="936"/>
      <c r="I250" s="937"/>
      <c r="J250" s="938"/>
      <c r="K250" s="939"/>
      <c r="L250" s="939"/>
      <c r="M250" s="930"/>
      <c r="N250" s="931"/>
      <c r="O250" s="932"/>
      <c r="P250" s="938"/>
      <c r="Q250" s="938"/>
      <c r="R250" s="938"/>
      <c r="S250" s="938"/>
      <c r="T250" s="940"/>
      <c r="U250" s="940"/>
      <c r="V250" s="940"/>
      <c r="W250" s="940"/>
      <c r="X250" s="940"/>
      <c r="Y250" s="940"/>
      <c r="Z250" s="940"/>
      <c r="AA250" s="940"/>
      <c r="AB250" s="940"/>
      <c r="AC250" s="940"/>
      <c r="AD250" s="949"/>
      <c r="AE250" s="950"/>
      <c r="AF250" s="950"/>
      <c r="AG250" s="952"/>
      <c r="AH250" s="952"/>
      <c r="AI250" s="943"/>
      <c r="AJ250" s="953"/>
      <c r="AK250" s="954"/>
      <c r="AL250" s="954"/>
      <c r="AM250" s="955"/>
      <c r="AN250" s="944"/>
      <c r="AO250" s="944"/>
      <c r="AP250" s="944"/>
      <c r="AQ250" s="951"/>
      <c r="AR250" s="952"/>
      <c r="AS250" s="945">
        <f t="shared" si="70"/>
        <v>0</v>
      </c>
      <c r="AT250" s="945"/>
      <c r="AU250" s="945"/>
      <c r="AV250" s="945"/>
      <c r="AW250" s="946"/>
      <c r="AX250" s="947"/>
      <c r="AY250" s="948"/>
      <c r="AZ250" s="948"/>
      <c r="BA250" s="948"/>
      <c r="BB250" s="948"/>
      <c r="DT250"/>
      <c r="DU250"/>
      <c r="DV250"/>
      <c r="DW250"/>
      <c r="DX250"/>
      <c r="DY250"/>
      <c r="DZ250"/>
      <c r="EA250"/>
      <c r="EB250"/>
      <c r="EC250"/>
      <c r="EL250" s="13"/>
      <c r="EM250" s="27"/>
      <c r="EN250" s="27">
        <f t="shared" si="64"/>
        <v>0</v>
      </c>
      <c r="EO250" s="27" t="str">
        <f t="shared" si="65"/>
        <v/>
      </c>
      <c r="EP250" s="13"/>
      <c r="EQ250" s="13">
        <f>IF(AND(OR(P250="固・国A",P250="固・国B",P250="固"),OR(AJ250=PL①!$H$29,AJ250=PL①!$H$30,AJ250=PL①!$H$31)),1,0)</f>
        <v>0</v>
      </c>
      <c r="ER250" s="13">
        <f t="shared" si="66"/>
        <v>0</v>
      </c>
      <c r="ES250" s="13">
        <f>IF(ER250=0,1,IF($R$74="",0,VLOOKUP($R$74,PL②!A$58:$P$1530,ER250))+IF($AG$74="",0,VLOOKUP($AG$74,PL②!A$58:$P$1530,ER250))+IF($AV$74="",0,VLOOKUP($AV$74,PL②!A$58:$P$1530,ER250)))</f>
        <v>1</v>
      </c>
      <c r="ET250" s="13" t="str">
        <f t="shared" si="71"/>
        <v/>
      </c>
      <c r="EU250" s="13"/>
      <c r="EV250" s="13">
        <f>IF(OR(P250="固・国A",P250="固・国B",P250=PL①!$A$32,P250=PL①!$A$33),1,0)</f>
        <v>1</v>
      </c>
      <c r="EY250" s="13">
        <f t="shared" si="67"/>
        <v>0</v>
      </c>
      <c r="EZ250" s="13">
        <f t="shared" si="68"/>
        <v>0</v>
      </c>
      <c r="FA250" s="13">
        <f>IF(AND(AJ250=PL①!$H$32,OR(入力①申請書項目!P250="固・国A",入力①申請書項目!P250="固・国B",入力①申請書項目!P250="固")),1,0)</f>
        <v>0</v>
      </c>
      <c r="FB250" s="13">
        <f>IF(AND($R$70=PL②!$G$1,入力①申請書項目!AJ250=PL①!$H$29,OR(入力①申請書項目!P250="固・国A",入力①申請書項目!P250="固・国B",入力①申請書項目!P250=PL①!$A$32,入力①申請書項目!P250=PL①!$A$33)),1,0)</f>
        <v>0</v>
      </c>
      <c r="FC250" s="13">
        <f>IF(AND(AW250=PL①!$D$29,OR(入力①申請書項目!P250="固・国A",入力①申請書項目!P250="固・国B",入力①申請書項目!P250="固")),1,0)</f>
        <v>0</v>
      </c>
      <c r="FE250" s="27" t="str">
        <f t="shared" si="72"/>
        <v/>
      </c>
      <c r="FF250" s="27" t="str">
        <f t="shared" si="73"/>
        <v/>
      </c>
      <c r="FG250" s="27" t="str">
        <f t="shared" si="74"/>
        <v/>
      </c>
      <c r="FH250" s="27" t="str">
        <f t="shared" si="75"/>
        <v/>
      </c>
      <c r="FI250" s="27" t="str">
        <f t="shared" si="76"/>
        <v/>
      </c>
      <c r="FK250" s="42">
        <f t="shared" si="69"/>
        <v>1</v>
      </c>
      <c r="FL250" s="42" t="str">
        <f t="shared" si="57"/>
        <v/>
      </c>
    </row>
    <row r="251" spans="4:168" ht="13.5" customHeight="1" x14ac:dyDescent="0.15">
      <c r="D251" s="113">
        <v>81</v>
      </c>
      <c r="E251" s="933"/>
      <c r="F251" s="934"/>
      <c r="G251" s="935"/>
      <c r="H251" s="936"/>
      <c r="I251" s="937"/>
      <c r="J251" s="938"/>
      <c r="K251" s="939"/>
      <c r="L251" s="939"/>
      <c r="M251" s="930"/>
      <c r="N251" s="931"/>
      <c r="O251" s="932"/>
      <c r="P251" s="938"/>
      <c r="Q251" s="938"/>
      <c r="R251" s="938"/>
      <c r="S251" s="938"/>
      <c r="T251" s="940"/>
      <c r="U251" s="940"/>
      <c r="V251" s="940"/>
      <c r="W251" s="940"/>
      <c r="X251" s="940"/>
      <c r="Y251" s="940"/>
      <c r="Z251" s="940"/>
      <c r="AA251" s="940"/>
      <c r="AB251" s="940"/>
      <c r="AC251" s="940"/>
      <c r="AD251" s="949"/>
      <c r="AE251" s="950"/>
      <c r="AF251" s="950"/>
      <c r="AG251" s="952"/>
      <c r="AH251" s="952"/>
      <c r="AI251" s="943"/>
      <c r="AJ251" s="953"/>
      <c r="AK251" s="954"/>
      <c r="AL251" s="954"/>
      <c r="AM251" s="955"/>
      <c r="AN251" s="944"/>
      <c r="AO251" s="944"/>
      <c r="AP251" s="944"/>
      <c r="AQ251" s="951"/>
      <c r="AR251" s="952"/>
      <c r="AS251" s="945">
        <f t="shared" si="70"/>
        <v>0</v>
      </c>
      <c r="AT251" s="945"/>
      <c r="AU251" s="945"/>
      <c r="AV251" s="945"/>
      <c r="AW251" s="946"/>
      <c r="AX251" s="947"/>
      <c r="AY251" s="948"/>
      <c r="AZ251" s="948"/>
      <c r="BA251" s="948"/>
      <c r="BB251" s="948"/>
      <c r="DT251"/>
      <c r="DU251"/>
      <c r="DV251"/>
      <c r="DW251"/>
      <c r="DX251"/>
      <c r="DY251"/>
      <c r="DZ251"/>
      <c r="EA251"/>
      <c r="EB251"/>
      <c r="EC251"/>
      <c r="EL251" s="13"/>
      <c r="EM251" s="27"/>
      <c r="EN251" s="27">
        <f t="shared" si="64"/>
        <v>0</v>
      </c>
      <c r="EO251" s="27" t="str">
        <f t="shared" si="65"/>
        <v/>
      </c>
      <c r="EP251" s="13"/>
      <c r="EQ251" s="13">
        <f>IF(AND(OR(P251="固・国A",P251="固・国B",P251="固"),OR(AJ251=PL①!$H$29,AJ251=PL①!$H$30,AJ251=PL①!$H$31)),1,0)</f>
        <v>0</v>
      </c>
      <c r="ER251" s="13">
        <f t="shared" si="66"/>
        <v>0</v>
      </c>
      <c r="ES251" s="13">
        <f>IF(ER251=0,1,IF($R$74="",0,VLOOKUP($R$74,PL②!A$58:$P$1530,ER251))+IF($AG$74="",0,VLOOKUP($AG$74,PL②!A$58:$P$1530,ER251))+IF($AV$74="",0,VLOOKUP($AV$74,PL②!A$58:$P$1530,ER251)))</f>
        <v>1</v>
      </c>
      <c r="ET251" s="13" t="str">
        <f t="shared" si="71"/>
        <v/>
      </c>
      <c r="EU251" s="13"/>
      <c r="EV251" s="13">
        <f>IF(OR(P251="固・国A",P251="固・国B",P251=PL①!$A$32,P251=PL①!$A$33),1,0)</f>
        <v>1</v>
      </c>
      <c r="EY251" s="13">
        <f t="shared" si="67"/>
        <v>0</v>
      </c>
      <c r="EZ251" s="13">
        <f t="shared" si="68"/>
        <v>0</v>
      </c>
      <c r="FA251" s="13">
        <f>IF(AND(AJ251=PL①!$H$32,OR(入力①申請書項目!P251="固・国A",入力①申請書項目!P251="固・国B",入力①申請書項目!P251="固")),1,0)</f>
        <v>0</v>
      </c>
      <c r="FB251" s="13">
        <f>IF(AND($R$70=PL②!$G$1,入力①申請書項目!AJ251=PL①!$H$29,OR(入力①申請書項目!P251="固・国A",入力①申請書項目!P251="固・国B",入力①申請書項目!P251=PL①!$A$32,入力①申請書項目!P251=PL①!$A$33)),1,0)</f>
        <v>0</v>
      </c>
      <c r="FC251" s="13">
        <f>IF(AND(AW251=PL①!$D$29,OR(入力①申請書項目!P251="固・国A",入力①申請書項目!P251="固・国B",入力①申請書項目!P251="固")),1,0)</f>
        <v>0</v>
      </c>
      <c r="FE251" s="27" t="str">
        <f t="shared" si="72"/>
        <v/>
      </c>
      <c r="FF251" s="27" t="str">
        <f t="shared" si="73"/>
        <v/>
      </c>
      <c r="FG251" s="27" t="str">
        <f t="shared" si="74"/>
        <v/>
      </c>
      <c r="FH251" s="27" t="str">
        <f t="shared" si="75"/>
        <v/>
      </c>
      <c r="FI251" s="27" t="str">
        <f t="shared" si="76"/>
        <v/>
      </c>
      <c r="FK251" s="42">
        <f t="shared" si="69"/>
        <v>1</v>
      </c>
      <c r="FL251" s="42" t="str">
        <f t="shared" si="57"/>
        <v/>
      </c>
    </row>
    <row r="252" spans="4:168" ht="13.5" customHeight="1" x14ac:dyDescent="0.15">
      <c r="D252" s="113">
        <v>82</v>
      </c>
      <c r="E252" s="933"/>
      <c r="F252" s="934"/>
      <c r="G252" s="935"/>
      <c r="H252" s="936"/>
      <c r="I252" s="937"/>
      <c r="J252" s="938"/>
      <c r="K252" s="939"/>
      <c r="L252" s="939"/>
      <c r="M252" s="930"/>
      <c r="N252" s="931"/>
      <c r="O252" s="932"/>
      <c r="P252" s="938"/>
      <c r="Q252" s="938"/>
      <c r="R252" s="938"/>
      <c r="S252" s="938"/>
      <c r="T252" s="940"/>
      <c r="U252" s="940"/>
      <c r="V252" s="940"/>
      <c r="W252" s="940"/>
      <c r="X252" s="940"/>
      <c r="Y252" s="940"/>
      <c r="Z252" s="940"/>
      <c r="AA252" s="940"/>
      <c r="AB252" s="940"/>
      <c r="AC252" s="940"/>
      <c r="AD252" s="949"/>
      <c r="AE252" s="950"/>
      <c r="AF252" s="950"/>
      <c r="AG252" s="952"/>
      <c r="AH252" s="952"/>
      <c r="AI252" s="943"/>
      <c r="AJ252" s="953"/>
      <c r="AK252" s="954"/>
      <c r="AL252" s="954"/>
      <c r="AM252" s="955"/>
      <c r="AN252" s="944"/>
      <c r="AO252" s="944"/>
      <c r="AP252" s="944"/>
      <c r="AQ252" s="951"/>
      <c r="AR252" s="952"/>
      <c r="AS252" s="945">
        <f t="shared" si="70"/>
        <v>0</v>
      </c>
      <c r="AT252" s="945"/>
      <c r="AU252" s="945"/>
      <c r="AV252" s="945"/>
      <c r="AW252" s="946"/>
      <c r="AX252" s="947"/>
      <c r="AY252" s="948"/>
      <c r="AZ252" s="948"/>
      <c r="BA252" s="948"/>
      <c r="BB252" s="948"/>
      <c r="DT252"/>
      <c r="DU252"/>
      <c r="DV252"/>
      <c r="DW252"/>
      <c r="DX252"/>
      <c r="DY252"/>
      <c r="DZ252"/>
      <c r="EA252"/>
      <c r="EB252"/>
      <c r="EC252"/>
      <c r="EL252" s="13"/>
      <c r="EM252" s="27"/>
      <c r="EN252" s="27">
        <f t="shared" si="64"/>
        <v>0</v>
      </c>
      <c r="EO252" s="27" t="str">
        <f t="shared" si="65"/>
        <v/>
      </c>
      <c r="EP252" s="13"/>
      <c r="EQ252" s="13">
        <f>IF(AND(OR(P252="固・国A",P252="固・国B",P252="固"),OR(AJ252=PL①!$H$29,AJ252=PL①!$H$30,AJ252=PL①!$H$31)),1,0)</f>
        <v>0</v>
      </c>
      <c r="ER252" s="13">
        <f t="shared" si="66"/>
        <v>0</v>
      </c>
      <c r="ES252" s="13">
        <f>IF(ER252=0,1,IF($R$74="",0,VLOOKUP($R$74,PL②!A$58:$P$1530,ER252))+IF($AG$74="",0,VLOOKUP($AG$74,PL②!A$58:$P$1530,ER252))+IF($AV$74="",0,VLOOKUP($AV$74,PL②!A$58:$P$1530,ER252)))</f>
        <v>1</v>
      </c>
      <c r="ET252" s="13" t="str">
        <f t="shared" si="71"/>
        <v/>
      </c>
      <c r="EU252" s="13"/>
      <c r="EV252" s="13">
        <f>IF(OR(P252="固・国A",P252="固・国B",P252=PL①!$A$32,P252=PL①!$A$33),1,0)</f>
        <v>1</v>
      </c>
      <c r="EY252" s="13">
        <f t="shared" si="67"/>
        <v>0</v>
      </c>
      <c r="EZ252" s="13">
        <f t="shared" si="68"/>
        <v>0</v>
      </c>
      <c r="FA252" s="13">
        <f>IF(AND(AJ252=PL①!$H$32,OR(入力①申請書項目!P252="固・国A",入力①申請書項目!P252="固・国B",入力①申請書項目!P252="固")),1,0)</f>
        <v>0</v>
      </c>
      <c r="FB252" s="13">
        <f>IF(AND($R$70=PL②!$G$1,入力①申請書項目!AJ252=PL①!$H$29,OR(入力①申請書項目!P252="固・国A",入力①申請書項目!P252="固・国B",入力①申請書項目!P252=PL①!$A$32,入力①申請書項目!P252=PL①!$A$33)),1,0)</f>
        <v>0</v>
      </c>
      <c r="FC252" s="13">
        <f>IF(AND(AW252=PL①!$D$29,OR(入力①申請書項目!P252="固・国A",入力①申請書項目!P252="固・国B",入力①申請書項目!P252="固")),1,0)</f>
        <v>0</v>
      </c>
      <c r="FE252" s="27" t="str">
        <f t="shared" si="72"/>
        <v/>
      </c>
      <c r="FF252" s="27" t="str">
        <f t="shared" si="73"/>
        <v/>
      </c>
      <c r="FG252" s="27" t="str">
        <f t="shared" si="74"/>
        <v/>
      </c>
      <c r="FH252" s="27" t="str">
        <f t="shared" si="75"/>
        <v/>
      </c>
      <c r="FI252" s="27" t="str">
        <f t="shared" si="76"/>
        <v/>
      </c>
      <c r="FK252" s="42">
        <f t="shared" si="69"/>
        <v>1</v>
      </c>
      <c r="FL252" s="42" t="str">
        <f t="shared" si="57"/>
        <v/>
      </c>
    </row>
    <row r="253" spans="4:168" ht="13.5" customHeight="1" x14ac:dyDescent="0.15">
      <c r="D253" s="113">
        <v>83</v>
      </c>
      <c r="E253" s="933"/>
      <c r="F253" s="934"/>
      <c r="G253" s="935"/>
      <c r="H253" s="936"/>
      <c r="I253" s="937"/>
      <c r="J253" s="938"/>
      <c r="K253" s="939"/>
      <c r="L253" s="939"/>
      <c r="M253" s="930"/>
      <c r="N253" s="931"/>
      <c r="O253" s="932"/>
      <c r="P253" s="938"/>
      <c r="Q253" s="938"/>
      <c r="R253" s="938"/>
      <c r="S253" s="938"/>
      <c r="T253" s="940"/>
      <c r="U253" s="940"/>
      <c r="V253" s="940"/>
      <c r="W253" s="940"/>
      <c r="X253" s="940"/>
      <c r="Y253" s="940"/>
      <c r="Z253" s="940"/>
      <c r="AA253" s="940"/>
      <c r="AB253" s="940"/>
      <c r="AC253" s="940"/>
      <c r="AD253" s="949"/>
      <c r="AE253" s="950"/>
      <c r="AF253" s="950"/>
      <c r="AG253" s="952"/>
      <c r="AH253" s="952"/>
      <c r="AI253" s="943"/>
      <c r="AJ253" s="953"/>
      <c r="AK253" s="954"/>
      <c r="AL253" s="954"/>
      <c r="AM253" s="955"/>
      <c r="AN253" s="944"/>
      <c r="AO253" s="944"/>
      <c r="AP253" s="944"/>
      <c r="AQ253" s="951"/>
      <c r="AR253" s="952"/>
      <c r="AS253" s="945">
        <f t="shared" si="70"/>
        <v>0</v>
      </c>
      <c r="AT253" s="945"/>
      <c r="AU253" s="945"/>
      <c r="AV253" s="945"/>
      <c r="AW253" s="946"/>
      <c r="AX253" s="947"/>
      <c r="AY253" s="948"/>
      <c r="AZ253" s="948"/>
      <c r="BA253" s="948"/>
      <c r="BB253" s="948"/>
      <c r="DT253"/>
      <c r="DU253"/>
      <c r="DV253"/>
      <c r="DW253"/>
      <c r="DX253"/>
      <c r="DY253"/>
      <c r="DZ253"/>
      <c r="EA253"/>
      <c r="EB253"/>
      <c r="EC253"/>
      <c r="EL253" s="13"/>
      <c r="EM253" s="27"/>
      <c r="EN253" s="27">
        <f t="shared" si="64"/>
        <v>0</v>
      </c>
      <c r="EO253" s="27" t="str">
        <f t="shared" si="65"/>
        <v/>
      </c>
      <c r="EP253" s="13"/>
      <c r="EQ253" s="13">
        <f>IF(AND(OR(P253="固・国A",P253="固・国B",P253="固"),OR(AJ253=PL①!$H$29,AJ253=PL①!$H$30,AJ253=PL①!$H$31)),1,0)</f>
        <v>0</v>
      </c>
      <c r="ER253" s="13">
        <f t="shared" si="66"/>
        <v>0</v>
      </c>
      <c r="ES253" s="13">
        <f>IF(ER253=0,1,IF($R$74="",0,VLOOKUP($R$74,PL②!A$58:$P$1530,ER253))+IF($AG$74="",0,VLOOKUP($AG$74,PL②!A$58:$P$1530,ER253))+IF($AV$74="",0,VLOOKUP($AV$74,PL②!A$58:$P$1530,ER253)))</f>
        <v>1</v>
      </c>
      <c r="ET253" s="13" t="str">
        <f t="shared" si="71"/>
        <v/>
      </c>
      <c r="EU253" s="13"/>
      <c r="EV253" s="13">
        <f>IF(OR(P253="固・国A",P253="固・国B",P253=PL①!$A$32,P253=PL①!$A$33),1,0)</f>
        <v>1</v>
      </c>
      <c r="EY253" s="13">
        <f t="shared" si="67"/>
        <v>0</v>
      </c>
      <c r="EZ253" s="13">
        <f t="shared" si="68"/>
        <v>0</v>
      </c>
      <c r="FA253" s="13">
        <f>IF(AND(AJ253=PL①!$H$32,OR(入力①申請書項目!P253="固・国A",入力①申請書項目!P253="固・国B",入力①申請書項目!P253="固")),1,0)</f>
        <v>0</v>
      </c>
      <c r="FB253" s="13">
        <f>IF(AND($R$70=PL②!$G$1,入力①申請書項目!AJ253=PL①!$H$29,OR(入力①申請書項目!P253="固・国A",入力①申請書項目!P253="固・国B",入力①申請書項目!P253=PL①!$A$32,入力①申請書項目!P253=PL①!$A$33)),1,0)</f>
        <v>0</v>
      </c>
      <c r="FC253" s="13">
        <f>IF(AND(AW253=PL①!$D$29,OR(入力①申請書項目!P253="固・国A",入力①申請書項目!P253="固・国B",入力①申請書項目!P253="固")),1,0)</f>
        <v>0</v>
      </c>
      <c r="FE253" s="27" t="str">
        <f t="shared" si="72"/>
        <v/>
      </c>
      <c r="FF253" s="27" t="str">
        <f t="shared" si="73"/>
        <v/>
      </c>
      <c r="FG253" s="27" t="str">
        <f t="shared" si="74"/>
        <v/>
      </c>
      <c r="FH253" s="27" t="str">
        <f t="shared" si="75"/>
        <v/>
      </c>
      <c r="FI253" s="27" t="str">
        <f t="shared" si="76"/>
        <v/>
      </c>
      <c r="FK253" s="42">
        <f t="shared" si="69"/>
        <v>1</v>
      </c>
      <c r="FL253" s="42" t="str">
        <f t="shared" si="57"/>
        <v/>
      </c>
    </row>
    <row r="254" spans="4:168" ht="13.5" customHeight="1" x14ac:dyDescent="0.15">
      <c r="D254" s="113">
        <v>84</v>
      </c>
      <c r="E254" s="933"/>
      <c r="F254" s="934"/>
      <c r="G254" s="935"/>
      <c r="H254" s="936"/>
      <c r="I254" s="937"/>
      <c r="J254" s="938"/>
      <c r="K254" s="939"/>
      <c r="L254" s="939"/>
      <c r="M254" s="930"/>
      <c r="N254" s="931"/>
      <c r="O254" s="932"/>
      <c r="P254" s="938"/>
      <c r="Q254" s="938"/>
      <c r="R254" s="938"/>
      <c r="S254" s="938"/>
      <c r="T254" s="940"/>
      <c r="U254" s="940"/>
      <c r="V254" s="940"/>
      <c r="W254" s="940"/>
      <c r="X254" s="940"/>
      <c r="Y254" s="940"/>
      <c r="Z254" s="940"/>
      <c r="AA254" s="940"/>
      <c r="AB254" s="940"/>
      <c r="AC254" s="940"/>
      <c r="AD254" s="949"/>
      <c r="AE254" s="950"/>
      <c r="AF254" s="950"/>
      <c r="AG254" s="952"/>
      <c r="AH254" s="952"/>
      <c r="AI254" s="943"/>
      <c r="AJ254" s="953"/>
      <c r="AK254" s="954"/>
      <c r="AL254" s="954"/>
      <c r="AM254" s="955"/>
      <c r="AN254" s="944"/>
      <c r="AO254" s="944"/>
      <c r="AP254" s="944"/>
      <c r="AQ254" s="951"/>
      <c r="AR254" s="952"/>
      <c r="AS254" s="945">
        <f t="shared" si="70"/>
        <v>0</v>
      </c>
      <c r="AT254" s="945"/>
      <c r="AU254" s="945"/>
      <c r="AV254" s="945"/>
      <c r="AW254" s="946"/>
      <c r="AX254" s="947"/>
      <c r="AY254" s="948"/>
      <c r="AZ254" s="948"/>
      <c r="BA254" s="948"/>
      <c r="BB254" s="948"/>
      <c r="DT254"/>
      <c r="DU254"/>
      <c r="DV254"/>
      <c r="DW254"/>
      <c r="DX254"/>
      <c r="DY254"/>
      <c r="DZ254"/>
      <c r="EA254"/>
      <c r="EB254"/>
      <c r="EC254"/>
      <c r="EL254" s="13"/>
      <c r="EM254" s="27"/>
      <c r="EN254" s="27">
        <f t="shared" si="64"/>
        <v>0</v>
      </c>
      <c r="EO254" s="27" t="str">
        <f t="shared" si="65"/>
        <v/>
      </c>
      <c r="EP254" s="13"/>
      <c r="EQ254" s="13">
        <f>IF(AND(OR(P254="固・国A",P254="固・国B",P254="固"),OR(AJ254=PL①!$H$29,AJ254=PL①!$H$30,AJ254=PL①!$H$31)),1,0)</f>
        <v>0</v>
      </c>
      <c r="ER254" s="13">
        <f t="shared" si="66"/>
        <v>0</v>
      </c>
      <c r="ES254" s="13">
        <f>IF(ER254=0,1,IF($R$74="",0,VLOOKUP($R$74,PL②!A$58:$P$1530,ER254))+IF($AG$74="",0,VLOOKUP($AG$74,PL②!A$58:$P$1530,ER254))+IF($AV$74="",0,VLOOKUP($AV$74,PL②!A$58:$P$1530,ER254)))</f>
        <v>1</v>
      </c>
      <c r="ET254" s="13" t="str">
        <f t="shared" si="71"/>
        <v/>
      </c>
      <c r="EU254" s="13"/>
      <c r="EV254" s="13">
        <f>IF(OR(P254="固・国A",P254="固・国B",P254=PL①!$A$32,P254=PL①!$A$33),1,0)</f>
        <v>1</v>
      </c>
      <c r="EY254" s="13">
        <f t="shared" si="67"/>
        <v>0</v>
      </c>
      <c r="EZ254" s="13">
        <f t="shared" si="68"/>
        <v>0</v>
      </c>
      <c r="FA254" s="13">
        <f>IF(AND(AJ254=PL①!$H$32,OR(入力①申請書項目!P254="固・国A",入力①申請書項目!P254="固・国B",入力①申請書項目!P254="固")),1,0)</f>
        <v>0</v>
      </c>
      <c r="FB254" s="13">
        <f>IF(AND($R$70=PL②!$G$1,入力①申請書項目!AJ254=PL①!$H$29,OR(入力①申請書項目!P254="固・国A",入力①申請書項目!P254="固・国B",入力①申請書項目!P254=PL①!$A$32,入力①申請書項目!P254=PL①!$A$33)),1,0)</f>
        <v>0</v>
      </c>
      <c r="FC254" s="13">
        <f>IF(AND(AW254=PL①!$D$29,OR(入力①申請書項目!P254="固・国A",入力①申請書項目!P254="固・国B",入力①申請書項目!P254="固")),1,0)</f>
        <v>0</v>
      </c>
      <c r="FE254" s="27" t="str">
        <f t="shared" si="72"/>
        <v/>
      </c>
      <c r="FF254" s="27" t="str">
        <f t="shared" si="73"/>
        <v/>
      </c>
      <c r="FG254" s="27" t="str">
        <f t="shared" si="74"/>
        <v/>
      </c>
      <c r="FH254" s="27" t="str">
        <f t="shared" si="75"/>
        <v/>
      </c>
      <c r="FI254" s="27" t="str">
        <f t="shared" si="76"/>
        <v/>
      </c>
      <c r="FK254" s="42">
        <f t="shared" si="69"/>
        <v>1</v>
      </c>
      <c r="FL254" s="42" t="str">
        <f t="shared" si="57"/>
        <v/>
      </c>
    </row>
    <row r="255" spans="4:168" ht="13.5" customHeight="1" x14ac:dyDescent="0.15">
      <c r="D255" s="113">
        <v>85</v>
      </c>
      <c r="E255" s="933"/>
      <c r="F255" s="934"/>
      <c r="G255" s="935"/>
      <c r="H255" s="936"/>
      <c r="I255" s="937"/>
      <c r="J255" s="938"/>
      <c r="K255" s="939"/>
      <c r="L255" s="939"/>
      <c r="M255" s="930"/>
      <c r="N255" s="931"/>
      <c r="O255" s="932"/>
      <c r="P255" s="938"/>
      <c r="Q255" s="938"/>
      <c r="R255" s="938"/>
      <c r="S255" s="938"/>
      <c r="T255" s="940"/>
      <c r="U255" s="940"/>
      <c r="V255" s="940"/>
      <c r="W255" s="940"/>
      <c r="X255" s="940"/>
      <c r="Y255" s="940"/>
      <c r="Z255" s="940"/>
      <c r="AA255" s="940"/>
      <c r="AB255" s="940"/>
      <c r="AC255" s="940"/>
      <c r="AD255" s="949"/>
      <c r="AE255" s="950"/>
      <c r="AF255" s="950"/>
      <c r="AG255" s="952"/>
      <c r="AH255" s="952"/>
      <c r="AI255" s="943"/>
      <c r="AJ255" s="953"/>
      <c r="AK255" s="954"/>
      <c r="AL255" s="954"/>
      <c r="AM255" s="955"/>
      <c r="AN255" s="944"/>
      <c r="AO255" s="944"/>
      <c r="AP255" s="944"/>
      <c r="AQ255" s="951"/>
      <c r="AR255" s="952"/>
      <c r="AS255" s="945">
        <f t="shared" si="70"/>
        <v>0</v>
      </c>
      <c r="AT255" s="945"/>
      <c r="AU255" s="945"/>
      <c r="AV255" s="945"/>
      <c r="AW255" s="946"/>
      <c r="AX255" s="947"/>
      <c r="AY255" s="948"/>
      <c r="AZ255" s="948"/>
      <c r="BA255" s="948"/>
      <c r="BB255" s="948"/>
      <c r="DT255"/>
      <c r="DU255"/>
      <c r="DV255"/>
      <c r="DW255"/>
      <c r="DX255"/>
      <c r="DY255"/>
      <c r="DZ255"/>
      <c r="EA255"/>
      <c r="EB255"/>
      <c r="EC255"/>
      <c r="EL255" s="13"/>
      <c r="EM255" s="27"/>
      <c r="EN255" s="27">
        <f t="shared" si="64"/>
        <v>0</v>
      </c>
      <c r="EO255" s="27" t="str">
        <f t="shared" si="65"/>
        <v/>
      </c>
      <c r="EP255" s="13"/>
      <c r="EQ255" s="13">
        <f>IF(AND(OR(P255="固・国A",P255="固・国B",P255="固"),OR(AJ255=PL①!$H$29,AJ255=PL①!$H$30,AJ255=PL①!$H$31)),1,0)</f>
        <v>0</v>
      </c>
      <c r="ER255" s="13">
        <f t="shared" si="66"/>
        <v>0</v>
      </c>
      <c r="ES255" s="13">
        <f>IF(ER255=0,1,IF($R$74="",0,VLOOKUP($R$74,PL②!A$58:$P$1530,ER255))+IF($AG$74="",0,VLOOKUP($AG$74,PL②!A$58:$P$1530,ER255))+IF($AV$74="",0,VLOOKUP($AV$74,PL②!A$58:$P$1530,ER255)))</f>
        <v>1</v>
      </c>
      <c r="ET255" s="13" t="str">
        <f t="shared" si="71"/>
        <v/>
      </c>
      <c r="EU255" s="13"/>
      <c r="EV255" s="13">
        <f>IF(OR(P255="固・国A",P255="固・国B",P255=PL①!$A$32,P255=PL①!$A$33),1,0)</f>
        <v>1</v>
      </c>
      <c r="EY255" s="13">
        <f t="shared" si="67"/>
        <v>0</v>
      </c>
      <c r="EZ255" s="13">
        <f t="shared" si="68"/>
        <v>0</v>
      </c>
      <c r="FA255" s="13">
        <f>IF(AND(AJ255=PL①!$H$32,OR(入力①申請書項目!P255="固・国A",入力①申請書項目!P255="固・国B",入力①申請書項目!P255="固")),1,0)</f>
        <v>0</v>
      </c>
      <c r="FB255" s="13">
        <f>IF(AND($R$70=PL②!$G$1,入力①申請書項目!AJ255=PL①!$H$29,OR(入力①申請書項目!P255="固・国A",入力①申請書項目!P255="固・国B",入力①申請書項目!P255=PL①!$A$32,入力①申請書項目!P255=PL①!$A$33)),1,0)</f>
        <v>0</v>
      </c>
      <c r="FC255" s="13">
        <f>IF(AND(AW255=PL①!$D$29,OR(入力①申請書項目!P255="固・国A",入力①申請書項目!P255="固・国B",入力①申請書項目!P255="固")),1,0)</f>
        <v>0</v>
      </c>
      <c r="FE255" s="27" t="str">
        <f t="shared" si="72"/>
        <v/>
      </c>
      <c r="FF255" s="27" t="str">
        <f t="shared" si="73"/>
        <v/>
      </c>
      <c r="FG255" s="27" t="str">
        <f t="shared" si="74"/>
        <v/>
      </c>
      <c r="FH255" s="27" t="str">
        <f t="shared" si="75"/>
        <v/>
      </c>
      <c r="FI255" s="27" t="str">
        <f t="shared" si="76"/>
        <v/>
      </c>
      <c r="FK255" s="42">
        <f t="shared" si="69"/>
        <v>1</v>
      </c>
      <c r="FL255" s="42" t="str">
        <f t="shared" si="57"/>
        <v/>
      </c>
    </row>
    <row r="256" spans="4:168" ht="13.5" customHeight="1" x14ac:dyDescent="0.15">
      <c r="D256" s="113">
        <v>86</v>
      </c>
      <c r="E256" s="933"/>
      <c r="F256" s="934"/>
      <c r="G256" s="935"/>
      <c r="H256" s="936"/>
      <c r="I256" s="937"/>
      <c r="J256" s="938"/>
      <c r="K256" s="939"/>
      <c r="L256" s="939"/>
      <c r="M256" s="930"/>
      <c r="N256" s="931"/>
      <c r="O256" s="932"/>
      <c r="P256" s="938"/>
      <c r="Q256" s="938"/>
      <c r="R256" s="938"/>
      <c r="S256" s="938"/>
      <c r="T256" s="940"/>
      <c r="U256" s="940"/>
      <c r="V256" s="940"/>
      <c r="W256" s="940"/>
      <c r="X256" s="940"/>
      <c r="Y256" s="940"/>
      <c r="Z256" s="940"/>
      <c r="AA256" s="940"/>
      <c r="AB256" s="940"/>
      <c r="AC256" s="940"/>
      <c r="AD256" s="949"/>
      <c r="AE256" s="950"/>
      <c r="AF256" s="950"/>
      <c r="AG256" s="952"/>
      <c r="AH256" s="952"/>
      <c r="AI256" s="943"/>
      <c r="AJ256" s="953"/>
      <c r="AK256" s="954"/>
      <c r="AL256" s="954"/>
      <c r="AM256" s="955"/>
      <c r="AN256" s="944"/>
      <c r="AO256" s="944"/>
      <c r="AP256" s="944"/>
      <c r="AQ256" s="951"/>
      <c r="AR256" s="952"/>
      <c r="AS256" s="945">
        <f t="shared" si="70"/>
        <v>0</v>
      </c>
      <c r="AT256" s="945"/>
      <c r="AU256" s="945"/>
      <c r="AV256" s="945"/>
      <c r="AW256" s="946"/>
      <c r="AX256" s="947"/>
      <c r="AY256" s="948"/>
      <c r="AZ256" s="948"/>
      <c r="BA256" s="948"/>
      <c r="BB256" s="948"/>
      <c r="DT256"/>
      <c r="DU256"/>
      <c r="DV256"/>
      <c r="DW256"/>
      <c r="DX256"/>
      <c r="DY256"/>
      <c r="DZ256"/>
      <c r="EA256"/>
      <c r="EB256"/>
      <c r="EC256"/>
      <c r="EL256" s="13"/>
      <c r="EM256" s="27"/>
      <c r="EN256" s="27">
        <f t="shared" si="64"/>
        <v>0</v>
      </c>
      <c r="EO256" s="27" t="str">
        <f t="shared" si="65"/>
        <v/>
      </c>
      <c r="EP256" s="13"/>
      <c r="EQ256" s="13">
        <f>IF(AND(OR(P256="固・国A",P256="固・国B",P256="固"),OR(AJ256=PL①!$H$29,AJ256=PL①!$H$30,AJ256=PL①!$H$31)),1,0)</f>
        <v>0</v>
      </c>
      <c r="ER256" s="13">
        <f t="shared" si="66"/>
        <v>0</v>
      </c>
      <c r="ES256" s="13">
        <f>IF(ER256=0,1,IF($R$74="",0,VLOOKUP($R$74,PL②!A$58:$P$1530,ER256))+IF($AG$74="",0,VLOOKUP($AG$74,PL②!A$58:$P$1530,ER256))+IF($AV$74="",0,VLOOKUP($AV$74,PL②!A$58:$P$1530,ER256)))</f>
        <v>1</v>
      </c>
      <c r="ET256" s="13" t="str">
        <f t="shared" si="71"/>
        <v/>
      </c>
      <c r="EU256" s="13"/>
      <c r="EV256" s="13">
        <f>IF(OR(P256="固・国A",P256="固・国B",P256=PL①!$A$32,P256=PL①!$A$33),1,0)</f>
        <v>1</v>
      </c>
      <c r="EY256" s="13">
        <f t="shared" si="67"/>
        <v>0</v>
      </c>
      <c r="EZ256" s="13">
        <f t="shared" si="68"/>
        <v>0</v>
      </c>
      <c r="FA256" s="13">
        <f>IF(AND(AJ256=PL①!$H$32,OR(入力①申請書項目!P256="固・国A",入力①申請書項目!P256="固・国B",入力①申請書項目!P256="固")),1,0)</f>
        <v>0</v>
      </c>
      <c r="FB256" s="13">
        <f>IF(AND($R$70=PL②!$G$1,入力①申請書項目!AJ256=PL①!$H$29,OR(入力①申請書項目!P256="固・国A",入力①申請書項目!P256="固・国B",入力①申請書項目!P256=PL①!$A$32,入力①申請書項目!P256=PL①!$A$33)),1,0)</f>
        <v>0</v>
      </c>
      <c r="FC256" s="13">
        <f>IF(AND(AW256=PL①!$D$29,OR(入力①申請書項目!P256="固・国A",入力①申請書項目!P256="固・国B",入力①申請書項目!P256="固")),1,0)</f>
        <v>0</v>
      </c>
      <c r="FE256" s="27" t="str">
        <f t="shared" si="72"/>
        <v/>
      </c>
      <c r="FF256" s="27" t="str">
        <f t="shared" si="73"/>
        <v/>
      </c>
      <c r="FG256" s="27" t="str">
        <f t="shared" si="74"/>
        <v/>
      </c>
      <c r="FH256" s="27" t="str">
        <f t="shared" si="75"/>
        <v/>
      </c>
      <c r="FI256" s="27" t="str">
        <f t="shared" si="76"/>
        <v/>
      </c>
      <c r="FK256" s="42">
        <f t="shared" si="69"/>
        <v>1</v>
      </c>
      <c r="FL256" s="42" t="str">
        <f t="shared" si="57"/>
        <v/>
      </c>
    </row>
    <row r="257" spans="4:168" ht="13.5" customHeight="1" x14ac:dyDescent="0.15">
      <c r="D257" s="113">
        <v>87</v>
      </c>
      <c r="E257" s="933"/>
      <c r="F257" s="934"/>
      <c r="G257" s="935"/>
      <c r="H257" s="936"/>
      <c r="I257" s="937"/>
      <c r="J257" s="938"/>
      <c r="K257" s="939"/>
      <c r="L257" s="939"/>
      <c r="M257" s="930"/>
      <c r="N257" s="931"/>
      <c r="O257" s="932"/>
      <c r="P257" s="938"/>
      <c r="Q257" s="938"/>
      <c r="R257" s="938"/>
      <c r="S257" s="938"/>
      <c r="T257" s="940"/>
      <c r="U257" s="940"/>
      <c r="V257" s="940"/>
      <c r="W257" s="940"/>
      <c r="X257" s="940"/>
      <c r="Y257" s="940"/>
      <c r="Z257" s="940"/>
      <c r="AA257" s="940"/>
      <c r="AB257" s="940"/>
      <c r="AC257" s="940"/>
      <c r="AD257" s="949"/>
      <c r="AE257" s="950"/>
      <c r="AF257" s="950"/>
      <c r="AG257" s="952"/>
      <c r="AH257" s="952"/>
      <c r="AI257" s="943"/>
      <c r="AJ257" s="953"/>
      <c r="AK257" s="954"/>
      <c r="AL257" s="954"/>
      <c r="AM257" s="955"/>
      <c r="AN257" s="944"/>
      <c r="AO257" s="944"/>
      <c r="AP257" s="944"/>
      <c r="AQ257" s="951"/>
      <c r="AR257" s="952"/>
      <c r="AS257" s="945">
        <f t="shared" si="70"/>
        <v>0</v>
      </c>
      <c r="AT257" s="945"/>
      <c r="AU257" s="945"/>
      <c r="AV257" s="945"/>
      <c r="AW257" s="946"/>
      <c r="AX257" s="947"/>
      <c r="AY257" s="948"/>
      <c r="AZ257" s="948"/>
      <c r="BA257" s="948"/>
      <c r="BB257" s="948"/>
      <c r="DT257"/>
      <c r="DU257"/>
      <c r="DV257"/>
      <c r="DW257"/>
      <c r="DX257"/>
      <c r="DY257"/>
      <c r="DZ257"/>
      <c r="EA257"/>
      <c r="EB257"/>
      <c r="EC257"/>
      <c r="EL257" s="13"/>
      <c r="EM257" s="27"/>
      <c r="EN257" s="27">
        <f t="shared" si="64"/>
        <v>0</v>
      </c>
      <c r="EO257" s="27" t="str">
        <f t="shared" si="65"/>
        <v/>
      </c>
      <c r="EP257" s="13"/>
      <c r="EQ257" s="13">
        <f>IF(AND(OR(P257="固・国A",P257="固・国B",P257="固"),OR(AJ257=PL①!$H$29,AJ257=PL①!$H$30,AJ257=PL①!$H$31)),1,0)</f>
        <v>0</v>
      </c>
      <c r="ER257" s="13">
        <f t="shared" si="66"/>
        <v>0</v>
      </c>
      <c r="ES257" s="13">
        <f>IF(ER257=0,1,IF($R$74="",0,VLOOKUP($R$74,PL②!A$58:$P$1530,ER257))+IF($AG$74="",0,VLOOKUP($AG$74,PL②!A$58:$P$1530,ER257))+IF($AV$74="",0,VLOOKUP($AV$74,PL②!A$58:$P$1530,ER257)))</f>
        <v>1</v>
      </c>
      <c r="ET257" s="13" t="str">
        <f t="shared" si="71"/>
        <v/>
      </c>
      <c r="EU257" s="13"/>
      <c r="EV257" s="13">
        <f>IF(OR(P257="固・国A",P257="固・国B",P257=PL①!$A$32,P257=PL①!$A$33),1,0)</f>
        <v>1</v>
      </c>
      <c r="EY257" s="13">
        <f t="shared" si="67"/>
        <v>0</v>
      </c>
      <c r="EZ257" s="13">
        <f t="shared" si="68"/>
        <v>0</v>
      </c>
      <c r="FA257" s="13">
        <f>IF(AND(AJ257=PL①!$H$32,OR(入力①申請書項目!P257="固・国A",入力①申請書項目!P257="固・国B",入力①申請書項目!P257="固")),1,0)</f>
        <v>0</v>
      </c>
      <c r="FB257" s="13">
        <f>IF(AND($R$70=PL②!$G$1,入力①申請書項目!AJ257=PL①!$H$29,OR(入力①申請書項目!P257="固・国A",入力①申請書項目!P257="固・国B",入力①申請書項目!P257=PL①!$A$32,入力①申請書項目!P257=PL①!$A$33)),1,0)</f>
        <v>0</v>
      </c>
      <c r="FC257" s="13">
        <f>IF(AND(AW257=PL①!$D$29,OR(入力①申請書項目!P257="固・国A",入力①申請書項目!P257="固・国B",入力①申請書項目!P257="固")),1,0)</f>
        <v>0</v>
      </c>
      <c r="FE257" s="27" t="str">
        <f t="shared" si="72"/>
        <v/>
      </c>
      <c r="FF257" s="27" t="str">
        <f t="shared" si="73"/>
        <v/>
      </c>
      <c r="FG257" s="27" t="str">
        <f t="shared" si="74"/>
        <v/>
      </c>
      <c r="FH257" s="27" t="str">
        <f t="shared" si="75"/>
        <v/>
      </c>
      <c r="FI257" s="27" t="str">
        <f t="shared" si="76"/>
        <v/>
      </c>
      <c r="FK257" s="42">
        <f t="shared" si="69"/>
        <v>1</v>
      </c>
      <c r="FL257" s="42" t="str">
        <f t="shared" si="57"/>
        <v/>
      </c>
    </row>
    <row r="258" spans="4:168" ht="13.5" customHeight="1" x14ac:dyDescent="0.15">
      <c r="D258" s="113">
        <v>88</v>
      </c>
      <c r="E258" s="933"/>
      <c r="F258" s="934"/>
      <c r="G258" s="935"/>
      <c r="H258" s="936"/>
      <c r="I258" s="937"/>
      <c r="J258" s="938"/>
      <c r="K258" s="939"/>
      <c r="L258" s="939"/>
      <c r="M258" s="930"/>
      <c r="N258" s="931"/>
      <c r="O258" s="932"/>
      <c r="P258" s="938"/>
      <c r="Q258" s="938"/>
      <c r="R258" s="938"/>
      <c r="S258" s="938"/>
      <c r="T258" s="940"/>
      <c r="U258" s="940"/>
      <c r="V258" s="940"/>
      <c r="W258" s="940"/>
      <c r="X258" s="940"/>
      <c r="Y258" s="940"/>
      <c r="Z258" s="940"/>
      <c r="AA258" s="940"/>
      <c r="AB258" s="940"/>
      <c r="AC258" s="940"/>
      <c r="AD258" s="949"/>
      <c r="AE258" s="950"/>
      <c r="AF258" s="950"/>
      <c r="AG258" s="952"/>
      <c r="AH258" s="952"/>
      <c r="AI258" s="943"/>
      <c r="AJ258" s="953"/>
      <c r="AK258" s="954"/>
      <c r="AL258" s="954"/>
      <c r="AM258" s="955"/>
      <c r="AN258" s="944"/>
      <c r="AO258" s="944"/>
      <c r="AP258" s="944"/>
      <c r="AQ258" s="951"/>
      <c r="AR258" s="952"/>
      <c r="AS258" s="945">
        <f t="shared" si="70"/>
        <v>0</v>
      </c>
      <c r="AT258" s="945"/>
      <c r="AU258" s="945"/>
      <c r="AV258" s="945"/>
      <c r="AW258" s="946"/>
      <c r="AX258" s="947"/>
      <c r="AY258" s="948"/>
      <c r="AZ258" s="948"/>
      <c r="BA258" s="948"/>
      <c r="BB258" s="948"/>
      <c r="DT258"/>
      <c r="DU258"/>
      <c r="DV258"/>
      <c r="DW258"/>
      <c r="DX258"/>
      <c r="DY258"/>
      <c r="DZ258"/>
      <c r="EA258"/>
      <c r="EB258"/>
      <c r="EC258"/>
      <c r="EL258" s="13"/>
      <c r="EM258" s="27"/>
      <c r="EN258" s="27">
        <f t="shared" si="64"/>
        <v>0</v>
      </c>
      <c r="EO258" s="27" t="str">
        <f t="shared" si="65"/>
        <v/>
      </c>
      <c r="EP258" s="13"/>
      <c r="EQ258" s="13">
        <f>IF(AND(OR(P258="固・国A",P258="固・国B",P258="固"),OR(AJ258=PL①!$H$29,AJ258=PL①!$H$30,AJ258=PL①!$H$31)),1,0)</f>
        <v>0</v>
      </c>
      <c r="ER258" s="13">
        <f t="shared" si="66"/>
        <v>0</v>
      </c>
      <c r="ES258" s="13">
        <f>IF(ER258=0,1,IF($R$74="",0,VLOOKUP($R$74,PL②!A$58:$P$1530,ER258))+IF($AG$74="",0,VLOOKUP($AG$74,PL②!A$58:$P$1530,ER258))+IF($AV$74="",0,VLOOKUP($AV$74,PL②!A$58:$P$1530,ER258)))</f>
        <v>1</v>
      </c>
      <c r="ET258" s="13" t="str">
        <f t="shared" si="71"/>
        <v/>
      </c>
      <c r="EU258" s="13"/>
      <c r="EV258" s="13">
        <f>IF(OR(P258="固・国A",P258="固・国B",P258=PL①!$A$32,P258=PL①!$A$33),1,0)</f>
        <v>1</v>
      </c>
      <c r="EY258" s="13">
        <f t="shared" si="67"/>
        <v>0</v>
      </c>
      <c r="EZ258" s="13">
        <f t="shared" si="68"/>
        <v>0</v>
      </c>
      <c r="FA258" s="13">
        <f>IF(AND(AJ258=PL①!$H$32,OR(入力①申請書項目!P258="固・国A",入力①申請書項目!P258="固・国B",入力①申請書項目!P258="固")),1,0)</f>
        <v>0</v>
      </c>
      <c r="FB258" s="13">
        <f>IF(AND($R$70=PL②!$G$1,入力①申請書項目!AJ258=PL①!$H$29,OR(入力①申請書項目!P258="固・国A",入力①申請書項目!P258="固・国B",入力①申請書項目!P258=PL①!$A$32,入力①申請書項目!P258=PL①!$A$33)),1,0)</f>
        <v>0</v>
      </c>
      <c r="FC258" s="13">
        <f>IF(AND(AW258=PL①!$D$29,OR(入力①申請書項目!P258="固・国A",入力①申請書項目!P258="固・国B",入力①申請書項目!P258="固")),1,0)</f>
        <v>0</v>
      </c>
      <c r="FE258" s="27" t="str">
        <f t="shared" si="72"/>
        <v/>
      </c>
      <c r="FF258" s="27" t="str">
        <f t="shared" si="73"/>
        <v/>
      </c>
      <c r="FG258" s="27" t="str">
        <f t="shared" si="74"/>
        <v/>
      </c>
      <c r="FH258" s="27" t="str">
        <f t="shared" si="75"/>
        <v/>
      </c>
      <c r="FI258" s="27" t="str">
        <f t="shared" si="76"/>
        <v/>
      </c>
      <c r="FK258" s="42">
        <f t="shared" si="69"/>
        <v>1</v>
      </c>
      <c r="FL258" s="42" t="str">
        <f t="shared" si="57"/>
        <v/>
      </c>
    </row>
    <row r="259" spans="4:168" ht="13.5" customHeight="1" x14ac:dyDescent="0.15">
      <c r="D259" s="113">
        <v>89</v>
      </c>
      <c r="E259" s="933"/>
      <c r="F259" s="934"/>
      <c r="G259" s="935"/>
      <c r="H259" s="936"/>
      <c r="I259" s="937"/>
      <c r="J259" s="938"/>
      <c r="K259" s="939"/>
      <c r="L259" s="939"/>
      <c r="M259" s="930"/>
      <c r="N259" s="931"/>
      <c r="O259" s="932"/>
      <c r="P259" s="938"/>
      <c r="Q259" s="938"/>
      <c r="R259" s="938"/>
      <c r="S259" s="938"/>
      <c r="T259" s="940"/>
      <c r="U259" s="940"/>
      <c r="V259" s="940"/>
      <c r="W259" s="940"/>
      <c r="X259" s="940"/>
      <c r="Y259" s="940"/>
      <c r="Z259" s="940"/>
      <c r="AA259" s="940"/>
      <c r="AB259" s="940"/>
      <c r="AC259" s="940"/>
      <c r="AD259" s="949"/>
      <c r="AE259" s="950"/>
      <c r="AF259" s="950"/>
      <c r="AG259" s="952"/>
      <c r="AH259" s="952"/>
      <c r="AI259" s="943"/>
      <c r="AJ259" s="953"/>
      <c r="AK259" s="954"/>
      <c r="AL259" s="954"/>
      <c r="AM259" s="955"/>
      <c r="AN259" s="944"/>
      <c r="AO259" s="944"/>
      <c r="AP259" s="944"/>
      <c r="AQ259" s="951"/>
      <c r="AR259" s="952"/>
      <c r="AS259" s="945">
        <f t="shared" si="70"/>
        <v>0</v>
      </c>
      <c r="AT259" s="945"/>
      <c r="AU259" s="945"/>
      <c r="AV259" s="945"/>
      <c r="AW259" s="946"/>
      <c r="AX259" s="947"/>
      <c r="AY259" s="948"/>
      <c r="AZ259" s="948"/>
      <c r="BA259" s="948"/>
      <c r="BB259" s="948"/>
      <c r="DT259"/>
      <c r="DU259"/>
      <c r="DV259"/>
      <c r="DW259"/>
      <c r="DX259"/>
      <c r="DY259"/>
      <c r="DZ259"/>
      <c r="EA259"/>
      <c r="EB259"/>
      <c r="EC259"/>
      <c r="EL259" s="13"/>
      <c r="EM259" s="27"/>
      <c r="EN259" s="27">
        <f t="shared" si="64"/>
        <v>0</v>
      </c>
      <c r="EO259" s="27" t="str">
        <f t="shared" si="65"/>
        <v/>
      </c>
      <c r="EP259" s="13"/>
      <c r="EQ259" s="13">
        <f>IF(AND(OR(P259="固・国A",P259="固・国B",P259="固"),OR(AJ259=PL①!$H$29,AJ259=PL①!$H$30,AJ259=PL①!$H$31)),1,0)</f>
        <v>0</v>
      </c>
      <c r="ER259" s="13">
        <f t="shared" si="66"/>
        <v>0</v>
      </c>
      <c r="ES259" s="13">
        <f>IF(ER259=0,1,IF($R$74="",0,VLOOKUP($R$74,PL②!A$58:$P$1530,ER259))+IF($AG$74="",0,VLOOKUP($AG$74,PL②!A$58:$P$1530,ER259))+IF($AV$74="",0,VLOOKUP($AV$74,PL②!A$58:$P$1530,ER259)))</f>
        <v>1</v>
      </c>
      <c r="ET259" s="13" t="str">
        <f t="shared" ref="ET259:ET268" si="77">IF(ES259=0,"No."&amp;ROW(A118)&amp;" ","")</f>
        <v/>
      </c>
      <c r="EU259" s="13"/>
      <c r="EV259" s="13">
        <f>IF(OR(P259="固・国A",P259="固・国B",P259=PL①!$A$32,P259=PL①!$A$33),1,0)</f>
        <v>1</v>
      </c>
      <c r="EY259" s="13">
        <f t="shared" si="67"/>
        <v>0</v>
      </c>
      <c r="EZ259" s="13">
        <f t="shared" si="68"/>
        <v>0</v>
      </c>
      <c r="FA259" s="13">
        <f>IF(AND(AJ259=PL①!$H$32,OR(入力①申請書項目!P259="固・国A",入力①申請書項目!P259="固・国B",入力①申請書項目!P259="固")),1,0)</f>
        <v>0</v>
      </c>
      <c r="FB259" s="13">
        <f>IF(AND($R$70=PL②!$G$1,入力①申請書項目!AJ259=PL①!$H$29,OR(入力①申請書項目!P259="固・国A",入力①申請書項目!P259="固・国B",入力①申請書項目!P259=PL①!$A$32,入力①申請書項目!P259=PL①!$A$33)),1,0)</f>
        <v>0</v>
      </c>
      <c r="FC259" s="13">
        <f>IF(AND(AW259=PL①!$D$29,OR(入力①申請書項目!P259="固・国A",入力①申請書項目!P259="固・国B",入力①申請書項目!P259="固")),1,0)</f>
        <v>0</v>
      </c>
      <c r="FE259" s="27" t="str">
        <f t="shared" ref="FE259:FE268" si="78">IF(EY259=1,"No."&amp;ROW(A118)&amp;" ","")</f>
        <v/>
      </c>
      <c r="FF259" s="27" t="str">
        <f t="shared" ref="FF259:FF268" si="79">IF(EZ259=1,"No."&amp;ROW(A118)&amp;" ","")</f>
        <v/>
      </c>
      <c r="FG259" s="27" t="str">
        <f t="shared" ref="FG259:FG268" si="80">IF(FA259=1,"No."&amp;ROW(A118)&amp;" ","")</f>
        <v/>
      </c>
      <c r="FH259" s="27" t="str">
        <f t="shared" ref="FH259:FH268" si="81">IF(FB259=1,"No."&amp;ROW(A118)&amp;" ","")</f>
        <v/>
      </c>
      <c r="FI259" s="27" t="str">
        <f t="shared" ref="FI259:FI268" si="82">IF(FC259=1,"No."&amp;ROW(A118)&amp;" ","")</f>
        <v/>
      </c>
      <c r="FK259" s="42">
        <f t="shared" si="69"/>
        <v>1</v>
      </c>
      <c r="FL259" s="42" t="str">
        <f t="shared" si="57"/>
        <v/>
      </c>
    </row>
    <row r="260" spans="4:168" ht="13.5" customHeight="1" x14ac:dyDescent="0.15">
      <c r="D260" s="113">
        <v>90</v>
      </c>
      <c r="E260" s="933"/>
      <c r="F260" s="934"/>
      <c r="G260" s="935"/>
      <c r="H260" s="936"/>
      <c r="I260" s="937"/>
      <c r="J260" s="938"/>
      <c r="K260" s="939"/>
      <c r="L260" s="939"/>
      <c r="M260" s="930"/>
      <c r="N260" s="931"/>
      <c r="O260" s="932"/>
      <c r="P260" s="938"/>
      <c r="Q260" s="938"/>
      <c r="R260" s="938"/>
      <c r="S260" s="938"/>
      <c r="T260" s="940"/>
      <c r="U260" s="940"/>
      <c r="V260" s="940"/>
      <c r="W260" s="940"/>
      <c r="X260" s="940"/>
      <c r="Y260" s="940"/>
      <c r="Z260" s="940"/>
      <c r="AA260" s="940"/>
      <c r="AB260" s="940"/>
      <c r="AC260" s="940"/>
      <c r="AD260" s="949"/>
      <c r="AE260" s="950"/>
      <c r="AF260" s="950"/>
      <c r="AG260" s="952"/>
      <c r="AH260" s="952"/>
      <c r="AI260" s="943"/>
      <c r="AJ260" s="953"/>
      <c r="AK260" s="954"/>
      <c r="AL260" s="954"/>
      <c r="AM260" s="955"/>
      <c r="AN260" s="944"/>
      <c r="AO260" s="944"/>
      <c r="AP260" s="944"/>
      <c r="AQ260" s="951"/>
      <c r="AR260" s="952"/>
      <c r="AS260" s="945">
        <f t="shared" si="70"/>
        <v>0</v>
      </c>
      <c r="AT260" s="945"/>
      <c r="AU260" s="945"/>
      <c r="AV260" s="945"/>
      <c r="AW260" s="946"/>
      <c r="AX260" s="947"/>
      <c r="AY260" s="948"/>
      <c r="AZ260" s="948"/>
      <c r="BA260" s="948"/>
      <c r="BB260" s="948"/>
      <c r="DT260"/>
      <c r="DU260"/>
      <c r="DV260"/>
      <c r="DW260"/>
      <c r="DX260"/>
      <c r="DY260"/>
      <c r="DZ260"/>
      <c r="EA260"/>
      <c r="EB260"/>
      <c r="EC260"/>
      <c r="EL260" s="13"/>
      <c r="EM260" s="27"/>
      <c r="EN260" s="27">
        <f t="shared" si="64"/>
        <v>0</v>
      </c>
      <c r="EO260" s="27" t="str">
        <f t="shared" si="65"/>
        <v/>
      </c>
      <c r="EP260" s="13"/>
      <c r="EQ260" s="13">
        <f>IF(AND(OR(P260="固・国A",P260="固・国B",P260="固"),OR(AJ260=PL①!$H$29,AJ260=PL①!$H$30,AJ260=PL①!$H$31)),1,0)</f>
        <v>0</v>
      </c>
      <c r="ER260" s="13">
        <f t="shared" si="66"/>
        <v>0</v>
      </c>
      <c r="ES260" s="13">
        <f>IF(ER260=0,1,IF($R$74="",0,VLOOKUP($R$74,PL②!A$58:$P$1530,ER260))+IF($AG$74="",0,VLOOKUP($AG$74,PL②!A$58:$P$1530,ER260))+IF($AV$74="",0,VLOOKUP($AV$74,PL②!A$58:$P$1530,ER260)))</f>
        <v>1</v>
      </c>
      <c r="ET260" s="13" t="str">
        <f t="shared" si="77"/>
        <v/>
      </c>
      <c r="EU260" s="13"/>
      <c r="EV260" s="13">
        <f>IF(OR(P260="固・国A",P260="固・国B",P260=PL①!$A$32,P260=PL①!$A$33),1,0)</f>
        <v>1</v>
      </c>
      <c r="EY260" s="13">
        <f t="shared" si="67"/>
        <v>0</v>
      </c>
      <c r="EZ260" s="13">
        <f t="shared" si="68"/>
        <v>0</v>
      </c>
      <c r="FA260" s="13">
        <f>IF(AND(AJ260=PL①!$H$32,OR(入力①申請書項目!P260="固・国A",入力①申請書項目!P260="固・国B",入力①申請書項目!P260="固")),1,0)</f>
        <v>0</v>
      </c>
      <c r="FB260" s="13">
        <f>IF(AND($R$70=PL②!$G$1,入力①申請書項目!AJ260=PL①!$H$29,OR(入力①申請書項目!P260="固・国A",入力①申請書項目!P260="固・国B",入力①申請書項目!P260=PL①!$A$32,入力①申請書項目!P260=PL①!$A$33)),1,0)</f>
        <v>0</v>
      </c>
      <c r="FC260" s="13">
        <f>IF(AND(AW260=PL①!$D$29,OR(入力①申請書項目!P260="固・国A",入力①申請書項目!P260="固・国B",入力①申請書項目!P260="固")),1,0)</f>
        <v>0</v>
      </c>
      <c r="FE260" s="27" t="str">
        <f t="shared" si="78"/>
        <v/>
      </c>
      <c r="FF260" s="27" t="str">
        <f t="shared" si="79"/>
        <v/>
      </c>
      <c r="FG260" s="27" t="str">
        <f t="shared" si="80"/>
        <v/>
      </c>
      <c r="FH260" s="27" t="str">
        <f t="shared" si="81"/>
        <v/>
      </c>
      <c r="FI260" s="27" t="str">
        <f t="shared" si="82"/>
        <v/>
      </c>
      <c r="FK260" s="42">
        <f t="shared" si="69"/>
        <v>1</v>
      </c>
      <c r="FL260" s="42" t="str">
        <f t="shared" si="57"/>
        <v/>
      </c>
    </row>
    <row r="261" spans="4:168" ht="13.5" customHeight="1" x14ac:dyDescent="0.15">
      <c r="D261" s="113">
        <v>91</v>
      </c>
      <c r="E261" s="933"/>
      <c r="F261" s="934"/>
      <c r="G261" s="935"/>
      <c r="H261" s="936"/>
      <c r="I261" s="937"/>
      <c r="J261" s="938"/>
      <c r="K261" s="939"/>
      <c r="L261" s="939"/>
      <c r="M261" s="930"/>
      <c r="N261" s="931"/>
      <c r="O261" s="932"/>
      <c r="P261" s="938"/>
      <c r="Q261" s="938"/>
      <c r="R261" s="938"/>
      <c r="S261" s="938"/>
      <c r="T261" s="940"/>
      <c r="U261" s="940"/>
      <c r="V261" s="940"/>
      <c r="W261" s="940"/>
      <c r="X261" s="940"/>
      <c r="Y261" s="940"/>
      <c r="Z261" s="940"/>
      <c r="AA261" s="940"/>
      <c r="AB261" s="940"/>
      <c r="AC261" s="940"/>
      <c r="AD261" s="949"/>
      <c r="AE261" s="950"/>
      <c r="AF261" s="950"/>
      <c r="AG261" s="952"/>
      <c r="AH261" s="952"/>
      <c r="AI261" s="943"/>
      <c r="AJ261" s="953"/>
      <c r="AK261" s="954"/>
      <c r="AL261" s="954"/>
      <c r="AM261" s="955"/>
      <c r="AN261" s="944"/>
      <c r="AO261" s="944"/>
      <c r="AP261" s="944"/>
      <c r="AQ261" s="951"/>
      <c r="AR261" s="952"/>
      <c r="AS261" s="945">
        <f t="shared" si="70"/>
        <v>0</v>
      </c>
      <c r="AT261" s="945"/>
      <c r="AU261" s="945"/>
      <c r="AV261" s="945"/>
      <c r="AW261" s="946"/>
      <c r="AX261" s="947"/>
      <c r="AY261" s="948"/>
      <c r="AZ261" s="948"/>
      <c r="BA261" s="948"/>
      <c r="BB261" s="948"/>
      <c r="DT261"/>
      <c r="DU261"/>
      <c r="DV261"/>
      <c r="DW261"/>
      <c r="DX261"/>
      <c r="DY261"/>
      <c r="DZ261"/>
      <c r="EA261"/>
      <c r="EB261"/>
      <c r="EC261"/>
      <c r="EL261" s="13"/>
      <c r="EM261" s="27"/>
      <c r="EN261" s="27">
        <f t="shared" si="64"/>
        <v>0</v>
      </c>
      <c r="EO261" s="27" t="str">
        <f t="shared" si="65"/>
        <v/>
      </c>
      <c r="EP261" s="13"/>
      <c r="EQ261" s="13">
        <f>IF(AND(OR(P261="固・国A",P261="固・国B",P261="固"),OR(AJ261=PL①!$H$29,AJ261=PL①!$H$30,AJ261=PL①!$H$31)),1,0)</f>
        <v>0</v>
      </c>
      <c r="ER261" s="13">
        <f t="shared" si="66"/>
        <v>0</v>
      </c>
      <c r="ES261" s="13">
        <f>IF(ER261=0,1,IF($R$74="",0,VLOOKUP($R$74,PL②!A$58:$P$1530,ER261))+IF($AG$74="",0,VLOOKUP($AG$74,PL②!A$58:$P$1530,ER261))+IF($AV$74="",0,VLOOKUP($AV$74,PL②!A$58:$P$1530,ER261)))</f>
        <v>1</v>
      </c>
      <c r="ET261" s="13" t="str">
        <f t="shared" si="77"/>
        <v/>
      </c>
      <c r="EU261" s="13"/>
      <c r="EV261" s="13">
        <f>IF(OR(P261="固・国A",P261="固・国B",P261=PL①!$A$32,P261=PL①!$A$33),1,0)</f>
        <v>1</v>
      </c>
      <c r="EY261" s="13">
        <f t="shared" si="67"/>
        <v>0</v>
      </c>
      <c r="EZ261" s="13">
        <f t="shared" si="68"/>
        <v>0</v>
      </c>
      <c r="FA261" s="13">
        <f>IF(AND(AJ261=PL①!$H$32,OR(入力①申請書項目!P261="固・国A",入力①申請書項目!P261="固・国B",入力①申請書項目!P261="固")),1,0)</f>
        <v>0</v>
      </c>
      <c r="FB261" s="13">
        <f>IF(AND($R$70=PL②!$G$1,入力①申請書項目!AJ261=PL①!$H$29,OR(入力①申請書項目!P261="固・国A",入力①申請書項目!P261="固・国B",入力①申請書項目!P261=PL①!$A$32,入力①申請書項目!P261=PL①!$A$33)),1,0)</f>
        <v>0</v>
      </c>
      <c r="FC261" s="13">
        <f>IF(AND(AW261=PL①!$D$29,OR(入力①申請書項目!P261="固・国A",入力①申請書項目!P261="固・国B",入力①申請書項目!P261="固")),1,0)</f>
        <v>0</v>
      </c>
      <c r="FE261" s="27" t="str">
        <f t="shared" si="78"/>
        <v/>
      </c>
      <c r="FF261" s="27" t="str">
        <f t="shared" si="79"/>
        <v/>
      </c>
      <c r="FG261" s="27" t="str">
        <f t="shared" si="80"/>
        <v/>
      </c>
      <c r="FH261" s="27" t="str">
        <f t="shared" si="81"/>
        <v/>
      </c>
      <c r="FI261" s="27" t="str">
        <f t="shared" si="82"/>
        <v/>
      </c>
      <c r="FK261" s="42">
        <f t="shared" si="69"/>
        <v>1</v>
      </c>
      <c r="FL261" s="42" t="str">
        <f t="shared" si="57"/>
        <v/>
      </c>
    </row>
    <row r="262" spans="4:168" ht="13.5" customHeight="1" x14ac:dyDescent="0.15">
      <c r="D262" s="113">
        <v>92</v>
      </c>
      <c r="E262" s="933"/>
      <c r="F262" s="934"/>
      <c r="G262" s="935"/>
      <c r="H262" s="936"/>
      <c r="I262" s="937"/>
      <c r="J262" s="938"/>
      <c r="K262" s="939"/>
      <c r="L262" s="939"/>
      <c r="M262" s="930"/>
      <c r="N262" s="931"/>
      <c r="O262" s="932"/>
      <c r="P262" s="938"/>
      <c r="Q262" s="938"/>
      <c r="R262" s="938"/>
      <c r="S262" s="938"/>
      <c r="T262" s="940"/>
      <c r="U262" s="940"/>
      <c r="V262" s="940"/>
      <c r="W262" s="940"/>
      <c r="X262" s="940"/>
      <c r="Y262" s="940"/>
      <c r="Z262" s="940"/>
      <c r="AA262" s="940"/>
      <c r="AB262" s="940"/>
      <c r="AC262" s="940"/>
      <c r="AD262" s="949"/>
      <c r="AE262" s="950"/>
      <c r="AF262" s="950"/>
      <c r="AG262" s="952"/>
      <c r="AH262" s="952"/>
      <c r="AI262" s="943"/>
      <c r="AJ262" s="953"/>
      <c r="AK262" s="954"/>
      <c r="AL262" s="954"/>
      <c r="AM262" s="955"/>
      <c r="AN262" s="944"/>
      <c r="AO262" s="944"/>
      <c r="AP262" s="944"/>
      <c r="AQ262" s="951"/>
      <c r="AR262" s="952"/>
      <c r="AS262" s="945">
        <f t="shared" si="70"/>
        <v>0</v>
      </c>
      <c r="AT262" s="945"/>
      <c r="AU262" s="945"/>
      <c r="AV262" s="945"/>
      <c r="AW262" s="946"/>
      <c r="AX262" s="947"/>
      <c r="AY262" s="948"/>
      <c r="AZ262" s="948"/>
      <c r="BA262" s="948"/>
      <c r="BB262" s="948"/>
      <c r="DT262"/>
      <c r="DU262"/>
      <c r="DV262"/>
      <c r="DW262"/>
      <c r="DX262"/>
      <c r="DY262"/>
      <c r="DZ262"/>
      <c r="EA262"/>
      <c r="EB262"/>
      <c r="EC262"/>
      <c r="EL262" s="13"/>
      <c r="EM262" s="27"/>
      <c r="EN262" s="27">
        <f t="shared" si="64"/>
        <v>0</v>
      </c>
      <c r="EO262" s="27" t="str">
        <f t="shared" si="65"/>
        <v/>
      </c>
      <c r="EP262" s="13"/>
      <c r="EQ262" s="13">
        <f>IF(AND(OR(P262="固・国A",P262="固・国B",P262="固"),OR(AJ262=PL①!$H$29,AJ262=PL①!$H$30,AJ262=PL①!$H$31)),1,0)</f>
        <v>0</v>
      </c>
      <c r="ER262" s="13">
        <f t="shared" si="66"/>
        <v>0</v>
      </c>
      <c r="ES262" s="13">
        <f>IF(ER262=0,1,IF($R$74="",0,VLOOKUP($R$74,PL②!A$58:$P$1530,ER262))+IF($AG$74="",0,VLOOKUP($AG$74,PL②!A$58:$P$1530,ER262))+IF($AV$74="",0,VLOOKUP($AV$74,PL②!A$58:$P$1530,ER262)))</f>
        <v>1</v>
      </c>
      <c r="ET262" s="13" t="str">
        <f t="shared" si="77"/>
        <v/>
      </c>
      <c r="EU262" s="13"/>
      <c r="EV262" s="13">
        <f>IF(OR(P262="固・国A",P262="固・国B",P262=PL①!$A$32,P262=PL①!$A$33),1,0)</f>
        <v>1</v>
      </c>
      <c r="EY262" s="13">
        <f t="shared" si="67"/>
        <v>0</v>
      </c>
      <c r="EZ262" s="13">
        <f t="shared" si="68"/>
        <v>0</v>
      </c>
      <c r="FA262" s="13">
        <f>IF(AND(AJ262=PL①!$H$32,OR(入力①申請書項目!P262="固・国A",入力①申請書項目!P262="固・国B",入力①申請書項目!P262="固")),1,0)</f>
        <v>0</v>
      </c>
      <c r="FB262" s="13">
        <f>IF(AND($R$70=PL②!$G$1,入力①申請書項目!AJ262=PL①!$H$29,OR(入力①申請書項目!P262="固・国A",入力①申請書項目!P262="固・国B",入力①申請書項目!P262=PL①!$A$32,入力①申請書項目!P262=PL①!$A$33)),1,0)</f>
        <v>0</v>
      </c>
      <c r="FC262" s="13">
        <f>IF(AND(AW262=PL①!$D$29,OR(入力①申請書項目!P262="固・国A",入力①申請書項目!P262="固・国B",入力①申請書項目!P262="固")),1,0)</f>
        <v>0</v>
      </c>
      <c r="FE262" s="27" t="str">
        <f t="shared" si="78"/>
        <v/>
      </c>
      <c r="FF262" s="27" t="str">
        <f t="shared" si="79"/>
        <v/>
      </c>
      <c r="FG262" s="27" t="str">
        <f t="shared" si="80"/>
        <v/>
      </c>
      <c r="FH262" s="27" t="str">
        <f t="shared" si="81"/>
        <v/>
      </c>
      <c r="FI262" s="27" t="str">
        <f t="shared" si="82"/>
        <v/>
      </c>
      <c r="FK262" s="42">
        <f t="shared" si="69"/>
        <v>1</v>
      </c>
      <c r="FL262" s="42" t="str">
        <f t="shared" si="57"/>
        <v/>
      </c>
    </row>
    <row r="263" spans="4:168" ht="13.5" customHeight="1" x14ac:dyDescent="0.15">
      <c r="D263" s="113">
        <v>93</v>
      </c>
      <c r="E263" s="933"/>
      <c r="F263" s="934"/>
      <c r="G263" s="935"/>
      <c r="H263" s="936"/>
      <c r="I263" s="937"/>
      <c r="J263" s="938"/>
      <c r="K263" s="939"/>
      <c r="L263" s="939"/>
      <c r="M263" s="930"/>
      <c r="N263" s="931"/>
      <c r="O263" s="932"/>
      <c r="P263" s="938"/>
      <c r="Q263" s="938"/>
      <c r="R263" s="938"/>
      <c r="S263" s="938"/>
      <c r="T263" s="940"/>
      <c r="U263" s="940"/>
      <c r="V263" s="940"/>
      <c r="W263" s="940"/>
      <c r="X263" s="940"/>
      <c r="Y263" s="940"/>
      <c r="Z263" s="940"/>
      <c r="AA263" s="940"/>
      <c r="AB263" s="940"/>
      <c r="AC263" s="940"/>
      <c r="AD263" s="949"/>
      <c r="AE263" s="950"/>
      <c r="AF263" s="950"/>
      <c r="AG263" s="952"/>
      <c r="AH263" s="952"/>
      <c r="AI263" s="943"/>
      <c r="AJ263" s="953"/>
      <c r="AK263" s="954"/>
      <c r="AL263" s="954"/>
      <c r="AM263" s="955"/>
      <c r="AN263" s="944"/>
      <c r="AO263" s="944"/>
      <c r="AP263" s="944"/>
      <c r="AQ263" s="951"/>
      <c r="AR263" s="952"/>
      <c r="AS263" s="945">
        <f t="shared" si="70"/>
        <v>0</v>
      </c>
      <c r="AT263" s="945"/>
      <c r="AU263" s="945"/>
      <c r="AV263" s="945"/>
      <c r="AW263" s="946"/>
      <c r="AX263" s="947"/>
      <c r="AY263" s="948"/>
      <c r="AZ263" s="948"/>
      <c r="BA263" s="948"/>
      <c r="BB263" s="948"/>
      <c r="DT263"/>
      <c r="DU263"/>
      <c r="DV263"/>
      <c r="DW263"/>
      <c r="DX263"/>
      <c r="DY263"/>
      <c r="DZ263"/>
      <c r="EA263"/>
      <c r="EB263"/>
      <c r="EC263"/>
      <c r="EL263" s="13"/>
      <c r="EM263" s="27"/>
      <c r="EN263" s="27">
        <f t="shared" si="64"/>
        <v>0</v>
      </c>
      <c r="EO263" s="27" t="str">
        <f t="shared" si="65"/>
        <v/>
      </c>
      <c r="EP263" s="13"/>
      <c r="EQ263" s="13">
        <f>IF(AND(OR(P263="固・国A",P263="固・国B",P263="固"),OR(AJ263=PL①!$H$29,AJ263=PL①!$H$30,AJ263=PL①!$H$31)),1,0)</f>
        <v>0</v>
      </c>
      <c r="ER263" s="13">
        <f t="shared" si="66"/>
        <v>0</v>
      </c>
      <c r="ES263" s="13">
        <f>IF(ER263=0,1,IF($R$74="",0,VLOOKUP($R$74,PL②!A$58:$P$1530,ER263))+IF($AG$74="",0,VLOOKUP($AG$74,PL②!A$58:$P$1530,ER263))+IF($AV$74="",0,VLOOKUP($AV$74,PL②!A$58:$P$1530,ER263)))</f>
        <v>1</v>
      </c>
      <c r="ET263" s="13" t="str">
        <f t="shared" si="77"/>
        <v/>
      </c>
      <c r="EU263" s="13"/>
      <c r="EV263" s="13">
        <f>IF(OR(P263="固・国A",P263="固・国B",P263=PL①!$A$32,P263=PL①!$A$33),1,0)</f>
        <v>1</v>
      </c>
      <c r="EY263" s="13">
        <f t="shared" si="67"/>
        <v>0</v>
      </c>
      <c r="EZ263" s="13">
        <f t="shared" si="68"/>
        <v>0</v>
      </c>
      <c r="FA263" s="13">
        <f>IF(AND(AJ263=PL①!$H$32,OR(入力①申請書項目!P263="固・国A",入力①申請書項目!P263="固・国B",入力①申請書項目!P263="固")),1,0)</f>
        <v>0</v>
      </c>
      <c r="FB263" s="13">
        <f>IF(AND($R$70=PL②!$G$1,入力①申請書項目!AJ263=PL①!$H$29,OR(入力①申請書項目!P263="固・国A",入力①申請書項目!P263="固・国B",入力①申請書項目!P263=PL①!$A$32,入力①申請書項目!P263=PL①!$A$33)),1,0)</f>
        <v>0</v>
      </c>
      <c r="FC263" s="13">
        <f>IF(AND(AW263=PL①!$D$29,OR(入力①申請書項目!P263="固・国A",入力①申請書項目!P263="固・国B",入力①申請書項目!P263="固")),1,0)</f>
        <v>0</v>
      </c>
      <c r="FE263" s="27" t="str">
        <f t="shared" si="78"/>
        <v/>
      </c>
      <c r="FF263" s="27" t="str">
        <f t="shared" si="79"/>
        <v/>
      </c>
      <c r="FG263" s="27" t="str">
        <f t="shared" si="80"/>
        <v/>
      </c>
      <c r="FH263" s="27" t="str">
        <f t="shared" si="81"/>
        <v/>
      </c>
      <c r="FI263" s="27" t="str">
        <f t="shared" si="82"/>
        <v/>
      </c>
      <c r="FK263" s="42">
        <f t="shared" si="69"/>
        <v>1</v>
      </c>
      <c r="FL263" s="42" t="str">
        <f t="shared" si="57"/>
        <v/>
      </c>
    </row>
    <row r="264" spans="4:168" ht="13.5" customHeight="1" x14ac:dyDescent="0.15">
      <c r="D264" s="113">
        <v>94</v>
      </c>
      <c r="E264" s="933"/>
      <c r="F264" s="934"/>
      <c r="G264" s="935"/>
      <c r="H264" s="936"/>
      <c r="I264" s="937"/>
      <c r="J264" s="938"/>
      <c r="K264" s="939"/>
      <c r="L264" s="939"/>
      <c r="M264" s="930"/>
      <c r="N264" s="931"/>
      <c r="O264" s="932"/>
      <c r="P264" s="938"/>
      <c r="Q264" s="938"/>
      <c r="R264" s="938"/>
      <c r="S264" s="938"/>
      <c r="T264" s="940"/>
      <c r="U264" s="940"/>
      <c r="V264" s="940"/>
      <c r="W264" s="940"/>
      <c r="X264" s="940"/>
      <c r="Y264" s="940"/>
      <c r="Z264" s="940"/>
      <c r="AA264" s="940"/>
      <c r="AB264" s="940"/>
      <c r="AC264" s="940"/>
      <c r="AD264" s="949"/>
      <c r="AE264" s="950"/>
      <c r="AF264" s="950"/>
      <c r="AG264" s="952"/>
      <c r="AH264" s="952"/>
      <c r="AI264" s="943"/>
      <c r="AJ264" s="953"/>
      <c r="AK264" s="954"/>
      <c r="AL264" s="954"/>
      <c r="AM264" s="955"/>
      <c r="AN264" s="944"/>
      <c r="AO264" s="944"/>
      <c r="AP264" s="944"/>
      <c r="AQ264" s="951"/>
      <c r="AR264" s="952"/>
      <c r="AS264" s="945">
        <f t="shared" si="70"/>
        <v>0</v>
      </c>
      <c r="AT264" s="945"/>
      <c r="AU264" s="945"/>
      <c r="AV264" s="945"/>
      <c r="AW264" s="946"/>
      <c r="AX264" s="947"/>
      <c r="AY264" s="948"/>
      <c r="AZ264" s="948"/>
      <c r="BA264" s="948"/>
      <c r="BB264" s="948"/>
      <c r="DT264"/>
      <c r="DU264"/>
      <c r="DV264"/>
      <c r="DW264"/>
      <c r="DX264"/>
      <c r="DY264"/>
      <c r="DZ264"/>
      <c r="EA264"/>
      <c r="EB264"/>
      <c r="EC264"/>
      <c r="EL264" s="13"/>
      <c r="EM264" s="27"/>
      <c r="EN264" s="27">
        <f t="shared" si="64"/>
        <v>0</v>
      </c>
      <c r="EO264" s="27" t="str">
        <f t="shared" si="65"/>
        <v/>
      </c>
      <c r="EP264" s="13"/>
      <c r="EQ264" s="13">
        <f>IF(AND(OR(P264="固・国A",P264="固・国B",P264="固"),OR(AJ264=PL①!$H$29,AJ264=PL①!$H$30,AJ264=PL①!$H$31)),1,0)</f>
        <v>0</v>
      </c>
      <c r="ER264" s="13">
        <f t="shared" si="66"/>
        <v>0</v>
      </c>
      <c r="ES264" s="13">
        <f>IF(ER264=0,1,IF($R$74="",0,VLOOKUP($R$74,PL②!A$58:$P$1530,ER264))+IF($AG$74="",0,VLOOKUP($AG$74,PL②!A$58:$P$1530,ER264))+IF($AV$74="",0,VLOOKUP($AV$74,PL②!A$58:$P$1530,ER264)))</f>
        <v>1</v>
      </c>
      <c r="ET264" s="13" t="str">
        <f t="shared" si="77"/>
        <v/>
      </c>
      <c r="EU264" s="13"/>
      <c r="EV264" s="13">
        <f>IF(OR(P264="固・国A",P264="固・国B",P264=PL①!$A$32,P264=PL①!$A$33),1,0)</f>
        <v>1</v>
      </c>
      <c r="EY264" s="13">
        <f t="shared" si="67"/>
        <v>0</v>
      </c>
      <c r="EZ264" s="13">
        <f t="shared" si="68"/>
        <v>0</v>
      </c>
      <c r="FA264" s="13">
        <f>IF(AND(AJ264=PL①!$H$32,OR(入力①申請書項目!P264="固・国A",入力①申請書項目!P264="固・国B",入力①申請書項目!P264="固")),1,0)</f>
        <v>0</v>
      </c>
      <c r="FB264" s="13">
        <f>IF(AND($R$70=PL②!$G$1,入力①申請書項目!AJ264=PL①!$H$29,OR(入力①申請書項目!P264="固・国A",入力①申請書項目!P264="固・国B",入力①申請書項目!P264=PL①!$A$32,入力①申請書項目!P264=PL①!$A$33)),1,0)</f>
        <v>0</v>
      </c>
      <c r="FC264" s="13">
        <f>IF(AND(AW264=PL①!$D$29,OR(入力①申請書項目!P264="固・国A",入力①申請書項目!P264="固・国B",入力①申請書項目!P264="固")),1,0)</f>
        <v>0</v>
      </c>
      <c r="FE264" s="27" t="str">
        <f t="shared" si="78"/>
        <v/>
      </c>
      <c r="FF264" s="27" t="str">
        <f t="shared" si="79"/>
        <v/>
      </c>
      <c r="FG264" s="27" t="str">
        <f t="shared" si="80"/>
        <v/>
      </c>
      <c r="FH264" s="27" t="str">
        <f t="shared" si="81"/>
        <v/>
      </c>
      <c r="FI264" s="27" t="str">
        <f t="shared" si="82"/>
        <v/>
      </c>
      <c r="FK264" s="42">
        <f t="shared" si="69"/>
        <v>1</v>
      </c>
      <c r="FL264" s="42" t="str">
        <f t="shared" si="57"/>
        <v/>
      </c>
    </row>
    <row r="265" spans="4:168" ht="13.5" customHeight="1" x14ac:dyDescent="0.15">
      <c r="D265" s="113">
        <v>95</v>
      </c>
      <c r="E265" s="933"/>
      <c r="F265" s="934"/>
      <c r="G265" s="935"/>
      <c r="H265" s="936"/>
      <c r="I265" s="937"/>
      <c r="J265" s="938"/>
      <c r="K265" s="939"/>
      <c r="L265" s="939"/>
      <c r="M265" s="930"/>
      <c r="N265" s="931"/>
      <c r="O265" s="932"/>
      <c r="P265" s="938"/>
      <c r="Q265" s="938"/>
      <c r="R265" s="938"/>
      <c r="S265" s="938"/>
      <c r="T265" s="940"/>
      <c r="U265" s="940"/>
      <c r="V265" s="940"/>
      <c r="W265" s="940"/>
      <c r="X265" s="940"/>
      <c r="Y265" s="940"/>
      <c r="Z265" s="940"/>
      <c r="AA265" s="940"/>
      <c r="AB265" s="940"/>
      <c r="AC265" s="940"/>
      <c r="AD265" s="949"/>
      <c r="AE265" s="950"/>
      <c r="AF265" s="950"/>
      <c r="AG265" s="952"/>
      <c r="AH265" s="952"/>
      <c r="AI265" s="943"/>
      <c r="AJ265" s="953"/>
      <c r="AK265" s="954"/>
      <c r="AL265" s="954"/>
      <c r="AM265" s="955"/>
      <c r="AN265" s="944"/>
      <c r="AO265" s="944"/>
      <c r="AP265" s="944"/>
      <c r="AQ265" s="951"/>
      <c r="AR265" s="952"/>
      <c r="AS265" s="945">
        <f t="shared" si="70"/>
        <v>0</v>
      </c>
      <c r="AT265" s="945"/>
      <c r="AU265" s="945"/>
      <c r="AV265" s="945"/>
      <c r="AW265" s="946"/>
      <c r="AX265" s="947"/>
      <c r="AY265" s="948"/>
      <c r="AZ265" s="948"/>
      <c r="BA265" s="948"/>
      <c r="BB265" s="948"/>
      <c r="DT265"/>
      <c r="DU265"/>
      <c r="DV265"/>
      <c r="DW265"/>
      <c r="DX265"/>
      <c r="DY265"/>
      <c r="DZ265"/>
      <c r="EA265"/>
      <c r="EB265"/>
      <c r="EC265"/>
      <c r="EL265" s="13"/>
      <c r="EM265" s="27"/>
      <c r="EN265" s="27">
        <f t="shared" si="64"/>
        <v>0</v>
      </c>
      <c r="EO265" s="27" t="str">
        <f t="shared" si="65"/>
        <v/>
      </c>
      <c r="EP265" s="13"/>
      <c r="EQ265" s="13">
        <f>IF(AND(OR(P265="固・国A",P265="固・国B",P265="固"),OR(AJ265=PL①!$H$29,AJ265=PL①!$H$30,AJ265=PL①!$H$31)),1,0)</f>
        <v>0</v>
      </c>
      <c r="ER265" s="13">
        <f t="shared" si="66"/>
        <v>0</v>
      </c>
      <c r="ES265" s="13">
        <f>IF(ER265=0,1,IF($R$74="",0,VLOOKUP($R$74,PL②!A$58:$P$1530,ER265))+IF($AG$74="",0,VLOOKUP($AG$74,PL②!A$58:$P$1530,ER265))+IF($AV$74="",0,VLOOKUP($AV$74,PL②!A$58:$P$1530,ER265)))</f>
        <v>1</v>
      </c>
      <c r="ET265" s="13" t="str">
        <f t="shared" si="77"/>
        <v/>
      </c>
      <c r="EU265" s="13"/>
      <c r="EV265" s="13">
        <f>IF(OR(P265="固・国A",P265="固・国B",P265=PL①!$A$32,P265=PL①!$A$33),1,0)</f>
        <v>1</v>
      </c>
      <c r="EY265" s="13">
        <f t="shared" si="67"/>
        <v>0</v>
      </c>
      <c r="EZ265" s="13">
        <f t="shared" si="68"/>
        <v>0</v>
      </c>
      <c r="FA265" s="13">
        <f>IF(AND(AJ265=PL①!$H$32,OR(入力①申請書項目!P265="固・国A",入力①申請書項目!P265="固・国B",入力①申請書項目!P265="固")),1,0)</f>
        <v>0</v>
      </c>
      <c r="FB265" s="13">
        <f>IF(AND($R$70=PL②!$G$1,入力①申請書項目!AJ265=PL①!$H$29,OR(入力①申請書項目!P265="固・国A",入力①申請書項目!P265="固・国B",入力①申請書項目!P265=PL①!$A$32,入力①申請書項目!P265=PL①!$A$33)),1,0)</f>
        <v>0</v>
      </c>
      <c r="FC265" s="13">
        <f>IF(AND(AW265=PL①!$D$29,OR(入力①申請書項目!P265="固・国A",入力①申請書項目!P265="固・国B",入力①申請書項目!P265="固")),1,0)</f>
        <v>0</v>
      </c>
      <c r="FE265" s="27" t="str">
        <f t="shared" si="78"/>
        <v/>
      </c>
      <c r="FF265" s="27" t="str">
        <f t="shared" si="79"/>
        <v/>
      </c>
      <c r="FG265" s="27" t="str">
        <f t="shared" si="80"/>
        <v/>
      </c>
      <c r="FH265" s="27" t="str">
        <f t="shared" si="81"/>
        <v/>
      </c>
      <c r="FI265" s="27" t="str">
        <f t="shared" si="82"/>
        <v/>
      </c>
      <c r="FK265" s="42">
        <f t="shared" si="69"/>
        <v>1</v>
      </c>
      <c r="FL265" s="42" t="str">
        <f t="shared" si="57"/>
        <v/>
      </c>
    </row>
    <row r="266" spans="4:168" ht="13.5" customHeight="1" x14ac:dyDescent="0.15">
      <c r="D266" s="113">
        <v>96</v>
      </c>
      <c r="E266" s="933"/>
      <c r="F266" s="934"/>
      <c r="G266" s="935"/>
      <c r="H266" s="936"/>
      <c r="I266" s="937"/>
      <c r="J266" s="938"/>
      <c r="K266" s="939"/>
      <c r="L266" s="939"/>
      <c r="M266" s="930"/>
      <c r="N266" s="931"/>
      <c r="O266" s="932"/>
      <c r="P266" s="938"/>
      <c r="Q266" s="938"/>
      <c r="R266" s="938"/>
      <c r="S266" s="938"/>
      <c r="T266" s="940"/>
      <c r="U266" s="940"/>
      <c r="V266" s="940"/>
      <c r="W266" s="940"/>
      <c r="X266" s="940"/>
      <c r="Y266" s="940"/>
      <c r="Z266" s="940"/>
      <c r="AA266" s="940"/>
      <c r="AB266" s="940"/>
      <c r="AC266" s="940"/>
      <c r="AD266" s="949"/>
      <c r="AE266" s="950"/>
      <c r="AF266" s="950"/>
      <c r="AG266" s="952"/>
      <c r="AH266" s="952"/>
      <c r="AI266" s="943"/>
      <c r="AJ266" s="953"/>
      <c r="AK266" s="954"/>
      <c r="AL266" s="954"/>
      <c r="AM266" s="955"/>
      <c r="AN266" s="944"/>
      <c r="AO266" s="944"/>
      <c r="AP266" s="944"/>
      <c r="AQ266" s="951"/>
      <c r="AR266" s="952"/>
      <c r="AS266" s="945">
        <f t="shared" si="70"/>
        <v>0</v>
      </c>
      <c r="AT266" s="945"/>
      <c r="AU266" s="945"/>
      <c r="AV266" s="945"/>
      <c r="AW266" s="946"/>
      <c r="AX266" s="947"/>
      <c r="AY266" s="948"/>
      <c r="AZ266" s="948"/>
      <c r="BA266" s="948"/>
      <c r="BB266" s="948"/>
      <c r="DT266"/>
      <c r="DU266"/>
      <c r="DV266"/>
      <c r="DW266"/>
      <c r="DX266"/>
      <c r="DY266"/>
      <c r="DZ266"/>
      <c r="EA266"/>
      <c r="EB266"/>
      <c r="EC266"/>
      <c r="EL266" s="13"/>
      <c r="EM266" s="27"/>
      <c r="EN266" s="27">
        <f t="shared" si="64"/>
        <v>0</v>
      </c>
      <c r="EO266" s="27" t="str">
        <f t="shared" si="65"/>
        <v/>
      </c>
      <c r="EP266" s="13"/>
      <c r="EQ266" s="13">
        <f>IF(AND(OR(P266="固・国A",P266="固・国B",P266="固"),OR(AJ266=PL①!$H$29,AJ266=PL①!$H$30,AJ266=PL①!$H$31)),1,0)</f>
        <v>0</v>
      </c>
      <c r="ER266" s="13">
        <f t="shared" si="66"/>
        <v>0</v>
      </c>
      <c r="ES266" s="13">
        <f>IF(ER266=0,1,IF($R$74="",0,VLOOKUP($R$74,PL②!A$58:$P$1530,ER266))+IF($AG$74="",0,VLOOKUP($AG$74,PL②!A$58:$P$1530,ER266))+IF($AV$74="",0,VLOOKUP($AV$74,PL②!A$58:$P$1530,ER266)))</f>
        <v>1</v>
      </c>
      <c r="ET266" s="13" t="str">
        <f t="shared" si="77"/>
        <v/>
      </c>
      <c r="EU266" s="13"/>
      <c r="EV266" s="13">
        <f>IF(OR(P266="固・国A",P266="固・国B",P266=PL①!$A$32,P266=PL①!$A$33),1,0)</f>
        <v>1</v>
      </c>
      <c r="EY266" s="13">
        <f t="shared" si="67"/>
        <v>0</v>
      </c>
      <c r="EZ266" s="13">
        <f t="shared" si="68"/>
        <v>0</v>
      </c>
      <c r="FA266" s="13">
        <f>IF(AND(AJ266=PL①!$H$32,OR(入力①申請書項目!P266="固・国A",入力①申請書項目!P266="固・国B",入力①申請書項目!P266="固")),1,0)</f>
        <v>0</v>
      </c>
      <c r="FB266" s="13">
        <f>IF(AND($R$70=PL②!$G$1,入力①申請書項目!AJ266=PL①!$H$29,OR(入力①申請書項目!P266="固・国A",入力①申請書項目!P266="固・国B",入力①申請書項目!P266=PL①!$A$32,入力①申請書項目!P266=PL①!$A$33)),1,0)</f>
        <v>0</v>
      </c>
      <c r="FC266" s="13">
        <f>IF(AND(AW266=PL①!$D$29,OR(入力①申請書項目!P266="固・国A",入力①申請書項目!P266="固・国B",入力①申請書項目!P266="固")),1,0)</f>
        <v>0</v>
      </c>
      <c r="FE266" s="27" t="str">
        <f t="shared" si="78"/>
        <v/>
      </c>
      <c r="FF266" s="27" t="str">
        <f t="shared" si="79"/>
        <v/>
      </c>
      <c r="FG266" s="27" t="str">
        <f t="shared" si="80"/>
        <v/>
      </c>
      <c r="FH266" s="27" t="str">
        <f t="shared" si="81"/>
        <v/>
      </c>
      <c r="FI266" s="27" t="str">
        <f t="shared" si="82"/>
        <v/>
      </c>
      <c r="FK266" s="42">
        <f t="shared" si="69"/>
        <v>1</v>
      </c>
      <c r="FL266" s="42" t="str">
        <f t="shared" si="57"/>
        <v/>
      </c>
    </row>
    <row r="267" spans="4:168" ht="13.5" customHeight="1" x14ac:dyDescent="0.15">
      <c r="D267" s="113">
        <v>97</v>
      </c>
      <c r="E267" s="933"/>
      <c r="F267" s="934"/>
      <c r="G267" s="935"/>
      <c r="H267" s="936"/>
      <c r="I267" s="937"/>
      <c r="J267" s="938"/>
      <c r="K267" s="939"/>
      <c r="L267" s="939"/>
      <c r="M267" s="930"/>
      <c r="N267" s="931"/>
      <c r="O267" s="932"/>
      <c r="P267" s="938"/>
      <c r="Q267" s="938"/>
      <c r="R267" s="938"/>
      <c r="S267" s="938"/>
      <c r="T267" s="940"/>
      <c r="U267" s="940"/>
      <c r="V267" s="940"/>
      <c r="W267" s="940"/>
      <c r="X267" s="940"/>
      <c r="Y267" s="940"/>
      <c r="Z267" s="940"/>
      <c r="AA267" s="940"/>
      <c r="AB267" s="940"/>
      <c r="AC267" s="940"/>
      <c r="AD267" s="941"/>
      <c r="AE267" s="942"/>
      <c r="AF267" s="942"/>
      <c r="AG267" s="952"/>
      <c r="AH267" s="952"/>
      <c r="AI267" s="943"/>
      <c r="AJ267" s="953"/>
      <c r="AK267" s="954"/>
      <c r="AL267" s="954"/>
      <c r="AM267" s="955"/>
      <c r="AN267" s="944"/>
      <c r="AO267" s="944"/>
      <c r="AP267" s="944"/>
      <c r="AQ267" s="951"/>
      <c r="AR267" s="952"/>
      <c r="AS267" s="945">
        <f t="shared" si="70"/>
        <v>0</v>
      </c>
      <c r="AT267" s="945"/>
      <c r="AU267" s="945"/>
      <c r="AV267" s="945"/>
      <c r="AW267" s="946"/>
      <c r="AX267" s="947"/>
      <c r="AY267" s="948"/>
      <c r="AZ267" s="948"/>
      <c r="BA267" s="948"/>
      <c r="BB267" s="948"/>
      <c r="DT267"/>
      <c r="DU267"/>
      <c r="DV267"/>
      <c r="DW267"/>
      <c r="DX267"/>
      <c r="DY267"/>
      <c r="DZ267"/>
      <c r="EA267"/>
      <c r="EB267"/>
      <c r="EC267"/>
      <c r="EL267" s="13"/>
      <c r="EM267" s="27"/>
      <c r="EN267" s="27">
        <f t="shared" si="64"/>
        <v>0</v>
      </c>
      <c r="EO267" s="27" t="str">
        <f t="shared" si="65"/>
        <v/>
      </c>
      <c r="EP267" s="13"/>
      <c r="EQ267" s="13">
        <f>IF(AND(OR(P267="固・国A",P267="固・国B",P267="固"),OR(AJ267=PL①!$H$29,AJ267=PL①!$H$30,AJ267=PL①!$H$31)),1,0)</f>
        <v>0</v>
      </c>
      <c r="ER267" s="13">
        <f t="shared" si="66"/>
        <v>0</v>
      </c>
      <c r="ES267" s="13">
        <f>IF(ER267=0,1,IF($R$74="",0,VLOOKUP($R$74,PL②!A$58:$P$1530,ER267))+IF($AG$74="",0,VLOOKUP($AG$74,PL②!A$58:$P$1530,ER267))+IF($AV$74="",0,VLOOKUP($AV$74,PL②!A$58:$P$1530,ER267)))</f>
        <v>1</v>
      </c>
      <c r="ET267" s="13" t="str">
        <f t="shared" si="77"/>
        <v/>
      </c>
      <c r="EU267" s="13"/>
      <c r="EV267" s="13">
        <f>IF(OR(P267="固・国A",P267="固・国B",P267=PL①!$A$32,P267=PL①!$A$33),1,0)</f>
        <v>1</v>
      </c>
      <c r="EY267" s="13">
        <f t="shared" si="67"/>
        <v>0</v>
      </c>
      <c r="EZ267" s="13">
        <f t="shared" si="68"/>
        <v>0</v>
      </c>
      <c r="FA267" s="13">
        <f>IF(AND(AJ267=PL①!$H$32,OR(入力①申請書項目!P267="固・国A",入力①申請書項目!P267="固・国B",入力①申請書項目!P267="固")),1,0)</f>
        <v>0</v>
      </c>
      <c r="FB267" s="13">
        <f>IF(AND($R$70=PL②!$G$1,入力①申請書項目!AJ267=PL①!$H$29,OR(入力①申請書項目!P267="固・国A",入力①申請書項目!P267="固・国B",入力①申請書項目!P267=PL①!$A$32,入力①申請書項目!P267=PL①!$A$33)),1,0)</f>
        <v>0</v>
      </c>
      <c r="FC267" s="13">
        <f>IF(AND(AW267=PL①!$D$29,OR(入力①申請書項目!P267="固・国A",入力①申請書項目!P267="固・国B",入力①申請書項目!P267="固")),1,0)</f>
        <v>0</v>
      </c>
      <c r="FE267" s="27" t="str">
        <f t="shared" si="78"/>
        <v/>
      </c>
      <c r="FF267" s="27" t="str">
        <f t="shared" si="79"/>
        <v/>
      </c>
      <c r="FG267" s="27" t="str">
        <f t="shared" si="80"/>
        <v/>
      </c>
      <c r="FH267" s="27" t="str">
        <f t="shared" si="81"/>
        <v/>
      </c>
      <c r="FI267" s="27" t="str">
        <f t="shared" si="82"/>
        <v/>
      </c>
      <c r="FK267" s="53">
        <f t="shared" si="69"/>
        <v>1</v>
      </c>
      <c r="FL267" s="42" t="str">
        <f t="shared" ref="FL267:FL330" si="83">IF(FK267=0,"No."&amp;ROW(A99)&amp;" ","")</f>
        <v/>
      </c>
    </row>
    <row r="268" spans="4:168" ht="13.5" customHeight="1" x14ac:dyDescent="0.15">
      <c r="D268" s="113">
        <v>98</v>
      </c>
      <c r="E268" s="933"/>
      <c r="F268" s="934"/>
      <c r="G268" s="935"/>
      <c r="H268" s="936"/>
      <c r="I268" s="937"/>
      <c r="J268" s="938"/>
      <c r="K268" s="939"/>
      <c r="L268" s="939"/>
      <c r="M268" s="930"/>
      <c r="N268" s="931"/>
      <c r="O268" s="932"/>
      <c r="P268" s="938"/>
      <c r="Q268" s="938"/>
      <c r="R268" s="938"/>
      <c r="S268" s="938"/>
      <c r="T268" s="940"/>
      <c r="U268" s="940"/>
      <c r="V268" s="940"/>
      <c r="W268" s="940"/>
      <c r="X268" s="940"/>
      <c r="Y268" s="940"/>
      <c r="Z268" s="940"/>
      <c r="AA268" s="940"/>
      <c r="AB268" s="940"/>
      <c r="AC268" s="940"/>
      <c r="AD268" s="941"/>
      <c r="AE268" s="942"/>
      <c r="AF268" s="942"/>
      <c r="AG268" s="943"/>
      <c r="AH268" s="940"/>
      <c r="AI268" s="940"/>
      <c r="AJ268" s="938"/>
      <c r="AK268" s="938"/>
      <c r="AL268" s="938"/>
      <c r="AM268" s="938"/>
      <c r="AN268" s="944"/>
      <c r="AO268" s="944"/>
      <c r="AP268" s="944"/>
      <c r="AQ268" s="940"/>
      <c r="AR268" s="940"/>
      <c r="AS268" s="945">
        <f t="shared" si="70"/>
        <v>0</v>
      </c>
      <c r="AT268" s="945"/>
      <c r="AU268" s="945"/>
      <c r="AV268" s="945"/>
      <c r="AW268" s="946"/>
      <c r="AX268" s="947"/>
      <c r="AY268" s="948"/>
      <c r="AZ268" s="948"/>
      <c r="BA268" s="948"/>
      <c r="BB268" s="948"/>
      <c r="DT268"/>
      <c r="DU268"/>
      <c r="DV268"/>
      <c r="DW268"/>
      <c r="DX268"/>
      <c r="DY268"/>
      <c r="DZ268"/>
      <c r="EA268"/>
      <c r="EB268"/>
      <c r="EC268"/>
      <c r="EL268" s="13"/>
      <c r="EM268" s="27"/>
      <c r="EN268" s="27">
        <f t="shared" si="64"/>
        <v>0</v>
      </c>
      <c r="EO268" s="27" t="str">
        <f t="shared" si="65"/>
        <v/>
      </c>
      <c r="EP268" s="13"/>
      <c r="EQ268" s="13">
        <f>IF(AND(OR(P268="固・国A",P268="固・国B",P268="固"),OR(AJ268=PL①!$H$29,AJ268=PL①!$H$30,AJ268=PL①!$H$31)),1,0)</f>
        <v>0</v>
      </c>
      <c r="ER268" s="13">
        <f t="shared" si="66"/>
        <v>0</v>
      </c>
      <c r="ES268" s="13">
        <f>IF(ER268=0,1,IF($R$74="",0,VLOOKUP($R$74,PL②!A$58:$P$1530,ER268))+IF($AG$74="",0,VLOOKUP($AG$74,PL②!A$58:$P$1530,ER268))+IF($AV$74="",0,VLOOKUP($AV$74,PL②!A$58:$P$1530,ER268)))</f>
        <v>1</v>
      </c>
      <c r="ET268" s="13" t="str">
        <f t="shared" si="77"/>
        <v/>
      </c>
      <c r="EU268" s="13"/>
      <c r="EV268" s="13">
        <f>IF(OR(P268="固・国A",P268="固・国B",P268=PL①!$A$32,P268=PL①!$A$33),1,0)</f>
        <v>1</v>
      </c>
      <c r="EY268" s="13">
        <f t="shared" si="67"/>
        <v>0</v>
      </c>
      <c r="EZ268" s="13">
        <f t="shared" si="68"/>
        <v>0</v>
      </c>
      <c r="FA268" s="13">
        <f>IF(AND(AJ268=PL①!$H$32,OR(入力①申請書項目!P268="固・国A",入力①申請書項目!P268="固・国B",入力①申請書項目!P268="固")),1,0)</f>
        <v>0</v>
      </c>
      <c r="FB268" s="13">
        <f>IF(AND($R$70=PL②!$G$1,入力①申請書項目!AJ268=PL①!$H$29,OR(入力①申請書項目!P268="固・国A",入力①申請書項目!P268="固・国B",入力①申請書項目!P268=PL①!$A$32,入力①申請書項目!P268=PL①!$A$33)),1,0)</f>
        <v>0</v>
      </c>
      <c r="FC268" s="13">
        <f>IF(AND(AW268=PL①!$D$29,OR(入力①申請書項目!P268="固・国A",入力①申請書項目!P268="固・国B",入力①申請書項目!P268="固")),1,0)</f>
        <v>0</v>
      </c>
      <c r="FE268" s="27" t="str">
        <f t="shared" si="78"/>
        <v/>
      </c>
      <c r="FF268" s="27" t="str">
        <f t="shared" si="79"/>
        <v/>
      </c>
      <c r="FG268" s="27" t="str">
        <f t="shared" si="80"/>
        <v/>
      </c>
      <c r="FH268" s="27" t="str">
        <f t="shared" si="81"/>
        <v/>
      </c>
      <c r="FI268" s="27" t="str">
        <f t="shared" si="82"/>
        <v/>
      </c>
      <c r="FK268" s="42">
        <f t="shared" si="69"/>
        <v>1</v>
      </c>
      <c r="FL268" s="42" t="str">
        <f t="shared" si="83"/>
        <v/>
      </c>
    </row>
    <row r="269" spans="4:168" ht="13.5" customHeight="1" x14ac:dyDescent="0.15">
      <c r="D269" s="113">
        <v>99</v>
      </c>
      <c r="E269" s="933"/>
      <c r="F269" s="934"/>
      <c r="G269" s="935"/>
      <c r="H269" s="936"/>
      <c r="I269" s="937"/>
      <c r="J269" s="938"/>
      <c r="K269" s="939"/>
      <c r="L269" s="939"/>
      <c r="M269" s="930"/>
      <c r="N269" s="931"/>
      <c r="O269" s="932"/>
      <c r="P269" s="938"/>
      <c r="Q269" s="938"/>
      <c r="R269" s="938"/>
      <c r="S269" s="938"/>
      <c r="T269" s="940"/>
      <c r="U269" s="940"/>
      <c r="V269" s="940"/>
      <c r="W269" s="940"/>
      <c r="X269" s="940"/>
      <c r="Y269" s="940"/>
      <c r="Z269" s="940"/>
      <c r="AA269" s="940"/>
      <c r="AB269" s="940"/>
      <c r="AC269" s="940"/>
      <c r="AD269" s="949"/>
      <c r="AE269" s="950"/>
      <c r="AF269" s="950"/>
      <c r="AG269" s="943"/>
      <c r="AH269" s="940"/>
      <c r="AI269" s="940"/>
      <c r="AJ269" s="938"/>
      <c r="AK269" s="938"/>
      <c r="AL269" s="938"/>
      <c r="AM269" s="938"/>
      <c r="AN269" s="944"/>
      <c r="AO269" s="944"/>
      <c r="AP269" s="944"/>
      <c r="AQ269" s="940"/>
      <c r="AR269" s="940"/>
      <c r="AS269" s="945">
        <f t="shared" si="70"/>
        <v>0</v>
      </c>
      <c r="AT269" s="945"/>
      <c r="AU269" s="945"/>
      <c r="AV269" s="945"/>
      <c r="AW269" s="946"/>
      <c r="AX269" s="947"/>
      <c r="AY269" s="948"/>
      <c r="AZ269" s="948"/>
      <c r="BA269" s="948"/>
      <c r="BB269" s="948"/>
      <c r="DT269"/>
      <c r="DU269"/>
      <c r="DV269"/>
      <c r="DW269"/>
      <c r="DX269"/>
      <c r="DY269"/>
      <c r="DZ269"/>
      <c r="ED269" s="13"/>
      <c r="EE269" s="13"/>
      <c r="EF269" s="13"/>
      <c r="EG269" s="13"/>
      <c r="EH269" s="13"/>
      <c r="EI269" s="13"/>
      <c r="EJ269" s="13"/>
      <c r="EK269" s="13"/>
      <c r="EL269" s="13"/>
      <c r="EM269" s="64"/>
      <c r="EN269" s="64">
        <f>IF($T269="",0,1)</f>
        <v>0</v>
      </c>
      <c r="EO269" s="64" t="str">
        <f t="shared" ref="EO269:EO332" si="84">IF($T269="","",$G269*12+$J269)</f>
        <v/>
      </c>
      <c r="EP269" s="13"/>
      <c r="EQ269" s="13">
        <f>IF(AND(OR($P269="固・国A",$P269="固・国B",$P269="固"),OR($AJ269=PL①!$H$29,$AJ269=PL①!$H$30,$AJ269=PL①!$H$31)),1,0)</f>
        <v>0</v>
      </c>
      <c r="ER269" s="13">
        <f t="shared" ref="ER269:ER332" si="85">IF($EQ269=1,IF($AD269="埼玉県",10,0)+IF($AD269="千葉県",11,0)+IF($AD269="東京都",12,0)+IF($AD269="神奈川県",13,0)+IF($AD269="愛知県",14,0)+IF($AD269="京都府",15,0)+IF($AD269="大阪府",16,0),0)</f>
        <v>0</v>
      </c>
      <c r="ES269" s="13">
        <f>IF(ER269=0,1,IF($R$74="",0,VLOOKUP($R$74,PL②!A$58:$P$1530,ER269))+IF($AG$74="",0,VLOOKUP($AG$74,PL②!A$58:$P$1530,ER269))+IF($AV$74="",0,VLOOKUP($AV$74,PL②!A$58:$P$1530,ER269)))</f>
        <v>1</v>
      </c>
      <c r="ET269" s="13" t="str">
        <f t="shared" ref="ET269:ET332" si="86">IF($ES269=0,"No."&amp;ROW($A128)&amp;" ","")</f>
        <v/>
      </c>
      <c r="EU269" s="13"/>
      <c r="EV269" s="13">
        <f>IF(OR($P269="固・国A",$P269="固・国B",$P269=PL①!$A$32,$P269=PL①!$A$33),1,0)</f>
        <v>1</v>
      </c>
      <c r="EY269" s="13">
        <f t="shared" ref="EY269:EY332" si="87">IF(AND($EO269&lt;$EY$178,$EV269=1),1,0)</f>
        <v>0</v>
      </c>
      <c r="EZ269" s="13">
        <f t="shared" ref="EZ269:EZ332" si="88">IF(AND($EO269&lt;$EY$178,$EQ269),1,0)</f>
        <v>0</v>
      </c>
      <c r="FA269" s="13">
        <f>IF(AND($AJ269=PL①!$H$32,OR(入力①申請書項目!$P269="固・国A",入力①申請書項目!$P269="固・国B",入力①申請書項目!$P269="固")),1,0)</f>
        <v>0</v>
      </c>
      <c r="FB269" s="13">
        <f>IF(AND($R$70=PL②!$G$1,入力①申請書項目!$AJ269=PL①!$H$29,OR(入力①申請書項目!$P269="固・国A",入力①申請書項目!$P269="固・国B",入力①申請書項目!$P269=PL①!$A$32,入力①申請書項目!$P269=PL①!$A$33)),1,0)</f>
        <v>0</v>
      </c>
      <c r="FC269" s="13">
        <f>IF(AND($AW269=PL①!$D$29,OR(入力①申請書項目!$P269="固・国A",入力①申請書項目!$P269="固・国B",入力①申請書項目!$P269="固")),1,0)</f>
        <v>0</v>
      </c>
      <c r="FE269" s="64" t="str">
        <f t="shared" ref="FE269:FE332" si="89">IF($EY269=1,"No."&amp;ROW($A128)&amp;" ","")</f>
        <v/>
      </c>
      <c r="FF269" s="64" t="str">
        <f t="shared" ref="FF269:FF332" si="90">IF($EZ269=1,"No."&amp;ROW($A128)&amp;" ","")</f>
        <v/>
      </c>
      <c r="FG269" s="64" t="str">
        <f t="shared" ref="FG269:FG332" si="91">IF($FA269=1,"No."&amp;ROW($A128)&amp;" ","")</f>
        <v/>
      </c>
      <c r="FH269" s="64" t="str">
        <f t="shared" ref="FH269:FH332" si="92">IF($FB269=1,"No."&amp;ROW($A128)&amp;" ","")</f>
        <v/>
      </c>
      <c r="FI269" s="64" t="str">
        <f t="shared" ref="FI269:FI332" si="93">IF($FC269=1,"No."&amp;ROW($A128)&amp;" ","")</f>
        <v/>
      </c>
      <c r="FK269" s="53">
        <f t="shared" ref="FK269:FK332" si="94">IF($T269="",1,IF($P269="",0,1)*IF($AD269="",0,1)*IF($AJ269="",0,1)*IF($AY269="",0,1))</f>
        <v>1</v>
      </c>
      <c r="FL269" s="53" t="str">
        <f t="shared" si="83"/>
        <v/>
      </c>
    </row>
    <row r="270" spans="4:168" ht="13.5" customHeight="1" x14ac:dyDescent="0.15">
      <c r="D270" s="234">
        <v>100</v>
      </c>
      <c r="E270" s="933"/>
      <c r="F270" s="934"/>
      <c r="G270" s="935"/>
      <c r="H270" s="936"/>
      <c r="I270" s="937"/>
      <c r="J270" s="938"/>
      <c r="K270" s="939"/>
      <c r="L270" s="939"/>
      <c r="M270" s="930"/>
      <c r="N270" s="931"/>
      <c r="O270" s="932"/>
      <c r="P270" s="938"/>
      <c r="Q270" s="938"/>
      <c r="R270" s="938"/>
      <c r="S270" s="938"/>
      <c r="T270" s="940"/>
      <c r="U270" s="940"/>
      <c r="V270" s="940"/>
      <c r="W270" s="940"/>
      <c r="X270" s="940"/>
      <c r="Y270" s="940"/>
      <c r="Z270" s="940"/>
      <c r="AA270" s="940"/>
      <c r="AB270" s="940"/>
      <c r="AC270" s="940"/>
      <c r="AD270" s="941"/>
      <c r="AE270" s="942"/>
      <c r="AF270" s="942"/>
      <c r="AG270" s="952"/>
      <c r="AH270" s="952"/>
      <c r="AI270" s="943"/>
      <c r="AJ270" s="953"/>
      <c r="AK270" s="954"/>
      <c r="AL270" s="954"/>
      <c r="AM270" s="955"/>
      <c r="AN270" s="944"/>
      <c r="AO270" s="944"/>
      <c r="AP270" s="944"/>
      <c r="AQ270" s="951"/>
      <c r="AR270" s="952"/>
      <c r="AS270" s="945">
        <f t="shared" ref="AS270:AS278" si="95">AN270*AQ270</f>
        <v>0</v>
      </c>
      <c r="AT270" s="945"/>
      <c r="AU270" s="945"/>
      <c r="AV270" s="945"/>
      <c r="AW270" s="946"/>
      <c r="AX270" s="947"/>
      <c r="AY270" s="948"/>
      <c r="AZ270" s="948"/>
      <c r="BA270" s="948"/>
      <c r="BB270" s="948"/>
      <c r="DT270"/>
      <c r="DU270"/>
      <c r="DV270"/>
      <c r="DW270"/>
      <c r="DX270"/>
      <c r="DY270"/>
      <c r="DZ270"/>
      <c r="ED270" s="13"/>
      <c r="EE270" s="13"/>
      <c r="EF270" s="13"/>
      <c r="EG270" s="13"/>
      <c r="EH270" s="13"/>
      <c r="EI270" s="13"/>
      <c r="EJ270" s="13"/>
      <c r="EK270" s="13"/>
      <c r="EL270" s="13"/>
      <c r="EM270" s="64"/>
      <c r="EN270" s="64">
        <f t="shared" ref="EN270:EN333" si="96">IF($T270="",0,1)</f>
        <v>0</v>
      </c>
      <c r="EO270" s="64" t="str">
        <f t="shared" si="84"/>
        <v/>
      </c>
      <c r="EP270" s="13"/>
      <c r="EQ270" s="13">
        <f>IF(AND(OR($P270="固・国A",$P270="固・国B",$P270="固"),OR($AJ270=PL①!$H$29,$AJ270=PL①!$H$30,$AJ270=PL①!$H$31)),1,0)</f>
        <v>0</v>
      </c>
      <c r="ER270" s="13">
        <f t="shared" si="85"/>
        <v>0</v>
      </c>
      <c r="ES270" s="13">
        <f>IF(ER270=0,1,IF($R$74="",0,VLOOKUP($R$74,PL②!A$58:$P$1530,ER270))+IF($AG$74="",0,VLOOKUP($AG$74,PL②!A$58:$P$1530,ER270))+IF($AV$74="",0,VLOOKUP($AV$74,PL②!A$58:$P$1530,ER270)))</f>
        <v>1</v>
      </c>
      <c r="ET270" s="13" t="str">
        <f t="shared" si="86"/>
        <v/>
      </c>
      <c r="EU270" s="13"/>
      <c r="EV270" s="13">
        <f>IF(OR($P270="固・国A",$P270="固・国B",$P270=PL①!$A$32,$P270=PL①!$A$33),1,0)</f>
        <v>1</v>
      </c>
      <c r="EY270" s="13">
        <f t="shared" si="87"/>
        <v>0</v>
      </c>
      <c r="EZ270" s="13">
        <f t="shared" si="88"/>
        <v>0</v>
      </c>
      <c r="FA270" s="13">
        <f>IF(AND($AJ270=PL①!$H$32,OR(入力①申請書項目!$P270="固・国A",入力①申請書項目!$P270="固・国B",入力①申請書項目!$P270="固")),1,0)</f>
        <v>0</v>
      </c>
      <c r="FB270" s="13">
        <f>IF(AND($R$70=PL②!$G$1,入力①申請書項目!$AJ270=PL①!$H$29,OR(入力①申請書項目!$P270="固・国A",入力①申請書項目!$P270="固・国B",入力①申請書項目!$P270=PL①!$A$32,入力①申請書項目!$P270=PL①!$A$33)),1,0)</f>
        <v>0</v>
      </c>
      <c r="FC270" s="13">
        <f>IF(AND($AW270=PL①!$D$29,OR(入力①申請書項目!$P270="固・国A",入力①申請書項目!$P270="固・国B",入力①申請書項目!$P270="固")),1,0)</f>
        <v>0</v>
      </c>
      <c r="FE270" s="64" t="str">
        <f t="shared" si="89"/>
        <v/>
      </c>
      <c r="FF270" s="64" t="str">
        <f t="shared" si="90"/>
        <v/>
      </c>
      <c r="FG270" s="64" t="str">
        <f t="shared" si="91"/>
        <v/>
      </c>
      <c r="FH270" s="64" t="str">
        <f t="shared" si="92"/>
        <v/>
      </c>
      <c r="FI270" s="64" t="str">
        <f t="shared" si="93"/>
        <v/>
      </c>
      <c r="FK270" s="53">
        <f t="shared" si="94"/>
        <v>1</v>
      </c>
      <c r="FL270" s="53" t="str">
        <f t="shared" si="83"/>
        <v/>
      </c>
    </row>
    <row r="271" spans="4:168" ht="13.5" customHeight="1" x14ac:dyDescent="0.15">
      <c r="D271" s="234">
        <v>101</v>
      </c>
      <c r="E271" s="933"/>
      <c r="F271" s="934"/>
      <c r="G271" s="935"/>
      <c r="H271" s="936"/>
      <c r="I271" s="937"/>
      <c r="J271" s="938"/>
      <c r="K271" s="939"/>
      <c r="L271" s="939"/>
      <c r="M271" s="930"/>
      <c r="N271" s="931"/>
      <c r="O271" s="932"/>
      <c r="P271" s="938"/>
      <c r="Q271" s="938"/>
      <c r="R271" s="938"/>
      <c r="S271" s="938"/>
      <c r="T271" s="940"/>
      <c r="U271" s="940"/>
      <c r="V271" s="940"/>
      <c r="W271" s="940"/>
      <c r="X271" s="940"/>
      <c r="Y271" s="940"/>
      <c r="Z271" s="940"/>
      <c r="AA271" s="940"/>
      <c r="AB271" s="940"/>
      <c r="AC271" s="940"/>
      <c r="AD271" s="941"/>
      <c r="AE271" s="942"/>
      <c r="AF271" s="942"/>
      <c r="AG271" s="943"/>
      <c r="AH271" s="940"/>
      <c r="AI271" s="940"/>
      <c r="AJ271" s="938"/>
      <c r="AK271" s="938"/>
      <c r="AL271" s="938"/>
      <c r="AM271" s="938"/>
      <c r="AN271" s="944"/>
      <c r="AO271" s="944"/>
      <c r="AP271" s="944"/>
      <c r="AQ271" s="940"/>
      <c r="AR271" s="940"/>
      <c r="AS271" s="945">
        <f t="shared" si="95"/>
        <v>0</v>
      </c>
      <c r="AT271" s="945"/>
      <c r="AU271" s="945"/>
      <c r="AV271" s="945"/>
      <c r="AW271" s="946"/>
      <c r="AX271" s="947"/>
      <c r="AY271" s="948"/>
      <c r="AZ271" s="948"/>
      <c r="BA271" s="948"/>
      <c r="BB271" s="948"/>
      <c r="DT271"/>
      <c r="DU271"/>
      <c r="DV271"/>
      <c r="DW271"/>
      <c r="DX271"/>
      <c r="DY271"/>
      <c r="DZ271"/>
      <c r="ED271" s="13"/>
      <c r="EE271" s="13"/>
      <c r="EF271" s="13"/>
      <c r="EG271" s="13"/>
      <c r="EH271" s="13"/>
      <c r="EI271" s="13"/>
      <c r="EJ271" s="13"/>
      <c r="EK271" s="13"/>
      <c r="EL271" s="13"/>
      <c r="EM271" s="64"/>
      <c r="EN271" s="64">
        <f t="shared" si="96"/>
        <v>0</v>
      </c>
      <c r="EO271" s="64" t="str">
        <f t="shared" si="84"/>
        <v/>
      </c>
      <c r="EP271" s="13"/>
      <c r="EQ271" s="13">
        <f>IF(AND(OR($P271="固・国A",$P271="固・国B",$P271="固"),OR($AJ271=PL①!$H$29,$AJ271=PL①!$H$30,$AJ271=PL①!$H$31)),1,0)</f>
        <v>0</v>
      </c>
      <c r="ER271" s="13">
        <f t="shared" si="85"/>
        <v>0</v>
      </c>
      <c r="ES271" s="13">
        <f>IF(ER271=0,1,IF($R$74="",0,VLOOKUP($R$74,PL②!A$58:$P$1530,ER271))+IF($AG$74="",0,VLOOKUP($AG$74,PL②!A$58:$P$1530,ER271))+IF($AV$74="",0,VLOOKUP($AV$74,PL②!A$58:$P$1530,ER271)))</f>
        <v>1</v>
      </c>
      <c r="ET271" s="13" t="str">
        <f t="shared" si="86"/>
        <v/>
      </c>
      <c r="EU271" s="13"/>
      <c r="EV271" s="13">
        <f>IF(OR($P271="固・国A",$P271="固・国B",$P271=PL①!$A$32,$P271=PL①!$A$33),1,0)</f>
        <v>1</v>
      </c>
      <c r="EY271" s="13">
        <f t="shared" si="87"/>
        <v>0</v>
      </c>
      <c r="EZ271" s="13">
        <f t="shared" si="88"/>
        <v>0</v>
      </c>
      <c r="FA271" s="13">
        <f>IF(AND($AJ271=PL①!$H$32,OR(入力①申請書項目!$P271="固・国A",入力①申請書項目!$P271="固・国B",入力①申請書項目!$P271="固")),1,0)</f>
        <v>0</v>
      </c>
      <c r="FB271" s="13">
        <f>IF(AND($R$70=PL②!$G$1,入力①申請書項目!$AJ271=PL①!$H$29,OR(入力①申請書項目!$P271="固・国A",入力①申請書項目!$P271="固・国B",入力①申請書項目!$P271=PL①!$A$32,入力①申請書項目!$P271=PL①!$A$33)),1,0)</f>
        <v>0</v>
      </c>
      <c r="FC271" s="13">
        <f>IF(AND($AW271=PL①!$D$29,OR(入力①申請書項目!$P271="固・国A",入力①申請書項目!$P271="固・国B",入力①申請書項目!$P271="固")),1,0)</f>
        <v>0</v>
      </c>
      <c r="FE271" s="64" t="str">
        <f t="shared" si="89"/>
        <v/>
      </c>
      <c r="FF271" s="64" t="str">
        <f t="shared" si="90"/>
        <v/>
      </c>
      <c r="FG271" s="64" t="str">
        <f t="shared" si="91"/>
        <v/>
      </c>
      <c r="FH271" s="64" t="str">
        <f t="shared" si="92"/>
        <v/>
      </c>
      <c r="FI271" s="64" t="str">
        <f t="shared" si="93"/>
        <v/>
      </c>
      <c r="FK271" s="53">
        <f t="shared" si="94"/>
        <v>1</v>
      </c>
      <c r="FL271" s="53" t="str">
        <f t="shared" si="83"/>
        <v/>
      </c>
    </row>
    <row r="272" spans="4:168" ht="13.5" customHeight="1" x14ac:dyDescent="0.15">
      <c r="D272" s="234">
        <v>102</v>
      </c>
      <c r="E272" s="933"/>
      <c r="F272" s="934"/>
      <c r="G272" s="935"/>
      <c r="H272" s="936"/>
      <c r="I272" s="937"/>
      <c r="J272" s="938"/>
      <c r="K272" s="939"/>
      <c r="L272" s="939"/>
      <c r="M272" s="930"/>
      <c r="N272" s="931"/>
      <c r="O272" s="932"/>
      <c r="P272" s="938"/>
      <c r="Q272" s="938"/>
      <c r="R272" s="938"/>
      <c r="S272" s="938"/>
      <c r="T272" s="940"/>
      <c r="U272" s="940"/>
      <c r="V272" s="940"/>
      <c r="W272" s="940"/>
      <c r="X272" s="940"/>
      <c r="Y272" s="940"/>
      <c r="Z272" s="940"/>
      <c r="AA272" s="940"/>
      <c r="AB272" s="940"/>
      <c r="AC272" s="940"/>
      <c r="AD272" s="949"/>
      <c r="AE272" s="950"/>
      <c r="AF272" s="950"/>
      <c r="AG272" s="943"/>
      <c r="AH272" s="940"/>
      <c r="AI272" s="940"/>
      <c r="AJ272" s="938"/>
      <c r="AK272" s="938"/>
      <c r="AL272" s="938"/>
      <c r="AM272" s="938"/>
      <c r="AN272" s="944"/>
      <c r="AO272" s="944"/>
      <c r="AP272" s="944"/>
      <c r="AQ272" s="940"/>
      <c r="AR272" s="940"/>
      <c r="AS272" s="945">
        <f t="shared" si="95"/>
        <v>0</v>
      </c>
      <c r="AT272" s="945"/>
      <c r="AU272" s="945"/>
      <c r="AV272" s="945"/>
      <c r="AW272" s="946"/>
      <c r="AX272" s="947"/>
      <c r="AY272" s="948"/>
      <c r="AZ272" s="948"/>
      <c r="BA272" s="948"/>
      <c r="BB272" s="948"/>
      <c r="DT272"/>
      <c r="DU272"/>
      <c r="DV272"/>
      <c r="DW272"/>
      <c r="DX272"/>
      <c r="DY272"/>
      <c r="DZ272"/>
      <c r="ED272" s="13"/>
      <c r="EE272" s="13"/>
      <c r="EF272" s="13"/>
      <c r="EG272" s="13"/>
      <c r="EH272" s="13"/>
      <c r="EI272" s="13"/>
      <c r="EJ272" s="13"/>
      <c r="EK272" s="13"/>
      <c r="EL272" s="13"/>
      <c r="EM272" s="27"/>
      <c r="EN272" s="27">
        <f t="shared" si="96"/>
        <v>0</v>
      </c>
      <c r="EO272" s="27" t="str">
        <f t="shared" si="84"/>
        <v/>
      </c>
      <c r="EP272" s="13"/>
      <c r="EQ272" s="13">
        <f>IF(AND(OR($P272="固・国A",$P272="固・国B",$P272="固"),OR($AJ272=PL①!$H$29,$AJ272=PL①!$H$30,$AJ272=PL①!$H$31)),1,0)</f>
        <v>0</v>
      </c>
      <c r="ER272" s="13">
        <f t="shared" si="85"/>
        <v>0</v>
      </c>
      <c r="ES272" s="13">
        <f>IF(ER272=0,1,IF($R$74="",0,VLOOKUP($R$74,PL②!A$58:$P$1530,ER272))+IF($AG$74="",0,VLOOKUP($AG$74,PL②!A$58:$P$1530,ER272))+IF($AV$74="",0,VLOOKUP($AV$74,PL②!A$58:$P$1530,ER272)))</f>
        <v>1</v>
      </c>
      <c r="ET272" s="13" t="str">
        <f t="shared" si="86"/>
        <v/>
      </c>
      <c r="EU272" s="13"/>
      <c r="EV272" s="13">
        <f>IF(OR($P272="固・国A",$P272="固・国B",$P272=PL①!$A$32,$P272=PL①!$A$33),1,0)</f>
        <v>1</v>
      </c>
      <c r="EY272" s="13">
        <f t="shared" si="87"/>
        <v>0</v>
      </c>
      <c r="EZ272" s="13">
        <f t="shared" si="88"/>
        <v>0</v>
      </c>
      <c r="FA272" s="13">
        <f>IF(AND($AJ272=PL①!$H$32,OR(入力①申請書項目!$P272="固・国A",入力①申請書項目!$P272="固・国B",入力①申請書項目!$P272="固")),1,0)</f>
        <v>0</v>
      </c>
      <c r="FB272" s="13">
        <f>IF(AND($R$70=PL②!$G$1,入力①申請書項目!$AJ272=PL①!$H$29,OR(入力①申請書項目!$P272="固・国A",入力①申請書項目!$P272="固・国B",入力①申請書項目!$P272=PL①!$A$32,入力①申請書項目!$P272=PL①!$A$33)),1,0)</f>
        <v>0</v>
      </c>
      <c r="FC272" s="13">
        <f>IF(AND($AW272=PL①!$D$29,OR(入力①申請書項目!$P272="固・国A",入力①申請書項目!$P272="固・国B",入力①申請書項目!$P272="固")),1,0)</f>
        <v>0</v>
      </c>
      <c r="FE272" s="64" t="str">
        <f t="shared" si="89"/>
        <v/>
      </c>
      <c r="FF272" s="64" t="str">
        <f t="shared" si="90"/>
        <v/>
      </c>
      <c r="FG272" s="64" t="str">
        <f t="shared" si="91"/>
        <v/>
      </c>
      <c r="FH272" s="64" t="str">
        <f t="shared" si="92"/>
        <v/>
      </c>
      <c r="FI272" s="64" t="str">
        <f t="shared" si="93"/>
        <v/>
      </c>
      <c r="FK272" s="53">
        <f t="shared" si="94"/>
        <v>1</v>
      </c>
      <c r="FL272" s="53" t="str">
        <f t="shared" si="83"/>
        <v/>
      </c>
    </row>
    <row r="273" spans="4:168" ht="13.5" customHeight="1" x14ac:dyDescent="0.15">
      <c r="D273" s="234">
        <v>103</v>
      </c>
      <c r="E273" s="933"/>
      <c r="F273" s="934"/>
      <c r="G273" s="935"/>
      <c r="H273" s="936"/>
      <c r="I273" s="937"/>
      <c r="J273" s="938"/>
      <c r="K273" s="939"/>
      <c r="L273" s="939"/>
      <c r="M273" s="930"/>
      <c r="N273" s="931"/>
      <c r="O273" s="932"/>
      <c r="P273" s="938"/>
      <c r="Q273" s="938"/>
      <c r="R273" s="938"/>
      <c r="S273" s="938"/>
      <c r="T273" s="940"/>
      <c r="U273" s="940"/>
      <c r="V273" s="940"/>
      <c r="W273" s="940"/>
      <c r="X273" s="940"/>
      <c r="Y273" s="940"/>
      <c r="Z273" s="940"/>
      <c r="AA273" s="940"/>
      <c r="AB273" s="940"/>
      <c r="AC273" s="940"/>
      <c r="AD273" s="941"/>
      <c r="AE273" s="942"/>
      <c r="AF273" s="942"/>
      <c r="AG273" s="952"/>
      <c r="AH273" s="952"/>
      <c r="AI273" s="943"/>
      <c r="AJ273" s="953"/>
      <c r="AK273" s="954"/>
      <c r="AL273" s="954"/>
      <c r="AM273" s="955"/>
      <c r="AN273" s="944"/>
      <c r="AO273" s="944"/>
      <c r="AP273" s="944"/>
      <c r="AQ273" s="951"/>
      <c r="AR273" s="952"/>
      <c r="AS273" s="945">
        <f t="shared" si="95"/>
        <v>0</v>
      </c>
      <c r="AT273" s="945"/>
      <c r="AU273" s="945"/>
      <c r="AV273" s="945"/>
      <c r="AW273" s="946"/>
      <c r="AX273" s="947"/>
      <c r="AY273" s="948"/>
      <c r="AZ273" s="948"/>
      <c r="BA273" s="948"/>
      <c r="BB273" s="948"/>
      <c r="DT273"/>
      <c r="DU273"/>
      <c r="DV273"/>
      <c r="DW273"/>
      <c r="DX273"/>
      <c r="DY273"/>
      <c r="DZ273"/>
      <c r="ED273" s="13"/>
      <c r="EE273" s="13"/>
      <c r="EF273" s="13"/>
      <c r="EG273" s="13"/>
      <c r="EH273" s="13"/>
      <c r="EI273" s="13"/>
      <c r="EJ273" s="13"/>
      <c r="EK273" s="13"/>
      <c r="EL273" s="13"/>
      <c r="EM273" s="27"/>
      <c r="EN273" s="27">
        <f t="shared" si="96"/>
        <v>0</v>
      </c>
      <c r="EO273" s="27" t="str">
        <f t="shared" si="84"/>
        <v/>
      </c>
      <c r="EP273" s="13"/>
      <c r="EQ273" s="13">
        <f>IF(AND(OR($P273="固・国A",$P273="固・国B",$P273="固"),OR($AJ273=PL①!$H$29,$AJ273=PL①!$H$30,$AJ273=PL①!$H$31)),1,0)</f>
        <v>0</v>
      </c>
      <c r="ER273" s="13">
        <f t="shared" si="85"/>
        <v>0</v>
      </c>
      <c r="ES273" s="13">
        <f>IF(ER273=0,1,IF($R$74="",0,VLOOKUP($R$74,PL②!A$58:$P$1530,ER273))+IF($AG$74="",0,VLOOKUP($AG$74,PL②!A$58:$P$1530,ER273))+IF($AV$74="",0,VLOOKUP($AV$74,PL②!A$58:$P$1530,ER273)))</f>
        <v>1</v>
      </c>
      <c r="ET273" s="13" t="str">
        <f t="shared" si="86"/>
        <v/>
      </c>
      <c r="EU273" s="13"/>
      <c r="EV273" s="13">
        <f>IF(OR($P273="固・国A",$P273="固・国B",$P273=PL①!$A$32,$P273=PL①!$A$33),1,0)</f>
        <v>1</v>
      </c>
      <c r="EY273" s="13">
        <f t="shared" si="87"/>
        <v>0</v>
      </c>
      <c r="EZ273" s="13">
        <f t="shared" si="88"/>
        <v>0</v>
      </c>
      <c r="FA273" s="13">
        <f>IF(AND($AJ273=PL①!$H$32,OR(入力①申請書項目!$P273="固・国A",入力①申請書項目!$P273="固・国B",入力①申請書項目!$P273="固")),1,0)</f>
        <v>0</v>
      </c>
      <c r="FB273" s="13">
        <f>IF(AND($R$70=PL②!$G$1,入力①申請書項目!$AJ273=PL①!$H$29,OR(入力①申請書項目!$P273="固・国A",入力①申請書項目!$P273="固・国B",入力①申請書項目!$P273=PL①!$A$32,入力①申請書項目!$P273=PL①!$A$33)),1,0)</f>
        <v>0</v>
      </c>
      <c r="FC273" s="13">
        <f>IF(AND($AW273=PL①!$D$29,OR(入力①申請書項目!$P273="固・国A",入力①申請書項目!$P273="固・国B",入力①申請書項目!$P273="固")),1,0)</f>
        <v>0</v>
      </c>
      <c r="FE273" s="27" t="str">
        <f t="shared" si="89"/>
        <v/>
      </c>
      <c r="FF273" s="27" t="str">
        <f t="shared" si="90"/>
        <v/>
      </c>
      <c r="FG273" s="27" t="str">
        <f t="shared" si="91"/>
        <v/>
      </c>
      <c r="FH273" s="27" t="str">
        <f t="shared" si="92"/>
        <v/>
      </c>
      <c r="FI273" s="27" t="str">
        <f t="shared" si="93"/>
        <v/>
      </c>
      <c r="FK273" s="42">
        <f t="shared" si="94"/>
        <v>1</v>
      </c>
      <c r="FL273" s="42" t="str">
        <f t="shared" si="83"/>
        <v/>
      </c>
    </row>
    <row r="274" spans="4:168" ht="13.5" customHeight="1" x14ac:dyDescent="0.15">
      <c r="D274" s="234">
        <v>104</v>
      </c>
      <c r="E274" s="933"/>
      <c r="F274" s="934"/>
      <c r="G274" s="935"/>
      <c r="H274" s="936"/>
      <c r="I274" s="937"/>
      <c r="J274" s="938"/>
      <c r="K274" s="939"/>
      <c r="L274" s="939"/>
      <c r="M274" s="930"/>
      <c r="N274" s="931"/>
      <c r="O274" s="932"/>
      <c r="P274" s="938"/>
      <c r="Q274" s="938"/>
      <c r="R274" s="938"/>
      <c r="S274" s="938"/>
      <c r="T274" s="940"/>
      <c r="U274" s="940"/>
      <c r="V274" s="940"/>
      <c r="W274" s="940"/>
      <c r="X274" s="940"/>
      <c r="Y274" s="940"/>
      <c r="Z274" s="940"/>
      <c r="AA274" s="940"/>
      <c r="AB274" s="940"/>
      <c r="AC274" s="940"/>
      <c r="AD274" s="941"/>
      <c r="AE274" s="942"/>
      <c r="AF274" s="942"/>
      <c r="AG274" s="943"/>
      <c r="AH274" s="940"/>
      <c r="AI274" s="940"/>
      <c r="AJ274" s="938"/>
      <c r="AK274" s="938"/>
      <c r="AL274" s="938"/>
      <c r="AM274" s="938"/>
      <c r="AN274" s="944"/>
      <c r="AO274" s="944"/>
      <c r="AP274" s="944"/>
      <c r="AQ274" s="940"/>
      <c r="AR274" s="940"/>
      <c r="AS274" s="945">
        <f t="shared" si="95"/>
        <v>0</v>
      </c>
      <c r="AT274" s="945"/>
      <c r="AU274" s="945"/>
      <c r="AV274" s="945"/>
      <c r="AW274" s="946"/>
      <c r="AX274" s="947"/>
      <c r="AY274" s="948"/>
      <c r="AZ274" s="948"/>
      <c r="BA274" s="948"/>
      <c r="BB274" s="948"/>
      <c r="CM274"/>
      <c r="CN274" s="204"/>
      <c r="CO274" s="204"/>
      <c r="DT274"/>
      <c r="DU274"/>
      <c r="DV274"/>
      <c r="DW274"/>
      <c r="DX274"/>
      <c r="DY274"/>
      <c r="DZ274"/>
      <c r="EA274"/>
      <c r="EB274"/>
      <c r="EC274"/>
      <c r="EL274" s="13"/>
      <c r="EM274" s="13"/>
      <c r="EN274" s="27">
        <f t="shared" si="96"/>
        <v>0</v>
      </c>
      <c r="EO274" s="27" t="str">
        <f t="shared" si="84"/>
        <v/>
      </c>
      <c r="EP274" s="13"/>
      <c r="EQ274" s="13">
        <f>IF(AND(OR($P274="固・国A",$P274="固・国B",$P274="固"),OR($AJ274=PL①!$H$29,$AJ274=PL①!$H$30,$AJ274=PL①!$H$31)),1,0)</f>
        <v>0</v>
      </c>
      <c r="ER274" s="13">
        <f t="shared" si="85"/>
        <v>0</v>
      </c>
      <c r="ES274" s="13">
        <f>IF(ER274=0,1,IF($R$74="",0,VLOOKUP($R$74,PL②!A$58:$P$1530,ER274))+IF($AG$74="",0,VLOOKUP($AG$74,PL②!A$58:$P$1530,ER274))+IF($AV$74="",0,VLOOKUP($AV$74,PL②!A$58:$P$1530,ER274)))</f>
        <v>1</v>
      </c>
      <c r="ET274" s="13" t="str">
        <f t="shared" si="86"/>
        <v/>
      </c>
      <c r="EU274" s="13"/>
      <c r="EV274" s="13">
        <f>IF(OR($P274="固・国A",$P274="固・国B",$P274=PL①!$A$32,$P274=PL①!$A$33),1,0)</f>
        <v>1</v>
      </c>
      <c r="EY274" s="13">
        <f t="shared" si="87"/>
        <v>0</v>
      </c>
      <c r="EZ274" s="13">
        <f t="shared" si="88"/>
        <v>0</v>
      </c>
      <c r="FA274" s="13">
        <f>IF(AND($AJ274=PL①!$H$32,OR(入力①申請書項目!$P274="固・国A",入力①申請書項目!$P274="固・国B",入力①申請書項目!$P274="固")),1,0)</f>
        <v>0</v>
      </c>
      <c r="FB274" s="13">
        <f>IF(AND($R$70=PL②!$G$1,入力①申請書項目!$AJ274=PL①!$H$29,OR(入力①申請書項目!$P274="固・国A",入力①申請書項目!$P274="固・国B",入力①申請書項目!$P274=PL①!$A$32,入力①申請書項目!$P274=PL①!$A$33)),1,0)</f>
        <v>0</v>
      </c>
      <c r="FC274" s="13">
        <f>IF(AND($AW274=PL①!$D$29,OR(入力①申請書項目!$P274="固・国A",入力①申請書項目!$P274="固・国B",入力①申請書項目!$P274="固")),1,0)</f>
        <v>0</v>
      </c>
      <c r="FE274" s="27" t="str">
        <f t="shared" si="89"/>
        <v/>
      </c>
      <c r="FF274" s="27" t="str">
        <f t="shared" si="90"/>
        <v/>
      </c>
      <c r="FG274" s="27" t="str">
        <f t="shared" si="91"/>
        <v/>
      </c>
      <c r="FH274" s="27" t="str">
        <f t="shared" si="92"/>
        <v/>
      </c>
      <c r="FI274" s="27" t="str">
        <f t="shared" si="93"/>
        <v/>
      </c>
      <c r="FK274" s="42">
        <f t="shared" si="94"/>
        <v>1</v>
      </c>
      <c r="FL274" s="42" t="str">
        <f t="shared" si="83"/>
        <v/>
      </c>
    </row>
    <row r="275" spans="4:168" ht="13.5" customHeight="1" x14ac:dyDescent="0.15">
      <c r="D275" s="234">
        <v>105</v>
      </c>
      <c r="E275" s="933"/>
      <c r="F275" s="934"/>
      <c r="G275" s="935"/>
      <c r="H275" s="936"/>
      <c r="I275" s="937"/>
      <c r="J275" s="938"/>
      <c r="K275" s="939"/>
      <c r="L275" s="939"/>
      <c r="M275" s="930"/>
      <c r="N275" s="931"/>
      <c r="O275" s="932"/>
      <c r="P275" s="938"/>
      <c r="Q275" s="938"/>
      <c r="R275" s="938"/>
      <c r="S275" s="938"/>
      <c r="T275" s="940"/>
      <c r="U275" s="940"/>
      <c r="V275" s="940"/>
      <c r="W275" s="940"/>
      <c r="X275" s="940"/>
      <c r="Y275" s="940"/>
      <c r="Z275" s="940"/>
      <c r="AA275" s="940"/>
      <c r="AB275" s="940"/>
      <c r="AC275" s="940"/>
      <c r="AD275" s="949"/>
      <c r="AE275" s="950"/>
      <c r="AF275" s="950"/>
      <c r="AG275" s="943"/>
      <c r="AH275" s="940"/>
      <c r="AI275" s="940"/>
      <c r="AJ275" s="938"/>
      <c r="AK275" s="938"/>
      <c r="AL275" s="938"/>
      <c r="AM275" s="938"/>
      <c r="AN275" s="944"/>
      <c r="AO275" s="944"/>
      <c r="AP275" s="944"/>
      <c r="AQ275" s="940"/>
      <c r="AR275" s="940"/>
      <c r="AS275" s="945">
        <f t="shared" si="95"/>
        <v>0</v>
      </c>
      <c r="AT275" s="945"/>
      <c r="AU275" s="945"/>
      <c r="AV275" s="945"/>
      <c r="AW275" s="946"/>
      <c r="AX275" s="947"/>
      <c r="AY275" s="948"/>
      <c r="AZ275" s="948"/>
      <c r="BA275" s="948"/>
      <c r="BB275" s="948"/>
      <c r="CM275"/>
      <c r="CN275" s="204"/>
      <c r="CO275" s="204"/>
      <c r="DT275"/>
      <c r="DU275"/>
      <c r="DV275"/>
      <c r="DW275"/>
      <c r="DX275"/>
      <c r="DY275"/>
      <c r="DZ275"/>
      <c r="EA275"/>
      <c r="EB275"/>
      <c r="EC275"/>
      <c r="EL275" s="13"/>
      <c r="EM275" s="13"/>
      <c r="EN275" s="27">
        <f t="shared" si="96"/>
        <v>0</v>
      </c>
      <c r="EO275" s="27" t="str">
        <f t="shared" si="84"/>
        <v/>
      </c>
      <c r="EP275" s="13"/>
      <c r="EQ275" s="13">
        <f>IF(AND(OR($P275="固・国A",$P275="固・国B",$P275="固"),OR($AJ275=PL①!$H$29,$AJ275=PL①!$H$30,$AJ275=PL①!$H$31)),1,0)</f>
        <v>0</v>
      </c>
      <c r="ER275" s="13">
        <f t="shared" si="85"/>
        <v>0</v>
      </c>
      <c r="ES275" s="13">
        <f>IF(ER275=0,1,IF($R$74="",0,VLOOKUP($R$74,PL②!A$58:$P$1530,ER275))+IF($AG$74="",0,VLOOKUP($AG$74,PL②!A$58:$P$1530,ER275))+IF($AV$74="",0,VLOOKUP($AV$74,PL②!A$58:$P$1530,ER275)))</f>
        <v>1</v>
      </c>
      <c r="ET275" s="13" t="str">
        <f t="shared" si="86"/>
        <v/>
      </c>
      <c r="EU275" s="13"/>
      <c r="EV275" s="13">
        <f>IF(OR($P275="固・国A",$P275="固・国B",$P275=PL①!$A$32,$P275=PL①!$A$33),1,0)</f>
        <v>1</v>
      </c>
      <c r="EY275" s="13">
        <f t="shared" si="87"/>
        <v>0</v>
      </c>
      <c r="EZ275" s="13">
        <f t="shared" si="88"/>
        <v>0</v>
      </c>
      <c r="FA275" s="13">
        <f>IF(AND($AJ275=PL①!$H$32,OR(入力①申請書項目!$P275="固・国A",入力①申請書項目!$P275="固・国B",入力①申請書項目!$P275="固")),1,0)</f>
        <v>0</v>
      </c>
      <c r="FB275" s="13">
        <f>IF(AND($R$70=PL②!$G$1,入力①申請書項目!$AJ275=PL①!$H$29,OR(入力①申請書項目!$P275="固・国A",入力①申請書項目!$P275="固・国B",入力①申請書項目!$P275=PL①!$A$32,入力①申請書項目!$P275=PL①!$A$33)),1,0)</f>
        <v>0</v>
      </c>
      <c r="FC275" s="13">
        <f>IF(AND($AW275=PL①!$D$29,OR(入力①申請書項目!$P275="固・国A",入力①申請書項目!$P275="固・国B",入力①申請書項目!$P275="固")),1,0)</f>
        <v>0</v>
      </c>
      <c r="FE275" s="27" t="str">
        <f t="shared" si="89"/>
        <v/>
      </c>
      <c r="FF275" s="27" t="str">
        <f t="shared" si="90"/>
        <v/>
      </c>
      <c r="FG275" s="27" t="str">
        <f t="shared" si="91"/>
        <v/>
      </c>
      <c r="FH275" s="27" t="str">
        <f t="shared" si="92"/>
        <v/>
      </c>
      <c r="FI275" s="27" t="str">
        <f t="shared" si="93"/>
        <v/>
      </c>
      <c r="FK275" s="42">
        <f t="shared" si="94"/>
        <v>1</v>
      </c>
      <c r="FL275" s="42" t="str">
        <f t="shared" si="83"/>
        <v/>
      </c>
    </row>
    <row r="276" spans="4:168" ht="13.5" customHeight="1" x14ac:dyDescent="0.15">
      <c r="D276" s="234">
        <v>106</v>
      </c>
      <c r="E276" s="933"/>
      <c r="F276" s="934"/>
      <c r="G276" s="935"/>
      <c r="H276" s="936"/>
      <c r="I276" s="937"/>
      <c r="J276" s="938"/>
      <c r="K276" s="939"/>
      <c r="L276" s="939"/>
      <c r="M276" s="930"/>
      <c r="N276" s="931"/>
      <c r="O276" s="932"/>
      <c r="P276" s="938"/>
      <c r="Q276" s="938"/>
      <c r="R276" s="938"/>
      <c r="S276" s="938"/>
      <c r="T276" s="940"/>
      <c r="U276" s="940"/>
      <c r="V276" s="940"/>
      <c r="W276" s="940"/>
      <c r="X276" s="940"/>
      <c r="Y276" s="940"/>
      <c r="Z276" s="940"/>
      <c r="AA276" s="940"/>
      <c r="AB276" s="940"/>
      <c r="AC276" s="940"/>
      <c r="AD276" s="941"/>
      <c r="AE276" s="942"/>
      <c r="AF276" s="942"/>
      <c r="AG276" s="952"/>
      <c r="AH276" s="952"/>
      <c r="AI276" s="943"/>
      <c r="AJ276" s="953"/>
      <c r="AK276" s="954"/>
      <c r="AL276" s="954"/>
      <c r="AM276" s="955"/>
      <c r="AN276" s="944"/>
      <c r="AO276" s="944"/>
      <c r="AP276" s="944"/>
      <c r="AQ276" s="951"/>
      <c r="AR276" s="952"/>
      <c r="AS276" s="945">
        <f t="shared" si="95"/>
        <v>0</v>
      </c>
      <c r="AT276" s="945"/>
      <c r="AU276" s="945"/>
      <c r="AV276" s="945"/>
      <c r="AW276" s="946"/>
      <c r="AX276" s="947"/>
      <c r="AY276" s="948"/>
      <c r="AZ276" s="948"/>
      <c r="BA276" s="948"/>
      <c r="BB276" s="948"/>
      <c r="CM276"/>
      <c r="CN276" s="205"/>
      <c r="CO276" s="205"/>
      <c r="DT276"/>
      <c r="DU276"/>
      <c r="DV276"/>
      <c r="DW276"/>
      <c r="DX276"/>
      <c r="DY276"/>
      <c r="DZ276"/>
      <c r="EA276"/>
      <c r="EB276"/>
      <c r="EC276"/>
      <c r="EL276" s="13"/>
      <c r="EM276" s="13"/>
      <c r="EN276" s="27">
        <f t="shared" si="96"/>
        <v>0</v>
      </c>
      <c r="EO276" s="27" t="str">
        <f t="shared" si="84"/>
        <v/>
      </c>
      <c r="EP276" s="13"/>
      <c r="EQ276" s="13">
        <f>IF(AND(OR($P276="固・国A",$P276="固・国B",$P276="固"),OR($AJ276=PL①!$H$29,$AJ276=PL①!$H$30,$AJ276=PL①!$H$31)),1,0)</f>
        <v>0</v>
      </c>
      <c r="ER276" s="13">
        <f t="shared" si="85"/>
        <v>0</v>
      </c>
      <c r="ES276" s="13">
        <f>IF(ER276=0,1,IF($R$74="",0,VLOOKUP($R$74,PL②!A$58:$P$1530,ER276))+IF($AG$74="",0,VLOOKUP($AG$74,PL②!A$58:$P$1530,ER276))+IF($AV$74="",0,VLOOKUP($AV$74,PL②!A$58:$P$1530,ER276)))</f>
        <v>1</v>
      </c>
      <c r="ET276" s="13" t="str">
        <f t="shared" si="86"/>
        <v/>
      </c>
      <c r="EU276" s="13"/>
      <c r="EV276" s="13">
        <f>IF(OR($P276="固・国A",$P276="固・国B",$P276=PL①!$A$32,$P276=PL①!$A$33),1,0)</f>
        <v>1</v>
      </c>
      <c r="EY276" s="13">
        <f t="shared" si="87"/>
        <v>0</v>
      </c>
      <c r="EZ276" s="13">
        <f t="shared" si="88"/>
        <v>0</v>
      </c>
      <c r="FA276" s="13">
        <f>IF(AND($AJ276=PL①!$H$32,OR(入力①申請書項目!$P276="固・国A",入力①申請書項目!$P276="固・国B",入力①申請書項目!$P276="固")),1,0)</f>
        <v>0</v>
      </c>
      <c r="FB276" s="13">
        <f>IF(AND($R$70=PL②!$G$1,入力①申請書項目!$AJ276=PL①!$H$29,OR(入力①申請書項目!$P276="固・国A",入力①申請書項目!$P276="固・国B",入力①申請書項目!$P276=PL①!$A$32,入力①申請書項目!$P276=PL①!$A$33)),1,0)</f>
        <v>0</v>
      </c>
      <c r="FC276" s="13">
        <f>IF(AND($AW276=PL①!$D$29,OR(入力①申請書項目!$P276="固・国A",入力①申請書項目!$P276="固・国B",入力①申請書項目!$P276="固")),1,0)</f>
        <v>0</v>
      </c>
      <c r="FE276" s="27" t="str">
        <f t="shared" si="89"/>
        <v/>
      </c>
      <c r="FF276" s="27" t="str">
        <f t="shared" si="90"/>
        <v/>
      </c>
      <c r="FG276" s="27" t="str">
        <f t="shared" si="91"/>
        <v/>
      </c>
      <c r="FH276" s="27" t="str">
        <f t="shared" si="92"/>
        <v/>
      </c>
      <c r="FI276" s="27" t="str">
        <f t="shared" si="93"/>
        <v/>
      </c>
      <c r="FK276" s="42">
        <f t="shared" si="94"/>
        <v>1</v>
      </c>
      <c r="FL276" s="42" t="str">
        <f t="shared" si="83"/>
        <v/>
      </c>
    </row>
    <row r="277" spans="4:168" ht="13.5" customHeight="1" x14ac:dyDescent="0.15">
      <c r="D277" s="234">
        <v>107</v>
      </c>
      <c r="E277" s="933"/>
      <c r="F277" s="934"/>
      <c r="G277" s="935"/>
      <c r="H277" s="936"/>
      <c r="I277" s="937"/>
      <c r="J277" s="938"/>
      <c r="K277" s="939"/>
      <c r="L277" s="939"/>
      <c r="M277" s="930"/>
      <c r="N277" s="931"/>
      <c r="O277" s="932"/>
      <c r="P277" s="938"/>
      <c r="Q277" s="938"/>
      <c r="R277" s="938"/>
      <c r="S277" s="938"/>
      <c r="T277" s="940"/>
      <c r="U277" s="940"/>
      <c r="V277" s="940"/>
      <c r="W277" s="940"/>
      <c r="X277" s="940"/>
      <c r="Y277" s="940"/>
      <c r="Z277" s="940"/>
      <c r="AA277" s="940"/>
      <c r="AB277" s="940"/>
      <c r="AC277" s="940"/>
      <c r="AD277" s="941"/>
      <c r="AE277" s="942"/>
      <c r="AF277" s="942"/>
      <c r="AG277" s="943"/>
      <c r="AH277" s="940"/>
      <c r="AI277" s="940"/>
      <c r="AJ277" s="938"/>
      <c r="AK277" s="938"/>
      <c r="AL277" s="938"/>
      <c r="AM277" s="938"/>
      <c r="AN277" s="944"/>
      <c r="AO277" s="944"/>
      <c r="AP277" s="944"/>
      <c r="AQ277" s="940"/>
      <c r="AR277" s="940"/>
      <c r="AS277" s="945">
        <f t="shared" si="95"/>
        <v>0</v>
      </c>
      <c r="AT277" s="945"/>
      <c r="AU277" s="945"/>
      <c r="AV277" s="945"/>
      <c r="AW277" s="946"/>
      <c r="AX277" s="947"/>
      <c r="AY277" s="948"/>
      <c r="AZ277" s="948"/>
      <c r="BA277" s="948"/>
      <c r="BB277" s="948"/>
      <c r="CM277"/>
      <c r="CN277" s="204"/>
      <c r="CO277" s="204"/>
      <c r="DT277"/>
      <c r="DU277"/>
      <c r="DV277"/>
      <c r="DW277"/>
      <c r="DX277"/>
      <c r="DY277"/>
      <c r="DZ277"/>
      <c r="EA277"/>
      <c r="EB277"/>
      <c r="EC277"/>
      <c r="EL277" s="13"/>
      <c r="EM277" s="13"/>
      <c r="EN277" s="27">
        <f t="shared" si="96"/>
        <v>0</v>
      </c>
      <c r="EO277" s="27" t="str">
        <f t="shared" si="84"/>
        <v/>
      </c>
      <c r="EP277" s="13"/>
      <c r="EQ277" s="13">
        <f>IF(AND(OR($P277="固・国A",$P277="固・国B",$P277="固"),OR($AJ277=PL①!$H$29,$AJ277=PL①!$H$30,$AJ277=PL①!$H$31)),1,0)</f>
        <v>0</v>
      </c>
      <c r="ER277" s="13">
        <f t="shared" si="85"/>
        <v>0</v>
      </c>
      <c r="ES277" s="13">
        <f>IF(ER277=0,1,IF($R$74="",0,VLOOKUP($R$74,PL②!A$58:$P$1530,ER277))+IF($AG$74="",0,VLOOKUP($AG$74,PL②!A$58:$P$1530,ER277))+IF($AV$74="",0,VLOOKUP($AV$74,PL②!A$58:$P$1530,ER277)))</f>
        <v>1</v>
      </c>
      <c r="ET277" s="13" t="str">
        <f t="shared" si="86"/>
        <v/>
      </c>
      <c r="EU277" s="13"/>
      <c r="EV277" s="13">
        <f>IF(OR($P277="固・国A",$P277="固・国B",$P277=PL①!$A$32,$P277=PL①!$A$33),1,0)</f>
        <v>1</v>
      </c>
      <c r="EY277" s="13">
        <f t="shared" si="87"/>
        <v>0</v>
      </c>
      <c r="EZ277" s="13">
        <f t="shared" si="88"/>
        <v>0</v>
      </c>
      <c r="FA277" s="13">
        <f>IF(AND($AJ277=PL①!$H$32,OR(入力①申請書項目!$P277="固・国A",入力①申請書項目!$P277="固・国B",入力①申請書項目!$P277="固")),1,0)</f>
        <v>0</v>
      </c>
      <c r="FB277" s="13">
        <f>IF(AND($R$70=PL②!$G$1,入力①申請書項目!$AJ277=PL①!$H$29,OR(入力①申請書項目!$P277="固・国A",入力①申請書項目!$P277="固・国B",入力①申請書項目!$P277=PL①!$A$32,入力①申請書項目!$P277=PL①!$A$33)),1,0)</f>
        <v>0</v>
      </c>
      <c r="FC277" s="13">
        <f>IF(AND($AW277=PL①!$D$29,OR(入力①申請書項目!$P277="固・国A",入力①申請書項目!$P277="固・国B",入力①申請書項目!$P277="固")),1,0)</f>
        <v>0</v>
      </c>
      <c r="FE277" s="27" t="str">
        <f t="shared" si="89"/>
        <v/>
      </c>
      <c r="FF277" s="27" t="str">
        <f t="shared" si="90"/>
        <v/>
      </c>
      <c r="FG277" s="27" t="str">
        <f t="shared" si="91"/>
        <v/>
      </c>
      <c r="FH277" s="27" t="str">
        <f t="shared" si="92"/>
        <v/>
      </c>
      <c r="FI277" s="27" t="str">
        <f t="shared" si="93"/>
        <v/>
      </c>
      <c r="FK277" s="42">
        <f t="shared" si="94"/>
        <v>1</v>
      </c>
      <c r="FL277" s="42" t="str">
        <f t="shared" si="83"/>
        <v/>
      </c>
    </row>
    <row r="278" spans="4:168" ht="13.5" customHeight="1" x14ac:dyDescent="0.15">
      <c r="D278" s="234">
        <v>108</v>
      </c>
      <c r="E278" s="933"/>
      <c r="F278" s="934"/>
      <c r="G278" s="935"/>
      <c r="H278" s="936"/>
      <c r="I278" s="937"/>
      <c r="J278" s="938"/>
      <c r="K278" s="939"/>
      <c r="L278" s="939"/>
      <c r="M278" s="930"/>
      <c r="N278" s="931"/>
      <c r="O278" s="932"/>
      <c r="P278" s="938"/>
      <c r="Q278" s="938"/>
      <c r="R278" s="938"/>
      <c r="S278" s="938"/>
      <c r="T278" s="940"/>
      <c r="U278" s="940"/>
      <c r="V278" s="940"/>
      <c r="W278" s="940"/>
      <c r="X278" s="940"/>
      <c r="Y278" s="940"/>
      <c r="Z278" s="940"/>
      <c r="AA278" s="940"/>
      <c r="AB278" s="940"/>
      <c r="AC278" s="940"/>
      <c r="AD278" s="949"/>
      <c r="AE278" s="950"/>
      <c r="AF278" s="950"/>
      <c r="AG278" s="943"/>
      <c r="AH278" s="940"/>
      <c r="AI278" s="940"/>
      <c r="AJ278" s="938"/>
      <c r="AK278" s="938"/>
      <c r="AL278" s="938"/>
      <c r="AM278" s="938"/>
      <c r="AN278" s="944"/>
      <c r="AO278" s="944"/>
      <c r="AP278" s="944"/>
      <c r="AQ278" s="940"/>
      <c r="AR278" s="940"/>
      <c r="AS278" s="945">
        <f t="shared" si="95"/>
        <v>0</v>
      </c>
      <c r="AT278" s="945"/>
      <c r="AU278" s="945"/>
      <c r="AV278" s="945"/>
      <c r="AW278" s="946"/>
      <c r="AX278" s="947"/>
      <c r="AY278" s="948"/>
      <c r="AZ278" s="948"/>
      <c r="BA278" s="948"/>
      <c r="BB278" s="948"/>
      <c r="CM278"/>
      <c r="CN278" s="204"/>
      <c r="CO278" s="204"/>
      <c r="CP278" s="69"/>
      <c r="CQ278" s="69"/>
      <c r="DT278"/>
      <c r="DU278"/>
      <c r="DV278"/>
      <c r="DW278"/>
      <c r="DX278"/>
      <c r="DY278"/>
      <c r="DZ278"/>
      <c r="EA278"/>
      <c r="EB278"/>
      <c r="EC278"/>
      <c r="EL278" s="13"/>
      <c r="EM278" s="13"/>
      <c r="EN278" s="27">
        <f t="shared" si="96"/>
        <v>0</v>
      </c>
      <c r="EO278" s="27" t="str">
        <f t="shared" si="84"/>
        <v/>
      </c>
      <c r="EP278" s="13"/>
      <c r="EQ278" s="13">
        <f>IF(AND(OR($P278="固・国A",$P278="固・国B",$P278="固"),OR($AJ278=PL①!$H$29,$AJ278=PL①!$H$30,$AJ278=PL①!$H$31)),1,0)</f>
        <v>0</v>
      </c>
      <c r="ER278" s="13">
        <f t="shared" si="85"/>
        <v>0</v>
      </c>
      <c r="ES278" s="13">
        <f>IF(ER278=0,1,IF($R$74="",0,VLOOKUP($R$74,PL②!A$58:$P$1530,ER278))+IF($AG$74="",0,VLOOKUP($AG$74,PL②!A$58:$P$1530,ER278))+IF($AV$74="",0,VLOOKUP($AV$74,PL②!A$58:$P$1530,ER278)))</f>
        <v>1</v>
      </c>
      <c r="ET278" s="13" t="str">
        <f t="shared" si="86"/>
        <v/>
      </c>
      <c r="EU278" s="13"/>
      <c r="EV278" s="13">
        <f>IF(OR($P278="固・国A",$P278="固・国B",$P278=PL①!$A$32,$P278=PL①!$A$33),1,0)</f>
        <v>1</v>
      </c>
      <c r="EY278" s="13">
        <f t="shared" si="87"/>
        <v>0</v>
      </c>
      <c r="EZ278" s="13">
        <f t="shared" si="88"/>
        <v>0</v>
      </c>
      <c r="FA278" s="13">
        <f>IF(AND($AJ278=PL①!$H$32,OR(入力①申請書項目!$P278="固・国A",入力①申請書項目!$P278="固・国B",入力①申請書項目!$P278="固")),1,0)</f>
        <v>0</v>
      </c>
      <c r="FB278" s="13">
        <f>IF(AND($R$70=PL②!$G$1,入力①申請書項目!$AJ278=PL①!$H$29,OR(入力①申請書項目!$P278="固・国A",入力①申請書項目!$P278="固・国B",入力①申請書項目!$P278=PL①!$A$32,入力①申請書項目!$P278=PL①!$A$33)),1,0)</f>
        <v>0</v>
      </c>
      <c r="FC278" s="13">
        <f>IF(AND($AW278=PL①!$D$29,OR(入力①申請書項目!$P278="固・国A",入力①申請書項目!$P278="固・国B",入力①申請書項目!$P278="固")),1,0)</f>
        <v>0</v>
      </c>
      <c r="FE278" s="27" t="str">
        <f t="shared" si="89"/>
        <v/>
      </c>
      <c r="FF278" s="27" t="str">
        <f t="shared" si="90"/>
        <v/>
      </c>
      <c r="FG278" s="27" t="str">
        <f t="shared" si="91"/>
        <v/>
      </c>
      <c r="FH278" s="27" t="str">
        <f t="shared" si="92"/>
        <v/>
      </c>
      <c r="FI278" s="27" t="str">
        <f t="shared" si="93"/>
        <v/>
      </c>
      <c r="FK278" s="42">
        <f t="shared" si="94"/>
        <v>1</v>
      </c>
      <c r="FL278" s="42" t="str">
        <f t="shared" si="83"/>
        <v/>
      </c>
    </row>
    <row r="279" spans="4:168" ht="13.5" customHeight="1" x14ac:dyDescent="0.25">
      <c r="D279" s="234">
        <v>109</v>
      </c>
      <c r="E279" s="933"/>
      <c r="F279" s="934"/>
      <c r="G279" s="935"/>
      <c r="H279" s="936"/>
      <c r="I279" s="937"/>
      <c r="J279" s="938"/>
      <c r="K279" s="939"/>
      <c r="L279" s="939"/>
      <c r="M279" s="930"/>
      <c r="N279" s="931"/>
      <c r="O279" s="932"/>
      <c r="P279" s="938"/>
      <c r="Q279" s="938"/>
      <c r="R279" s="938"/>
      <c r="S279" s="938"/>
      <c r="T279" s="940"/>
      <c r="U279" s="940"/>
      <c r="V279" s="940"/>
      <c r="W279" s="940"/>
      <c r="X279" s="940"/>
      <c r="Y279" s="940"/>
      <c r="Z279" s="940"/>
      <c r="AA279" s="940"/>
      <c r="AB279" s="940"/>
      <c r="AC279" s="940"/>
      <c r="AD279" s="941"/>
      <c r="AE279" s="942"/>
      <c r="AF279" s="942"/>
      <c r="AG279" s="952"/>
      <c r="AH279" s="952"/>
      <c r="AI279" s="943"/>
      <c r="AJ279" s="953"/>
      <c r="AK279" s="954"/>
      <c r="AL279" s="954"/>
      <c r="AM279" s="955"/>
      <c r="AN279" s="944"/>
      <c r="AO279" s="944"/>
      <c r="AP279" s="944"/>
      <c r="AQ279" s="951"/>
      <c r="AR279" s="952"/>
      <c r="AS279" s="945">
        <f t="shared" ref="AS279:AS342" si="97">AN279*AQ279</f>
        <v>0</v>
      </c>
      <c r="AT279" s="945"/>
      <c r="AU279" s="945"/>
      <c r="AV279" s="945"/>
      <c r="AW279" s="946"/>
      <c r="AX279" s="947"/>
      <c r="AY279" s="948"/>
      <c r="AZ279" s="948"/>
      <c r="BA279" s="948"/>
      <c r="BB279" s="948"/>
      <c r="CM279" s="167"/>
      <c r="CN279"/>
      <c r="CO279"/>
      <c r="CP279" s="69"/>
      <c r="CQ279" s="69"/>
      <c r="DT279"/>
      <c r="DU279"/>
      <c r="DV279"/>
      <c r="DW279"/>
      <c r="DX279"/>
      <c r="DY279"/>
      <c r="DZ279"/>
      <c r="EA279"/>
      <c r="EB279"/>
      <c r="EC279"/>
      <c r="EL279" s="13"/>
      <c r="EM279" s="13"/>
      <c r="EN279" s="27">
        <f t="shared" si="96"/>
        <v>0</v>
      </c>
      <c r="EO279" s="27" t="str">
        <f t="shared" si="84"/>
        <v/>
      </c>
      <c r="EP279" s="13"/>
      <c r="EQ279" s="13">
        <f>IF(AND(OR($P279="固・国A",$P279="固・国B",$P279="固"),OR($AJ279=PL①!$H$29,$AJ279=PL①!$H$30,$AJ279=PL①!$H$31)),1,0)</f>
        <v>0</v>
      </c>
      <c r="ER279" s="13">
        <f t="shared" si="85"/>
        <v>0</v>
      </c>
      <c r="ES279" s="13">
        <f>IF(ER279=0,1,IF($R$74="",0,VLOOKUP($R$74,PL②!A$58:$P$1530,ER279))+IF($AG$74="",0,VLOOKUP($AG$74,PL②!A$58:$P$1530,ER279))+IF($AV$74="",0,VLOOKUP($AV$74,PL②!A$58:$P$1530,ER279)))</f>
        <v>1</v>
      </c>
      <c r="ET279" s="13" t="str">
        <f t="shared" si="86"/>
        <v/>
      </c>
      <c r="EU279" s="13"/>
      <c r="EV279" s="13">
        <f>IF(OR($P279="固・国A",$P279="固・国B",$P279=PL①!$A$32,$P279=PL①!$A$33),1,0)</f>
        <v>1</v>
      </c>
      <c r="EY279" s="13">
        <f t="shared" si="87"/>
        <v>0</v>
      </c>
      <c r="EZ279" s="13">
        <f t="shared" si="88"/>
        <v>0</v>
      </c>
      <c r="FA279" s="13">
        <f>IF(AND($AJ279=PL①!$H$32,OR(入力①申請書項目!$P279="固・国A",入力①申請書項目!$P279="固・国B",入力①申請書項目!$P279="固")),1,0)</f>
        <v>0</v>
      </c>
      <c r="FB279" s="13">
        <f>IF(AND($R$70=PL②!$G$1,入力①申請書項目!$AJ279=PL①!$H$29,OR(入力①申請書項目!$P279="固・国A",入力①申請書項目!$P279="固・国B",入力①申請書項目!$P279=PL①!$A$32,入力①申請書項目!$P279=PL①!$A$33)),1,0)</f>
        <v>0</v>
      </c>
      <c r="FC279" s="13">
        <f>IF(AND($AW279=PL①!$D$29,OR(入力①申請書項目!$P279="固・国A",入力①申請書項目!$P279="固・国B",入力①申請書項目!$P279="固")),1,0)</f>
        <v>0</v>
      </c>
      <c r="FE279" s="27" t="str">
        <f t="shared" si="89"/>
        <v/>
      </c>
      <c r="FF279" s="27" t="str">
        <f t="shared" si="90"/>
        <v/>
      </c>
      <c r="FG279" s="27" t="str">
        <f t="shared" si="91"/>
        <v/>
      </c>
      <c r="FH279" s="27" t="str">
        <f t="shared" si="92"/>
        <v/>
      </c>
      <c r="FI279" s="27" t="str">
        <f t="shared" si="93"/>
        <v/>
      </c>
      <c r="FK279" s="42">
        <f t="shared" si="94"/>
        <v>1</v>
      </c>
      <c r="FL279" s="42" t="str">
        <f t="shared" si="83"/>
        <v/>
      </c>
    </row>
    <row r="280" spans="4:168" ht="13.5" customHeight="1" x14ac:dyDescent="0.15">
      <c r="D280" s="234">
        <v>110</v>
      </c>
      <c r="E280" s="933"/>
      <c r="F280" s="934"/>
      <c r="G280" s="935"/>
      <c r="H280" s="936"/>
      <c r="I280" s="937"/>
      <c r="J280" s="938"/>
      <c r="K280" s="939"/>
      <c r="L280" s="939"/>
      <c r="M280" s="930"/>
      <c r="N280" s="931"/>
      <c r="O280" s="932"/>
      <c r="P280" s="938"/>
      <c r="Q280" s="938"/>
      <c r="R280" s="938"/>
      <c r="S280" s="938"/>
      <c r="T280" s="940"/>
      <c r="U280" s="940"/>
      <c r="V280" s="940"/>
      <c r="W280" s="940"/>
      <c r="X280" s="940"/>
      <c r="Y280" s="940"/>
      <c r="Z280" s="940"/>
      <c r="AA280" s="940"/>
      <c r="AB280" s="940"/>
      <c r="AC280" s="940"/>
      <c r="AD280" s="941"/>
      <c r="AE280" s="942"/>
      <c r="AF280" s="942"/>
      <c r="AG280" s="943"/>
      <c r="AH280" s="940"/>
      <c r="AI280" s="940"/>
      <c r="AJ280" s="938"/>
      <c r="AK280" s="938"/>
      <c r="AL280" s="938"/>
      <c r="AM280" s="938"/>
      <c r="AN280" s="944"/>
      <c r="AO280" s="944"/>
      <c r="AP280" s="944"/>
      <c r="AQ280" s="940"/>
      <c r="AR280" s="940"/>
      <c r="AS280" s="945">
        <f t="shared" si="97"/>
        <v>0</v>
      </c>
      <c r="AT280" s="945"/>
      <c r="AU280" s="945"/>
      <c r="AV280" s="945"/>
      <c r="AW280" s="946"/>
      <c r="AX280" s="947"/>
      <c r="AY280" s="948"/>
      <c r="AZ280" s="948"/>
      <c r="BA280" s="948"/>
      <c r="BB280" s="948"/>
      <c r="CM280" s="203"/>
      <c r="CN280" s="206"/>
      <c r="CO280" s="206"/>
      <c r="CP280" s="69"/>
      <c r="CQ280" s="69"/>
      <c r="DT280"/>
      <c r="DU280"/>
      <c r="DV280"/>
      <c r="DW280"/>
      <c r="DX280"/>
      <c r="DY280"/>
      <c r="DZ280"/>
      <c r="EA280"/>
      <c r="EB280"/>
      <c r="EC280"/>
      <c r="EL280" s="13"/>
      <c r="EM280" s="13"/>
      <c r="EN280" s="27">
        <f t="shared" si="96"/>
        <v>0</v>
      </c>
      <c r="EO280" s="27" t="str">
        <f t="shared" si="84"/>
        <v/>
      </c>
      <c r="EP280" s="13"/>
      <c r="EQ280" s="13">
        <f>IF(AND(OR($P280="固・国A",$P280="固・国B",$P280="固"),OR($AJ280=PL①!$H$29,$AJ280=PL①!$H$30,$AJ280=PL①!$H$31)),1,0)</f>
        <v>0</v>
      </c>
      <c r="ER280" s="13">
        <f t="shared" si="85"/>
        <v>0</v>
      </c>
      <c r="ES280" s="13">
        <f>IF(ER280=0,1,IF($R$74="",0,VLOOKUP($R$74,PL②!A$58:$P$1530,ER280))+IF($AG$74="",0,VLOOKUP($AG$74,PL②!A$58:$P$1530,ER280))+IF($AV$74="",0,VLOOKUP($AV$74,PL②!A$58:$P$1530,ER280)))</f>
        <v>1</v>
      </c>
      <c r="ET280" s="13" t="str">
        <f t="shared" si="86"/>
        <v/>
      </c>
      <c r="EU280" s="13"/>
      <c r="EV280" s="13">
        <f>IF(OR($P280="固・国A",$P280="固・国B",$P280=PL①!$A$32,$P280=PL①!$A$33),1,0)</f>
        <v>1</v>
      </c>
      <c r="EY280" s="13">
        <f t="shared" si="87"/>
        <v>0</v>
      </c>
      <c r="EZ280" s="13">
        <f t="shared" si="88"/>
        <v>0</v>
      </c>
      <c r="FA280" s="13">
        <f>IF(AND($AJ280=PL①!$H$32,OR(入力①申請書項目!$P280="固・国A",入力①申請書項目!$P280="固・国B",入力①申請書項目!$P280="固")),1,0)</f>
        <v>0</v>
      </c>
      <c r="FB280" s="13">
        <f>IF(AND($R$70=PL②!$G$1,入力①申請書項目!$AJ280=PL①!$H$29,OR(入力①申請書項目!$P280="固・国A",入力①申請書項目!$P280="固・国B",入力①申請書項目!$P280=PL①!$A$32,入力①申請書項目!$P280=PL①!$A$33)),1,0)</f>
        <v>0</v>
      </c>
      <c r="FC280" s="13">
        <f>IF(AND($AW280=PL①!$D$29,OR(入力①申請書項目!$P280="固・国A",入力①申請書項目!$P280="固・国B",入力①申請書項目!$P280="固")),1,0)</f>
        <v>0</v>
      </c>
      <c r="FE280" s="27" t="str">
        <f t="shared" si="89"/>
        <v/>
      </c>
      <c r="FF280" s="27" t="str">
        <f t="shared" si="90"/>
        <v/>
      </c>
      <c r="FG280" s="27" t="str">
        <f t="shared" si="91"/>
        <v/>
      </c>
      <c r="FH280" s="27" t="str">
        <f t="shared" si="92"/>
        <v/>
      </c>
      <c r="FI280" s="27" t="str">
        <f t="shared" si="93"/>
        <v/>
      </c>
      <c r="FK280" s="42">
        <f t="shared" si="94"/>
        <v>1</v>
      </c>
      <c r="FL280" s="42" t="str">
        <f t="shared" si="83"/>
        <v/>
      </c>
    </row>
    <row r="281" spans="4:168" ht="13.5" customHeight="1" x14ac:dyDescent="0.15">
      <c r="D281" s="234">
        <v>111</v>
      </c>
      <c r="E281" s="933"/>
      <c r="F281" s="934"/>
      <c r="G281" s="935"/>
      <c r="H281" s="936"/>
      <c r="I281" s="937"/>
      <c r="J281" s="938"/>
      <c r="K281" s="939"/>
      <c r="L281" s="939"/>
      <c r="M281" s="930"/>
      <c r="N281" s="931"/>
      <c r="O281" s="932"/>
      <c r="P281" s="938"/>
      <c r="Q281" s="938"/>
      <c r="R281" s="938"/>
      <c r="S281" s="938"/>
      <c r="T281" s="940"/>
      <c r="U281" s="940"/>
      <c r="V281" s="940"/>
      <c r="W281" s="940"/>
      <c r="X281" s="940"/>
      <c r="Y281" s="940"/>
      <c r="Z281" s="940"/>
      <c r="AA281" s="940"/>
      <c r="AB281" s="940"/>
      <c r="AC281" s="940"/>
      <c r="AD281" s="949"/>
      <c r="AE281" s="950"/>
      <c r="AF281" s="950"/>
      <c r="AG281" s="943"/>
      <c r="AH281" s="940"/>
      <c r="AI281" s="940"/>
      <c r="AJ281" s="938"/>
      <c r="AK281" s="938"/>
      <c r="AL281" s="938"/>
      <c r="AM281" s="938"/>
      <c r="AN281" s="944"/>
      <c r="AO281" s="944"/>
      <c r="AP281" s="944"/>
      <c r="AQ281" s="940"/>
      <c r="AR281" s="940"/>
      <c r="AS281" s="945">
        <f t="shared" si="97"/>
        <v>0</v>
      </c>
      <c r="AT281" s="945"/>
      <c r="AU281" s="945"/>
      <c r="AV281" s="945"/>
      <c r="AW281" s="946"/>
      <c r="AX281" s="947"/>
      <c r="AY281" s="948"/>
      <c r="AZ281" s="948"/>
      <c r="BA281" s="948"/>
      <c r="BB281" s="948"/>
      <c r="CM281"/>
      <c r="CN281" s="207"/>
      <c r="CO281" s="207"/>
      <c r="CP281" s="69"/>
      <c r="CQ281" s="69"/>
      <c r="DT281"/>
      <c r="DU281"/>
      <c r="DV281"/>
      <c r="DW281"/>
      <c r="DX281"/>
      <c r="DY281"/>
      <c r="DZ281"/>
      <c r="EA281"/>
      <c r="EB281"/>
      <c r="EC281"/>
      <c r="EL281" s="13"/>
      <c r="EM281" s="13"/>
      <c r="EN281" s="27">
        <f t="shared" si="96"/>
        <v>0</v>
      </c>
      <c r="EO281" s="27" t="str">
        <f t="shared" si="84"/>
        <v/>
      </c>
      <c r="EP281" s="13"/>
      <c r="EQ281" s="13">
        <f>IF(AND(OR($P281="固・国A",$P281="固・国B",$P281="固"),OR($AJ281=PL①!$H$29,$AJ281=PL①!$H$30,$AJ281=PL①!$H$31)),1,0)</f>
        <v>0</v>
      </c>
      <c r="ER281" s="13">
        <f t="shared" si="85"/>
        <v>0</v>
      </c>
      <c r="ES281" s="13">
        <f>IF(ER281=0,1,IF($R$74="",0,VLOOKUP($R$74,PL②!A$58:$P$1530,ER281))+IF($AG$74="",0,VLOOKUP($AG$74,PL②!A$58:$P$1530,ER281))+IF($AV$74="",0,VLOOKUP($AV$74,PL②!A$58:$P$1530,ER281)))</f>
        <v>1</v>
      </c>
      <c r="ET281" s="13" t="str">
        <f t="shared" si="86"/>
        <v/>
      </c>
      <c r="EU281" s="13"/>
      <c r="EV281" s="13">
        <f>IF(OR($P281="固・国A",$P281="固・国B",$P281=PL①!$A$32,$P281=PL①!$A$33),1,0)</f>
        <v>1</v>
      </c>
      <c r="EY281" s="13">
        <f t="shared" si="87"/>
        <v>0</v>
      </c>
      <c r="EZ281" s="13">
        <f t="shared" si="88"/>
        <v>0</v>
      </c>
      <c r="FA281" s="13">
        <f>IF(AND($AJ281=PL①!$H$32,OR(入力①申請書項目!$P281="固・国A",入力①申請書項目!$P281="固・国B",入力①申請書項目!$P281="固")),1,0)</f>
        <v>0</v>
      </c>
      <c r="FB281" s="13">
        <f>IF(AND($R$70=PL②!$G$1,入力①申請書項目!$AJ281=PL①!$H$29,OR(入力①申請書項目!$P281="固・国A",入力①申請書項目!$P281="固・国B",入力①申請書項目!$P281=PL①!$A$32,入力①申請書項目!$P281=PL①!$A$33)),1,0)</f>
        <v>0</v>
      </c>
      <c r="FC281" s="13">
        <f>IF(AND($AW281=PL①!$D$29,OR(入力①申請書項目!$P281="固・国A",入力①申請書項目!$P281="固・国B",入力①申請書項目!$P281="固")),1,0)</f>
        <v>0</v>
      </c>
      <c r="FE281" s="27" t="str">
        <f t="shared" si="89"/>
        <v/>
      </c>
      <c r="FF281" s="27" t="str">
        <f t="shared" si="90"/>
        <v/>
      </c>
      <c r="FG281" s="27" t="str">
        <f t="shared" si="91"/>
        <v/>
      </c>
      <c r="FH281" s="27" t="str">
        <f t="shared" si="92"/>
        <v/>
      </c>
      <c r="FI281" s="27" t="str">
        <f t="shared" si="93"/>
        <v/>
      </c>
      <c r="FK281" s="42">
        <f t="shared" si="94"/>
        <v>1</v>
      </c>
      <c r="FL281" s="42" t="str">
        <f t="shared" si="83"/>
        <v/>
      </c>
    </row>
    <row r="282" spans="4:168" ht="13.5" customHeight="1" x14ac:dyDescent="0.15">
      <c r="D282" s="234">
        <v>112</v>
      </c>
      <c r="E282" s="933"/>
      <c r="F282" s="934"/>
      <c r="G282" s="935"/>
      <c r="H282" s="936"/>
      <c r="I282" s="937"/>
      <c r="J282" s="938"/>
      <c r="K282" s="939"/>
      <c r="L282" s="939"/>
      <c r="M282" s="930"/>
      <c r="N282" s="931"/>
      <c r="O282" s="932"/>
      <c r="P282" s="938"/>
      <c r="Q282" s="938"/>
      <c r="R282" s="938"/>
      <c r="S282" s="938"/>
      <c r="T282" s="940"/>
      <c r="U282" s="940"/>
      <c r="V282" s="940"/>
      <c r="W282" s="940"/>
      <c r="X282" s="940"/>
      <c r="Y282" s="940"/>
      <c r="Z282" s="940"/>
      <c r="AA282" s="940"/>
      <c r="AB282" s="940"/>
      <c r="AC282" s="940"/>
      <c r="AD282" s="941"/>
      <c r="AE282" s="942"/>
      <c r="AF282" s="942"/>
      <c r="AG282" s="952"/>
      <c r="AH282" s="952"/>
      <c r="AI282" s="943"/>
      <c r="AJ282" s="953"/>
      <c r="AK282" s="954"/>
      <c r="AL282" s="954"/>
      <c r="AM282" s="955"/>
      <c r="AN282" s="944"/>
      <c r="AO282" s="944"/>
      <c r="AP282" s="944"/>
      <c r="AQ282" s="951"/>
      <c r="AR282" s="952"/>
      <c r="AS282" s="945">
        <f t="shared" si="97"/>
        <v>0</v>
      </c>
      <c r="AT282" s="945"/>
      <c r="AU282" s="945"/>
      <c r="AV282" s="945"/>
      <c r="AW282" s="946"/>
      <c r="AX282" s="947"/>
      <c r="AY282" s="948"/>
      <c r="AZ282" s="948"/>
      <c r="BA282" s="948"/>
      <c r="BB282" s="948"/>
      <c r="CM282"/>
      <c r="CN282" s="208"/>
      <c r="CO282" s="208"/>
      <c r="CP282" s="69"/>
      <c r="CQ282" s="69"/>
      <c r="DT282"/>
      <c r="DU282"/>
      <c r="DV282"/>
      <c r="DW282"/>
      <c r="DX282"/>
      <c r="DY282"/>
      <c r="DZ282"/>
      <c r="EA282"/>
      <c r="EB282"/>
      <c r="EC282"/>
      <c r="EL282" s="13"/>
      <c r="EM282" s="13"/>
      <c r="EN282" s="27">
        <f t="shared" si="96"/>
        <v>0</v>
      </c>
      <c r="EO282" s="27" t="str">
        <f t="shared" si="84"/>
        <v/>
      </c>
      <c r="EP282" s="13"/>
      <c r="EQ282" s="13">
        <f>IF(AND(OR($P282="固・国A",$P282="固・国B",$P282="固"),OR($AJ282=PL①!$H$29,$AJ282=PL①!$H$30,$AJ282=PL①!$H$31)),1,0)</f>
        <v>0</v>
      </c>
      <c r="ER282" s="13">
        <f t="shared" si="85"/>
        <v>0</v>
      </c>
      <c r="ES282" s="13">
        <f>IF(ER282=0,1,IF($R$74="",0,VLOOKUP($R$74,PL②!A$58:$P$1530,ER282))+IF($AG$74="",0,VLOOKUP($AG$74,PL②!A$58:$P$1530,ER282))+IF($AV$74="",0,VLOOKUP($AV$74,PL②!A$58:$P$1530,ER282)))</f>
        <v>1</v>
      </c>
      <c r="ET282" s="13" t="str">
        <f t="shared" si="86"/>
        <v/>
      </c>
      <c r="EU282" s="13"/>
      <c r="EV282" s="13">
        <f>IF(OR($P282="固・国A",$P282="固・国B",$P282=PL①!$A$32,$P282=PL①!$A$33),1,0)</f>
        <v>1</v>
      </c>
      <c r="EY282" s="13">
        <f t="shared" si="87"/>
        <v>0</v>
      </c>
      <c r="EZ282" s="13">
        <f t="shared" si="88"/>
        <v>0</v>
      </c>
      <c r="FA282" s="13">
        <f>IF(AND($AJ282=PL①!$H$32,OR(入力①申請書項目!$P282="固・国A",入力①申請書項目!$P282="固・国B",入力①申請書項目!$P282="固")),1,0)</f>
        <v>0</v>
      </c>
      <c r="FB282" s="13">
        <f>IF(AND($R$70=PL②!$G$1,入力①申請書項目!$AJ282=PL①!$H$29,OR(入力①申請書項目!$P282="固・国A",入力①申請書項目!$P282="固・国B",入力①申請書項目!$P282=PL①!$A$32,入力①申請書項目!$P282=PL①!$A$33)),1,0)</f>
        <v>0</v>
      </c>
      <c r="FC282" s="13">
        <f>IF(AND($AW282=PL①!$D$29,OR(入力①申請書項目!$P282="固・国A",入力①申請書項目!$P282="固・国B",入力①申請書項目!$P282="固")),1,0)</f>
        <v>0</v>
      </c>
      <c r="FE282" s="27" t="str">
        <f t="shared" si="89"/>
        <v/>
      </c>
      <c r="FF282" s="27" t="str">
        <f t="shared" si="90"/>
        <v/>
      </c>
      <c r="FG282" s="27" t="str">
        <f t="shared" si="91"/>
        <v/>
      </c>
      <c r="FH282" s="27" t="str">
        <f t="shared" si="92"/>
        <v/>
      </c>
      <c r="FI282" s="27" t="str">
        <f t="shared" si="93"/>
        <v/>
      </c>
      <c r="FK282" s="42">
        <f t="shared" si="94"/>
        <v>1</v>
      </c>
      <c r="FL282" s="42" t="str">
        <f t="shared" si="83"/>
        <v/>
      </c>
    </row>
    <row r="283" spans="4:168" ht="13.5" customHeight="1" x14ac:dyDescent="0.15">
      <c r="D283" s="234">
        <v>113</v>
      </c>
      <c r="E283" s="933"/>
      <c r="F283" s="934"/>
      <c r="G283" s="935"/>
      <c r="H283" s="936"/>
      <c r="I283" s="937"/>
      <c r="J283" s="938"/>
      <c r="K283" s="939"/>
      <c r="L283" s="939"/>
      <c r="M283" s="930"/>
      <c r="N283" s="931"/>
      <c r="O283" s="932"/>
      <c r="P283" s="938"/>
      <c r="Q283" s="938"/>
      <c r="R283" s="938"/>
      <c r="S283" s="938"/>
      <c r="T283" s="940"/>
      <c r="U283" s="940"/>
      <c r="V283" s="940"/>
      <c r="W283" s="940"/>
      <c r="X283" s="940"/>
      <c r="Y283" s="940"/>
      <c r="Z283" s="940"/>
      <c r="AA283" s="940"/>
      <c r="AB283" s="940"/>
      <c r="AC283" s="940"/>
      <c r="AD283" s="941"/>
      <c r="AE283" s="942"/>
      <c r="AF283" s="942"/>
      <c r="AG283" s="943"/>
      <c r="AH283" s="940"/>
      <c r="AI283" s="940"/>
      <c r="AJ283" s="938"/>
      <c r="AK283" s="938"/>
      <c r="AL283" s="938"/>
      <c r="AM283" s="938"/>
      <c r="AN283" s="944"/>
      <c r="AO283" s="944"/>
      <c r="AP283" s="944"/>
      <c r="AQ283" s="940"/>
      <c r="AR283" s="940"/>
      <c r="AS283" s="945">
        <f t="shared" si="97"/>
        <v>0</v>
      </c>
      <c r="AT283" s="945"/>
      <c r="AU283" s="945"/>
      <c r="AV283" s="945"/>
      <c r="AW283" s="946"/>
      <c r="AX283" s="947"/>
      <c r="AY283" s="948"/>
      <c r="AZ283" s="948"/>
      <c r="BA283" s="948"/>
      <c r="BB283" s="948"/>
      <c r="CM283"/>
      <c r="CN283" s="208"/>
      <c r="CO283" s="208"/>
      <c r="CP283" s="69"/>
      <c r="CQ283" s="69"/>
      <c r="DT283"/>
      <c r="DU283"/>
      <c r="DV283"/>
      <c r="DW283"/>
      <c r="DX283"/>
      <c r="DY283"/>
      <c r="DZ283"/>
      <c r="EA283"/>
      <c r="EB283"/>
      <c r="EC283"/>
      <c r="EL283" s="13"/>
      <c r="EM283" s="13"/>
      <c r="EN283" s="27">
        <f t="shared" si="96"/>
        <v>0</v>
      </c>
      <c r="EO283" s="27" t="str">
        <f t="shared" si="84"/>
        <v/>
      </c>
      <c r="EP283" s="13"/>
      <c r="EQ283" s="13">
        <f>IF(AND(OR($P283="固・国A",$P283="固・国B",$P283="固"),OR($AJ283=PL①!$H$29,$AJ283=PL①!$H$30,$AJ283=PL①!$H$31)),1,0)</f>
        <v>0</v>
      </c>
      <c r="ER283" s="13">
        <f t="shared" si="85"/>
        <v>0</v>
      </c>
      <c r="ES283" s="13">
        <f>IF(ER283=0,1,IF($R$74="",0,VLOOKUP($R$74,PL②!A$58:$P$1530,ER283))+IF($AG$74="",0,VLOOKUP($AG$74,PL②!A$58:$P$1530,ER283))+IF($AV$74="",0,VLOOKUP($AV$74,PL②!A$58:$P$1530,ER283)))</f>
        <v>1</v>
      </c>
      <c r="ET283" s="13" t="str">
        <f t="shared" si="86"/>
        <v/>
      </c>
      <c r="EU283" s="13"/>
      <c r="EV283" s="13">
        <f>IF(OR($P283="固・国A",$P283="固・国B",$P283=PL①!$A$32,$P283=PL①!$A$33),1,0)</f>
        <v>1</v>
      </c>
      <c r="EY283" s="13">
        <f t="shared" si="87"/>
        <v>0</v>
      </c>
      <c r="EZ283" s="13">
        <f t="shared" si="88"/>
        <v>0</v>
      </c>
      <c r="FA283" s="13">
        <f>IF(AND($AJ283=PL①!$H$32,OR(入力①申請書項目!$P283="固・国A",入力①申請書項目!$P283="固・国B",入力①申請書項目!$P283="固")),1,0)</f>
        <v>0</v>
      </c>
      <c r="FB283" s="13">
        <f>IF(AND($R$70=PL②!$G$1,入力①申請書項目!$AJ283=PL①!$H$29,OR(入力①申請書項目!$P283="固・国A",入力①申請書項目!$P283="固・国B",入力①申請書項目!$P283=PL①!$A$32,入力①申請書項目!$P283=PL①!$A$33)),1,0)</f>
        <v>0</v>
      </c>
      <c r="FC283" s="13">
        <f>IF(AND($AW283=PL①!$D$29,OR(入力①申請書項目!$P283="固・国A",入力①申請書項目!$P283="固・国B",入力①申請書項目!$P283="固")),1,0)</f>
        <v>0</v>
      </c>
      <c r="FE283" s="27" t="str">
        <f t="shared" si="89"/>
        <v/>
      </c>
      <c r="FF283" s="27" t="str">
        <f t="shared" si="90"/>
        <v/>
      </c>
      <c r="FG283" s="27" t="str">
        <f t="shared" si="91"/>
        <v/>
      </c>
      <c r="FH283" s="27" t="str">
        <f t="shared" si="92"/>
        <v/>
      </c>
      <c r="FI283" s="27" t="str">
        <f t="shared" si="93"/>
        <v/>
      </c>
      <c r="FK283" s="42">
        <f t="shared" si="94"/>
        <v>1</v>
      </c>
      <c r="FL283" s="42" t="str">
        <f t="shared" si="83"/>
        <v/>
      </c>
    </row>
    <row r="284" spans="4:168" ht="13.5" customHeight="1" x14ac:dyDescent="0.15">
      <c r="D284" s="234">
        <v>114</v>
      </c>
      <c r="E284" s="933"/>
      <c r="F284" s="934"/>
      <c r="G284" s="935"/>
      <c r="H284" s="936"/>
      <c r="I284" s="937"/>
      <c r="J284" s="938"/>
      <c r="K284" s="939"/>
      <c r="L284" s="939"/>
      <c r="M284" s="930"/>
      <c r="N284" s="931"/>
      <c r="O284" s="932"/>
      <c r="P284" s="938"/>
      <c r="Q284" s="938"/>
      <c r="R284" s="938"/>
      <c r="S284" s="938"/>
      <c r="T284" s="940"/>
      <c r="U284" s="940"/>
      <c r="V284" s="940"/>
      <c r="W284" s="940"/>
      <c r="X284" s="940"/>
      <c r="Y284" s="940"/>
      <c r="Z284" s="940"/>
      <c r="AA284" s="940"/>
      <c r="AB284" s="940"/>
      <c r="AC284" s="940"/>
      <c r="AD284" s="949"/>
      <c r="AE284" s="950"/>
      <c r="AF284" s="950"/>
      <c r="AG284" s="943"/>
      <c r="AH284" s="940"/>
      <c r="AI284" s="940"/>
      <c r="AJ284" s="938"/>
      <c r="AK284" s="938"/>
      <c r="AL284" s="938"/>
      <c r="AM284" s="938"/>
      <c r="AN284" s="944"/>
      <c r="AO284" s="944"/>
      <c r="AP284" s="944"/>
      <c r="AQ284" s="940"/>
      <c r="AR284" s="940"/>
      <c r="AS284" s="945">
        <f t="shared" si="97"/>
        <v>0</v>
      </c>
      <c r="AT284" s="945"/>
      <c r="AU284" s="945"/>
      <c r="AV284" s="945"/>
      <c r="AW284" s="946"/>
      <c r="AX284" s="947"/>
      <c r="AY284" s="948"/>
      <c r="AZ284" s="948"/>
      <c r="BA284" s="948"/>
      <c r="BB284" s="948"/>
      <c r="CM284"/>
      <c r="CN284" s="208"/>
      <c r="CO284" s="208"/>
      <c r="CP284" s="69"/>
      <c r="CQ284" s="69"/>
      <c r="DT284"/>
      <c r="DU284"/>
      <c r="DV284"/>
      <c r="DW284"/>
      <c r="DX284"/>
      <c r="DY284"/>
      <c r="DZ284"/>
      <c r="EA284"/>
      <c r="EB284"/>
      <c r="EC284"/>
      <c r="EL284" s="13"/>
      <c r="EM284" s="13"/>
      <c r="EN284" s="27">
        <f t="shared" si="96"/>
        <v>0</v>
      </c>
      <c r="EO284" s="27" t="str">
        <f t="shared" si="84"/>
        <v/>
      </c>
      <c r="EP284" s="13"/>
      <c r="EQ284" s="13">
        <f>IF(AND(OR($P284="固・国A",$P284="固・国B",$P284="固"),OR($AJ284=PL①!$H$29,$AJ284=PL①!$H$30,$AJ284=PL①!$H$31)),1,0)</f>
        <v>0</v>
      </c>
      <c r="ER284" s="13">
        <f t="shared" si="85"/>
        <v>0</v>
      </c>
      <c r="ES284" s="13">
        <f>IF(ER284=0,1,IF($R$74="",0,VLOOKUP($R$74,PL②!A$58:$P$1530,ER284))+IF($AG$74="",0,VLOOKUP($AG$74,PL②!A$58:$P$1530,ER284))+IF($AV$74="",0,VLOOKUP($AV$74,PL②!A$58:$P$1530,ER284)))</f>
        <v>1</v>
      </c>
      <c r="ET284" s="13" t="str">
        <f t="shared" si="86"/>
        <v/>
      </c>
      <c r="EU284" s="13"/>
      <c r="EV284" s="13">
        <f>IF(OR($P284="固・国A",$P284="固・国B",$P284=PL①!$A$32,$P284=PL①!$A$33),1,0)</f>
        <v>1</v>
      </c>
      <c r="EY284" s="13">
        <f t="shared" si="87"/>
        <v>0</v>
      </c>
      <c r="EZ284" s="13">
        <f t="shared" si="88"/>
        <v>0</v>
      </c>
      <c r="FA284" s="13">
        <f>IF(AND($AJ284=PL①!$H$32,OR(入力①申請書項目!$P284="固・国A",入力①申請書項目!$P284="固・国B",入力①申請書項目!$P284="固")),1,0)</f>
        <v>0</v>
      </c>
      <c r="FB284" s="13">
        <f>IF(AND($R$70=PL②!$G$1,入力①申請書項目!$AJ284=PL①!$H$29,OR(入力①申請書項目!$P284="固・国A",入力①申請書項目!$P284="固・国B",入力①申請書項目!$P284=PL①!$A$32,入力①申請書項目!$P284=PL①!$A$33)),1,0)</f>
        <v>0</v>
      </c>
      <c r="FC284" s="13">
        <f>IF(AND($AW284=PL①!$D$29,OR(入力①申請書項目!$P284="固・国A",入力①申請書項目!$P284="固・国B",入力①申請書項目!$P284="固")),1,0)</f>
        <v>0</v>
      </c>
      <c r="FE284" s="27" t="str">
        <f t="shared" si="89"/>
        <v/>
      </c>
      <c r="FF284" s="27" t="str">
        <f t="shared" si="90"/>
        <v/>
      </c>
      <c r="FG284" s="27" t="str">
        <f t="shared" si="91"/>
        <v/>
      </c>
      <c r="FH284" s="27" t="str">
        <f t="shared" si="92"/>
        <v/>
      </c>
      <c r="FI284" s="27" t="str">
        <f t="shared" si="93"/>
        <v/>
      </c>
      <c r="FK284" s="42">
        <f t="shared" si="94"/>
        <v>1</v>
      </c>
      <c r="FL284" s="42" t="str">
        <f t="shared" si="83"/>
        <v/>
      </c>
    </row>
    <row r="285" spans="4:168" ht="13.5" customHeight="1" x14ac:dyDescent="0.15">
      <c r="D285" s="234">
        <v>115</v>
      </c>
      <c r="E285" s="933"/>
      <c r="F285" s="934"/>
      <c r="G285" s="935"/>
      <c r="H285" s="936"/>
      <c r="I285" s="937"/>
      <c r="J285" s="938"/>
      <c r="K285" s="939"/>
      <c r="L285" s="939"/>
      <c r="M285" s="930"/>
      <c r="N285" s="931"/>
      <c r="O285" s="932"/>
      <c r="P285" s="938"/>
      <c r="Q285" s="938"/>
      <c r="R285" s="938"/>
      <c r="S285" s="938"/>
      <c r="T285" s="940"/>
      <c r="U285" s="940"/>
      <c r="V285" s="940"/>
      <c r="W285" s="940"/>
      <c r="X285" s="940"/>
      <c r="Y285" s="940"/>
      <c r="Z285" s="940"/>
      <c r="AA285" s="940"/>
      <c r="AB285" s="940"/>
      <c r="AC285" s="940"/>
      <c r="AD285" s="941"/>
      <c r="AE285" s="942"/>
      <c r="AF285" s="942"/>
      <c r="AG285" s="952"/>
      <c r="AH285" s="952"/>
      <c r="AI285" s="943"/>
      <c r="AJ285" s="953"/>
      <c r="AK285" s="954"/>
      <c r="AL285" s="954"/>
      <c r="AM285" s="955"/>
      <c r="AN285" s="944"/>
      <c r="AO285" s="944"/>
      <c r="AP285" s="944"/>
      <c r="AQ285" s="951"/>
      <c r="AR285" s="952"/>
      <c r="AS285" s="945">
        <f t="shared" si="97"/>
        <v>0</v>
      </c>
      <c r="AT285" s="945"/>
      <c r="AU285" s="945"/>
      <c r="AV285" s="945"/>
      <c r="AW285" s="946"/>
      <c r="AX285" s="947"/>
      <c r="AY285" s="948"/>
      <c r="AZ285" s="948"/>
      <c r="BA285" s="948"/>
      <c r="BB285" s="948"/>
      <c r="CM285"/>
      <c r="CN285" s="208"/>
      <c r="CO285" s="208"/>
      <c r="CP285" s="69"/>
      <c r="CQ285" s="69"/>
      <c r="DT285"/>
      <c r="DU285"/>
      <c r="DV285"/>
      <c r="DW285"/>
      <c r="DX285"/>
      <c r="DY285"/>
      <c r="DZ285"/>
      <c r="EA285"/>
      <c r="EB285"/>
      <c r="EC285"/>
      <c r="EL285" s="13"/>
      <c r="EM285" s="13"/>
      <c r="EN285" s="27">
        <f t="shared" si="96"/>
        <v>0</v>
      </c>
      <c r="EO285" s="27" t="str">
        <f t="shared" si="84"/>
        <v/>
      </c>
      <c r="EP285" s="13"/>
      <c r="EQ285" s="13">
        <f>IF(AND(OR($P285="固・国A",$P285="固・国B",$P285="固"),OR($AJ285=PL①!$H$29,$AJ285=PL①!$H$30,$AJ285=PL①!$H$31)),1,0)</f>
        <v>0</v>
      </c>
      <c r="ER285" s="13">
        <f t="shared" si="85"/>
        <v>0</v>
      </c>
      <c r="ES285" s="13">
        <f>IF(ER285=0,1,IF($R$74="",0,VLOOKUP($R$74,PL②!A$58:$P$1530,ER285))+IF($AG$74="",0,VLOOKUP($AG$74,PL②!A$58:$P$1530,ER285))+IF($AV$74="",0,VLOOKUP($AV$74,PL②!A$58:$P$1530,ER285)))</f>
        <v>1</v>
      </c>
      <c r="ET285" s="13" t="str">
        <f t="shared" si="86"/>
        <v/>
      </c>
      <c r="EU285" s="13"/>
      <c r="EV285" s="13">
        <f>IF(OR($P285="固・国A",$P285="固・国B",$P285=PL①!$A$32,$P285=PL①!$A$33),1,0)</f>
        <v>1</v>
      </c>
      <c r="EY285" s="13">
        <f t="shared" si="87"/>
        <v>0</v>
      </c>
      <c r="EZ285" s="13">
        <f t="shared" si="88"/>
        <v>0</v>
      </c>
      <c r="FA285" s="13">
        <f>IF(AND($AJ285=PL①!$H$32,OR(入力①申請書項目!$P285="固・国A",入力①申請書項目!$P285="固・国B",入力①申請書項目!$P285="固")),1,0)</f>
        <v>0</v>
      </c>
      <c r="FB285" s="13">
        <f>IF(AND($R$70=PL②!$G$1,入力①申請書項目!$AJ285=PL①!$H$29,OR(入力①申請書項目!$P285="固・国A",入力①申請書項目!$P285="固・国B",入力①申請書項目!$P285=PL①!$A$32,入力①申請書項目!$P285=PL①!$A$33)),1,0)</f>
        <v>0</v>
      </c>
      <c r="FC285" s="13">
        <f>IF(AND($AW285=PL①!$D$29,OR(入力①申請書項目!$P285="固・国A",入力①申請書項目!$P285="固・国B",入力①申請書項目!$P285="固")),1,0)</f>
        <v>0</v>
      </c>
      <c r="FE285" s="27" t="str">
        <f t="shared" si="89"/>
        <v/>
      </c>
      <c r="FF285" s="27" t="str">
        <f t="shared" si="90"/>
        <v/>
      </c>
      <c r="FG285" s="27" t="str">
        <f t="shared" si="91"/>
        <v/>
      </c>
      <c r="FH285" s="27" t="str">
        <f t="shared" si="92"/>
        <v/>
      </c>
      <c r="FI285" s="27" t="str">
        <f t="shared" si="93"/>
        <v/>
      </c>
      <c r="FK285" s="42">
        <f t="shared" si="94"/>
        <v>1</v>
      </c>
      <c r="FL285" s="42" t="str">
        <f t="shared" si="83"/>
        <v/>
      </c>
    </row>
    <row r="286" spans="4:168" ht="13.5" customHeight="1" x14ac:dyDescent="0.15">
      <c r="D286" s="234">
        <v>116</v>
      </c>
      <c r="E286" s="933"/>
      <c r="F286" s="934"/>
      <c r="G286" s="935"/>
      <c r="H286" s="936"/>
      <c r="I286" s="937"/>
      <c r="J286" s="938"/>
      <c r="K286" s="939"/>
      <c r="L286" s="939"/>
      <c r="M286" s="930"/>
      <c r="N286" s="931"/>
      <c r="O286" s="932"/>
      <c r="P286" s="938"/>
      <c r="Q286" s="938"/>
      <c r="R286" s="938"/>
      <c r="S286" s="938"/>
      <c r="T286" s="940"/>
      <c r="U286" s="940"/>
      <c r="V286" s="940"/>
      <c r="W286" s="940"/>
      <c r="X286" s="940"/>
      <c r="Y286" s="940"/>
      <c r="Z286" s="940"/>
      <c r="AA286" s="940"/>
      <c r="AB286" s="940"/>
      <c r="AC286" s="940"/>
      <c r="AD286" s="941"/>
      <c r="AE286" s="942"/>
      <c r="AF286" s="942"/>
      <c r="AG286" s="943"/>
      <c r="AH286" s="940"/>
      <c r="AI286" s="940"/>
      <c r="AJ286" s="938"/>
      <c r="AK286" s="938"/>
      <c r="AL286" s="938"/>
      <c r="AM286" s="938"/>
      <c r="AN286" s="944"/>
      <c r="AO286" s="944"/>
      <c r="AP286" s="944"/>
      <c r="AQ286" s="940"/>
      <c r="AR286" s="940"/>
      <c r="AS286" s="945">
        <f t="shared" si="97"/>
        <v>0</v>
      </c>
      <c r="AT286" s="945"/>
      <c r="AU286" s="945"/>
      <c r="AV286" s="945"/>
      <c r="AW286" s="946"/>
      <c r="AX286" s="947"/>
      <c r="AY286" s="948"/>
      <c r="AZ286" s="948"/>
      <c r="BA286" s="948"/>
      <c r="BB286" s="948"/>
      <c r="CM286"/>
      <c r="CN286" s="208"/>
      <c r="CO286" s="208"/>
      <c r="CP286" s="69"/>
      <c r="CQ286" s="69"/>
      <c r="DT286"/>
      <c r="DU286"/>
      <c r="DV286"/>
      <c r="DW286"/>
      <c r="DX286"/>
      <c r="DY286"/>
      <c r="DZ286"/>
      <c r="EA286"/>
      <c r="EB286"/>
      <c r="EC286"/>
      <c r="EL286" s="13"/>
      <c r="EM286" s="13"/>
      <c r="EN286" s="27">
        <f t="shared" si="96"/>
        <v>0</v>
      </c>
      <c r="EO286" s="27" t="str">
        <f t="shared" si="84"/>
        <v/>
      </c>
      <c r="EP286" s="13"/>
      <c r="EQ286" s="13">
        <f>IF(AND(OR($P286="固・国A",$P286="固・国B",$P286="固"),OR($AJ286=PL①!$H$29,$AJ286=PL①!$H$30,$AJ286=PL①!$H$31)),1,0)</f>
        <v>0</v>
      </c>
      <c r="ER286" s="13">
        <f t="shared" si="85"/>
        <v>0</v>
      </c>
      <c r="ES286" s="13">
        <f>IF(ER286=0,1,IF($R$74="",0,VLOOKUP($R$74,PL②!A$58:$P$1530,ER286))+IF($AG$74="",0,VLOOKUP($AG$74,PL②!A$58:$P$1530,ER286))+IF($AV$74="",0,VLOOKUP($AV$74,PL②!A$58:$P$1530,ER286)))</f>
        <v>1</v>
      </c>
      <c r="ET286" s="13" t="str">
        <f t="shared" si="86"/>
        <v/>
      </c>
      <c r="EU286" s="13"/>
      <c r="EV286" s="13">
        <f>IF(OR($P286="固・国A",$P286="固・国B",$P286=PL①!$A$32,$P286=PL①!$A$33),1,0)</f>
        <v>1</v>
      </c>
      <c r="EY286" s="13">
        <f t="shared" si="87"/>
        <v>0</v>
      </c>
      <c r="EZ286" s="13">
        <f t="shared" si="88"/>
        <v>0</v>
      </c>
      <c r="FA286" s="13">
        <f>IF(AND($AJ286=PL①!$H$32,OR(入力①申請書項目!$P286="固・国A",入力①申請書項目!$P286="固・国B",入力①申請書項目!$P286="固")),1,0)</f>
        <v>0</v>
      </c>
      <c r="FB286" s="13">
        <f>IF(AND($R$70=PL②!$G$1,入力①申請書項目!$AJ286=PL①!$H$29,OR(入力①申請書項目!$P286="固・国A",入力①申請書項目!$P286="固・国B",入力①申請書項目!$P286=PL①!$A$32,入力①申請書項目!$P286=PL①!$A$33)),1,0)</f>
        <v>0</v>
      </c>
      <c r="FC286" s="13">
        <f>IF(AND($AW286=PL①!$D$29,OR(入力①申請書項目!$P286="固・国A",入力①申請書項目!$P286="固・国B",入力①申請書項目!$P286="固")),1,0)</f>
        <v>0</v>
      </c>
      <c r="FE286" s="27" t="str">
        <f t="shared" si="89"/>
        <v/>
      </c>
      <c r="FF286" s="27" t="str">
        <f t="shared" si="90"/>
        <v/>
      </c>
      <c r="FG286" s="27" t="str">
        <f t="shared" si="91"/>
        <v/>
      </c>
      <c r="FH286" s="27" t="str">
        <f t="shared" si="92"/>
        <v/>
      </c>
      <c r="FI286" s="27" t="str">
        <f t="shared" si="93"/>
        <v/>
      </c>
      <c r="FK286" s="42">
        <f t="shared" si="94"/>
        <v>1</v>
      </c>
      <c r="FL286" s="42" t="str">
        <f t="shared" si="83"/>
        <v/>
      </c>
    </row>
    <row r="287" spans="4:168" ht="13.5" customHeight="1" x14ac:dyDescent="0.15">
      <c r="D287" s="234">
        <v>117</v>
      </c>
      <c r="E287" s="933"/>
      <c r="F287" s="934"/>
      <c r="G287" s="935"/>
      <c r="H287" s="936"/>
      <c r="I287" s="937"/>
      <c r="J287" s="938"/>
      <c r="K287" s="939"/>
      <c r="L287" s="939"/>
      <c r="M287" s="930"/>
      <c r="N287" s="931"/>
      <c r="O287" s="932"/>
      <c r="P287" s="938"/>
      <c r="Q287" s="938"/>
      <c r="R287" s="938"/>
      <c r="S287" s="938"/>
      <c r="T287" s="940"/>
      <c r="U287" s="940"/>
      <c r="V287" s="940"/>
      <c r="W287" s="940"/>
      <c r="X287" s="940"/>
      <c r="Y287" s="940"/>
      <c r="Z287" s="940"/>
      <c r="AA287" s="940"/>
      <c r="AB287" s="940"/>
      <c r="AC287" s="940"/>
      <c r="AD287" s="949"/>
      <c r="AE287" s="950"/>
      <c r="AF287" s="950"/>
      <c r="AG287" s="943"/>
      <c r="AH287" s="940"/>
      <c r="AI287" s="940"/>
      <c r="AJ287" s="938"/>
      <c r="AK287" s="938"/>
      <c r="AL287" s="938"/>
      <c r="AM287" s="938"/>
      <c r="AN287" s="944"/>
      <c r="AO287" s="944"/>
      <c r="AP287" s="944"/>
      <c r="AQ287" s="940"/>
      <c r="AR287" s="940"/>
      <c r="AS287" s="945">
        <f t="shared" si="97"/>
        <v>0</v>
      </c>
      <c r="AT287" s="945"/>
      <c r="AU287" s="945"/>
      <c r="AV287" s="945"/>
      <c r="AW287" s="946"/>
      <c r="AX287" s="947"/>
      <c r="AY287" s="948"/>
      <c r="AZ287" s="948"/>
      <c r="BA287" s="948"/>
      <c r="BB287" s="948"/>
      <c r="CM287"/>
      <c r="CN287" s="208"/>
      <c r="CO287" s="208"/>
      <c r="CP287" s="69"/>
      <c r="CQ287" s="69"/>
      <c r="DT287"/>
      <c r="DU287"/>
      <c r="DV287"/>
      <c r="DW287"/>
      <c r="DX287"/>
      <c r="DY287"/>
      <c r="DZ287"/>
      <c r="EA287"/>
      <c r="EB287"/>
      <c r="EC287"/>
      <c r="EL287" s="13"/>
      <c r="EM287" s="13"/>
      <c r="EN287" s="27">
        <f t="shared" si="96"/>
        <v>0</v>
      </c>
      <c r="EO287" s="27" t="str">
        <f t="shared" si="84"/>
        <v/>
      </c>
      <c r="EP287" s="13"/>
      <c r="EQ287" s="13">
        <f>IF(AND(OR($P287="固・国A",$P287="固・国B",$P287="固"),OR($AJ287=PL①!$H$29,$AJ287=PL①!$H$30,$AJ287=PL①!$H$31)),1,0)</f>
        <v>0</v>
      </c>
      <c r="ER287" s="13">
        <f t="shared" si="85"/>
        <v>0</v>
      </c>
      <c r="ES287" s="13">
        <f>IF(ER287=0,1,IF($R$74="",0,VLOOKUP($R$74,PL②!A$58:$P$1530,ER287))+IF($AG$74="",0,VLOOKUP($AG$74,PL②!A$58:$P$1530,ER287))+IF($AV$74="",0,VLOOKUP($AV$74,PL②!A$58:$P$1530,ER287)))</f>
        <v>1</v>
      </c>
      <c r="ET287" s="13" t="str">
        <f t="shared" si="86"/>
        <v/>
      </c>
      <c r="EU287" s="13"/>
      <c r="EV287" s="13">
        <f>IF(OR($P287="固・国A",$P287="固・国B",$P287=PL①!$A$32,$P287=PL①!$A$33),1,0)</f>
        <v>1</v>
      </c>
      <c r="EY287" s="13">
        <f t="shared" si="87"/>
        <v>0</v>
      </c>
      <c r="EZ287" s="13">
        <f t="shared" si="88"/>
        <v>0</v>
      </c>
      <c r="FA287" s="13">
        <f>IF(AND($AJ287=PL①!$H$32,OR(入力①申請書項目!$P287="固・国A",入力①申請書項目!$P287="固・国B",入力①申請書項目!$P287="固")),1,0)</f>
        <v>0</v>
      </c>
      <c r="FB287" s="13">
        <f>IF(AND($R$70=PL②!$G$1,入力①申請書項目!$AJ287=PL①!$H$29,OR(入力①申請書項目!$P287="固・国A",入力①申請書項目!$P287="固・国B",入力①申請書項目!$P287=PL①!$A$32,入力①申請書項目!$P287=PL①!$A$33)),1,0)</f>
        <v>0</v>
      </c>
      <c r="FC287" s="13">
        <f>IF(AND($AW287=PL①!$D$29,OR(入力①申請書項目!$P287="固・国A",入力①申請書項目!$P287="固・国B",入力①申請書項目!$P287="固")),1,0)</f>
        <v>0</v>
      </c>
      <c r="FE287" s="27" t="str">
        <f t="shared" si="89"/>
        <v/>
      </c>
      <c r="FF287" s="27" t="str">
        <f t="shared" si="90"/>
        <v/>
      </c>
      <c r="FG287" s="27" t="str">
        <f t="shared" si="91"/>
        <v/>
      </c>
      <c r="FH287" s="27" t="str">
        <f t="shared" si="92"/>
        <v/>
      </c>
      <c r="FI287" s="27" t="str">
        <f t="shared" si="93"/>
        <v/>
      </c>
      <c r="FK287" s="42">
        <f t="shared" si="94"/>
        <v>1</v>
      </c>
      <c r="FL287" s="42" t="str">
        <f t="shared" si="83"/>
        <v/>
      </c>
    </row>
    <row r="288" spans="4:168" ht="13.5" customHeight="1" x14ac:dyDescent="0.15">
      <c r="D288" s="234">
        <v>118</v>
      </c>
      <c r="E288" s="933"/>
      <c r="F288" s="934"/>
      <c r="G288" s="935"/>
      <c r="H288" s="936"/>
      <c r="I288" s="937"/>
      <c r="J288" s="938"/>
      <c r="K288" s="939"/>
      <c r="L288" s="939"/>
      <c r="M288" s="930"/>
      <c r="N288" s="931"/>
      <c r="O288" s="932"/>
      <c r="P288" s="938"/>
      <c r="Q288" s="938"/>
      <c r="R288" s="938"/>
      <c r="S288" s="938"/>
      <c r="T288" s="940"/>
      <c r="U288" s="940"/>
      <c r="V288" s="940"/>
      <c r="W288" s="940"/>
      <c r="X288" s="940"/>
      <c r="Y288" s="940"/>
      <c r="Z288" s="940"/>
      <c r="AA288" s="940"/>
      <c r="AB288" s="940"/>
      <c r="AC288" s="940"/>
      <c r="AD288" s="941"/>
      <c r="AE288" s="942"/>
      <c r="AF288" s="942"/>
      <c r="AG288" s="952"/>
      <c r="AH288" s="952"/>
      <c r="AI288" s="943"/>
      <c r="AJ288" s="953"/>
      <c r="AK288" s="954"/>
      <c r="AL288" s="954"/>
      <c r="AM288" s="955"/>
      <c r="AN288" s="944"/>
      <c r="AO288" s="944"/>
      <c r="AP288" s="944"/>
      <c r="AQ288" s="951"/>
      <c r="AR288" s="952"/>
      <c r="AS288" s="945">
        <f t="shared" si="97"/>
        <v>0</v>
      </c>
      <c r="AT288" s="945"/>
      <c r="AU288" s="945"/>
      <c r="AV288" s="945"/>
      <c r="AW288" s="946"/>
      <c r="AX288" s="947"/>
      <c r="AY288" s="948"/>
      <c r="AZ288" s="948"/>
      <c r="BA288" s="948"/>
      <c r="BB288" s="948"/>
      <c r="CM288"/>
      <c r="CN288" s="208"/>
      <c r="CO288" s="208"/>
      <c r="CP288" s="69"/>
      <c r="CQ288" s="69"/>
      <c r="DT288"/>
      <c r="DU288"/>
      <c r="DV288"/>
      <c r="DW288"/>
      <c r="DX288"/>
      <c r="DY288"/>
      <c r="DZ288"/>
      <c r="EA288"/>
      <c r="EB288"/>
      <c r="EC288"/>
      <c r="EL288" s="13"/>
      <c r="EM288" s="13"/>
      <c r="EN288" s="27">
        <f t="shared" si="96"/>
        <v>0</v>
      </c>
      <c r="EO288" s="27" t="str">
        <f t="shared" si="84"/>
        <v/>
      </c>
      <c r="EP288" s="13"/>
      <c r="EQ288" s="13">
        <f>IF(AND(OR($P288="固・国A",$P288="固・国B",$P288="固"),OR($AJ288=PL①!$H$29,$AJ288=PL①!$H$30,$AJ288=PL①!$H$31)),1,0)</f>
        <v>0</v>
      </c>
      <c r="ER288" s="13">
        <f t="shared" si="85"/>
        <v>0</v>
      </c>
      <c r="ES288" s="13">
        <f>IF(ER288=0,1,IF($R$74="",0,VLOOKUP($R$74,PL②!A$58:$P$1530,ER288))+IF($AG$74="",0,VLOOKUP($AG$74,PL②!A$58:$P$1530,ER288))+IF($AV$74="",0,VLOOKUP($AV$74,PL②!A$58:$P$1530,ER288)))</f>
        <v>1</v>
      </c>
      <c r="ET288" s="13" t="str">
        <f t="shared" si="86"/>
        <v/>
      </c>
      <c r="EU288" s="13"/>
      <c r="EV288" s="13">
        <f>IF(OR($P288="固・国A",$P288="固・国B",$P288=PL①!$A$32,$P288=PL①!$A$33),1,0)</f>
        <v>1</v>
      </c>
      <c r="EY288" s="13">
        <f t="shared" si="87"/>
        <v>0</v>
      </c>
      <c r="EZ288" s="13">
        <f t="shared" si="88"/>
        <v>0</v>
      </c>
      <c r="FA288" s="13">
        <f>IF(AND($AJ288=PL①!$H$32,OR(入力①申請書項目!$P288="固・国A",入力①申請書項目!$P288="固・国B",入力①申請書項目!$P288="固")),1,0)</f>
        <v>0</v>
      </c>
      <c r="FB288" s="13">
        <f>IF(AND($R$70=PL②!$G$1,入力①申請書項目!$AJ288=PL①!$H$29,OR(入力①申請書項目!$P288="固・国A",入力①申請書項目!$P288="固・国B",入力①申請書項目!$P288=PL①!$A$32,入力①申請書項目!$P288=PL①!$A$33)),1,0)</f>
        <v>0</v>
      </c>
      <c r="FC288" s="13">
        <f>IF(AND($AW288=PL①!$D$29,OR(入力①申請書項目!$P288="固・国A",入力①申請書項目!$P288="固・国B",入力①申請書項目!$P288="固")),1,0)</f>
        <v>0</v>
      </c>
      <c r="FE288" s="27" t="str">
        <f t="shared" si="89"/>
        <v/>
      </c>
      <c r="FF288" s="27" t="str">
        <f t="shared" si="90"/>
        <v/>
      </c>
      <c r="FG288" s="27" t="str">
        <f t="shared" si="91"/>
        <v/>
      </c>
      <c r="FH288" s="27" t="str">
        <f t="shared" si="92"/>
        <v/>
      </c>
      <c r="FI288" s="27" t="str">
        <f t="shared" si="93"/>
        <v/>
      </c>
      <c r="FK288" s="42">
        <f t="shared" si="94"/>
        <v>1</v>
      </c>
      <c r="FL288" s="42" t="str">
        <f t="shared" si="83"/>
        <v/>
      </c>
    </row>
    <row r="289" spans="4:168" ht="13.5" customHeight="1" x14ac:dyDescent="0.15">
      <c r="D289" s="234">
        <v>119</v>
      </c>
      <c r="E289" s="933"/>
      <c r="F289" s="934"/>
      <c r="G289" s="935"/>
      <c r="H289" s="936"/>
      <c r="I289" s="937"/>
      <c r="J289" s="938"/>
      <c r="K289" s="939"/>
      <c r="L289" s="939"/>
      <c r="M289" s="930"/>
      <c r="N289" s="931"/>
      <c r="O289" s="932"/>
      <c r="P289" s="938"/>
      <c r="Q289" s="938"/>
      <c r="R289" s="938"/>
      <c r="S289" s="938"/>
      <c r="T289" s="940"/>
      <c r="U289" s="940"/>
      <c r="V289" s="940"/>
      <c r="W289" s="940"/>
      <c r="X289" s="940"/>
      <c r="Y289" s="940"/>
      <c r="Z289" s="940"/>
      <c r="AA289" s="940"/>
      <c r="AB289" s="940"/>
      <c r="AC289" s="940"/>
      <c r="AD289" s="941"/>
      <c r="AE289" s="942"/>
      <c r="AF289" s="942"/>
      <c r="AG289" s="943"/>
      <c r="AH289" s="940"/>
      <c r="AI289" s="940"/>
      <c r="AJ289" s="938"/>
      <c r="AK289" s="938"/>
      <c r="AL289" s="938"/>
      <c r="AM289" s="938"/>
      <c r="AN289" s="944"/>
      <c r="AO289" s="944"/>
      <c r="AP289" s="944"/>
      <c r="AQ289" s="940"/>
      <c r="AR289" s="940"/>
      <c r="AS289" s="945">
        <f t="shared" si="97"/>
        <v>0</v>
      </c>
      <c r="AT289" s="945"/>
      <c r="AU289" s="945"/>
      <c r="AV289" s="945"/>
      <c r="AW289" s="946"/>
      <c r="AX289" s="947"/>
      <c r="AY289" s="948"/>
      <c r="AZ289" s="948"/>
      <c r="BA289" s="948"/>
      <c r="BB289" s="948"/>
      <c r="CM289"/>
      <c r="CN289" s="208"/>
      <c r="CO289" s="208"/>
      <c r="CP289" s="69"/>
      <c r="CQ289" s="69"/>
      <c r="DT289"/>
      <c r="DU289"/>
      <c r="DV289"/>
      <c r="DW289"/>
      <c r="DX289"/>
      <c r="DY289"/>
      <c r="DZ289"/>
      <c r="EA289"/>
      <c r="EB289"/>
      <c r="EC289"/>
      <c r="EL289" s="13"/>
      <c r="EM289" s="13"/>
      <c r="EN289" s="27">
        <f t="shared" si="96"/>
        <v>0</v>
      </c>
      <c r="EO289" s="27" t="str">
        <f t="shared" si="84"/>
        <v/>
      </c>
      <c r="EP289" s="13"/>
      <c r="EQ289" s="13">
        <f>IF(AND(OR($P289="固・国A",$P289="固・国B",$P289="固"),OR($AJ289=PL①!$H$29,$AJ289=PL①!$H$30,$AJ289=PL①!$H$31)),1,0)</f>
        <v>0</v>
      </c>
      <c r="ER289" s="13">
        <f t="shared" si="85"/>
        <v>0</v>
      </c>
      <c r="ES289" s="13">
        <f>IF(ER289=0,1,IF($R$74="",0,VLOOKUP($R$74,PL②!A$58:$P$1530,ER289))+IF($AG$74="",0,VLOOKUP($AG$74,PL②!A$58:$P$1530,ER289))+IF($AV$74="",0,VLOOKUP($AV$74,PL②!A$58:$P$1530,ER289)))</f>
        <v>1</v>
      </c>
      <c r="ET289" s="13" t="str">
        <f t="shared" si="86"/>
        <v/>
      </c>
      <c r="EU289" s="13"/>
      <c r="EV289" s="13">
        <f>IF(OR($P289="固・国A",$P289="固・国B",$P289=PL①!$A$32,$P289=PL①!$A$33),1,0)</f>
        <v>1</v>
      </c>
      <c r="EY289" s="13">
        <f t="shared" si="87"/>
        <v>0</v>
      </c>
      <c r="EZ289" s="13">
        <f t="shared" si="88"/>
        <v>0</v>
      </c>
      <c r="FA289" s="13">
        <f>IF(AND($AJ289=PL①!$H$32,OR(入力①申請書項目!$P289="固・国A",入力①申請書項目!$P289="固・国B",入力①申請書項目!$P289="固")),1,0)</f>
        <v>0</v>
      </c>
      <c r="FB289" s="13">
        <f>IF(AND($R$70=PL②!$G$1,入力①申請書項目!$AJ289=PL①!$H$29,OR(入力①申請書項目!$P289="固・国A",入力①申請書項目!$P289="固・国B",入力①申請書項目!$P289=PL①!$A$32,入力①申請書項目!$P289=PL①!$A$33)),1,0)</f>
        <v>0</v>
      </c>
      <c r="FC289" s="13">
        <f>IF(AND($AW289=PL①!$D$29,OR(入力①申請書項目!$P289="固・国A",入力①申請書項目!$P289="固・国B",入力①申請書項目!$P289="固")),1,0)</f>
        <v>0</v>
      </c>
      <c r="FE289" s="27" t="str">
        <f t="shared" si="89"/>
        <v/>
      </c>
      <c r="FF289" s="27" t="str">
        <f t="shared" si="90"/>
        <v/>
      </c>
      <c r="FG289" s="27" t="str">
        <f t="shared" si="91"/>
        <v/>
      </c>
      <c r="FH289" s="27" t="str">
        <f t="shared" si="92"/>
        <v/>
      </c>
      <c r="FI289" s="27" t="str">
        <f t="shared" si="93"/>
        <v/>
      </c>
      <c r="FK289" s="42">
        <f t="shared" si="94"/>
        <v>1</v>
      </c>
      <c r="FL289" s="42" t="str">
        <f t="shared" si="83"/>
        <v/>
      </c>
    </row>
    <row r="290" spans="4:168" ht="13.5" customHeight="1" x14ac:dyDescent="0.15">
      <c r="D290" s="234">
        <v>120</v>
      </c>
      <c r="E290" s="933"/>
      <c r="F290" s="934"/>
      <c r="G290" s="935"/>
      <c r="H290" s="936"/>
      <c r="I290" s="937"/>
      <c r="J290" s="938"/>
      <c r="K290" s="939"/>
      <c r="L290" s="939"/>
      <c r="M290" s="930"/>
      <c r="N290" s="931"/>
      <c r="O290" s="932"/>
      <c r="P290" s="938"/>
      <c r="Q290" s="938"/>
      <c r="R290" s="938"/>
      <c r="S290" s="938"/>
      <c r="T290" s="940"/>
      <c r="U290" s="940"/>
      <c r="V290" s="940"/>
      <c r="W290" s="940"/>
      <c r="X290" s="940"/>
      <c r="Y290" s="940"/>
      <c r="Z290" s="940"/>
      <c r="AA290" s="940"/>
      <c r="AB290" s="940"/>
      <c r="AC290" s="940"/>
      <c r="AD290" s="949"/>
      <c r="AE290" s="950"/>
      <c r="AF290" s="950"/>
      <c r="AG290" s="943"/>
      <c r="AH290" s="940"/>
      <c r="AI290" s="940"/>
      <c r="AJ290" s="938"/>
      <c r="AK290" s="938"/>
      <c r="AL290" s="938"/>
      <c r="AM290" s="938"/>
      <c r="AN290" s="944"/>
      <c r="AO290" s="944"/>
      <c r="AP290" s="944"/>
      <c r="AQ290" s="940"/>
      <c r="AR290" s="940"/>
      <c r="AS290" s="945">
        <f t="shared" si="97"/>
        <v>0</v>
      </c>
      <c r="AT290" s="945"/>
      <c r="AU290" s="945"/>
      <c r="AV290" s="945"/>
      <c r="AW290" s="946"/>
      <c r="AX290" s="947"/>
      <c r="AY290" s="948"/>
      <c r="AZ290" s="948"/>
      <c r="BA290" s="948"/>
      <c r="BB290" s="948"/>
      <c r="CM290"/>
      <c r="CN290" s="208"/>
      <c r="CO290" s="208"/>
      <c r="CP290" s="69"/>
      <c r="CQ290" s="69"/>
      <c r="DT290"/>
      <c r="DU290"/>
      <c r="DV290"/>
      <c r="DW290"/>
      <c r="DX290"/>
      <c r="DY290"/>
      <c r="DZ290"/>
      <c r="EA290"/>
      <c r="EB290"/>
      <c r="EC290"/>
      <c r="EL290" s="13"/>
      <c r="EM290" s="13"/>
      <c r="EN290" s="27">
        <f t="shared" si="96"/>
        <v>0</v>
      </c>
      <c r="EO290" s="27" t="str">
        <f t="shared" si="84"/>
        <v/>
      </c>
      <c r="EP290" s="13"/>
      <c r="EQ290" s="13">
        <f>IF(AND(OR($P290="固・国A",$P290="固・国B",$P290="固"),OR($AJ290=PL①!$H$29,$AJ290=PL①!$H$30,$AJ290=PL①!$H$31)),1,0)</f>
        <v>0</v>
      </c>
      <c r="ER290" s="13">
        <f t="shared" si="85"/>
        <v>0</v>
      </c>
      <c r="ES290" s="13">
        <f>IF(ER290=0,1,IF($R$74="",0,VLOOKUP($R$74,PL②!A$58:$P$1530,ER290))+IF($AG$74="",0,VLOOKUP($AG$74,PL②!A$58:$P$1530,ER290))+IF($AV$74="",0,VLOOKUP($AV$74,PL②!A$58:$P$1530,ER290)))</f>
        <v>1</v>
      </c>
      <c r="ET290" s="13" t="str">
        <f t="shared" si="86"/>
        <v/>
      </c>
      <c r="EU290" s="13"/>
      <c r="EV290" s="13">
        <f>IF(OR($P290="固・国A",$P290="固・国B",$P290=PL①!$A$32,$P290=PL①!$A$33),1,0)</f>
        <v>1</v>
      </c>
      <c r="EY290" s="13">
        <f t="shared" si="87"/>
        <v>0</v>
      </c>
      <c r="EZ290" s="13">
        <f t="shared" si="88"/>
        <v>0</v>
      </c>
      <c r="FA290" s="13">
        <f>IF(AND($AJ290=PL①!$H$32,OR(入力①申請書項目!$P290="固・国A",入力①申請書項目!$P290="固・国B",入力①申請書項目!$P290="固")),1,0)</f>
        <v>0</v>
      </c>
      <c r="FB290" s="13">
        <f>IF(AND($R$70=PL②!$G$1,入力①申請書項目!$AJ290=PL①!$H$29,OR(入力①申請書項目!$P290="固・国A",入力①申請書項目!$P290="固・国B",入力①申請書項目!$P290=PL①!$A$32,入力①申請書項目!$P290=PL①!$A$33)),1,0)</f>
        <v>0</v>
      </c>
      <c r="FC290" s="13">
        <f>IF(AND($AW290=PL①!$D$29,OR(入力①申請書項目!$P290="固・国A",入力①申請書項目!$P290="固・国B",入力①申請書項目!$P290="固")),1,0)</f>
        <v>0</v>
      </c>
      <c r="FE290" s="27" t="str">
        <f t="shared" si="89"/>
        <v/>
      </c>
      <c r="FF290" s="27" t="str">
        <f t="shared" si="90"/>
        <v/>
      </c>
      <c r="FG290" s="27" t="str">
        <f t="shared" si="91"/>
        <v/>
      </c>
      <c r="FH290" s="27" t="str">
        <f t="shared" si="92"/>
        <v/>
      </c>
      <c r="FI290" s="27" t="str">
        <f t="shared" si="93"/>
        <v/>
      </c>
      <c r="FK290" s="42">
        <f t="shared" si="94"/>
        <v>1</v>
      </c>
      <c r="FL290" s="42" t="str">
        <f t="shared" si="83"/>
        <v/>
      </c>
    </row>
    <row r="291" spans="4:168" ht="13.5" customHeight="1" x14ac:dyDescent="0.15">
      <c r="D291" s="234">
        <v>121</v>
      </c>
      <c r="E291" s="933"/>
      <c r="F291" s="934"/>
      <c r="G291" s="935"/>
      <c r="H291" s="936"/>
      <c r="I291" s="937"/>
      <c r="J291" s="938"/>
      <c r="K291" s="939"/>
      <c r="L291" s="939"/>
      <c r="M291" s="930"/>
      <c r="N291" s="931"/>
      <c r="O291" s="932"/>
      <c r="P291" s="938"/>
      <c r="Q291" s="938"/>
      <c r="R291" s="938"/>
      <c r="S291" s="938"/>
      <c r="T291" s="940"/>
      <c r="U291" s="940"/>
      <c r="V291" s="940"/>
      <c r="W291" s="940"/>
      <c r="X291" s="940"/>
      <c r="Y291" s="940"/>
      <c r="Z291" s="940"/>
      <c r="AA291" s="940"/>
      <c r="AB291" s="940"/>
      <c r="AC291" s="940"/>
      <c r="AD291" s="941"/>
      <c r="AE291" s="942"/>
      <c r="AF291" s="942"/>
      <c r="AG291" s="952"/>
      <c r="AH291" s="952"/>
      <c r="AI291" s="943"/>
      <c r="AJ291" s="953"/>
      <c r="AK291" s="954"/>
      <c r="AL291" s="954"/>
      <c r="AM291" s="955"/>
      <c r="AN291" s="944"/>
      <c r="AO291" s="944"/>
      <c r="AP291" s="944"/>
      <c r="AQ291" s="951"/>
      <c r="AR291" s="952"/>
      <c r="AS291" s="945">
        <f t="shared" si="97"/>
        <v>0</v>
      </c>
      <c r="AT291" s="945"/>
      <c r="AU291" s="945"/>
      <c r="AV291" s="945"/>
      <c r="AW291" s="946"/>
      <c r="AX291" s="947"/>
      <c r="AY291" s="948"/>
      <c r="AZ291" s="948"/>
      <c r="BA291" s="948"/>
      <c r="BB291" s="948"/>
      <c r="CM291"/>
      <c r="CN291" s="208"/>
      <c r="CO291" s="208"/>
      <c r="CP291" s="69"/>
      <c r="CQ291" s="69"/>
      <c r="DT291"/>
      <c r="DU291"/>
      <c r="DV291"/>
      <c r="DW291"/>
      <c r="DX291"/>
      <c r="DY291"/>
      <c r="DZ291"/>
      <c r="EA291"/>
      <c r="EB291"/>
      <c r="EC291"/>
      <c r="EL291" s="13"/>
      <c r="EM291" s="13"/>
      <c r="EN291" s="27">
        <f t="shared" si="96"/>
        <v>0</v>
      </c>
      <c r="EO291" s="27" t="str">
        <f t="shared" si="84"/>
        <v/>
      </c>
      <c r="EP291" s="13"/>
      <c r="EQ291" s="13">
        <f>IF(AND(OR($P291="固・国A",$P291="固・国B",$P291="固"),OR($AJ291=PL①!$H$29,$AJ291=PL①!$H$30,$AJ291=PL①!$H$31)),1,0)</f>
        <v>0</v>
      </c>
      <c r="ER291" s="13">
        <f t="shared" si="85"/>
        <v>0</v>
      </c>
      <c r="ES291" s="13">
        <f>IF(ER291=0,1,IF($R$74="",0,VLOOKUP($R$74,PL②!A$58:$P$1530,ER291))+IF($AG$74="",0,VLOOKUP($AG$74,PL②!A$58:$P$1530,ER291))+IF($AV$74="",0,VLOOKUP($AV$74,PL②!A$58:$P$1530,ER291)))</f>
        <v>1</v>
      </c>
      <c r="ET291" s="13" t="str">
        <f t="shared" si="86"/>
        <v/>
      </c>
      <c r="EU291" s="13"/>
      <c r="EV291" s="13">
        <f>IF(OR($P291="固・国A",$P291="固・国B",$P291=PL①!$A$32,$P291=PL①!$A$33),1,0)</f>
        <v>1</v>
      </c>
      <c r="EY291" s="13">
        <f t="shared" si="87"/>
        <v>0</v>
      </c>
      <c r="EZ291" s="13">
        <f t="shared" si="88"/>
        <v>0</v>
      </c>
      <c r="FA291" s="13">
        <f>IF(AND($AJ291=PL①!$H$32,OR(入力①申請書項目!$P291="固・国A",入力①申請書項目!$P291="固・国B",入力①申請書項目!$P291="固")),1,0)</f>
        <v>0</v>
      </c>
      <c r="FB291" s="13">
        <f>IF(AND($R$70=PL②!$G$1,入力①申請書項目!$AJ291=PL①!$H$29,OR(入力①申請書項目!$P291="固・国A",入力①申請書項目!$P291="固・国B",入力①申請書項目!$P291=PL①!$A$32,入力①申請書項目!$P291=PL①!$A$33)),1,0)</f>
        <v>0</v>
      </c>
      <c r="FC291" s="13">
        <f>IF(AND($AW291=PL①!$D$29,OR(入力①申請書項目!$P291="固・国A",入力①申請書項目!$P291="固・国B",入力①申請書項目!$P291="固")),1,0)</f>
        <v>0</v>
      </c>
      <c r="FE291" s="27" t="str">
        <f t="shared" si="89"/>
        <v/>
      </c>
      <c r="FF291" s="27" t="str">
        <f t="shared" si="90"/>
        <v/>
      </c>
      <c r="FG291" s="27" t="str">
        <f t="shared" si="91"/>
        <v/>
      </c>
      <c r="FH291" s="27" t="str">
        <f t="shared" si="92"/>
        <v/>
      </c>
      <c r="FI291" s="27" t="str">
        <f t="shared" si="93"/>
        <v/>
      </c>
      <c r="FK291" s="42">
        <f t="shared" si="94"/>
        <v>1</v>
      </c>
      <c r="FL291" s="42" t="str">
        <f t="shared" si="83"/>
        <v/>
      </c>
    </row>
    <row r="292" spans="4:168" ht="13.5" customHeight="1" x14ac:dyDescent="0.15">
      <c r="D292" s="234">
        <v>122</v>
      </c>
      <c r="E292" s="933"/>
      <c r="F292" s="934"/>
      <c r="G292" s="935"/>
      <c r="H292" s="936"/>
      <c r="I292" s="937"/>
      <c r="J292" s="938"/>
      <c r="K292" s="939"/>
      <c r="L292" s="939"/>
      <c r="M292" s="930"/>
      <c r="N292" s="931"/>
      <c r="O292" s="932"/>
      <c r="P292" s="938"/>
      <c r="Q292" s="938"/>
      <c r="R292" s="938"/>
      <c r="S292" s="938"/>
      <c r="T292" s="940"/>
      <c r="U292" s="940"/>
      <c r="V292" s="940"/>
      <c r="W292" s="940"/>
      <c r="X292" s="940"/>
      <c r="Y292" s="940"/>
      <c r="Z292" s="940"/>
      <c r="AA292" s="940"/>
      <c r="AB292" s="940"/>
      <c r="AC292" s="940"/>
      <c r="AD292" s="941"/>
      <c r="AE292" s="942"/>
      <c r="AF292" s="942"/>
      <c r="AG292" s="943"/>
      <c r="AH292" s="940"/>
      <c r="AI292" s="940"/>
      <c r="AJ292" s="938"/>
      <c r="AK292" s="938"/>
      <c r="AL292" s="938"/>
      <c r="AM292" s="938"/>
      <c r="AN292" s="944"/>
      <c r="AO292" s="944"/>
      <c r="AP292" s="944"/>
      <c r="AQ292" s="940"/>
      <c r="AR292" s="940"/>
      <c r="AS292" s="945">
        <f t="shared" si="97"/>
        <v>0</v>
      </c>
      <c r="AT292" s="945"/>
      <c r="AU292" s="945"/>
      <c r="AV292" s="945"/>
      <c r="AW292" s="946"/>
      <c r="AX292" s="947"/>
      <c r="AY292" s="948"/>
      <c r="AZ292" s="948"/>
      <c r="BA292" s="948"/>
      <c r="BB292" s="948"/>
      <c r="CM292"/>
      <c r="CN292" s="208"/>
      <c r="CO292" s="208"/>
      <c r="CP292" s="69"/>
      <c r="CQ292" s="69"/>
      <c r="DT292"/>
      <c r="DU292"/>
      <c r="DV292"/>
      <c r="DW292"/>
      <c r="DX292"/>
      <c r="DY292"/>
      <c r="DZ292"/>
      <c r="EA292"/>
      <c r="EB292"/>
      <c r="EC292"/>
      <c r="EL292" s="13"/>
      <c r="EM292" s="13"/>
      <c r="EN292" s="27">
        <f t="shared" si="96"/>
        <v>0</v>
      </c>
      <c r="EO292" s="27" t="str">
        <f t="shared" si="84"/>
        <v/>
      </c>
      <c r="EP292" s="13"/>
      <c r="EQ292" s="13">
        <f>IF(AND(OR($P292="固・国A",$P292="固・国B",$P292="固"),OR($AJ292=PL①!$H$29,$AJ292=PL①!$H$30,$AJ292=PL①!$H$31)),1,0)</f>
        <v>0</v>
      </c>
      <c r="ER292" s="13">
        <f t="shared" si="85"/>
        <v>0</v>
      </c>
      <c r="ES292" s="13">
        <f>IF(ER292=0,1,IF($R$74="",0,VLOOKUP($R$74,PL②!A$58:$P$1530,ER292))+IF($AG$74="",0,VLOOKUP($AG$74,PL②!A$58:$P$1530,ER292))+IF($AV$74="",0,VLOOKUP($AV$74,PL②!A$58:$P$1530,ER292)))</f>
        <v>1</v>
      </c>
      <c r="ET292" s="13" t="str">
        <f t="shared" si="86"/>
        <v/>
      </c>
      <c r="EU292" s="13"/>
      <c r="EV292" s="13">
        <f>IF(OR($P292="固・国A",$P292="固・国B",$P292=PL①!$A$32,$P292=PL①!$A$33),1,0)</f>
        <v>1</v>
      </c>
      <c r="EY292" s="13">
        <f t="shared" si="87"/>
        <v>0</v>
      </c>
      <c r="EZ292" s="13">
        <f t="shared" si="88"/>
        <v>0</v>
      </c>
      <c r="FA292" s="13">
        <f>IF(AND($AJ292=PL①!$H$32,OR(入力①申請書項目!$P292="固・国A",入力①申請書項目!$P292="固・国B",入力①申請書項目!$P292="固")),1,0)</f>
        <v>0</v>
      </c>
      <c r="FB292" s="13">
        <f>IF(AND($R$70=PL②!$G$1,入力①申請書項目!$AJ292=PL①!$H$29,OR(入力①申請書項目!$P292="固・国A",入力①申請書項目!$P292="固・国B",入力①申請書項目!$P292=PL①!$A$32,入力①申請書項目!$P292=PL①!$A$33)),1,0)</f>
        <v>0</v>
      </c>
      <c r="FC292" s="13">
        <f>IF(AND($AW292=PL①!$D$29,OR(入力①申請書項目!$P292="固・国A",入力①申請書項目!$P292="固・国B",入力①申請書項目!$P292="固")),1,0)</f>
        <v>0</v>
      </c>
      <c r="FE292" s="27" t="str">
        <f t="shared" si="89"/>
        <v/>
      </c>
      <c r="FF292" s="27" t="str">
        <f t="shared" si="90"/>
        <v/>
      </c>
      <c r="FG292" s="27" t="str">
        <f t="shared" si="91"/>
        <v/>
      </c>
      <c r="FH292" s="27" t="str">
        <f t="shared" si="92"/>
        <v/>
      </c>
      <c r="FI292" s="27" t="str">
        <f t="shared" si="93"/>
        <v/>
      </c>
      <c r="FK292" s="42">
        <f t="shared" si="94"/>
        <v>1</v>
      </c>
      <c r="FL292" s="42" t="str">
        <f t="shared" si="83"/>
        <v/>
      </c>
    </row>
    <row r="293" spans="4:168" ht="13.5" customHeight="1" x14ac:dyDescent="0.15">
      <c r="D293" s="234">
        <v>123</v>
      </c>
      <c r="E293" s="933"/>
      <c r="F293" s="934"/>
      <c r="G293" s="935"/>
      <c r="H293" s="936"/>
      <c r="I293" s="937"/>
      <c r="J293" s="938"/>
      <c r="K293" s="939"/>
      <c r="L293" s="939"/>
      <c r="M293" s="930"/>
      <c r="N293" s="931"/>
      <c r="O293" s="932"/>
      <c r="P293" s="938"/>
      <c r="Q293" s="938"/>
      <c r="R293" s="938"/>
      <c r="S293" s="938"/>
      <c r="T293" s="940"/>
      <c r="U293" s="940"/>
      <c r="V293" s="940"/>
      <c r="W293" s="940"/>
      <c r="X293" s="940"/>
      <c r="Y293" s="940"/>
      <c r="Z293" s="940"/>
      <c r="AA293" s="940"/>
      <c r="AB293" s="940"/>
      <c r="AC293" s="940"/>
      <c r="AD293" s="949"/>
      <c r="AE293" s="950"/>
      <c r="AF293" s="950"/>
      <c r="AG293" s="943"/>
      <c r="AH293" s="940"/>
      <c r="AI293" s="940"/>
      <c r="AJ293" s="938"/>
      <c r="AK293" s="938"/>
      <c r="AL293" s="938"/>
      <c r="AM293" s="938"/>
      <c r="AN293" s="944"/>
      <c r="AO293" s="944"/>
      <c r="AP293" s="944"/>
      <c r="AQ293" s="940"/>
      <c r="AR293" s="940"/>
      <c r="AS293" s="945">
        <f t="shared" si="97"/>
        <v>0</v>
      </c>
      <c r="AT293" s="945"/>
      <c r="AU293" s="945"/>
      <c r="AV293" s="945"/>
      <c r="AW293" s="946"/>
      <c r="AX293" s="947"/>
      <c r="AY293" s="948"/>
      <c r="AZ293" s="948"/>
      <c r="BA293" s="948"/>
      <c r="BB293" s="948"/>
      <c r="CM293"/>
      <c r="CN293" s="208"/>
      <c r="CO293" s="208"/>
      <c r="CP293" s="69"/>
      <c r="CQ293" s="69"/>
      <c r="DT293"/>
      <c r="DU293"/>
      <c r="DV293"/>
      <c r="DW293"/>
      <c r="DX293"/>
      <c r="DY293"/>
      <c r="DZ293"/>
      <c r="EA293"/>
      <c r="EB293"/>
      <c r="EC293"/>
      <c r="EL293" s="13"/>
      <c r="EM293" s="13"/>
      <c r="EN293" s="27">
        <f t="shared" si="96"/>
        <v>0</v>
      </c>
      <c r="EO293" s="27" t="str">
        <f t="shared" si="84"/>
        <v/>
      </c>
      <c r="EP293" s="13"/>
      <c r="EQ293" s="13">
        <f>IF(AND(OR($P293="固・国A",$P293="固・国B",$P293="固"),OR($AJ293=PL①!$H$29,$AJ293=PL①!$H$30,$AJ293=PL①!$H$31)),1,0)</f>
        <v>0</v>
      </c>
      <c r="ER293" s="13">
        <f t="shared" si="85"/>
        <v>0</v>
      </c>
      <c r="ES293" s="13">
        <f>IF(ER293=0,1,IF($R$74="",0,VLOOKUP($R$74,PL②!A$58:$P$1530,ER293))+IF($AG$74="",0,VLOOKUP($AG$74,PL②!A$58:$P$1530,ER293))+IF($AV$74="",0,VLOOKUP($AV$74,PL②!A$58:$P$1530,ER293)))</f>
        <v>1</v>
      </c>
      <c r="ET293" s="13" t="str">
        <f t="shared" si="86"/>
        <v/>
      </c>
      <c r="EU293" s="13"/>
      <c r="EV293" s="13">
        <f>IF(OR($P293="固・国A",$P293="固・国B",$P293=PL①!$A$32,$P293=PL①!$A$33),1,0)</f>
        <v>1</v>
      </c>
      <c r="EY293" s="13">
        <f t="shared" si="87"/>
        <v>0</v>
      </c>
      <c r="EZ293" s="13">
        <f t="shared" si="88"/>
        <v>0</v>
      </c>
      <c r="FA293" s="13">
        <f>IF(AND($AJ293=PL①!$H$32,OR(入力①申請書項目!$P293="固・国A",入力①申請書項目!$P293="固・国B",入力①申請書項目!$P293="固")),1,0)</f>
        <v>0</v>
      </c>
      <c r="FB293" s="13">
        <f>IF(AND($R$70=PL②!$G$1,入力①申請書項目!$AJ293=PL①!$H$29,OR(入力①申請書項目!$P293="固・国A",入力①申請書項目!$P293="固・国B",入力①申請書項目!$P293=PL①!$A$32,入力①申請書項目!$P293=PL①!$A$33)),1,0)</f>
        <v>0</v>
      </c>
      <c r="FC293" s="13">
        <f>IF(AND($AW293=PL①!$D$29,OR(入力①申請書項目!$P293="固・国A",入力①申請書項目!$P293="固・国B",入力①申請書項目!$P293="固")),1,0)</f>
        <v>0</v>
      </c>
      <c r="FE293" s="27" t="str">
        <f t="shared" si="89"/>
        <v/>
      </c>
      <c r="FF293" s="27" t="str">
        <f t="shared" si="90"/>
        <v/>
      </c>
      <c r="FG293" s="27" t="str">
        <f t="shared" si="91"/>
        <v/>
      </c>
      <c r="FH293" s="27" t="str">
        <f t="shared" si="92"/>
        <v/>
      </c>
      <c r="FI293" s="27" t="str">
        <f t="shared" si="93"/>
        <v/>
      </c>
      <c r="FK293" s="42">
        <f t="shared" si="94"/>
        <v>1</v>
      </c>
      <c r="FL293" s="42" t="str">
        <f t="shared" si="83"/>
        <v/>
      </c>
    </row>
    <row r="294" spans="4:168" ht="13.5" customHeight="1" x14ac:dyDescent="0.15">
      <c r="D294" s="234">
        <v>124</v>
      </c>
      <c r="E294" s="933"/>
      <c r="F294" s="934"/>
      <c r="G294" s="935"/>
      <c r="H294" s="936"/>
      <c r="I294" s="937"/>
      <c r="J294" s="938"/>
      <c r="K294" s="939"/>
      <c r="L294" s="939"/>
      <c r="M294" s="930"/>
      <c r="N294" s="931"/>
      <c r="O294" s="932"/>
      <c r="P294" s="938"/>
      <c r="Q294" s="938"/>
      <c r="R294" s="938"/>
      <c r="S294" s="938"/>
      <c r="T294" s="940"/>
      <c r="U294" s="940"/>
      <c r="V294" s="940"/>
      <c r="W294" s="940"/>
      <c r="X294" s="940"/>
      <c r="Y294" s="940"/>
      <c r="Z294" s="940"/>
      <c r="AA294" s="940"/>
      <c r="AB294" s="940"/>
      <c r="AC294" s="940"/>
      <c r="AD294" s="941"/>
      <c r="AE294" s="942"/>
      <c r="AF294" s="942"/>
      <c r="AG294" s="952"/>
      <c r="AH294" s="952"/>
      <c r="AI294" s="943"/>
      <c r="AJ294" s="953"/>
      <c r="AK294" s="954"/>
      <c r="AL294" s="954"/>
      <c r="AM294" s="955"/>
      <c r="AN294" s="944"/>
      <c r="AO294" s="944"/>
      <c r="AP294" s="944"/>
      <c r="AQ294" s="951"/>
      <c r="AR294" s="952"/>
      <c r="AS294" s="945">
        <f t="shared" si="97"/>
        <v>0</v>
      </c>
      <c r="AT294" s="945"/>
      <c r="AU294" s="945"/>
      <c r="AV294" s="945"/>
      <c r="AW294" s="946"/>
      <c r="AX294" s="947"/>
      <c r="AY294" s="948"/>
      <c r="AZ294" s="948"/>
      <c r="BA294" s="948"/>
      <c r="BB294" s="948"/>
      <c r="CM294"/>
      <c r="CN294" s="208"/>
      <c r="CO294" s="208"/>
      <c r="CP294" s="69"/>
      <c r="CQ294" s="69"/>
      <c r="DT294"/>
      <c r="DU294"/>
      <c r="DV294"/>
      <c r="DW294"/>
      <c r="DX294"/>
      <c r="DY294"/>
      <c r="DZ294"/>
      <c r="EA294"/>
      <c r="EB294"/>
      <c r="EC294"/>
      <c r="EL294" s="13"/>
      <c r="EM294" s="13"/>
      <c r="EN294" s="27">
        <f t="shared" si="96"/>
        <v>0</v>
      </c>
      <c r="EO294" s="27" t="str">
        <f t="shared" si="84"/>
        <v/>
      </c>
      <c r="EP294" s="13"/>
      <c r="EQ294" s="13">
        <f>IF(AND(OR($P294="固・国A",$P294="固・国B",$P294="固"),OR($AJ294=PL①!$H$29,$AJ294=PL①!$H$30,$AJ294=PL①!$H$31)),1,0)</f>
        <v>0</v>
      </c>
      <c r="ER294" s="13">
        <f t="shared" si="85"/>
        <v>0</v>
      </c>
      <c r="ES294" s="13">
        <f>IF(ER294=0,1,IF($R$74="",0,VLOOKUP($R$74,PL②!A$58:$P$1530,ER294))+IF($AG$74="",0,VLOOKUP($AG$74,PL②!A$58:$P$1530,ER294))+IF($AV$74="",0,VLOOKUP($AV$74,PL②!A$58:$P$1530,ER294)))</f>
        <v>1</v>
      </c>
      <c r="ET294" s="13" t="str">
        <f t="shared" si="86"/>
        <v/>
      </c>
      <c r="EU294" s="13"/>
      <c r="EV294" s="13">
        <f>IF(OR($P294="固・国A",$P294="固・国B",$P294=PL①!$A$32,$P294=PL①!$A$33),1,0)</f>
        <v>1</v>
      </c>
      <c r="EY294" s="13">
        <f t="shared" si="87"/>
        <v>0</v>
      </c>
      <c r="EZ294" s="13">
        <f t="shared" si="88"/>
        <v>0</v>
      </c>
      <c r="FA294" s="13">
        <f>IF(AND($AJ294=PL①!$H$32,OR(入力①申請書項目!$P294="固・国A",入力①申請書項目!$P294="固・国B",入力①申請書項目!$P294="固")),1,0)</f>
        <v>0</v>
      </c>
      <c r="FB294" s="13">
        <f>IF(AND($R$70=PL②!$G$1,入力①申請書項目!$AJ294=PL①!$H$29,OR(入力①申請書項目!$P294="固・国A",入力①申請書項目!$P294="固・国B",入力①申請書項目!$P294=PL①!$A$32,入力①申請書項目!$P294=PL①!$A$33)),1,0)</f>
        <v>0</v>
      </c>
      <c r="FC294" s="13">
        <f>IF(AND($AW294=PL①!$D$29,OR(入力①申請書項目!$P294="固・国A",入力①申請書項目!$P294="固・国B",入力①申請書項目!$P294="固")),1,0)</f>
        <v>0</v>
      </c>
      <c r="FE294" s="27" t="str">
        <f t="shared" si="89"/>
        <v/>
      </c>
      <c r="FF294" s="27" t="str">
        <f t="shared" si="90"/>
        <v/>
      </c>
      <c r="FG294" s="27" t="str">
        <f t="shared" si="91"/>
        <v/>
      </c>
      <c r="FH294" s="27" t="str">
        <f t="shared" si="92"/>
        <v/>
      </c>
      <c r="FI294" s="27" t="str">
        <f t="shared" si="93"/>
        <v/>
      </c>
      <c r="FK294" s="42">
        <f t="shared" si="94"/>
        <v>1</v>
      </c>
      <c r="FL294" s="42" t="str">
        <f t="shared" si="83"/>
        <v/>
      </c>
    </row>
    <row r="295" spans="4:168" ht="13.5" customHeight="1" x14ac:dyDescent="0.15">
      <c r="D295" s="234">
        <v>125</v>
      </c>
      <c r="E295" s="933"/>
      <c r="F295" s="934"/>
      <c r="G295" s="935"/>
      <c r="H295" s="936"/>
      <c r="I295" s="937"/>
      <c r="J295" s="938"/>
      <c r="K295" s="939"/>
      <c r="L295" s="939"/>
      <c r="M295" s="930"/>
      <c r="N295" s="931"/>
      <c r="O295" s="932"/>
      <c r="P295" s="938"/>
      <c r="Q295" s="938"/>
      <c r="R295" s="938"/>
      <c r="S295" s="938"/>
      <c r="T295" s="940"/>
      <c r="U295" s="940"/>
      <c r="V295" s="940"/>
      <c r="W295" s="940"/>
      <c r="X295" s="940"/>
      <c r="Y295" s="940"/>
      <c r="Z295" s="940"/>
      <c r="AA295" s="940"/>
      <c r="AB295" s="940"/>
      <c r="AC295" s="940"/>
      <c r="AD295" s="941"/>
      <c r="AE295" s="942"/>
      <c r="AF295" s="942"/>
      <c r="AG295" s="943"/>
      <c r="AH295" s="940"/>
      <c r="AI295" s="940"/>
      <c r="AJ295" s="938"/>
      <c r="AK295" s="938"/>
      <c r="AL295" s="938"/>
      <c r="AM295" s="938"/>
      <c r="AN295" s="944"/>
      <c r="AO295" s="944"/>
      <c r="AP295" s="944"/>
      <c r="AQ295" s="940"/>
      <c r="AR295" s="940"/>
      <c r="AS295" s="945">
        <f t="shared" si="97"/>
        <v>0</v>
      </c>
      <c r="AT295" s="945"/>
      <c r="AU295" s="945"/>
      <c r="AV295" s="945"/>
      <c r="AW295" s="946"/>
      <c r="AX295" s="947"/>
      <c r="AY295" s="948"/>
      <c r="AZ295" s="948"/>
      <c r="BA295" s="948"/>
      <c r="BB295" s="948"/>
      <c r="CM295"/>
      <c r="CN295" s="208"/>
      <c r="CO295" s="208"/>
      <c r="CP295" s="69"/>
      <c r="CQ295" s="69"/>
      <c r="DT295"/>
      <c r="DU295"/>
      <c r="DV295"/>
      <c r="DW295"/>
      <c r="DX295"/>
      <c r="DY295"/>
      <c r="DZ295"/>
      <c r="EA295"/>
      <c r="EB295"/>
      <c r="EC295"/>
      <c r="EL295" s="13"/>
      <c r="EM295" s="13"/>
      <c r="EN295" s="27">
        <f t="shared" si="96"/>
        <v>0</v>
      </c>
      <c r="EO295" s="27" t="str">
        <f t="shared" si="84"/>
        <v/>
      </c>
      <c r="EP295" s="13"/>
      <c r="EQ295" s="13">
        <f>IF(AND(OR($P295="固・国A",$P295="固・国B",$P295="固"),OR($AJ295=PL①!$H$29,$AJ295=PL①!$H$30,$AJ295=PL①!$H$31)),1,0)</f>
        <v>0</v>
      </c>
      <c r="ER295" s="13">
        <f t="shared" si="85"/>
        <v>0</v>
      </c>
      <c r="ES295" s="13">
        <f>IF(ER295=0,1,IF($R$74="",0,VLOOKUP($R$74,PL②!A$58:$P$1530,ER295))+IF($AG$74="",0,VLOOKUP($AG$74,PL②!A$58:$P$1530,ER295))+IF($AV$74="",0,VLOOKUP($AV$74,PL②!A$58:$P$1530,ER295)))</f>
        <v>1</v>
      </c>
      <c r="ET295" s="13" t="str">
        <f t="shared" si="86"/>
        <v/>
      </c>
      <c r="EU295" s="13"/>
      <c r="EV295" s="13">
        <f>IF(OR($P295="固・国A",$P295="固・国B",$P295=PL①!$A$32,$P295=PL①!$A$33),1,0)</f>
        <v>1</v>
      </c>
      <c r="EY295" s="13">
        <f t="shared" si="87"/>
        <v>0</v>
      </c>
      <c r="EZ295" s="13">
        <f t="shared" si="88"/>
        <v>0</v>
      </c>
      <c r="FA295" s="13">
        <f>IF(AND($AJ295=PL①!$H$32,OR(入力①申請書項目!$P295="固・国A",入力①申請書項目!$P295="固・国B",入力①申請書項目!$P295="固")),1,0)</f>
        <v>0</v>
      </c>
      <c r="FB295" s="13">
        <f>IF(AND($R$70=PL②!$G$1,入力①申請書項目!$AJ295=PL①!$H$29,OR(入力①申請書項目!$P295="固・国A",入力①申請書項目!$P295="固・国B",入力①申請書項目!$P295=PL①!$A$32,入力①申請書項目!$P295=PL①!$A$33)),1,0)</f>
        <v>0</v>
      </c>
      <c r="FC295" s="13">
        <f>IF(AND($AW295=PL①!$D$29,OR(入力①申請書項目!$P295="固・国A",入力①申請書項目!$P295="固・国B",入力①申請書項目!$P295="固")),1,0)</f>
        <v>0</v>
      </c>
      <c r="FE295" s="27" t="str">
        <f t="shared" si="89"/>
        <v/>
      </c>
      <c r="FF295" s="27" t="str">
        <f t="shared" si="90"/>
        <v/>
      </c>
      <c r="FG295" s="27" t="str">
        <f t="shared" si="91"/>
        <v/>
      </c>
      <c r="FH295" s="27" t="str">
        <f t="shared" si="92"/>
        <v/>
      </c>
      <c r="FI295" s="27" t="str">
        <f t="shared" si="93"/>
        <v/>
      </c>
      <c r="FK295" s="42">
        <f t="shared" si="94"/>
        <v>1</v>
      </c>
      <c r="FL295" s="42" t="str">
        <f t="shared" si="83"/>
        <v/>
      </c>
    </row>
    <row r="296" spans="4:168" ht="13.5" customHeight="1" x14ac:dyDescent="0.15">
      <c r="D296" s="234">
        <v>126</v>
      </c>
      <c r="E296" s="933"/>
      <c r="F296" s="934"/>
      <c r="G296" s="935"/>
      <c r="H296" s="936"/>
      <c r="I296" s="937"/>
      <c r="J296" s="938"/>
      <c r="K296" s="939"/>
      <c r="L296" s="939"/>
      <c r="M296" s="930"/>
      <c r="N296" s="931"/>
      <c r="O296" s="932"/>
      <c r="P296" s="938"/>
      <c r="Q296" s="938"/>
      <c r="R296" s="938"/>
      <c r="S296" s="938"/>
      <c r="T296" s="940"/>
      <c r="U296" s="940"/>
      <c r="V296" s="940"/>
      <c r="W296" s="940"/>
      <c r="X296" s="940"/>
      <c r="Y296" s="940"/>
      <c r="Z296" s="940"/>
      <c r="AA296" s="940"/>
      <c r="AB296" s="940"/>
      <c r="AC296" s="940"/>
      <c r="AD296" s="949"/>
      <c r="AE296" s="950"/>
      <c r="AF296" s="950"/>
      <c r="AG296" s="943"/>
      <c r="AH296" s="940"/>
      <c r="AI296" s="940"/>
      <c r="AJ296" s="938"/>
      <c r="AK296" s="938"/>
      <c r="AL296" s="938"/>
      <c r="AM296" s="938"/>
      <c r="AN296" s="944"/>
      <c r="AO296" s="944"/>
      <c r="AP296" s="944"/>
      <c r="AQ296" s="940"/>
      <c r="AR296" s="940"/>
      <c r="AS296" s="945">
        <f t="shared" si="97"/>
        <v>0</v>
      </c>
      <c r="AT296" s="945"/>
      <c r="AU296" s="945"/>
      <c r="AV296" s="945"/>
      <c r="AW296" s="946"/>
      <c r="AX296" s="947"/>
      <c r="AY296" s="948"/>
      <c r="AZ296" s="948"/>
      <c r="BA296" s="948"/>
      <c r="BB296" s="948"/>
      <c r="CM296" s="69"/>
      <c r="CN296" s="69"/>
      <c r="CO296" s="69"/>
      <c r="CP296" s="69"/>
      <c r="CQ296" s="69"/>
      <c r="DT296"/>
      <c r="DU296"/>
      <c r="DV296"/>
      <c r="DW296"/>
      <c r="DX296"/>
      <c r="DY296"/>
      <c r="DZ296"/>
      <c r="EA296"/>
      <c r="EB296"/>
      <c r="EC296"/>
      <c r="EL296" s="13"/>
      <c r="EM296" s="13"/>
      <c r="EN296" s="27">
        <f t="shared" si="96"/>
        <v>0</v>
      </c>
      <c r="EO296" s="27" t="str">
        <f t="shared" si="84"/>
        <v/>
      </c>
      <c r="EP296" s="13"/>
      <c r="EQ296" s="13">
        <f>IF(AND(OR($P296="固・国A",$P296="固・国B",$P296="固"),OR($AJ296=PL①!$H$29,$AJ296=PL①!$H$30,$AJ296=PL①!$H$31)),1,0)</f>
        <v>0</v>
      </c>
      <c r="ER296" s="13">
        <f t="shared" si="85"/>
        <v>0</v>
      </c>
      <c r="ES296" s="13">
        <f>IF(ER296=0,1,IF($R$74="",0,VLOOKUP($R$74,PL②!A$58:$P$1530,ER296))+IF($AG$74="",0,VLOOKUP($AG$74,PL②!A$58:$P$1530,ER296))+IF($AV$74="",0,VLOOKUP($AV$74,PL②!A$58:$P$1530,ER296)))</f>
        <v>1</v>
      </c>
      <c r="ET296" s="13" t="str">
        <f t="shared" si="86"/>
        <v/>
      </c>
      <c r="EU296" s="13"/>
      <c r="EV296" s="13">
        <f>IF(OR($P296="固・国A",$P296="固・国B",$P296=PL①!$A$32,$P296=PL①!$A$33),1,0)</f>
        <v>1</v>
      </c>
      <c r="EY296" s="13">
        <f t="shared" si="87"/>
        <v>0</v>
      </c>
      <c r="EZ296" s="13">
        <f t="shared" si="88"/>
        <v>0</v>
      </c>
      <c r="FA296" s="13">
        <f>IF(AND($AJ296=PL①!$H$32,OR(入力①申請書項目!$P296="固・国A",入力①申請書項目!$P296="固・国B",入力①申請書項目!$P296="固")),1,0)</f>
        <v>0</v>
      </c>
      <c r="FB296" s="13">
        <f>IF(AND($R$70=PL②!$G$1,入力①申請書項目!$AJ296=PL①!$H$29,OR(入力①申請書項目!$P296="固・国A",入力①申請書項目!$P296="固・国B",入力①申請書項目!$P296=PL①!$A$32,入力①申請書項目!$P296=PL①!$A$33)),1,0)</f>
        <v>0</v>
      </c>
      <c r="FC296" s="13">
        <f>IF(AND($AW296=PL①!$D$29,OR(入力①申請書項目!$P296="固・国A",入力①申請書項目!$P296="固・国B",入力①申請書項目!$P296="固")),1,0)</f>
        <v>0</v>
      </c>
      <c r="FE296" s="27" t="str">
        <f t="shared" si="89"/>
        <v/>
      </c>
      <c r="FF296" s="27" t="str">
        <f t="shared" si="90"/>
        <v/>
      </c>
      <c r="FG296" s="27" t="str">
        <f t="shared" si="91"/>
        <v/>
      </c>
      <c r="FH296" s="27" t="str">
        <f t="shared" si="92"/>
        <v/>
      </c>
      <c r="FI296" s="27" t="str">
        <f t="shared" si="93"/>
        <v/>
      </c>
      <c r="FK296" s="42">
        <f t="shared" si="94"/>
        <v>1</v>
      </c>
      <c r="FL296" s="42" t="str">
        <f t="shared" si="83"/>
        <v/>
      </c>
    </row>
    <row r="297" spans="4:168" ht="13.5" customHeight="1" x14ac:dyDescent="0.15">
      <c r="D297" s="234">
        <v>127</v>
      </c>
      <c r="E297" s="933"/>
      <c r="F297" s="934"/>
      <c r="G297" s="935"/>
      <c r="H297" s="936"/>
      <c r="I297" s="937"/>
      <c r="J297" s="938"/>
      <c r="K297" s="939"/>
      <c r="L297" s="939"/>
      <c r="M297" s="930"/>
      <c r="N297" s="931"/>
      <c r="O297" s="932"/>
      <c r="P297" s="938"/>
      <c r="Q297" s="938"/>
      <c r="R297" s="938"/>
      <c r="S297" s="938"/>
      <c r="T297" s="940"/>
      <c r="U297" s="940"/>
      <c r="V297" s="940"/>
      <c r="W297" s="940"/>
      <c r="X297" s="940"/>
      <c r="Y297" s="940"/>
      <c r="Z297" s="940"/>
      <c r="AA297" s="940"/>
      <c r="AB297" s="940"/>
      <c r="AC297" s="940"/>
      <c r="AD297" s="941"/>
      <c r="AE297" s="942"/>
      <c r="AF297" s="942"/>
      <c r="AG297" s="952"/>
      <c r="AH297" s="952"/>
      <c r="AI297" s="943"/>
      <c r="AJ297" s="953"/>
      <c r="AK297" s="954"/>
      <c r="AL297" s="954"/>
      <c r="AM297" s="955"/>
      <c r="AN297" s="944"/>
      <c r="AO297" s="944"/>
      <c r="AP297" s="944"/>
      <c r="AQ297" s="951"/>
      <c r="AR297" s="952"/>
      <c r="AS297" s="945">
        <f t="shared" si="97"/>
        <v>0</v>
      </c>
      <c r="AT297" s="945"/>
      <c r="AU297" s="945"/>
      <c r="AV297" s="945"/>
      <c r="AW297" s="946"/>
      <c r="AX297" s="947"/>
      <c r="AY297" s="948"/>
      <c r="AZ297" s="948"/>
      <c r="BA297" s="948"/>
      <c r="BB297" s="948"/>
      <c r="CM297" s="165"/>
      <c r="CN297" s="165"/>
      <c r="CO297" s="165"/>
      <c r="CP297" s="209"/>
      <c r="CQ297" s="69"/>
      <c r="DT297"/>
      <c r="DU297"/>
      <c r="DV297"/>
      <c r="DW297"/>
      <c r="DX297"/>
      <c r="DY297"/>
      <c r="DZ297"/>
      <c r="EA297"/>
      <c r="EB297"/>
      <c r="EC297"/>
      <c r="EL297" s="13"/>
      <c r="EM297" s="13"/>
      <c r="EN297" s="27">
        <f t="shared" si="96"/>
        <v>0</v>
      </c>
      <c r="EO297" s="27" t="str">
        <f t="shared" si="84"/>
        <v/>
      </c>
      <c r="EP297" s="13"/>
      <c r="EQ297" s="13">
        <f>IF(AND(OR($P297="固・国A",$P297="固・国B",$P297="固"),OR($AJ297=PL①!$H$29,$AJ297=PL①!$H$30,$AJ297=PL①!$H$31)),1,0)</f>
        <v>0</v>
      </c>
      <c r="ER297" s="13">
        <f t="shared" si="85"/>
        <v>0</v>
      </c>
      <c r="ES297" s="13">
        <f>IF(ER297=0,1,IF($R$74="",0,VLOOKUP($R$74,PL②!A$58:$P$1530,ER297))+IF($AG$74="",0,VLOOKUP($AG$74,PL②!A$58:$P$1530,ER297))+IF($AV$74="",0,VLOOKUP($AV$74,PL②!A$58:$P$1530,ER297)))</f>
        <v>1</v>
      </c>
      <c r="ET297" s="13" t="str">
        <f t="shared" si="86"/>
        <v/>
      </c>
      <c r="EU297" s="13"/>
      <c r="EV297" s="13">
        <f>IF(OR($P297="固・国A",$P297="固・国B",$P297=PL①!$A$32,$P297=PL①!$A$33),1,0)</f>
        <v>1</v>
      </c>
      <c r="EY297" s="13">
        <f t="shared" si="87"/>
        <v>0</v>
      </c>
      <c r="EZ297" s="13">
        <f t="shared" si="88"/>
        <v>0</v>
      </c>
      <c r="FA297" s="13">
        <f>IF(AND($AJ297=PL①!$H$32,OR(入力①申請書項目!$P297="固・国A",入力①申請書項目!$P297="固・国B",入力①申請書項目!$P297="固")),1,0)</f>
        <v>0</v>
      </c>
      <c r="FB297" s="13">
        <f>IF(AND($R$70=PL②!$G$1,入力①申請書項目!$AJ297=PL①!$H$29,OR(入力①申請書項目!$P297="固・国A",入力①申請書項目!$P297="固・国B",入力①申請書項目!$P297=PL①!$A$32,入力①申請書項目!$P297=PL①!$A$33)),1,0)</f>
        <v>0</v>
      </c>
      <c r="FC297" s="13">
        <f>IF(AND($AW297=PL①!$D$29,OR(入力①申請書項目!$P297="固・国A",入力①申請書項目!$P297="固・国B",入力①申請書項目!$P297="固")),1,0)</f>
        <v>0</v>
      </c>
      <c r="FE297" s="27" t="str">
        <f t="shared" si="89"/>
        <v/>
      </c>
      <c r="FF297" s="27" t="str">
        <f t="shared" si="90"/>
        <v/>
      </c>
      <c r="FG297" s="27" t="str">
        <f t="shared" si="91"/>
        <v/>
      </c>
      <c r="FH297" s="27" t="str">
        <f t="shared" si="92"/>
        <v/>
      </c>
      <c r="FI297" s="27" t="str">
        <f t="shared" si="93"/>
        <v/>
      </c>
      <c r="FK297" s="42">
        <f t="shared" si="94"/>
        <v>1</v>
      </c>
      <c r="FL297" s="42" t="str">
        <f t="shared" si="83"/>
        <v/>
      </c>
    </row>
    <row r="298" spans="4:168" ht="13.5" customHeight="1" x14ac:dyDescent="0.15">
      <c r="D298" s="234">
        <v>128</v>
      </c>
      <c r="E298" s="933"/>
      <c r="F298" s="934"/>
      <c r="G298" s="935"/>
      <c r="H298" s="936"/>
      <c r="I298" s="937"/>
      <c r="J298" s="938"/>
      <c r="K298" s="939"/>
      <c r="L298" s="939"/>
      <c r="M298" s="930"/>
      <c r="N298" s="931"/>
      <c r="O298" s="932"/>
      <c r="P298" s="938"/>
      <c r="Q298" s="938"/>
      <c r="R298" s="938"/>
      <c r="S298" s="938"/>
      <c r="T298" s="940"/>
      <c r="U298" s="940"/>
      <c r="V298" s="940"/>
      <c r="W298" s="940"/>
      <c r="X298" s="940"/>
      <c r="Y298" s="940"/>
      <c r="Z298" s="940"/>
      <c r="AA298" s="940"/>
      <c r="AB298" s="940"/>
      <c r="AC298" s="940"/>
      <c r="AD298" s="941"/>
      <c r="AE298" s="942"/>
      <c r="AF298" s="942"/>
      <c r="AG298" s="943"/>
      <c r="AH298" s="940"/>
      <c r="AI298" s="940"/>
      <c r="AJ298" s="938"/>
      <c r="AK298" s="938"/>
      <c r="AL298" s="938"/>
      <c r="AM298" s="938"/>
      <c r="AN298" s="944"/>
      <c r="AO298" s="944"/>
      <c r="AP298" s="944"/>
      <c r="AQ298" s="940"/>
      <c r="AR298" s="940"/>
      <c r="AS298" s="945">
        <f t="shared" si="97"/>
        <v>0</v>
      </c>
      <c r="AT298" s="945"/>
      <c r="AU298" s="945"/>
      <c r="AV298" s="945"/>
      <c r="AW298" s="946"/>
      <c r="AX298" s="947"/>
      <c r="AY298" s="948"/>
      <c r="AZ298" s="948"/>
      <c r="BA298" s="948"/>
      <c r="BB298" s="948"/>
      <c r="CM298" s="210"/>
      <c r="CN298" s="210"/>
      <c r="CO298" s="210"/>
      <c r="CP298" s="209"/>
      <c r="CQ298" s="69"/>
      <c r="DT298"/>
      <c r="DU298"/>
      <c r="DV298"/>
      <c r="DW298"/>
      <c r="DX298"/>
      <c r="DY298"/>
      <c r="DZ298"/>
      <c r="EA298"/>
      <c r="EB298"/>
      <c r="EC298"/>
      <c r="EL298" s="13"/>
      <c r="EM298" s="13"/>
      <c r="EN298" s="27">
        <f t="shared" si="96"/>
        <v>0</v>
      </c>
      <c r="EO298" s="27" t="str">
        <f t="shared" si="84"/>
        <v/>
      </c>
      <c r="EP298" s="13"/>
      <c r="EQ298" s="13">
        <f>IF(AND(OR($P298="固・国A",$P298="固・国B",$P298="固"),OR($AJ298=PL①!$H$29,$AJ298=PL①!$H$30,$AJ298=PL①!$H$31)),1,0)</f>
        <v>0</v>
      </c>
      <c r="ER298" s="13">
        <f t="shared" si="85"/>
        <v>0</v>
      </c>
      <c r="ES298" s="13">
        <f>IF(ER298=0,1,IF($R$74="",0,VLOOKUP($R$74,PL②!A$58:$P$1530,ER298))+IF($AG$74="",0,VLOOKUP($AG$74,PL②!A$58:$P$1530,ER298))+IF($AV$74="",0,VLOOKUP($AV$74,PL②!A$58:$P$1530,ER298)))</f>
        <v>1</v>
      </c>
      <c r="ET298" s="13" t="str">
        <f t="shared" si="86"/>
        <v/>
      </c>
      <c r="EU298" s="13"/>
      <c r="EV298" s="13">
        <f>IF(OR($P298="固・国A",$P298="固・国B",$P298=PL①!$A$32,$P298=PL①!$A$33),1,0)</f>
        <v>1</v>
      </c>
      <c r="EY298" s="13">
        <f t="shared" si="87"/>
        <v>0</v>
      </c>
      <c r="EZ298" s="13">
        <f t="shared" si="88"/>
        <v>0</v>
      </c>
      <c r="FA298" s="13">
        <f>IF(AND($AJ298=PL①!$H$32,OR(入力①申請書項目!$P298="固・国A",入力①申請書項目!$P298="固・国B",入力①申請書項目!$P298="固")),1,0)</f>
        <v>0</v>
      </c>
      <c r="FB298" s="13">
        <f>IF(AND($R$70=PL②!$G$1,入力①申請書項目!$AJ298=PL①!$H$29,OR(入力①申請書項目!$P298="固・国A",入力①申請書項目!$P298="固・国B",入力①申請書項目!$P298=PL①!$A$32,入力①申請書項目!$P298=PL①!$A$33)),1,0)</f>
        <v>0</v>
      </c>
      <c r="FC298" s="13">
        <f>IF(AND($AW298=PL①!$D$29,OR(入力①申請書項目!$P298="固・国A",入力①申請書項目!$P298="固・国B",入力①申請書項目!$P298="固")),1,0)</f>
        <v>0</v>
      </c>
      <c r="FE298" s="27" t="str">
        <f t="shared" si="89"/>
        <v/>
      </c>
      <c r="FF298" s="27" t="str">
        <f t="shared" si="90"/>
        <v/>
      </c>
      <c r="FG298" s="27" t="str">
        <f t="shared" si="91"/>
        <v/>
      </c>
      <c r="FH298" s="27" t="str">
        <f t="shared" si="92"/>
        <v/>
      </c>
      <c r="FI298" s="27" t="str">
        <f t="shared" si="93"/>
        <v/>
      </c>
      <c r="FK298" s="42">
        <f t="shared" si="94"/>
        <v>1</v>
      </c>
      <c r="FL298" s="42" t="str">
        <f t="shared" si="83"/>
        <v/>
      </c>
    </row>
    <row r="299" spans="4:168" ht="13.5" customHeight="1" x14ac:dyDescent="0.15">
      <c r="D299" s="234">
        <v>129</v>
      </c>
      <c r="E299" s="933"/>
      <c r="F299" s="934"/>
      <c r="G299" s="935"/>
      <c r="H299" s="936"/>
      <c r="I299" s="937"/>
      <c r="J299" s="938"/>
      <c r="K299" s="939"/>
      <c r="L299" s="939"/>
      <c r="M299" s="930"/>
      <c r="N299" s="931"/>
      <c r="O299" s="932"/>
      <c r="P299" s="938"/>
      <c r="Q299" s="938"/>
      <c r="R299" s="938"/>
      <c r="S299" s="938"/>
      <c r="T299" s="940"/>
      <c r="U299" s="940"/>
      <c r="V299" s="940"/>
      <c r="W299" s="940"/>
      <c r="X299" s="940"/>
      <c r="Y299" s="940"/>
      <c r="Z299" s="940"/>
      <c r="AA299" s="940"/>
      <c r="AB299" s="940"/>
      <c r="AC299" s="940"/>
      <c r="AD299" s="949"/>
      <c r="AE299" s="950"/>
      <c r="AF299" s="950"/>
      <c r="AG299" s="943"/>
      <c r="AH299" s="940"/>
      <c r="AI299" s="940"/>
      <c r="AJ299" s="938"/>
      <c r="AK299" s="938"/>
      <c r="AL299" s="938"/>
      <c r="AM299" s="938"/>
      <c r="AN299" s="944"/>
      <c r="AO299" s="944"/>
      <c r="AP299" s="944"/>
      <c r="AQ299" s="940"/>
      <c r="AR299" s="940"/>
      <c r="AS299" s="945">
        <f t="shared" si="97"/>
        <v>0</v>
      </c>
      <c r="AT299" s="945"/>
      <c r="AU299" s="945"/>
      <c r="AV299" s="945"/>
      <c r="AW299" s="946"/>
      <c r="AX299" s="947"/>
      <c r="AY299" s="948"/>
      <c r="AZ299" s="948"/>
      <c r="BA299" s="948"/>
      <c r="BB299" s="948"/>
      <c r="CM299" s="165"/>
      <c r="CN299" s="174"/>
      <c r="CO299" s="176"/>
      <c r="CP299" s="209"/>
      <c r="CQ299" s="69"/>
      <c r="DT299"/>
      <c r="DU299"/>
      <c r="DV299"/>
      <c r="DW299"/>
      <c r="DX299"/>
      <c r="DY299"/>
      <c r="DZ299"/>
      <c r="EA299"/>
      <c r="EB299"/>
      <c r="EC299"/>
      <c r="EL299" s="13"/>
      <c r="EM299" s="13"/>
      <c r="EN299" s="27">
        <f t="shared" si="96"/>
        <v>0</v>
      </c>
      <c r="EO299" s="27" t="str">
        <f t="shared" si="84"/>
        <v/>
      </c>
      <c r="EP299" s="13"/>
      <c r="EQ299" s="13">
        <f>IF(AND(OR($P299="固・国A",$P299="固・国B",$P299="固"),OR($AJ299=PL①!$H$29,$AJ299=PL①!$H$30,$AJ299=PL①!$H$31)),1,0)</f>
        <v>0</v>
      </c>
      <c r="ER299" s="13">
        <f t="shared" si="85"/>
        <v>0</v>
      </c>
      <c r="ES299" s="13">
        <f>IF(ER299=0,1,IF($R$74="",0,VLOOKUP($R$74,PL②!A$58:$P$1530,ER299))+IF($AG$74="",0,VLOOKUP($AG$74,PL②!A$58:$P$1530,ER299))+IF($AV$74="",0,VLOOKUP($AV$74,PL②!A$58:$P$1530,ER299)))</f>
        <v>1</v>
      </c>
      <c r="ET299" s="13" t="str">
        <f t="shared" si="86"/>
        <v/>
      </c>
      <c r="EU299" s="13"/>
      <c r="EV299" s="13">
        <f>IF(OR($P299="固・国A",$P299="固・国B",$P299=PL①!$A$32,$P299=PL①!$A$33),1,0)</f>
        <v>1</v>
      </c>
      <c r="EY299" s="13">
        <f t="shared" si="87"/>
        <v>0</v>
      </c>
      <c r="EZ299" s="13">
        <f t="shared" si="88"/>
        <v>0</v>
      </c>
      <c r="FA299" s="13">
        <f>IF(AND($AJ299=PL①!$H$32,OR(入力①申請書項目!$P299="固・国A",入力①申請書項目!$P299="固・国B",入力①申請書項目!$P299="固")),1,0)</f>
        <v>0</v>
      </c>
      <c r="FB299" s="13">
        <f>IF(AND($R$70=PL②!$G$1,入力①申請書項目!$AJ299=PL①!$H$29,OR(入力①申請書項目!$P299="固・国A",入力①申請書項目!$P299="固・国B",入力①申請書項目!$P299=PL①!$A$32,入力①申請書項目!$P299=PL①!$A$33)),1,0)</f>
        <v>0</v>
      </c>
      <c r="FC299" s="13">
        <f>IF(AND($AW299=PL①!$D$29,OR(入力①申請書項目!$P299="固・国A",入力①申請書項目!$P299="固・国B",入力①申請書項目!$P299="固")),1,0)</f>
        <v>0</v>
      </c>
      <c r="FE299" s="27" t="str">
        <f t="shared" si="89"/>
        <v/>
      </c>
      <c r="FF299" s="27" t="str">
        <f t="shared" si="90"/>
        <v/>
      </c>
      <c r="FG299" s="27" t="str">
        <f t="shared" si="91"/>
        <v/>
      </c>
      <c r="FH299" s="27" t="str">
        <f t="shared" si="92"/>
        <v/>
      </c>
      <c r="FI299" s="27" t="str">
        <f t="shared" si="93"/>
        <v/>
      </c>
      <c r="FK299" s="42">
        <f t="shared" si="94"/>
        <v>1</v>
      </c>
      <c r="FL299" s="42" t="str">
        <f t="shared" si="83"/>
        <v/>
      </c>
    </row>
    <row r="300" spans="4:168" ht="13.5" customHeight="1" x14ac:dyDescent="0.15">
      <c r="D300" s="234">
        <v>130</v>
      </c>
      <c r="E300" s="933"/>
      <c r="F300" s="934"/>
      <c r="G300" s="935"/>
      <c r="H300" s="936"/>
      <c r="I300" s="937"/>
      <c r="J300" s="938"/>
      <c r="K300" s="939"/>
      <c r="L300" s="939"/>
      <c r="M300" s="930"/>
      <c r="N300" s="931"/>
      <c r="O300" s="932"/>
      <c r="P300" s="938"/>
      <c r="Q300" s="938"/>
      <c r="R300" s="938"/>
      <c r="S300" s="938"/>
      <c r="T300" s="940"/>
      <c r="U300" s="940"/>
      <c r="V300" s="940"/>
      <c r="W300" s="940"/>
      <c r="X300" s="940"/>
      <c r="Y300" s="940"/>
      <c r="Z300" s="940"/>
      <c r="AA300" s="940"/>
      <c r="AB300" s="940"/>
      <c r="AC300" s="940"/>
      <c r="AD300" s="941"/>
      <c r="AE300" s="942"/>
      <c r="AF300" s="942"/>
      <c r="AG300" s="952"/>
      <c r="AH300" s="952"/>
      <c r="AI300" s="943"/>
      <c r="AJ300" s="953"/>
      <c r="AK300" s="954"/>
      <c r="AL300" s="954"/>
      <c r="AM300" s="955"/>
      <c r="AN300" s="944"/>
      <c r="AO300" s="944"/>
      <c r="AP300" s="944"/>
      <c r="AQ300" s="951"/>
      <c r="AR300" s="952"/>
      <c r="AS300" s="945">
        <f t="shared" si="97"/>
        <v>0</v>
      </c>
      <c r="AT300" s="945"/>
      <c r="AU300" s="945"/>
      <c r="AV300" s="945"/>
      <c r="AW300" s="946"/>
      <c r="AX300" s="947"/>
      <c r="AY300" s="948"/>
      <c r="AZ300" s="948"/>
      <c r="BA300" s="948"/>
      <c r="BB300" s="948"/>
      <c r="CM300" s="165"/>
      <c r="CN300" s="174"/>
      <c r="CO300" s="176"/>
      <c r="CP300" s="209"/>
      <c r="CQ300" s="69"/>
      <c r="DT300"/>
      <c r="DU300"/>
      <c r="DV300"/>
      <c r="DW300"/>
      <c r="DX300"/>
      <c r="DY300"/>
      <c r="DZ300"/>
      <c r="EA300"/>
      <c r="EB300"/>
      <c r="EC300"/>
      <c r="EL300" s="13"/>
      <c r="EM300" s="13"/>
      <c r="EN300" s="27">
        <f t="shared" si="96"/>
        <v>0</v>
      </c>
      <c r="EO300" s="27" t="str">
        <f t="shared" si="84"/>
        <v/>
      </c>
      <c r="EP300" s="13"/>
      <c r="EQ300" s="13">
        <f>IF(AND(OR($P300="固・国A",$P300="固・国B",$P300="固"),OR($AJ300=PL①!$H$29,$AJ300=PL①!$H$30,$AJ300=PL①!$H$31)),1,0)</f>
        <v>0</v>
      </c>
      <c r="ER300" s="13">
        <f t="shared" si="85"/>
        <v>0</v>
      </c>
      <c r="ES300" s="13">
        <f>IF(ER300=0,1,IF($R$74="",0,VLOOKUP($R$74,PL②!A$58:$P$1530,ER300))+IF($AG$74="",0,VLOOKUP($AG$74,PL②!A$58:$P$1530,ER300))+IF($AV$74="",0,VLOOKUP($AV$74,PL②!A$58:$P$1530,ER300)))</f>
        <v>1</v>
      </c>
      <c r="ET300" s="13" t="str">
        <f t="shared" si="86"/>
        <v/>
      </c>
      <c r="EU300" s="13"/>
      <c r="EV300" s="13">
        <f>IF(OR($P300="固・国A",$P300="固・国B",$P300=PL①!$A$32,$P300=PL①!$A$33),1,0)</f>
        <v>1</v>
      </c>
      <c r="EY300" s="13">
        <f t="shared" si="87"/>
        <v>0</v>
      </c>
      <c r="EZ300" s="13">
        <f t="shared" si="88"/>
        <v>0</v>
      </c>
      <c r="FA300" s="13">
        <f>IF(AND($AJ300=PL①!$H$32,OR(入力①申請書項目!$P300="固・国A",入力①申請書項目!$P300="固・国B",入力①申請書項目!$P300="固")),1,0)</f>
        <v>0</v>
      </c>
      <c r="FB300" s="13">
        <f>IF(AND($R$70=PL②!$G$1,入力①申請書項目!$AJ300=PL①!$H$29,OR(入力①申請書項目!$P300="固・国A",入力①申請書項目!$P300="固・国B",入力①申請書項目!$P300=PL①!$A$32,入力①申請書項目!$P300=PL①!$A$33)),1,0)</f>
        <v>0</v>
      </c>
      <c r="FC300" s="13">
        <f>IF(AND($AW300=PL①!$D$29,OR(入力①申請書項目!$P300="固・国A",入力①申請書項目!$P300="固・国B",入力①申請書項目!$P300="固")),1,0)</f>
        <v>0</v>
      </c>
      <c r="FE300" s="27" t="str">
        <f t="shared" si="89"/>
        <v/>
      </c>
      <c r="FF300" s="27" t="str">
        <f t="shared" si="90"/>
        <v/>
      </c>
      <c r="FG300" s="27" t="str">
        <f t="shared" si="91"/>
        <v/>
      </c>
      <c r="FH300" s="27" t="str">
        <f t="shared" si="92"/>
        <v/>
      </c>
      <c r="FI300" s="27" t="str">
        <f t="shared" si="93"/>
        <v/>
      </c>
      <c r="FK300" s="42">
        <f t="shared" si="94"/>
        <v>1</v>
      </c>
      <c r="FL300" s="42" t="str">
        <f t="shared" si="83"/>
        <v/>
      </c>
    </row>
    <row r="301" spans="4:168" ht="13.5" customHeight="1" x14ac:dyDescent="0.15">
      <c r="D301" s="234">
        <v>131</v>
      </c>
      <c r="E301" s="933"/>
      <c r="F301" s="934"/>
      <c r="G301" s="935"/>
      <c r="H301" s="936"/>
      <c r="I301" s="937"/>
      <c r="J301" s="938"/>
      <c r="K301" s="939"/>
      <c r="L301" s="939"/>
      <c r="M301" s="930"/>
      <c r="N301" s="931"/>
      <c r="O301" s="932"/>
      <c r="P301" s="938"/>
      <c r="Q301" s="938"/>
      <c r="R301" s="938"/>
      <c r="S301" s="938"/>
      <c r="T301" s="940"/>
      <c r="U301" s="940"/>
      <c r="V301" s="940"/>
      <c r="W301" s="940"/>
      <c r="X301" s="940"/>
      <c r="Y301" s="940"/>
      <c r="Z301" s="940"/>
      <c r="AA301" s="940"/>
      <c r="AB301" s="940"/>
      <c r="AC301" s="940"/>
      <c r="AD301" s="941"/>
      <c r="AE301" s="942"/>
      <c r="AF301" s="942"/>
      <c r="AG301" s="943"/>
      <c r="AH301" s="940"/>
      <c r="AI301" s="940"/>
      <c r="AJ301" s="938"/>
      <c r="AK301" s="938"/>
      <c r="AL301" s="938"/>
      <c r="AM301" s="938"/>
      <c r="AN301" s="944"/>
      <c r="AO301" s="944"/>
      <c r="AP301" s="944"/>
      <c r="AQ301" s="940"/>
      <c r="AR301" s="940"/>
      <c r="AS301" s="945">
        <f t="shared" si="97"/>
        <v>0</v>
      </c>
      <c r="AT301" s="945"/>
      <c r="AU301" s="945"/>
      <c r="AV301" s="945"/>
      <c r="AW301" s="946"/>
      <c r="AX301" s="947"/>
      <c r="AY301" s="948"/>
      <c r="AZ301" s="948"/>
      <c r="BA301" s="948"/>
      <c r="BB301" s="948"/>
      <c r="CM301" s="165"/>
      <c r="CN301" s="176"/>
      <c r="CO301" s="176"/>
      <c r="CP301" s="209"/>
      <c r="CQ301" s="69"/>
      <c r="DT301"/>
      <c r="DU301"/>
      <c r="DV301"/>
      <c r="DW301"/>
      <c r="DX301"/>
      <c r="DY301"/>
      <c r="DZ301"/>
      <c r="EA301"/>
      <c r="EB301"/>
      <c r="EC301"/>
      <c r="EL301" s="13"/>
      <c r="EM301" s="13"/>
      <c r="EN301" s="27">
        <f t="shared" si="96"/>
        <v>0</v>
      </c>
      <c r="EO301" s="27" t="str">
        <f t="shared" si="84"/>
        <v/>
      </c>
      <c r="EP301" s="13"/>
      <c r="EQ301" s="13">
        <f>IF(AND(OR($P301="固・国A",$P301="固・国B",$P301="固"),OR($AJ301=PL①!$H$29,$AJ301=PL①!$H$30,$AJ301=PL①!$H$31)),1,0)</f>
        <v>0</v>
      </c>
      <c r="ER301" s="13">
        <f t="shared" si="85"/>
        <v>0</v>
      </c>
      <c r="ES301" s="13">
        <f>IF(ER301=0,1,IF($R$74="",0,VLOOKUP($R$74,PL②!A$58:$P$1530,ER301))+IF($AG$74="",0,VLOOKUP($AG$74,PL②!A$58:$P$1530,ER301))+IF($AV$74="",0,VLOOKUP($AV$74,PL②!A$58:$P$1530,ER301)))</f>
        <v>1</v>
      </c>
      <c r="ET301" s="13" t="str">
        <f t="shared" si="86"/>
        <v/>
      </c>
      <c r="EU301" s="13"/>
      <c r="EV301" s="13">
        <f>IF(OR($P301="固・国A",$P301="固・国B",$P301=PL①!$A$32,$P301=PL①!$A$33),1,0)</f>
        <v>1</v>
      </c>
      <c r="EY301" s="13">
        <f t="shared" si="87"/>
        <v>0</v>
      </c>
      <c r="EZ301" s="13">
        <f t="shared" si="88"/>
        <v>0</v>
      </c>
      <c r="FA301" s="13">
        <f>IF(AND($AJ301=PL①!$H$32,OR(入力①申請書項目!$P301="固・国A",入力①申請書項目!$P301="固・国B",入力①申請書項目!$P301="固")),1,0)</f>
        <v>0</v>
      </c>
      <c r="FB301" s="13">
        <f>IF(AND($R$70=PL②!$G$1,入力①申請書項目!$AJ301=PL①!$H$29,OR(入力①申請書項目!$P301="固・国A",入力①申請書項目!$P301="固・国B",入力①申請書項目!$P301=PL①!$A$32,入力①申請書項目!$P301=PL①!$A$33)),1,0)</f>
        <v>0</v>
      </c>
      <c r="FC301" s="13">
        <f>IF(AND($AW301=PL①!$D$29,OR(入力①申請書項目!$P301="固・国A",入力①申請書項目!$P301="固・国B",入力①申請書項目!$P301="固")),1,0)</f>
        <v>0</v>
      </c>
      <c r="FE301" s="27" t="str">
        <f t="shared" si="89"/>
        <v/>
      </c>
      <c r="FF301" s="27" t="str">
        <f t="shared" si="90"/>
        <v/>
      </c>
      <c r="FG301" s="27" t="str">
        <f t="shared" si="91"/>
        <v/>
      </c>
      <c r="FH301" s="27" t="str">
        <f t="shared" si="92"/>
        <v/>
      </c>
      <c r="FI301" s="27" t="str">
        <f t="shared" si="93"/>
        <v/>
      </c>
      <c r="FK301" s="42">
        <f t="shared" si="94"/>
        <v>1</v>
      </c>
      <c r="FL301" s="42" t="str">
        <f t="shared" si="83"/>
        <v/>
      </c>
    </row>
    <row r="302" spans="4:168" ht="13.5" customHeight="1" x14ac:dyDescent="0.15">
      <c r="D302" s="234">
        <v>132</v>
      </c>
      <c r="E302" s="933"/>
      <c r="F302" s="934"/>
      <c r="G302" s="935"/>
      <c r="H302" s="936"/>
      <c r="I302" s="937"/>
      <c r="J302" s="938"/>
      <c r="K302" s="939"/>
      <c r="L302" s="939"/>
      <c r="M302" s="930"/>
      <c r="N302" s="931"/>
      <c r="O302" s="932"/>
      <c r="P302" s="938"/>
      <c r="Q302" s="938"/>
      <c r="R302" s="938"/>
      <c r="S302" s="938"/>
      <c r="T302" s="940"/>
      <c r="U302" s="940"/>
      <c r="V302" s="940"/>
      <c r="W302" s="940"/>
      <c r="X302" s="940"/>
      <c r="Y302" s="940"/>
      <c r="Z302" s="940"/>
      <c r="AA302" s="940"/>
      <c r="AB302" s="940"/>
      <c r="AC302" s="940"/>
      <c r="AD302" s="949"/>
      <c r="AE302" s="950"/>
      <c r="AF302" s="950"/>
      <c r="AG302" s="943"/>
      <c r="AH302" s="940"/>
      <c r="AI302" s="940"/>
      <c r="AJ302" s="938"/>
      <c r="AK302" s="938"/>
      <c r="AL302" s="938"/>
      <c r="AM302" s="938"/>
      <c r="AN302" s="944"/>
      <c r="AO302" s="944"/>
      <c r="AP302" s="944"/>
      <c r="AQ302" s="940"/>
      <c r="AR302" s="940"/>
      <c r="AS302" s="945">
        <f t="shared" si="97"/>
        <v>0</v>
      </c>
      <c r="AT302" s="945"/>
      <c r="AU302" s="945"/>
      <c r="AV302" s="945"/>
      <c r="AW302" s="946"/>
      <c r="AX302" s="947"/>
      <c r="AY302" s="948"/>
      <c r="AZ302" s="948"/>
      <c r="BA302" s="948"/>
      <c r="BB302" s="948"/>
      <c r="CM302" s="165"/>
      <c r="CN302" s="176"/>
      <c r="CO302" s="176"/>
      <c r="CP302" s="209"/>
      <c r="CQ302" s="69"/>
      <c r="DT302"/>
      <c r="DU302"/>
      <c r="DV302"/>
      <c r="DW302"/>
      <c r="DX302"/>
      <c r="DY302"/>
      <c r="DZ302"/>
      <c r="EA302"/>
      <c r="EB302"/>
      <c r="EC302"/>
      <c r="EL302" s="13"/>
      <c r="EM302" s="13"/>
      <c r="EN302" s="27">
        <f t="shared" si="96"/>
        <v>0</v>
      </c>
      <c r="EO302" s="27" t="str">
        <f t="shared" si="84"/>
        <v/>
      </c>
      <c r="EP302" s="13"/>
      <c r="EQ302" s="13">
        <f>IF(AND(OR($P302="固・国A",$P302="固・国B",$P302="固"),OR($AJ302=PL①!$H$29,$AJ302=PL①!$H$30,$AJ302=PL①!$H$31)),1,0)</f>
        <v>0</v>
      </c>
      <c r="ER302" s="13">
        <f t="shared" si="85"/>
        <v>0</v>
      </c>
      <c r="ES302" s="13">
        <f>IF(ER302=0,1,IF($R$74="",0,VLOOKUP($R$74,PL②!A$58:$P$1530,ER302))+IF($AG$74="",0,VLOOKUP($AG$74,PL②!A$58:$P$1530,ER302))+IF($AV$74="",0,VLOOKUP($AV$74,PL②!A$58:$P$1530,ER302)))</f>
        <v>1</v>
      </c>
      <c r="ET302" s="13" t="str">
        <f t="shared" si="86"/>
        <v/>
      </c>
      <c r="EU302" s="13"/>
      <c r="EV302" s="13">
        <f>IF(OR($P302="固・国A",$P302="固・国B",$P302=PL①!$A$32,$P302=PL①!$A$33),1,0)</f>
        <v>1</v>
      </c>
      <c r="EY302" s="13">
        <f t="shared" si="87"/>
        <v>0</v>
      </c>
      <c r="EZ302" s="13">
        <f t="shared" si="88"/>
        <v>0</v>
      </c>
      <c r="FA302" s="13">
        <f>IF(AND($AJ302=PL①!$H$32,OR(入力①申請書項目!$P302="固・国A",入力①申請書項目!$P302="固・国B",入力①申請書項目!$P302="固")),1,0)</f>
        <v>0</v>
      </c>
      <c r="FB302" s="13">
        <f>IF(AND($R$70=PL②!$G$1,入力①申請書項目!$AJ302=PL①!$H$29,OR(入力①申請書項目!$P302="固・国A",入力①申請書項目!$P302="固・国B",入力①申請書項目!$P302=PL①!$A$32,入力①申請書項目!$P302=PL①!$A$33)),1,0)</f>
        <v>0</v>
      </c>
      <c r="FC302" s="13">
        <f>IF(AND($AW302=PL①!$D$29,OR(入力①申請書項目!$P302="固・国A",入力①申請書項目!$P302="固・国B",入力①申請書項目!$P302="固")),1,0)</f>
        <v>0</v>
      </c>
      <c r="FE302" s="27" t="str">
        <f t="shared" si="89"/>
        <v/>
      </c>
      <c r="FF302" s="27" t="str">
        <f t="shared" si="90"/>
        <v/>
      </c>
      <c r="FG302" s="27" t="str">
        <f t="shared" si="91"/>
        <v/>
      </c>
      <c r="FH302" s="27" t="str">
        <f t="shared" si="92"/>
        <v/>
      </c>
      <c r="FI302" s="27" t="str">
        <f t="shared" si="93"/>
        <v/>
      </c>
      <c r="FK302" s="42">
        <f t="shared" si="94"/>
        <v>1</v>
      </c>
      <c r="FL302" s="42" t="str">
        <f t="shared" si="83"/>
        <v/>
      </c>
    </row>
    <row r="303" spans="4:168" ht="13.5" customHeight="1" x14ac:dyDescent="0.15">
      <c r="D303" s="234">
        <v>133</v>
      </c>
      <c r="E303" s="933"/>
      <c r="F303" s="934"/>
      <c r="G303" s="935"/>
      <c r="H303" s="936"/>
      <c r="I303" s="937"/>
      <c r="J303" s="938"/>
      <c r="K303" s="939"/>
      <c r="L303" s="939"/>
      <c r="M303" s="930"/>
      <c r="N303" s="931"/>
      <c r="O303" s="932"/>
      <c r="P303" s="938"/>
      <c r="Q303" s="938"/>
      <c r="R303" s="938"/>
      <c r="S303" s="938"/>
      <c r="T303" s="940"/>
      <c r="U303" s="940"/>
      <c r="V303" s="940"/>
      <c r="W303" s="940"/>
      <c r="X303" s="940"/>
      <c r="Y303" s="940"/>
      <c r="Z303" s="940"/>
      <c r="AA303" s="940"/>
      <c r="AB303" s="940"/>
      <c r="AC303" s="940"/>
      <c r="AD303" s="941"/>
      <c r="AE303" s="942"/>
      <c r="AF303" s="942"/>
      <c r="AG303" s="952"/>
      <c r="AH303" s="952"/>
      <c r="AI303" s="943"/>
      <c r="AJ303" s="953"/>
      <c r="AK303" s="954"/>
      <c r="AL303" s="954"/>
      <c r="AM303" s="955"/>
      <c r="AN303" s="944"/>
      <c r="AO303" s="944"/>
      <c r="AP303" s="944"/>
      <c r="AQ303" s="951"/>
      <c r="AR303" s="952"/>
      <c r="AS303" s="945">
        <f t="shared" si="97"/>
        <v>0</v>
      </c>
      <c r="AT303" s="945"/>
      <c r="AU303" s="945"/>
      <c r="AV303" s="945"/>
      <c r="AW303" s="946"/>
      <c r="AX303" s="947"/>
      <c r="AY303" s="948"/>
      <c r="AZ303" s="948"/>
      <c r="BA303" s="948"/>
      <c r="BB303" s="948"/>
      <c r="CM303" s="165"/>
      <c r="CN303" s="176"/>
      <c r="CO303" s="176"/>
      <c r="CP303" s="209"/>
      <c r="CQ303" s="69"/>
      <c r="DT303"/>
      <c r="DU303"/>
      <c r="DV303"/>
      <c r="DW303"/>
      <c r="DX303"/>
      <c r="DY303"/>
      <c r="DZ303"/>
      <c r="EA303"/>
      <c r="EB303"/>
      <c r="EC303"/>
      <c r="EL303" s="13"/>
      <c r="EM303" s="13"/>
      <c r="EN303" s="27">
        <f t="shared" si="96"/>
        <v>0</v>
      </c>
      <c r="EO303" s="27" t="str">
        <f t="shared" si="84"/>
        <v/>
      </c>
      <c r="EP303" s="13"/>
      <c r="EQ303" s="13">
        <f>IF(AND(OR($P303="固・国A",$P303="固・国B",$P303="固"),OR($AJ303=PL①!$H$29,$AJ303=PL①!$H$30,$AJ303=PL①!$H$31)),1,0)</f>
        <v>0</v>
      </c>
      <c r="ER303" s="13">
        <f t="shared" si="85"/>
        <v>0</v>
      </c>
      <c r="ES303" s="13">
        <f>IF(ER303=0,1,IF($R$74="",0,VLOOKUP($R$74,PL②!A$58:$P$1530,ER303))+IF($AG$74="",0,VLOOKUP($AG$74,PL②!A$58:$P$1530,ER303))+IF($AV$74="",0,VLOOKUP($AV$74,PL②!A$58:$P$1530,ER303)))</f>
        <v>1</v>
      </c>
      <c r="ET303" s="13" t="str">
        <f t="shared" si="86"/>
        <v/>
      </c>
      <c r="EU303" s="13"/>
      <c r="EV303" s="13">
        <f>IF(OR($P303="固・国A",$P303="固・国B",$P303=PL①!$A$32,$P303=PL①!$A$33),1,0)</f>
        <v>1</v>
      </c>
      <c r="EY303" s="13">
        <f t="shared" si="87"/>
        <v>0</v>
      </c>
      <c r="EZ303" s="13">
        <f t="shared" si="88"/>
        <v>0</v>
      </c>
      <c r="FA303" s="13">
        <f>IF(AND($AJ303=PL①!$H$32,OR(入力①申請書項目!$P303="固・国A",入力①申請書項目!$P303="固・国B",入力①申請書項目!$P303="固")),1,0)</f>
        <v>0</v>
      </c>
      <c r="FB303" s="13">
        <f>IF(AND($R$70=PL②!$G$1,入力①申請書項目!$AJ303=PL①!$H$29,OR(入力①申請書項目!$P303="固・国A",入力①申請書項目!$P303="固・国B",入力①申請書項目!$P303=PL①!$A$32,入力①申請書項目!$P303=PL①!$A$33)),1,0)</f>
        <v>0</v>
      </c>
      <c r="FC303" s="13">
        <f>IF(AND($AW303=PL①!$D$29,OR(入力①申請書項目!$P303="固・国A",入力①申請書項目!$P303="固・国B",入力①申請書項目!$P303="固")),1,0)</f>
        <v>0</v>
      </c>
      <c r="FE303" s="27" t="str">
        <f t="shared" si="89"/>
        <v/>
      </c>
      <c r="FF303" s="27" t="str">
        <f t="shared" si="90"/>
        <v/>
      </c>
      <c r="FG303" s="27" t="str">
        <f t="shared" si="91"/>
        <v/>
      </c>
      <c r="FH303" s="27" t="str">
        <f t="shared" si="92"/>
        <v/>
      </c>
      <c r="FI303" s="27" t="str">
        <f t="shared" si="93"/>
        <v/>
      </c>
      <c r="FK303" s="42">
        <f t="shared" si="94"/>
        <v>1</v>
      </c>
      <c r="FL303" s="42" t="str">
        <f t="shared" si="83"/>
        <v/>
      </c>
    </row>
    <row r="304" spans="4:168" ht="13.5" customHeight="1" x14ac:dyDescent="0.15">
      <c r="D304" s="234">
        <v>134</v>
      </c>
      <c r="E304" s="933"/>
      <c r="F304" s="934"/>
      <c r="G304" s="935"/>
      <c r="H304" s="936"/>
      <c r="I304" s="937"/>
      <c r="J304" s="938"/>
      <c r="K304" s="939"/>
      <c r="L304" s="939"/>
      <c r="M304" s="930"/>
      <c r="N304" s="931"/>
      <c r="O304" s="932"/>
      <c r="P304" s="938"/>
      <c r="Q304" s="938"/>
      <c r="R304" s="938"/>
      <c r="S304" s="938"/>
      <c r="T304" s="940"/>
      <c r="U304" s="940"/>
      <c r="V304" s="940"/>
      <c r="W304" s="940"/>
      <c r="X304" s="940"/>
      <c r="Y304" s="940"/>
      <c r="Z304" s="940"/>
      <c r="AA304" s="940"/>
      <c r="AB304" s="940"/>
      <c r="AC304" s="940"/>
      <c r="AD304" s="941"/>
      <c r="AE304" s="942"/>
      <c r="AF304" s="942"/>
      <c r="AG304" s="943"/>
      <c r="AH304" s="940"/>
      <c r="AI304" s="940"/>
      <c r="AJ304" s="938"/>
      <c r="AK304" s="938"/>
      <c r="AL304" s="938"/>
      <c r="AM304" s="938"/>
      <c r="AN304" s="944"/>
      <c r="AO304" s="944"/>
      <c r="AP304" s="944"/>
      <c r="AQ304" s="940"/>
      <c r="AR304" s="940"/>
      <c r="AS304" s="945">
        <f t="shared" si="97"/>
        <v>0</v>
      </c>
      <c r="AT304" s="945"/>
      <c r="AU304" s="945"/>
      <c r="AV304" s="945"/>
      <c r="AW304" s="946"/>
      <c r="AX304" s="947"/>
      <c r="AY304" s="948"/>
      <c r="AZ304" s="948"/>
      <c r="BA304" s="948"/>
      <c r="BB304" s="948"/>
      <c r="CM304" s="165"/>
      <c r="CN304" s="174"/>
      <c r="CO304" s="176"/>
      <c r="CP304" s="209"/>
      <c r="CQ304" s="69"/>
      <c r="DT304"/>
      <c r="DU304"/>
      <c r="DV304"/>
      <c r="DW304"/>
      <c r="DX304"/>
      <c r="DY304"/>
      <c r="DZ304"/>
      <c r="EA304"/>
      <c r="EB304"/>
      <c r="EC304"/>
      <c r="EL304" s="13"/>
      <c r="EM304" s="13"/>
      <c r="EN304" s="27">
        <f t="shared" si="96"/>
        <v>0</v>
      </c>
      <c r="EO304" s="27" t="str">
        <f t="shared" si="84"/>
        <v/>
      </c>
      <c r="EP304" s="13"/>
      <c r="EQ304" s="13">
        <f>IF(AND(OR($P304="固・国A",$P304="固・国B",$P304="固"),OR($AJ304=PL①!$H$29,$AJ304=PL①!$H$30,$AJ304=PL①!$H$31)),1,0)</f>
        <v>0</v>
      </c>
      <c r="ER304" s="13">
        <f t="shared" si="85"/>
        <v>0</v>
      </c>
      <c r="ES304" s="13">
        <f>IF(ER304=0,1,IF($R$74="",0,VLOOKUP($R$74,PL②!A$58:$P$1530,ER304))+IF($AG$74="",0,VLOOKUP($AG$74,PL②!A$58:$P$1530,ER304))+IF($AV$74="",0,VLOOKUP($AV$74,PL②!A$58:$P$1530,ER304)))</f>
        <v>1</v>
      </c>
      <c r="ET304" s="13" t="str">
        <f t="shared" si="86"/>
        <v/>
      </c>
      <c r="EU304" s="13"/>
      <c r="EV304" s="13">
        <f>IF(OR($P304="固・国A",$P304="固・国B",$P304=PL①!$A$32,$P304=PL①!$A$33),1,0)</f>
        <v>1</v>
      </c>
      <c r="EY304" s="13">
        <f t="shared" si="87"/>
        <v>0</v>
      </c>
      <c r="EZ304" s="13">
        <f t="shared" si="88"/>
        <v>0</v>
      </c>
      <c r="FA304" s="13">
        <f>IF(AND($AJ304=PL①!$H$32,OR(入力①申請書項目!$P304="固・国A",入力①申請書項目!$P304="固・国B",入力①申請書項目!$P304="固")),1,0)</f>
        <v>0</v>
      </c>
      <c r="FB304" s="13">
        <f>IF(AND($R$70=PL②!$G$1,入力①申請書項目!$AJ304=PL①!$H$29,OR(入力①申請書項目!$P304="固・国A",入力①申請書項目!$P304="固・国B",入力①申請書項目!$P304=PL①!$A$32,入力①申請書項目!$P304=PL①!$A$33)),1,0)</f>
        <v>0</v>
      </c>
      <c r="FC304" s="13">
        <f>IF(AND($AW304=PL①!$D$29,OR(入力①申請書項目!$P304="固・国A",入力①申請書項目!$P304="固・国B",入力①申請書項目!$P304="固")),1,0)</f>
        <v>0</v>
      </c>
      <c r="FE304" s="27" t="str">
        <f t="shared" si="89"/>
        <v/>
      </c>
      <c r="FF304" s="27" t="str">
        <f t="shared" si="90"/>
        <v/>
      </c>
      <c r="FG304" s="27" t="str">
        <f t="shared" si="91"/>
        <v/>
      </c>
      <c r="FH304" s="27" t="str">
        <f t="shared" si="92"/>
        <v/>
      </c>
      <c r="FI304" s="27" t="str">
        <f t="shared" si="93"/>
        <v/>
      </c>
      <c r="FK304" s="42">
        <f t="shared" si="94"/>
        <v>1</v>
      </c>
      <c r="FL304" s="42" t="str">
        <f t="shared" si="83"/>
        <v/>
      </c>
    </row>
    <row r="305" spans="4:168" ht="13.5" customHeight="1" x14ac:dyDescent="0.15">
      <c r="D305" s="234">
        <v>135</v>
      </c>
      <c r="E305" s="933"/>
      <c r="F305" s="934"/>
      <c r="G305" s="935"/>
      <c r="H305" s="936"/>
      <c r="I305" s="937"/>
      <c r="J305" s="938"/>
      <c r="K305" s="939"/>
      <c r="L305" s="939"/>
      <c r="M305" s="930"/>
      <c r="N305" s="931"/>
      <c r="O305" s="932"/>
      <c r="P305" s="938"/>
      <c r="Q305" s="938"/>
      <c r="R305" s="938"/>
      <c r="S305" s="938"/>
      <c r="T305" s="940"/>
      <c r="U305" s="940"/>
      <c r="V305" s="940"/>
      <c r="W305" s="940"/>
      <c r="X305" s="940"/>
      <c r="Y305" s="940"/>
      <c r="Z305" s="940"/>
      <c r="AA305" s="940"/>
      <c r="AB305" s="940"/>
      <c r="AC305" s="940"/>
      <c r="AD305" s="949"/>
      <c r="AE305" s="950"/>
      <c r="AF305" s="950"/>
      <c r="AG305" s="943"/>
      <c r="AH305" s="940"/>
      <c r="AI305" s="940"/>
      <c r="AJ305" s="938"/>
      <c r="AK305" s="938"/>
      <c r="AL305" s="938"/>
      <c r="AM305" s="938"/>
      <c r="AN305" s="944"/>
      <c r="AO305" s="944"/>
      <c r="AP305" s="944"/>
      <c r="AQ305" s="940"/>
      <c r="AR305" s="940"/>
      <c r="AS305" s="945">
        <f t="shared" si="97"/>
        <v>0</v>
      </c>
      <c r="AT305" s="945"/>
      <c r="AU305" s="945"/>
      <c r="AV305" s="945"/>
      <c r="AW305" s="946"/>
      <c r="AX305" s="947"/>
      <c r="AY305" s="948"/>
      <c r="AZ305" s="948"/>
      <c r="BA305" s="948"/>
      <c r="BB305" s="948"/>
      <c r="CM305" s="209"/>
      <c r="CN305" s="209"/>
      <c r="CO305" s="209"/>
      <c r="CP305" s="209"/>
      <c r="CQ305" s="69"/>
      <c r="DT305"/>
      <c r="DU305"/>
      <c r="DV305"/>
      <c r="DW305"/>
      <c r="DX305"/>
      <c r="DY305"/>
      <c r="DZ305"/>
      <c r="EA305"/>
      <c r="EB305"/>
      <c r="EC305"/>
      <c r="EL305" s="13"/>
      <c r="EM305" s="13"/>
      <c r="EN305" s="27">
        <f t="shared" si="96"/>
        <v>0</v>
      </c>
      <c r="EO305" s="27" t="str">
        <f t="shared" si="84"/>
        <v/>
      </c>
      <c r="EP305" s="13"/>
      <c r="EQ305" s="13">
        <f>IF(AND(OR($P305="固・国A",$P305="固・国B",$P305="固"),OR($AJ305=PL①!$H$29,$AJ305=PL①!$H$30,$AJ305=PL①!$H$31)),1,0)</f>
        <v>0</v>
      </c>
      <c r="ER305" s="13">
        <f t="shared" si="85"/>
        <v>0</v>
      </c>
      <c r="ES305" s="13">
        <f>IF(ER305=0,1,IF($R$74="",0,VLOOKUP($R$74,PL②!A$58:$P$1530,ER305))+IF($AG$74="",0,VLOOKUP($AG$74,PL②!A$58:$P$1530,ER305))+IF($AV$74="",0,VLOOKUP($AV$74,PL②!A$58:$P$1530,ER305)))</f>
        <v>1</v>
      </c>
      <c r="ET305" s="13" t="str">
        <f t="shared" si="86"/>
        <v/>
      </c>
      <c r="EU305" s="13"/>
      <c r="EV305" s="13">
        <f>IF(OR($P305="固・国A",$P305="固・国B",$P305=PL①!$A$32,$P305=PL①!$A$33),1,0)</f>
        <v>1</v>
      </c>
      <c r="EY305" s="13">
        <f t="shared" si="87"/>
        <v>0</v>
      </c>
      <c r="EZ305" s="13">
        <f t="shared" si="88"/>
        <v>0</v>
      </c>
      <c r="FA305" s="13">
        <f>IF(AND($AJ305=PL①!$H$32,OR(入力①申請書項目!$P305="固・国A",入力①申請書項目!$P305="固・国B",入力①申請書項目!$P305="固")),1,0)</f>
        <v>0</v>
      </c>
      <c r="FB305" s="13">
        <f>IF(AND($R$70=PL②!$G$1,入力①申請書項目!$AJ305=PL①!$H$29,OR(入力①申請書項目!$P305="固・国A",入力①申請書項目!$P305="固・国B",入力①申請書項目!$P305=PL①!$A$32,入力①申請書項目!$P305=PL①!$A$33)),1,0)</f>
        <v>0</v>
      </c>
      <c r="FC305" s="13">
        <f>IF(AND($AW305=PL①!$D$29,OR(入力①申請書項目!$P305="固・国A",入力①申請書項目!$P305="固・国B",入力①申請書項目!$P305="固")),1,0)</f>
        <v>0</v>
      </c>
      <c r="FE305" s="27" t="str">
        <f t="shared" si="89"/>
        <v/>
      </c>
      <c r="FF305" s="27" t="str">
        <f t="shared" si="90"/>
        <v/>
      </c>
      <c r="FG305" s="27" t="str">
        <f t="shared" si="91"/>
        <v/>
      </c>
      <c r="FH305" s="27" t="str">
        <f t="shared" si="92"/>
        <v/>
      </c>
      <c r="FI305" s="27" t="str">
        <f t="shared" si="93"/>
        <v/>
      </c>
      <c r="FK305" s="42">
        <f t="shared" si="94"/>
        <v>1</v>
      </c>
      <c r="FL305" s="42" t="str">
        <f t="shared" si="83"/>
        <v/>
      </c>
    </row>
    <row r="306" spans="4:168" ht="13.5" customHeight="1" x14ac:dyDescent="0.15">
      <c r="D306" s="234">
        <v>136</v>
      </c>
      <c r="E306" s="933"/>
      <c r="F306" s="934"/>
      <c r="G306" s="935"/>
      <c r="H306" s="936"/>
      <c r="I306" s="937"/>
      <c r="J306" s="938"/>
      <c r="K306" s="939"/>
      <c r="L306" s="939"/>
      <c r="M306" s="930"/>
      <c r="N306" s="931"/>
      <c r="O306" s="932"/>
      <c r="P306" s="938"/>
      <c r="Q306" s="938"/>
      <c r="R306" s="938"/>
      <c r="S306" s="938"/>
      <c r="T306" s="940"/>
      <c r="U306" s="940"/>
      <c r="V306" s="940"/>
      <c r="W306" s="940"/>
      <c r="X306" s="940"/>
      <c r="Y306" s="940"/>
      <c r="Z306" s="940"/>
      <c r="AA306" s="940"/>
      <c r="AB306" s="940"/>
      <c r="AC306" s="940"/>
      <c r="AD306" s="941"/>
      <c r="AE306" s="942"/>
      <c r="AF306" s="942"/>
      <c r="AG306" s="952"/>
      <c r="AH306" s="952"/>
      <c r="AI306" s="943"/>
      <c r="AJ306" s="953"/>
      <c r="AK306" s="954"/>
      <c r="AL306" s="954"/>
      <c r="AM306" s="955"/>
      <c r="AN306" s="944"/>
      <c r="AO306" s="944"/>
      <c r="AP306" s="944"/>
      <c r="AQ306" s="951"/>
      <c r="AR306" s="952"/>
      <c r="AS306" s="945">
        <f t="shared" si="97"/>
        <v>0</v>
      </c>
      <c r="AT306" s="945"/>
      <c r="AU306" s="945"/>
      <c r="AV306" s="945"/>
      <c r="AW306" s="946"/>
      <c r="AX306" s="947"/>
      <c r="AY306" s="948"/>
      <c r="AZ306" s="948"/>
      <c r="BA306" s="948"/>
      <c r="BB306" s="948"/>
      <c r="CM306" s="69"/>
      <c r="CN306" s="69"/>
      <c r="CO306" s="69"/>
      <c r="CP306" s="69"/>
      <c r="CQ306" s="69"/>
      <c r="DT306"/>
      <c r="DU306"/>
      <c r="DV306"/>
      <c r="DW306"/>
      <c r="DX306"/>
      <c r="DY306"/>
      <c r="DZ306"/>
      <c r="EA306"/>
      <c r="EB306"/>
      <c r="EC306"/>
      <c r="EL306" s="13"/>
      <c r="EM306" s="13"/>
      <c r="EN306" s="27">
        <f t="shared" si="96"/>
        <v>0</v>
      </c>
      <c r="EO306" s="27" t="str">
        <f t="shared" si="84"/>
        <v/>
      </c>
      <c r="EP306" s="13"/>
      <c r="EQ306" s="13">
        <f>IF(AND(OR($P306="固・国A",$P306="固・国B",$P306="固"),OR($AJ306=PL①!$H$29,$AJ306=PL①!$H$30,$AJ306=PL①!$H$31)),1,0)</f>
        <v>0</v>
      </c>
      <c r="ER306" s="13">
        <f t="shared" si="85"/>
        <v>0</v>
      </c>
      <c r="ES306" s="13">
        <f>IF(ER306=0,1,IF($R$74="",0,VLOOKUP($R$74,PL②!A$58:$P$1530,ER306))+IF($AG$74="",0,VLOOKUP($AG$74,PL②!A$58:$P$1530,ER306))+IF($AV$74="",0,VLOOKUP($AV$74,PL②!A$58:$P$1530,ER306)))</f>
        <v>1</v>
      </c>
      <c r="ET306" s="13" t="str">
        <f t="shared" si="86"/>
        <v/>
      </c>
      <c r="EU306" s="13"/>
      <c r="EV306" s="13">
        <f>IF(OR($P306="固・国A",$P306="固・国B",$P306=PL①!$A$32,$P306=PL①!$A$33),1,0)</f>
        <v>1</v>
      </c>
      <c r="EY306" s="13">
        <f t="shared" si="87"/>
        <v>0</v>
      </c>
      <c r="EZ306" s="13">
        <f t="shared" si="88"/>
        <v>0</v>
      </c>
      <c r="FA306" s="13">
        <f>IF(AND($AJ306=PL①!$H$32,OR(入力①申請書項目!$P306="固・国A",入力①申請書項目!$P306="固・国B",入力①申請書項目!$P306="固")),1,0)</f>
        <v>0</v>
      </c>
      <c r="FB306" s="13">
        <f>IF(AND($R$70=PL②!$G$1,入力①申請書項目!$AJ306=PL①!$H$29,OR(入力①申請書項目!$P306="固・国A",入力①申請書項目!$P306="固・国B",入力①申請書項目!$P306=PL①!$A$32,入力①申請書項目!$P306=PL①!$A$33)),1,0)</f>
        <v>0</v>
      </c>
      <c r="FC306" s="13">
        <f>IF(AND($AW306=PL①!$D$29,OR(入力①申請書項目!$P306="固・国A",入力①申請書項目!$P306="固・国B",入力①申請書項目!$P306="固")),1,0)</f>
        <v>0</v>
      </c>
      <c r="FE306" s="27" t="str">
        <f t="shared" si="89"/>
        <v/>
      </c>
      <c r="FF306" s="27" t="str">
        <f t="shared" si="90"/>
        <v/>
      </c>
      <c r="FG306" s="27" t="str">
        <f t="shared" si="91"/>
        <v/>
      </c>
      <c r="FH306" s="27" t="str">
        <f t="shared" si="92"/>
        <v/>
      </c>
      <c r="FI306" s="27" t="str">
        <f t="shared" si="93"/>
        <v/>
      </c>
      <c r="FK306" s="42">
        <f t="shared" si="94"/>
        <v>1</v>
      </c>
      <c r="FL306" s="42" t="str">
        <f t="shared" si="83"/>
        <v/>
      </c>
    </row>
    <row r="307" spans="4:168" ht="13.5" customHeight="1" x14ac:dyDescent="0.15">
      <c r="D307" s="234">
        <v>137</v>
      </c>
      <c r="E307" s="933"/>
      <c r="F307" s="934"/>
      <c r="G307" s="935"/>
      <c r="H307" s="936"/>
      <c r="I307" s="937"/>
      <c r="J307" s="938"/>
      <c r="K307" s="939"/>
      <c r="L307" s="939"/>
      <c r="M307" s="930"/>
      <c r="N307" s="931"/>
      <c r="O307" s="932"/>
      <c r="P307" s="938"/>
      <c r="Q307" s="938"/>
      <c r="R307" s="938"/>
      <c r="S307" s="938"/>
      <c r="T307" s="940"/>
      <c r="U307" s="940"/>
      <c r="V307" s="940"/>
      <c r="W307" s="940"/>
      <c r="X307" s="940"/>
      <c r="Y307" s="940"/>
      <c r="Z307" s="940"/>
      <c r="AA307" s="940"/>
      <c r="AB307" s="940"/>
      <c r="AC307" s="940"/>
      <c r="AD307" s="941"/>
      <c r="AE307" s="942"/>
      <c r="AF307" s="942"/>
      <c r="AG307" s="943"/>
      <c r="AH307" s="940"/>
      <c r="AI307" s="940"/>
      <c r="AJ307" s="938"/>
      <c r="AK307" s="938"/>
      <c r="AL307" s="938"/>
      <c r="AM307" s="938"/>
      <c r="AN307" s="944"/>
      <c r="AO307" s="944"/>
      <c r="AP307" s="944"/>
      <c r="AQ307" s="940"/>
      <c r="AR307" s="940"/>
      <c r="AS307" s="945">
        <f t="shared" si="97"/>
        <v>0</v>
      </c>
      <c r="AT307" s="945"/>
      <c r="AU307" s="945"/>
      <c r="AV307" s="945"/>
      <c r="AW307" s="946"/>
      <c r="AX307" s="947"/>
      <c r="AY307" s="948"/>
      <c r="AZ307" s="948"/>
      <c r="BA307" s="948"/>
      <c r="BB307" s="948"/>
      <c r="CM307" s="69"/>
      <c r="CN307" s="69"/>
      <c r="CO307" s="69"/>
      <c r="CP307" s="69"/>
      <c r="CQ307" s="69"/>
      <c r="DT307"/>
      <c r="DU307"/>
      <c r="DV307"/>
      <c r="DW307"/>
      <c r="DX307"/>
      <c r="DY307"/>
      <c r="DZ307"/>
      <c r="EA307"/>
      <c r="EB307"/>
      <c r="EC307"/>
      <c r="EL307" s="13"/>
      <c r="EM307" s="13"/>
      <c r="EN307" s="27">
        <f t="shared" si="96"/>
        <v>0</v>
      </c>
      <c r="EO307" s="27" t="str">
        <f t="shared" si="84"/>
        <v/>
      </c>
      <c r="EP307" s="13"/>
      <c r="EQ307" s="13">
        <f>IF(AND(OR($P307="固・国A",$P307="固・国B",$P307="固"),OR($AJ307=PL①!$H$29,$AJ307=PL①!$H$30,$AJ307=PL①!$H$31)),1,0)</f>
        <v>0</v>
      </c>
      <c r="ER307" s="13">
        <f t="shared" si="85"/>
        <v>0</v>
      </c>
      <c r="ES307" s="13">
        <f>IF(ER307=0,1,IF($R$74="",0,VLOOKUP($R$74,PL②!A$58:$P$1530,ER307))+IF($AG$74="",0,VLOOKUP($AG$74,PL②!A$58:$P$1530,ER307))+IF($AV$74="",0,VLOOKUP($AV$74,PL②!A$58:$P$1530,ER307)))</f>
        <v>1</v>
      </c>
      <c r="ET307" s="13" t="str">
        <f t="shared" si="86"/>
        <v/>
      </c>
      <c r="EU307" s="13"/>
      <c r="EV307" s="13">
        <f>IF(OR($P307="固・国A",$P307="固・国B",$P307=PL①!$A$32,$P307=PL①!$A$33),1,0)</f>
        <v>1</v>
      </c>
      <c r="EY307" s="13">
        <f t="shared" si="87"/>
        <v>0</v>
      </c>
      <c r="EZ307" s="13">
        <f t="shared" si="88"/>
        <v>0</v>
      </c>
      <c r="FA307" s="13">
        <f>IF(AND($AJ307=PL①!$H$32,OR(入力①申請書項目!$P307="固・国A",入力①申請書項目!$P307="固・国B",入力①申請書項目!$P307="固")),1,0)</f>
        <v>0</v>
      </c>
      <c r="FB307" s="13">
        <f>IF(AND($R$70=PL②!$G$1,入力①申請書項目!$AJ307=PL①!$H$29,OR(入力①申請書項目!$P307="固・国A",入力①申請書項目!$P307="固・国B",入力①申請書項目!$P307=PL①!$A$32,入力①申請書項目!$P307=PL①!$A$33)),1,0)</f>
        <v>0</v>
      </c>
      <c r="FC307" s="13">
        <f>IF(AND($AW307=PL①!$D$29,OR(入力①申請書項目!$P307="固・国A",入力①申請書項目!$P307="固・国B",入力①申請書項目!$P307="固")),1,0)</f>
        <v>0</v>
      </c>
      <c r="FE307" s="27" t="str">
        <f t="shared" si="89"/>
        <v/>
      </c>
      <c r="FF307" s="27" t="str">
        <f t="shared" si="90"/>
        <v/>
      </c>
      <c r="FG307" s="27" t="str">
        <f t="shared" si="91"/>
        <v/>
      </c>
      <c r="FH307" s="27" t="str">
        <f t="shared" si="92"/>
        <v/>
      </c>
      <c r="FI307" s="27" t="str">
        <f t="shared" si="93"/>
        <v/>
      </c>
      <c r="FK307" s="42">
        <f t="shared" si="94"/>
        <v>1</v>
      </c>
      <c r="FL307" s="42" t="str">
        <f t="shared" si="83"/>
        <v/>
      </c>
    </row>
    <row r="308" spans="4:168" ht="13.5" customHeight="1" x14ac:dyDescent="0.15">
      <c r="D308" s="234">
        <v>138</v>
      </c>
      <c r="E308" s="933"/>
      <c r="F308" s="934"/>
      <c r="G308" s="935"/>
      <c r="H308" s="936"/>
      <c r="I308" s="937"/>
      <c r="J308" s="938"/>
      <c r="K308" s="939"/>
      <c r="L308" s="939"/>
      <c r="M308" s="930"/>
      <c r="N308" s="931"/>
      <c r="O308" s="932"/>
      <c r="P308" s="938"/>
      <c r="Q308" s="938"/>
      <c r="R308" s="938"/>
      <c r="S308" s="938"/>
      <c r="T308" s="940"/>
      <c r="U308" s="940"/>
      <c r="V308" s="940"/>
      <c r="W308" s="940"/>
      <c r="X308" s="940"/>
      <c r="Y308" s="940"/>
      <c r="Z308" s="940"/>
      <c r="AA308" s="940"/>
      <c r="AB308" s="940"/>
      <c r="AC308" s="940"/>
      <c r="AD308" s="949"/>
      <c r="AE308" s="950"/>
      <c r="AF308" s="950"/>
      <c r="AG308" s="943"/>
      <c r="AH308" s="940"/>
      <c r="AI308" s="940"/>
      <c r="AJ308" s="938"/>
      <c r="AK308" s="938"/>
      <c r="AL308" s="938"/>
      <c r="AM308" s="938"/>
      <c r="AN308" s="944"/>
      <c r="AO308" s="944"/>
      <c r="AP308" s="944"/>
      <c r="AQ308" s="940"/>
      <c r="AR308" s="940"/>
      <c r="AS308" s="945">
        <f t="shared" si="97"/>
        <v>0</v>
      </c>
      <c r="AT308" s="945"/>
      <c r="AU308" s="945"/>
      <c r="AV308" s="945"/>
      <c r="AW308" s="946"/>
      <c r="AX308" s="947"/>
      <c r="AY308" s="948"/>
      <c r="AZ308" s="948"/>
      <c r="BA308" s="948"/>
      <c r="BB308" s="948"/>
      <c r="CM308" s="69"/>
      <c r="CN308" s="69"/>
      <c r="CO308" s="69"/>
      <c r="CP308" s="69"/>
      <c r="CQ308" s="69"/>
      <c r="DT308"/>
      <c r="DU308"/>
      <c r="DV308"/>
      <c r="DW308"/>
      <c r="DX308"/>
      <c r="DY308"/>
      <c r="DZ308"/>
      <c r="EA308"/>
      <c r="EB308"/>
      <c r="EC308"/>
      <c r="EL308" s="13"/>
      <c r="EM308" s="13"/>
      <c r="EN308" s="27">
        <f t="shared" si="96"/>
        <v>0</v>
      </c>
      <c r="EO308" s="27" t="str">
        <f t="shared" si="84"/>
        <v/>
      </c>
      <c r="EP308" s="13"/>
      <c r="EQ308" s="13">
        <f>IF(AND(OR($P308="固・国A",$P308="固・国B",$P308="固"),OR($AJ308=PL①!$H$29,$AJ308=PL①!$H$30,$AJ308=PL①!$H$31)),1,0)</f>
        <v>0</v>
      </c>
      <c r="ER308" s="13">
        <f t="shared" si="85"/>
        <v>0</v>
      </c>
      <c r="ES308" s="13">
        <f>IF(ER308=0,1,IF($R$74="",0,VLOOKUP($R$74,PL②!A$58:$P$1530,ER308))+IF($AG$74="",0,VLOOKUP($AG$74,PL②!A$58:$P$1530,ER308))+IF($AV$74="",0,VLOOKUP($AV$74,PL②!A$58:$P$1530,ER308)))</f>
        <v>1</v>
      </c>
      <c r="ET308" s="13" t="str">
        <f t="shared" si="86"/>
        <v/>
      </c>
      <c r="EU308" s="13"/>
      <c r="EV308" s="13">
        <f>IF(OR($P308="固・国A",$P308="固・国B",$P308=PL①!$A$32,$P308=PL①!$A$33),1,0)</f>
        <v>1</v>
      </c>
      <c r="EY308" s="13">
        <f t="shared" si="87"/>
        <v>0</v>
      </c>
      <c r="EZ308" s="13">
        <f t="shared" si="88"/>
        <v>0</v>
      </c>
      <c r="FA308" s="13">
        <f>IF(AND($AJ308=PL①!$H$32,OR(入力①申請書項目!$P308="固・国A",入力①申請書項目!$P308="固・国B",入力①申請書項目!$P308="固")),1,0)</f>
        <v>0</v>
      </c>
      <c r="FB308" s="13">
        <f>IF(AND($R$70=PL②!$G$1,入力①申請書項目!$AJ308=PL①!$H$29,OR(入力①申請書項目!$P308="固・国A",入力①申請書項目!$P308="固・国B",入力①申請書項目!$P308=PL①!$A$32,入力①申請書項目!$P308=PL①!$A$33)),1,0)</f>
        <v>0</v>
      </c>
      <c r="FC308" s="13">
        <f>IF(AND($AW308=PL①!$D$29,OR(入力①申請書項目!$P308="固・国A",入力①申請書項目!$P308="固・国B",入力①申請書項目!$P308="固")),1,0)</f>
        <v>0</v>
      </c>
      <c r="FE308" s="27" t="str">
        <f t="shared" si="89"/>
        <v/>
      </c>
      <c r="FF308" s="27" t="str">
        <f t="shared" si="90"/>
        <v/>
      </c>
      <c r="FG308" s="27" t="str">
        <f t="shared" si="91"/>
        <v/>
      </c>
      <c r="FH308" s="27" t="str">
        <f t="shared" si="92"/>
        <v/>
      </c>
      <c r="FI308" s="27" t="str">
        <f t="shared" si="93"/>
        <v/>
      </c>
      <c r="FK308" s="42">
        <f t="shared" si="94"/>
        <v>1</v>
      </c>
      <c r="FL308" s="42" t="str">
        <f t="shared" si="83"/>
        <v/>
      </c>
    </row>
    <row r="309" spans="4:168" ht="13.5" customHeight="1" x14ac:dyDescent="0.15">
      <c r="D309" s="234">
        <v>139</v>
      </c>
      <c r="E309" s="933"/>
      <c r="F309" s="934"/>
      <c r="G309" s="935"/>
      <c r="H309" s="936"/>
      <c r="I309" s="937"/>
      <c r="J309" s="938"/>
      <c r="K309" s="939"/>
      <c r="L309" s="939"/>
      <c r="M309" s="930"/>
      <c r="N309" s="931"/>
      <c r="O309" s="932"/>
      <c r="P309" s="938"/>
      <c r="Q309" s="938"/>
      <c r="R309" s="938"/>
      <c r="S309" s="938"/>
      <c r="T309" s="940"/>
      <c r="U309" s="940"/>
      <c r="V309" s="940"/>
      <c r="W309" s="940"/>
      <c r="X309" s="940"/>
      <c r="Y309" s="940"/>
      <c r="Z309" s="940"/>
      <c r="AA309" s="940"/>
      <c r="AB309" s="940"/>
      <c r="AC309" s="940"/>
      <c r="AD309" s="941"/>
      <c r="AE309" s="942"/>
      <c r="AF309" s="942"/>
      <c r="AG309" s="952"/>
      <c r="AH309" s="952"/>
      <c r="AI309" s="943"/>
      <c r="AJ309" s="953"/>
      <c r="AK309" s="954"/>
      <c r="AL309" s="954"/>
      <c r="AM309" s="955"/>
      <c r="AN309" s="944"/>
      <c r="AO309" s="944"/>
      <c r="AP309" s="944"/>
      <c r="AQ309" s="951"/>
      <c r="AR309" s="952"/>
      <c r="AS309" s="945">
        <f t="shared" si="97"/>
        <v>0</v>
      </c>
      <c r="AT309" s="945"/>
      <c r="AU309" s="945"/>
      <c r="AV309" s="945"/>
      <c r="AW309" s="946"/>
      <c r="AX309" s="947"/>
      <c r="AY309" s="948"/>
      <c r="AZ309" s="948"/>
      <c r="BA309" s="948"/>
      <c r="BB309" s="948"/>
      <c r="CM309" s="210"/>
      <c r="CN309" s="210"/>
      <c r="CO309" s="210"/>
      <c r="CP309" s="69"/>
      <c r="CQ309" s="69"/>
      <c r="DT309"/>
      <c r="DU309"/>
      <c r="DV309"/>
      <c r="DW309"/>
      <c r="DX309"/>
      <c r="DY309"/>
      <c r="DZ309"/>
      <c r="EA309"/>
      <c r="EB309"/>
      <c r="EC309"/>
      <c r="EL309" s="13"/>
      <c r="EM309" s="13"/>
      <c r="EN309" s="27">
        <f t="shared" si="96"/>
        <v>0</v>
      </c>
      <c r="EO309" s="27" t="str">
        <f t="shared" si="84"/>
        <v/>
      </c>
      <c r="EP309" s="13"/>
      <c r="EQ309" s="13">
        <f>IF(AND(OR($P309="固・国A",$P309="固・国B",$P309="固"),OR($AJ309=PL①!$H$29,$AJ309=PL①!$H$30,$AJ309=PL①!$H$31)),1,0)</f>
        <v>0</v>
      </c>
      <c r="ER309" s="13">
        <f t="shared" si="85"/>
        <v>0</v>
      </c>
      <c r="ES309" s="13">
        <f>IF(ER309=0,1,IF($R$74="",0,VLOOKUP($R$74,PL②!A$58:$P$1530,ER309))+IF($AG$74="",0,VLOOKUP($AG$74,PL②!A$58:$P$1530,ER309))+IF($AV$74="",0,VLOOKUP($AV$74,PL②!A$58:$P$1530,ER309)))</f>
        <v>1</v>
      </c>
      <c r="ET309" s="13" t="str">
        <f t="shared" si="86"/>
        <v/>
      </c>
      <c r="EU309" s="13"/>
      <c r="EV309" s="13">
        <f>IF(OR($P309="固・国A",$P309="固・国B",$P309=PL①!$A$32,$P309=PL①!$A$33),1,0)</f>
        <v>1</v>
      </c>
      <c r="EY309" s="13">
        <f t="shared" si="87"/>
        <v>0</v>
      </c>
      <c r="EZ309" s="13">
        <f t="shared" si="88"/>
        <v>0</v>
      </c>
      <c r="FA309" s="13">
        <f>IF(AND($AJ309=PL①!$H$32,OR(入力①申請書項目!$P309="固・国A",入力①申請書項目!$P309="固・国B",入力①申請書項目!$P309="固")),1,0)</f>
        <v>0</v>
      </c>
      <c r="FB309" s="13">
        <f>IF(AND($R$70=PL②!$G$1,入力①申請書項目!$AJ309=PL①!$H$29,OR(入力①申請書項目!$P309="固・国A",入力①申請書項目!$P309="固・国B",入力①申請書項目!$P309=PL①!$A$32,入力①申請書項目!$P309=PL①!$A$33)),1,0)</f>
        <v>0</v>
      </c>
      <c r="FC309" s="13">
        <f>IF(AND($AW309=PL①!$D$29,OR(入力①申請書項目!$P309="固・国A",入力①申請書項目!$P309="固・国B",入力①申請書項目!$P309="固")),1,0)</f>
        <v>0</v>
      </c>
      <c r="FE309" s="27" t="str">
        <f t="shared" si="89"/>
        <v/>
      </c>
      <c r="FF309" s="27" t="str">
        <f t="shared" si="90"/>
        <v/>
      </c>
      <c r="FG309" s="27" t="str">
        <f t="shared" si="91"/>
        <v/>
      </c>
      <c r="FH309" s="27" t="str">
        <f t="shared" si="92"/>
        <v/>
      </c>
      <c r="FI309" s="27" t="str">
        <f t="shared" si="93"/>
        <v/>
      </c>
      <c r="FK309" s="42">
        <f t="shared" si="94"/>
        <v>1</v>
      </c>
      <c r="FL309" s="42" t="str">
        <f t="shared" si="83"/>
        <v/>
      </c>
    </row>
    <row r="310" spans="4:168" ht="13.5" customHeight="1" x14ac:dyDescent="0.15">
      <c r="D310" s="234">
        <v>140</v>
      </c>
      <c r="E310" s="933"/>
      <c r="F310" s="934"/>
      <c r="G310" s="935"/>
      <c r="H310" s="936"/>
      <c r="I310" s="937"/>
      <c r="J310" s="938"/>
      <c r="K310" s="939"/>
      <c r="L310" s="939"/>
      <c r="M310" s="930"/>
      <c r="N310" s="931"/>
      <c r="O310" s="932"/>
      <c r="P310" s="938"/>
      <c r="Q310" s="938"/>
      <c r="R310" s="938"/>
      <c r="S310" s="938"/>
      <c r="T310" s="940"/>
      <c r="U310" s="940"/>
      <c r="V310" s="940"/>
      <c r="W310" s="940"/>
      <c r="X310" s="940"/>
      <c r="Y310" s="940"/>
      <c r="Z310" s="940"/>
      <c r="AA310" s="940"/>
      <c r="AB310" s="940"/>
      <c r="AC310" s="940"/>
      <c r="AD310" s="941"/>
      <c r="AE310" s="942"/>
      <c r="AF310" s="942"/>
      <c r="AG310" s="943"/>
      <c r="AH310" s="940"/>
      <c r="AI310" s="940"/>
      <c r="AJ310" s="938"/>
      <c r="AK310" s="938"/>
      <c r="AL310" s="938"/>
      <c r="AM310" s="938"/>
      <c r="AN310" s="944"/>
      <c r="AO310" s="944"/>
      <c r="AP310" s="944"/>
      <c r="AQ310" s="940"/>
      <c r="AR310" s="940"/>
      <c r="AS310" s="945">
        <f t="shared" si="97"/>
        <v>0</v>
      </c>
      <c r="AT310" s="945"/>
      <c r="AU310" s="945"/>
      <c r="AV310" s="945"/>
      <c r="AW310" s="946"/>
      <c r="AX310" s="947"/>
      <c r="AY310" s="948"/>
      <c r="AZ310" s="948"/>
      <c r="BA310" s="948"/>
      <c r="BB310" s="948"/>
      <c r="CM310" s="165"/>
      <c r="CN310" s="174"/>
      <c r="CO310" s="176"/>
      <c r="CP310" s="69"/>
      <c r="CQ310" s="69"/>
      <c r="DT310"/>
      <c r="DU310"/>
      <c r="DV310"/>
      <c r="DW310"/>
      <c r="DX310"/>
      <c r="DY310"/>
      <c r="DZ310"/>
      <c r="EA310"/>
      <c r="EB310"/>
      <c r="EC310"/>
      <c r="EL310" s="13"/>
      <c r="EM310" s="13"/>
      <c r="EN310" s="27">
        <f t="shared" si="96"/>
        <v>0</v>
      </c>
      <c r="EO310" s="27" t="str">
        <f t="shared" si="84"/>
        <v/>
      </c>
      <c r="EP310" s="13"/>
      <c r="EQ310" s="13">
        <f>IF(AND(OR($P310="固・国A",$P310="固・国B",$P310="固"),OR($AJ310=PL①!$H$29,$AJ310=PL①!$H$30,$AJ310=PL①!$H$31)),1,0)</f>
        <v>0</v>
      </c>
      <c r="ER310" s="13">
        <f t="shared" si="85"/>
        <v>0</v>
      </c>
      <c r="ES310" s="13">
        <f>IF(ER310=0,1,IF($R$74="",0,VLOOKUP($R$74,PL②!A$58:$P$1530,ER310))+IF($AG$74="",0,VLOOKUP($AG$74,PL②!A$58:$P$1530,ER310))+IF($AV$74="",0,VLOOKUP($AV$74,PL②!A$58:$P$1530,ER310)))</f>
        <v>1</v>
      </c>
      <c r="ET310" s="13" t="str">
        <f t="shared" si="86"/>
        <v/>
      </c>
      <c r="EU310" s="13"/>
      <c r="EV310" s="13">
        <f>IF(OR($P310="固・国A",$P310="固・国B",$P310=PL①!$A$32,$P310=PL①!$A$33),1,0)</f>
        <v>1</v>
      </c>
      <c r="EY310" s="13">
        <f t="shared" si="87"/>
        <v>0</v>
      </c>
      <c r="EZ310" s="13">
        <f t="shared" si="88"/>
        <v>0</v>
      </c>
      <c r="FA310" s="13">
        <f>IF(AND($AJ310=PL①!$H$32,OR(入力①申請書項目!$P310="固・国A",入力①申請書項目!$P310="固・国B",入力①申請書項目!$P310="固")),1,0)</f>
        <v>0</v>
      </c>
      <c r="FB310" s="13">
        <f>IF(AND($R$70=PL②!$G$1,入力①申請書項目!$AJ310=PL①!$H$29,OR(入力①申請書項目!$P310="固・国A",入力①申請書項目!$P310="固・国B",入力①申請書項目!$P310=PL①!$A$32,入力①申請書項目!$P310=PL①!$A$33)),1,0)</f>
        <v>0</v>
      </c>
      <c r="FC310" s="13">
        <f>IF(AND($AW310=PL①!$D$29,OR(入力①申請書項目!$P310="固・国A",入力①申請書項目!$P310="固・国B",入力①申請書項目!$P310="固")),1,0)</f>
        <v>0</v>
      </c>
      <c r="FE310" s="27" t="str">
        <f t="shared" si="89"/>
        <v/>
      </c>
      <c r="FF310" s="27" t="str">
        <f t="shared" si="90"/>
        <v/>
      </c>
      <c r="FG310" s="27" t="str">
        <f t="shared" si="91"/>
        <v/>
      </c>
      <c r="FH310" s="27" t="str">
        <f t="shared" si="92"/>
        <v/>
      </c>
      <c r="FI310" s="27" t="str">
        <f t="shared" si="93"/>
        <v/>
      </c>
      <c r="FK310" s="42">
        <f t="shared" si="94"/>
        <v>1</v>
      </c>
      <c r="FL310" s="42" t="str">
        <f t="shared" si="83"/>
        <v/>
      </c>
    </row>
    <row r="311" spans="4:168" ht="13.5" customHeight="1" x14ac:dyDescent="0.15">
      <c r="D311" s="234">
        <v>141</v>
      </c>
      <c r="E311" s="933"/>
      <c r="F311" s="934"/>
      <c r="G311" s="935"/>
      <c r="H311" s="936"/>
      <c r="I311" s="937"/>
      <c r="J311" s="938"/>
      <c r="K311" s="939"/>
      <c r="L311" s="939"/>
      <c r="M311" s="930"/>
      <c r="N311" s="931"/>
      <c r="O311" s="932"/>
      <c r="P311" s="938"/>
      <c r="Q311" s="938"/>
      <c r="R311" s="938"/>
      <c r="S311" s="938"/>
      <c r="T311" s="940"/>
      <c r="U311" s="940"/>
      <c r="V311" s="940"/>
      <c r="W311" s="940"/>
      <c r="X311" s="940"/>
      <c r="Y311" s="940"/>
      <c r="Z311" s="940"/>
      <c r="AA311" s="940"/>
      <c r="AB311" s="940"/>
      <c r="AC311" s="940"/>
      <c r="AD311" s="949"/>
      <c r="AE311" s="950"/>
      <c r="AF311" s="950"/>
      <c r="AG311" s="943"/>
      <c r="AH311" s="940"/>
      <c r="AI311" s="940"/>
      <c r="AJ311" s="938"/>
      <c r="AK311" s="938"/>
      <c r="AL311" s="938"/>
      <c r="AM311" s="938"/>
      <c r="AN311" s="944"/>
      <c r="AO311" s="944"/>
      <c r="AP311" s="944"/>
      <c r="AQ311" s="940"/>
      <c r="AR311" s="940"/>
      <c r="AS311" s="945">
        <f t="shared" si="97"/>
        <v>0</v>
      </c>
      <c r="AT311" s="945"/>
      <c r="AU311" s="945"/>
      <c r="AV311" s="945"/>
      <c r="AW311" s="946"/>
      <c r="AX311" s="947"/>
      <c r="AY311" s="948"/>
      <c r="AZ311" s="948"/>
      <c r="BA311" s="948"/>
      <c r="BB311" s="948"/>
      <c r="CM311" s="165"/>
      <c r="CN311" s="174"/>
      <c r="CO311" s="176"/>
      <c r="CP311" s="69"/>
      <c r="CQ311" s="69"/>
      <c r="DT311"/>
      <c r="DU311"/>
      <c r="DV311"/>
      <c r="DW311"/>
      <c r="DX311"/>
      <c r="DY311"/>
      <c r="DZ311"/>
      <c r="EA311"/>
      <c r="EB311"/>
      <c r="EC311"/>
      <c r="EL311" s="13"/>
      <c r="EM311" s="13"/>
      <c r="EN311" s="27">
        <f t="shared" si="96"/>
        <v>0</v>
      </c>
      <c r="EO311" s="27" t="str">
        <f t="shared" si="84"/>
        <v/>
      </c>
      <c r="EP311" s="13"/>
      <c r="EQ311" s="13">
        <f>IF(AND(OR($P311="固・国A",$P311="固・国B",$P311="固"),OR($AJ311=PL①!$H$29,$AJ311=PL①!$H$30,$AJ311=PL①!$H$31)),1,0)</f>
        <v>0</v>
      </c>
      <c r="ER311" s="13">
        <f t="shared" si="85"/>
        <v>0</v>
      </c>
      <c r="ES311" s="13">
        <f>IF(ER311=0,1,IF($R$74="",0,VLOOKUP($R$74,PL②!A$58:$P$1530,ER311))+IF($AG$74="",0,VLOOKUP($AG$74,PL②!A$58:$P$1530,ER311))+IF($AV$74="",0,VLOOKUP($AV$74,PL②!A$58:$P$1530,ER311)))</f>
        <v>1</v>
      </c>
      <c r="ET311" s="13" t="str">
        <f t="shared" si="86"/>
        <v/>
      </c>
      <c r="EU311" s="13"/>
      <c r="EV311" s="13">
        <f>IF(OR($P311="固・国A",$P311="固・国B",$P311=PL①!$A$32,$P311=PL①!$A$33),1,0)</f>
        <v>1</v>
      </c>
      <c r="EY311" s="13">
        <f t="shared" si="87"/>
        <v>0</v>
      </c>
      <c r="EZ311" s="13">
        <f t="shared" si="88"/>
        <v>0</v>
      </c>
      <c r="FA311" s="13">
        <f>IF(AND($AJ311=PL①!$H$32,OR(入力①申請書項目!$P311="固・国A",入力①申請書項目!$P311="固・国B",入力①申請書項目!$P311="固")),1,0)</f>
        <v>0</v>
      </c>
      <c r="FB311" s="13">
        <f>IF(AND($R$70=PL②!$G$1,入力①申請書項目!$AJ311=PL①!$H$29,OR(入力①申請書項目!$P311="固・国A",入力①申請書項目!$P311="固・国B",入力①申請書項目!$P311=PL①!$A$32,入力①申請書項目!$P311=PL①!$A$33)),1,0)</f>
        <v>0</v>
      </c>
      <c r="FC311" s="13">
        <f>IF(AND($AW311=PL①!$D$29,OR(入力①申請書項目!$P311="固・国A",入力①申請書項目!$P311="固・国B",入力①申請書項目!$P311="固")),1,0)</f>
        <v>0</v>
      </c>
      <c r="FE311" s="27" t="str">
        <f t="shared" si="89"/>
        <v/>
      </c>
      <c r="FF311" s="27" t="str">
        <f t="shared" si="90"/>
        <v/>
      </c>
      <c r="FG311" s="27" t="str">
        <f t="shared" si="91"/>
        <v/>
      </c>
      <c r="FH311" s="27" t="str">
        <f t="shared" si="92"/>
        <v/>
      </c>
      <c r="FI311" s="27" t="str">
        <f t="shared" si="93"/>
        <v/>
      </c>
      <c r="FK311" s="42">
        <f t="shared" si="94"/>
        <v>1</v>
      </c>
      <c r="FL311" s="42" t="str">
        <f t="shared" si="83"/>
        <v/>
      </c>
    </row>
    <row r="312" spans="4:168" ht="13.5" customHeight="1" x14ac:dyDescent="0.15">
      <c r="D312" s="234">
        <v>142</v>
      </c>
      <c r="E312" s="933"/>
      <c r="F312" s="934"/>
      <c r="G312" s="935"/>
      <c r="H312" s="936"/>
      <c r="I312" s="937"/>
      <c r="J312" s="938"/>
      <c r="K312" s="939"/>
      <c r="L312" s="939"/>
      <c r="M312" s="930"/>
      <c r="N312" s="931"/>
      <c r="O312" s="932"/>
      <c r="P312" s="938"/>
      <c r="Q312" s="938"/>
      <c r="R312" s="938"/>
      <c r="S312" s="938"/>
      <c r="T312" s="940"/>
      <c r="U312" s="940"/>
      <c r="V312" s="940"/>
      <c r="W312" s="940"/>
      <c r="X312" s="940"/>
      <c r="Y312" s="940"/>
      <c r="Z312" s="940"/>
      <c r="AA312" s="940"/>
      <c r="AB312" s="940"/>
      <c r="AC312" s="940"/>
      <c r="AD312" s="941"/>
      <c r="AE312" s="942"/>
      <c r="AF312" s="942"/>
      <c r="AG312" s="952"/>
      <c r="AH312" s="952"/>
      <c r="AI312" s="943"/>
      <c r="AJ312" s="953"/>
      <c r="AK312" s="954"/>
      <c r="AL312" s="954"/>
      <c r="AM312" s="955"/>
      <c r="AN312" s="944"/>
      <c r="AO312" s="944"/>
      <c r="AP312" s="944"/>
      <c r="AQ312" s="951"/>
      <c r="AR312" s="952"/>
      <c r="AS312" s="945">
        <f t="shared" si="97"/>
        <v>0</v>
      </c>
      <c r="AT312" s="945"/>
      <c r="AU312" s="945"/>
      <c r="AV312" s="945"/>
      <c r="AW312" s="946"/>
      <c r="AX312" s="947"/>
      <c r="AY312" s="948"/>
      <c r="AZ312" s="948"/>
      <c r="BA312" s="948"/>
      <c r="BB312" s="948"/>
      <c r="CM312" s="165"/>
      <c r="CN312" s="176"/>
      <c r="CO312" s="176"/>
      <c r="CP312" s="69"/>
      <c r="CQ312" s="69"/>
      <c r="DT312"/>
      <c r="DU312"/>
      <c r="DV312"/>
      <c r="DW312"/>
      <c r="DX312"/>
      <c r="DY312"/>
      <c r="DZ312"/>
      <c r="EA312"/>
      <c r="EB312"/>
      <c r="EC312"/>
      <c r="EL312" s="13"/>
      <c r="EM312" s="13"/>
      <c r="EN312" s="27">
        <f t="shared" si="96"/>
        <v>0</v>
      </c>
      <c r="EO312" s="27" t="str">
        <f t="shared" si="84"/>
        <v/>
      </c>
      <c r="EP312" s="13"/>
      <c r="EQ312" s="13">
        <f>IF(AND(OR($P312="固・国A",$P312="固・国B",$P312="固"),OR($AJ312=PL①!$H$29,$AJ312=PL①!$H$30,$AJ312=PL①!$H$31)),1,0)</f>
        <v>0</v>
      </c>
      <c r="ER312" s="13">
        <f t="shared" si="85"/>
        <v>0</v>
      </c>
      <c r="ES312" s="13">
        <f>IF(ER312=0,1,IF($R$74="",0,VLOOKUP($R$74,PL②!A$58:$P$1530,ER312))+IF($AG$74="",0,VLOOKUP($AG$74,PL②!A$58:$P$1530,ER312))+IF($AV$74="",0,VLOOKUP($AV$74,PL②!A$58:$P$1530,ER312)))</f>
        <v>1</v>
      </c>
      <c r="ET312" s="13" t="str">
        <f t="shared" si="86"/>
        <v/>
      </c>
      <c r="EU312" s="13"/>
      <c r="EV312" s="13">
        <f>IF(OR($P312="固・国A",$P312="固・国B",$P312=PL①!$A$32,$P312=PL①!$A$33),1,0)</f>
        <v>1</v>
      </c>
      <c r="EY312" s="13">
        <f t="shared" si="87"/>
        <v>0</v>
      </c>
      <c r="EZ312" s="13">
        <f t="shared" si="88"/>
        <v>0</v>
      </c>
      <c r="FA312" s="13">
        <f>IF(AND($AJ312=PL①!$H$32,OR(入力①申請書項目!$P312="固・国A",入力①申請書項目!$P312="固・国B",入力①申請書項目!$P312="固")),1,0)</f>
        <v>0</v>
      </c>
      <c r="FB312" s="13">
        <f>IF(AND($R$70=PL②!$G$1,入力①申請書項目!$AJ312=PL①!$H$29,OR(入力①申請書項目!$P312="固・国A",入力①申請書項目!$P312="固・国B",入力①申請書項目!$P312=PL①!$A$32,入力①申請書項目!$P312=PL①!$A$33)),1,0)</f>
        <v>0</v>
      </c>
      <c r="FC312" s="13">
        <f>IF(AND($AW312=PL①!$D$29,OR(入力①申請書項目!$P312="固・国A",入力①申請書項目!$P312="固・国B",入力①申請書項目!$P312="固")),1,0)</f>
        <v>0</v>
      </c>
      <c r="FE312" s="27" t="str">
        <f t="shared" si="89"/>
        <v/>
      </c>
      <c r="FF312" s="27" t="str">
        <f t="shared" si="90"/>
        <v/>
      </c>
      <c r="FG312" s="27" t="str">
        <f t="shared" si="91"/>
        <v/>
      </c>
      <c r="FH312" s="27" t="str">
        <f t="shared" si="92"/>
        <v/>
      </c>
      <c r="FI312" s="27" t="str">
        <f t="shared" si="93"/>
        <v/>
      </c>
      <c r="FK312" s="42">
        <f t="shared" si="94"/>
        <v>1</v>
      </c>
      <c r="FL312" s="42" t="str">
        <f t="shared" si="83"/>
        <v/>
      </c>
    </row>
    <row r="313" spans="4:168" ht="13.5" customHeight="1" x14ac:dyDescent="0.15">
      <c r="D313" s="234">
        <v>143</v>
      </c>
      <c r="E313" s="933"/>
      <c r="F313" s="934"/>
      <c r="G313" s="935"/>
      <c r="H313" s="936"/>
      <c r="I313" s="937"/>
      <c r="J313" s="938"/>
      <c r="K313" s="939"/>
      <c r="L313" s="939"/>
      <c r="M313" s="930"/>
      <c r="N313" s="931"/>
      <c r="O313" s="932"/>
      <c r="P313" s="938"/>
      <c r="Q313" s="938"/>
      <c r="R313" s="938"/>
      <c r="S313" s="938"/>
      <c r="T313" s="940"/>
      <c r="U313" s="940"/>
      <c r="V313" s="940"/>
      <c r="W313" s="940"/>
      <c r="X313" s="940"/>
      <c r="Y313" s="940"/>
      <c r="Z313" s="940"/>
      <c r="AA313" s="940"/>
      <c r="AB313" s="940"/>
      <c r="AC313" s="940"/>
      <c r="AD313" s="941"/>
      <c r="AE313" s="942"/>
      <c r="AF313" s="942"/>
      <c r="AG313" s="943"/>
      <c r="AH313" s="940"/>
      <c r="AI313" s="940"/>
      <c r="AJ313" s="938"/>
      <c r="AK313" s="938"/>
      <c r="AL313" s="938"/>
      <c r="AM313" s="938"/>
      <c r="AN313" s="944"/>
      <c r="AO313" s="944"/>
      <c r="AP313" s="944"/>
      <c r="AQ313" s="940"/>
      <c r="AR313" s="940"/>
      <c r="AS313" s="945">
        <f t="shared" si="97"/>
        <v>0</v>
      </c>
      <c r="AT313" s="945"/>
      <c r="AU313" s="945"/>
      <c r="AV313" s="945"/>
      <c r="AW313" s="946"/>
      <c r="AX313" s="947"/>
      <c r="AY313" s="948"/>
      <c r="AZ313" s="948"/>
      <c r="BA313" s="948"/>
      <c r="BB313" s="948"/>
      <c r="CM313" s="165"/>
      <c r="CN313" s="176"/>
      <c r="CO313" s="176"/>
      <c r="CP313" s="69"/>
      <c r="CQ313" s="69"/>
      <c r="DT313"/>
      <c r="DU313"/>
      <c r="DV313"/>
      <c r="DW313"/>
      <c r="DX313"/>
      <c r="DY313"/>
      <c r="DZ313"/>
      <c r="EA313"/>
      <c r="EB313"/>
      <c r="EC313"/>
      <c r="EL313" s="13"/>
      <c r="EM313" s="13"/>
      <c r="EN313" s="27">
        <f t="shared" si="96"/>
        <v>0</v>
      </c>
      <c r="EO313" s="27" t="str">
        <f t="shared" si="84"/>
        <v/>
      </c>
      <c r="EP313" s="13"/>
      <c r="EQ313" s="13">
        <f>IF(AND(OR($P313="固・国A",$P313="固・国B",$P313="固"),OR($AJ313=PL①!$H$29,$AJ313=PL①!$H$30,$AJ313=PL①!$H$31)),1,0)</f>
        <v>0</v>
      </c>
      <c r="ER313" s="13">
        <f t="shared" si="85"/>
        <v>0</v>
      </c>
      <c r="ES313" s="13">
        <f>IF(ER313=0,1,IF($R$74="",0,VLOOKUP($R$74,PL②!A$58:$P$1530,ER313))+IF($AG$74="",0,VLOOKUP($AG$74,PL②!A$58:$P$1530,ER313))+IF($AV$74="",0,VLOOKUP($AV$74,PL②!A$58:$P$1530,ER313)))</f>
        <v>1</v>
      </c>
      <c r="ET313" s="13" t="str">
        <f t="shared" si="86"/>
        <v/>
      </c>
      <c r="EU313" s="13"/>
      <c r="EV313" s="13">
        <f>IF(OR($P313="固・国A",$P313="固・国B",$P313=PL①!$A$32,$P313=PL①!$A$33),1,0)</f>
        <v>1</v>
      </c>
      <c r="EY313" s="13">
        <f t="shared" si="87"/>
        <v>0</v>
      </c>
      <c r="EZ313" s="13">
        <f t="shared" si="88"/>
        <v>0</v>
      </c>
      <c r="FA313" s="13">
        <f>IF(AND($AJ313=PL①!$H$32,OR(入力①申請書項目!$P313="固・国A",入力①申請書項目!$P313="固・国B",入力①申請書項目!$P313="固")),1,0)</f>
        <v>0</v>
      </c>
      <c r="FB313" s="13">
        <f>IF(AND($R$70=PL②!$G$1,入力①申請書項目!$AJ313=PL①!$H$29,OR(入力①申請書項目!$P313="固・国A",入力①申請書項目!$P313="固・国B",入力①申請書項目!$P313=PL①!$A$32,入力①申請書項目!$P313=PL①!$A$33)),1,0)</f>
        <v>0</v>
      </c>
      <c r="FC313" s="13">
        <f>IF(AND($AW313=PL①!$D$29,OR(入力①申請書項目!$P313="固・国A",入力①申請書項目!$P313="固・国B",入力①申請書項目!$P313="固")),1,0)</f>
        <v>0</v>
      </c>
      <c r="FE313" s="27" t="str">
        <f t="shared" si="89"/>
        <v/>
      </c>
      <c r="FF313" s="27" t="str">
        <f t="shared" si="90"/>
        <v/>
      </c>
      <c r="FG313" s="27" t="str">
        <f t="shared" si="91"/>
        <v/>
      </c>
      <c r="FH313" s="27" t="str">
        <f t="shared" si="92"/>
        <v/>
      </c>
      <c r="FI313" s="27" t="str">
        <f t="shared" si="93"/>
        <v/>
      </c>
      <c r="FK313" s="42">
        <f t="shared" si="94"/>
        <v>1</v>
      </c>
      <c r="FL313" s="42" t="str">
        <f t="shared" si="83"/>
        <v/>
      </c>
    </row>
    <row r="314" spans="4:168" ht="13.5" customHeight="1" x14ac:dyDescent="0.15">
      <c r="D314" s="234">
        <v>144</v>
      </c>
      <c r="E314" s="933"/>
      <c r="F314" s="934"/>
      <c r="G314" s="935"/>
      <c r="H314" s="936"/>
      <c r="I314" s="937"/>
      <c r="J314" s="938"/>
      <c r="K314" s="939"/>
      <c r="L314" s="939"/>
      <c r="M314" s="930"/>
      <c r="N314" s="931"/>
      <c r="O314" s="932"/>
      <c r="P314" s="938"/>
      <c r="Q314" s="938"/>
      <c r="R314" s="938"/>
      <c r="S314" s="938"/>
      <c r="T314" s="940"/>
      <c r="U314" s="940"/>
      <c r="V314" s="940"/>
      <c r="W314" s="940"/>
      <c r="X314" s="940"/>
      <c r="Y314" s="940"/>
      <c r="Z314" s="940"/>
      <c r="AA314" s="940"/>
      <c r="AB314" s="940"/>
      <c r="AC314" s="940"/>
      <c r="AD314" s="949"/>
      <c r="AE314" s="950"/>
      <c r="AF314" s="950"/>
      <c r="AG314" s="943"/>
      <c r="AH314" s="940"/>
      <c r="AI314" s="940"/>
      <c r="AJ314" s="938"/>
      <c r="AK314" s="938"/>
      <c r="AL314" s="938"/>
      <c r="AM314" s="938"/>
      <c r="AN314" s="944"/>
      <c r="AO314" s="944"/>
      <c r="AP314" s="944"/>
      <c r="AQ314" s="940"/>
      <c r="AR314" s="940"/>
      <c r="AS314" s="945">
        <f t="shared" si="97"/>
        <v>0</v>
      </c>
      <c r="AT314" s="945"/>
      <c r="AU314" s="945"/>
      <c r="AV314" s="945"/>
      <c r="AW314" s="946"/>
      <c r="AX314" s="947"/>
      <c r="AY314" s="948"/>
      <c r="AZ314" s="948"/>
      <c r="BA314" s="948"/>
      <c r="BB314" s="948"/>
      <c r="CM314" s="165"/>
      <c r="CN314" s="176"/>
      <c r="CO314" s="176"/>
      <c r="CP314" s="69"/>
      <c r="CQ314" s="69"/>
      <c r="DT314"/>
      <c r="DU314"/>
      <c r="DV314"/>
      <c r="DW314"/>
      <c r="DX314"/>
      <c r="DY314"/>
      <c r="DZ314"/>
      <c r="EA314"/>
      <c r="EB314"/>
      <c r="EC314"/>
      <c r="EL314" s="13"/>
      <c r="EM314" s="13"/>
      <c r="EN314" s="27">
        <f t="shared" si="96"/>
        <v>0</v>
      </c>
      <c r="EO314" s="27" t="str">
        <f t="shared" si="84"/>
        <v/>
      </c>
      <c r="EP314" s="13"/>
      <c r="EQ314" s="13">
        <f>IF(AND(OR($P314="固・国A",$P314="固・国B",$P314="固"),OR($AJ314=PL①!$H$29,$AJ314=PL①!$H$30,$AJ314=PL①!$H$31)),1,0)</f>
        <v>0</v>
      </c>
      <c r="ER314" s="13">
        <f t="shared" si="85"/>
        <v>0</v>
      </c>
      <c r="ES314" s="13">
        <f>IF(ER314=0,1,IF($R$74="",0,VLOOKUP($R$74,PL②!A$58:$P$1530,ER314))+IF($AG$74="",0,VLOOKUP($AG$74,PL②!A$58:$P$1530,ER314))+IF($AV$74="",0,VLOOKUP($AV$74,PL②!A$58:$P$1530,ER314)))</f>
        <v>1</v>
      </c>
      <c r="ET314" s="13" t="str">
        <f t="shared" si="86"/>
        <v/>
      </c>
      <c r="EU314" s="13"/>
      <c r="EV314" s="13">
        <f>IF(OR($P314="固・国A",$P314="固・国B",$P314=PL①!$A$32,$P314=PL①!$A$33),1,0)</f>
        <v>1</v>
      </c>
      <c r="EY314" s="13">
        <f t="shared" si="87"/>
        <v>0</v>
      </c>
      <c r="EZ314" s="13">
        <f t="shared" si="88"/>
        <v>0</v>
      </c>
      <c r="FA314" s="13">
        <f>IF(AND($AJ314=PL①!$H$32,OR(入力①申請書項目!$P314="固・国A",入力①申請書項目!$P314="固・国B",入力①申請書項目!$P314="固")),1,0)</f>
        <v>0</v>
      </c>
      <c r="FB314" s="13">
        <f>IF(AND($R$70=PL②!$G$1,入力①申請書項目!$AJ314=PL①!$H$29,OR(入力①申請書項目!$P314="固・国A",入力①申請書項目!$P314="固・国B",入力①申請書項目!$P314=PL①!$A$32,入力①申請書項目!$P314=PL①!$A$33)),1,0)</f>
        <v>0</v>
      </c>
      <c r="FC314" s="13">
        <f>IF(AND($AW314=PL①!$D$29,OR(入力①申請書項目!$P314="固・国A",入力①申請書項目!$P314="固・国B",入力①申請書項目!$P314="固")),1,0)</f>
        <v>0</v>
      </c>
      <c r="FE314" s="27" t="str">
        <f t="shared" si="89"/>
        <v/>
      </c>
      <c r="FF314" s="27" t="str">
        <f t="shared" si="90"/>
        <v/>
      </c>
      <c r="FG314" s="27" t="str">
        <f t="shared" si="91"/>
        <v/>
      </c>
      <c r="FH314" s="27" t="str">
        <f t="shared" si="92"/>
        <v/>
      </c>
      <c r="FI314" s="27" t="str">
        <f t="shared" si="93"/>
        <v/>
      </c>
      <c r="FK314" s="42">
        <f t="shared" si="94"/>
        <v>1</v>
      </c>
      <c r="FL314" s="42" t="str">
        <f t="shared" si="83"/>
        <v/>
      </c>
    </row>
    <row r="315" spans="4:168" ht="13.5" customHeight="1" x14ac:dyDescent="0.15">
      <c r="D315" s="234">
        <v>145</v>
      </c>
      <c r="E315" s="933"/>
      <c r="F315" s="934"/>
      <c r="G315" s="935"/>
      <c r="H315" s="936"/>
      <c r="I315" s="937"/>
      <c r="J315" s="938"/>
      <c r="K315" s="939"/>
      <c r="L315" s="939"/>
      <c r="M315" s="930"/>
      <c r="N315" s="931"/>
      <c r="O315" s="932"/>
      <c r="P315" s="938"/>
      <c r="Q315" s="938"/>
      <c r="R315" s="938"/>
      <c r="S315" s="938"/>
      <c r="T315" s="940"/>
      <c r="U315" s="940"/>
      <c r="V315" s="940"/>
      <c r="W315" s="940"/>
      <c r="X315" s="940"/>
      <c r="Y315" s="940"/>
      <c r="Z315" s="940"/>
      <c r="AA315" s="940"/>
      <c r="AB315" s="940"/>
      <c r="AC315" s="940"/>
      <c r="AD315" s="941"/>
      <c r="AE315" s="942"/>
      <c r="AF315" s="942"/>
      <c r="AG315" s="952"/>
      <c r="AH315" s="952"/>
      <c r="AI315" s="943"/>
      <c r="AJ315" s="953"/>
      <c r="AK315" s="954"/>
      <c r="AL315" s="954"/>
      <c r="AM315" s="955"/>
      <c r="AN315" s="944"/>
      <c r="AO315" s="944"/>
      <c r="AP315" s="944"/>
      <c r="AQ315" s="951"/>
      <c r="AR315" s="952"/>
      <c r="AS315" s="945">
        <f t="shared" si="97"/>
        <v>0</v>
      </c>
      <c r="AT315" s="945"/>
      <c r="AU315" s="945"/>
      <c r="AV315" s="945"/>
      <c r="AW315" s="946"/>
      <c r="AX315" s="947"/>
      <c r="AY315" s="948"/>
      <c r="AZ315" s="948"/>
      <c r="BA315" s="948"/>
      <c r="BB315" s="948"/>
      <c r="CM315" s="165"/>
      <c r="CN315" s="174"/>
      <c r="CO315" s="176"/>
      <c r="CP315" s="69"/>
      <c r="CQ315" s="69"/>
      <c r="DT315"/>
      <c r="DU315"/>
      <c r="DV315"/>
      <c r="DW315"/>
      <c r="DX315"/>
      <c r="DY315"/>
      <c r="DZ315"/>
      <c r="EA315"/>
      <c r="EB315"/>
      <c r="EC315"/>
      <c r="EL315" s="13"/>
      <c r="EM315" s="13"/>
      <c r="EN315" s="27">
        <f t="shared" si="96"/>
        <v>0</v>
      </c>
      <c r="EO315" s="27" t="str">
        <f t="shared" si="84"/>
        <v/>
      </c>
      <c r="EP315" s="13"/>
      <c r="EQ315" s="13">
        <f>IF(AND(OR($P315="固・国A",$P315="固・国B",$P315="固"),OR($AJ315=PL①!$H$29,$AJ315=PL①!$H$30,$AJ315=PL①!$H$31)),1,0)</f>
        <v>0</v>
      </c>
      <c r="ER315" s="13">
        <f t="shared" si="85"/>
        <v>0</v>
      </c>
      <c r="ES315" s="13">
        <f>IF(ER315=0,1,IF($R$74="",0,VLOOKUP($R$74,PL②!A$58:$P$1530,ER315))+IF($AG$74="",0,VLOOKUP($AG$74,PL②!A$58:$P$1530,ER315))+IF($AV$74="",0,VLOOKUP($AV$74,PL②!A$58:$P$1530,ER315)))</f>
        <v>1</v>
      </c>
      <c r="ET315" s="13" t="str">
        <f t="shared" si="86"/>
        <v/>
      </c>
      <c r="EU315" s="13"/>
      <c r="EV315" s="13">
        <f>IF(OR($P315="固・国A",$P315="固・国B",$P315=PL①!$A$32,$P315=PL①!$A$33),1,0)</f>
        <v>1</v>
      </c>
      <c r="EY315" s="13">
        <f t="shared" si="87"/>
        <v>0</v>
      </c>
      <c r="EZ315" s="13">
        <f t="shared" si="88"/>
        <v>0</v>
      </c>
      <c r="FA315" s="13">
        <f>IF(AND($AJ315=PL①!$H$32,OR(入力①申請書項目!$P315="固・国A",入力①申請書項目!$P315="固・国B",入力①申請書項目!$P315="固")),1,0)</f>
        <v>0</v>
      </c>
      <c r="FB315" s="13">
        <f>IF(AND($R$70=PL②!$G$1,入力①申請書項目!$AJ315=PL①!$H$29,OR(入力①申請書項目!$P315="固・国A",入力①申請書項目!$P315="固・国B",入力①申請書項目!$P315=PL①!$A$32,入力①申請書項目!$P315=PL①!$A$33)),1,0)</f>
        <v>0</v>
      </c>
      <c r="FC315" s="13">
        <f>IF(AND($AW315=PL①!$D$29,OR(入力①申請書項目!$P315="固・国A",入力①申請書項目!$P315="固・国B",入力①申請書項目!$P315="固")),1,0)</f>
        <v>0</v>
      </c>
      <c r="FE315" s="27" t="str">
        <f t="shared" si="89"/>
        <v/>
      </c>
      <c r="FF315" s="27" t="str">
        <f t="shared" si="90"/>
        <v/>
      </c>
      <c r="FG315" s="27" t="str">
        <f t="shared" si="91"/>
        <v/>
      </c>
      <c r="FH315" s="27" t="str">
        <f t="shared" si="92"/>
        <v/>
      </c>
      <c r="FI315" s="27" t="str">
        <f t="shared" si="93"/>
        <v/>
      </c>
      <c r="FK315" s="42">
        <f t="shared" si="94"/>
        <v>1</v>
      </c>
      <c r="FL315" s="42" t="str">
        <f t="shared" si="83"/>
        <v/>
      </c>
    </row>
    <row r="316" spans="4:168" ht="13.5" customHeight="1" x14ac:dyDescent="0.15">
      <c r="D316" s="234">
        <v>146</v>
      </c>
      <c r="E316" s="933"/>
      <c r="F316" s="934"/>
      <c r="G316" s="935"/>
      <c r="H316" s="936"/>
      <c r="I316" s="937"/>
      <c r="J316" s="938"/>
      <c r="K316" s="939"/>
      <c r="L316" s="939"/>
      <c r="M316" s="930"/>
      <c r="N316" s="931"/>
      <c r="O316" s="932"/>
      <c r="P316" s="938"/>
      <c r="Q316" s="938"/>
      <c r="R316" s="938"/>
      <c r="S316" s="938"/>
      <c r="T316" s="940"/>
      <c r="U316" s="940"/>
      <c r="V316" s="940"/>
      <c r="W316" s="940"/>
      <c r="X316" s="940"/>
      <c r="Y316" s="940"/>
      <c r="Z316" s="940"/>
      <c r="AA316" s="940"/>
      <c r="AB316" s="940"/>
      <c r="AC316" s="940"/>
      <c r="AD316" s="941"/>
      <c r="AE316" s="942"/>
      <c r="AF316" s="942"/>
      <c r="AG316" s="943"/>
      <c r="AH316" s="940"/>
      <c r="AI316" s="940"/>
      <c r="AJ316" s="938"/>
      <c r="AK316" s="938"/>
      <c r="AL316" s="938"/>
      <c r="AM316" s="938"/>
      <c r="AN316" s="944"/>
      <c r="AO316" s="944"/>
      <c r="AP316" s="944"/>
      <c r="AQ316" s="940"/>
      <c r="AR316" s="940"/>
      <c r="AS316" s="945">
        <f t="shared" si="97"/>
        <v>0</v>
      </c>
      <c r="AT316" s="945"/>
      <c r="AU316" s="945"/>
      <c r="AV316" s="945"/>
      <c r="AW316" s="946"/>
      <c r="AX316" s="947"/>
      <c r="AY316" s="948"/>
      <c r="AZ316" s="948"/>
      <c r="BA316" s="948"/>
      <c r="BB316" s="948"/>
      <c r="CM316" s="69"/>
      <c r="CN316" s="69"/>
      <c r="CO316" s="69"/>
      <c r="CP316" s="69"/>
      <c r="CQ316" s="69"/>
      <c r="DT316"/>
      <c r="DU316"/>
      <c r="DV316"/>
      <c r="DW316"/>
      <c r="DX316"/>
      <c r="DY316"/>
      <c r="DZ316"/>
      <c r="EA316"/>
      <c r="EB316"/>
      <c r="EC316"/>
      <c r="EL316" s="13"/>
      <c r="EM316" s="13"/>
      <c r="EN316" s="27">
        <f t="shared" si="96"/>
        <v>0</v>
      </c>
      <c r="EO316" s="27" t="str">
        <f t="shared" si="84"/>
        <v/>
      </c>
      <c r="EP316" s="13"/>
      <c r="EQ316" s="13">
        <f>IF(AND(OR($P316="固・国A",$P316="固・国B",$P316="固"),OR($AJ316=PL①!$H$29,$AJ316=PL①!$H$30,$AJ316=PL①!$H$31)),1,0)</f>
        <v>0</v>
      </c>
      <c r="ER316" s="13">
        <f t="shared" si="85"/>
        <v>0</v>
      </c>
      <c r="ES316" s="13">
        <f>IF(ER316=0,1,IF($R$74="",0,VLOOKUP($R$74,PL②!A$58:$P$1530,ER316))+IF($AG$74="",0,VLOOKUP($AG$74,PL②!A$58:$P$1530,ER316))+IF($AV$74="",0,VLOOKUP($AV$74,PL②!A$58:$P$1530,ER316)))</f>
        <v>1</v>
      </c>
      <c r="ET316" s="13" t="str">
        <f t="shared" si="86"/>
        <v/>
      </c>
      <c r="EU316" s="13"/>
      <c r="EV316" s="13">
        <f>IF(OR($P316="固・国A",$P316="固・国B",$P316=PL①!$A$32,$P316=PL①!$A$33),1,0)</f>
        <v>1</v>
      </c>
      <c r="EY316" s="13">
        <f t="shared" si="87"/>
        <v>0</v>
      </c>
      <c r="EZ316" s="13">
        <f t="shared" si="88"/>
        <v>0</v>
      </c>
      <c r="FA316" s="13">
        <f>IF(AND($AJ316=PL①!$H$32,OR(入力①申請書項目!$P316="固・国A",入力①申請書項目!$P316="固・国B",入力①申請書項目!$P316="固")),1,0)</f>
        <v>0</v>
      </c>
      <c r="FB316" s="13">
        <f>IF(AND($R$70=PL②!$G$1,入力①申請書項目!$AJ316=PL①!$H$29,OR(入力①申請書項目!$P316="固・国A",入力①申請書項目!$P316="固・国B",入力①申請書項目!$P316=PL①!$A$32,入力①申請書項目!$P316=PL①!$A$33)),1,0)</f>
        <v>0</v>
      </c>
      <c r="FC316" s="13">
        <f>IF(AND($AW316=PL①!$D$29,OR(入力①申請書項目!$P316="固・国A",入力①申請書項目!$P316="固・国B",入力①申請書項目!$P316="固")),1,0)</f>
        <v>0</v>
      </c>
      <c r="FE316" s="27" t="str">
        <f t="shared" si="89"/>
        <v/>
      </c>
      <c r="FF316" s="27" t="str">
        <f t="shared" si="90"/>
        <v/>
      </c>
      <c r="FG316" s="27" t="str">
        <f t="shared" si="91"/>
        <v/>
      </c>
      <c r="FH316" s="27" t="str">
        <f t="shared" si="92"/>
        <v/>
      </c>
      <c r="FI316" s="27" t="str">
        <f t="shared" si="93"/>
        <v/>
      </c>
      <c r="FK316" s="42">
        <f t="shared" si="94"/>
        <v>1</v>
      </c>
      <c r="FL316" s="42" t="str">
        <f t="shared" si="83"/>
        <v/>
      </c>
    </row>
    <row r="317" spans="4:168" ht="13.5" customHeight="1" x14ac:dyDescent="0.15">
      <c r="D317" s="234">
        <v>147</v>
      </c>
      <c r="E317" s="933"/>
      <c r="F317" s="934"/>
      <c r="G317" s="935"/>
      <c r="H317" s="936"/>
      <c r="I317" s="937"/>
      <c r="J317" s="938"/>
      <c r="K317" s="939"/>
      <c r="L317" s="939"/>
      <c r="M317" s="930"/>
      <c r="N317" s="931"/>
      <c r="O317" s="932"/>
      <c r="P317" s="938"/>
      <c r="Q317" s="938"/>
      <c r="R317" s="938"/>
      <c r="S317" s="938"/>
      <c r="T317" s="940"/>
      <c r="U317" s="940"/>
      <c r="V317" s="940"/>
      <c r="W317" s="940"/>
      <c r="X317" s="940"/>
      <c r="Y317" s="940"/>
      <c r="Z317" s="940"/>
      <c r="AA317" s="940"/>
      <c r="AB317" s="940"/>
      <c r="AC317" s="940"/>
      <c r="AD317" s="949"/>
      <c r="AE317" s="950"/>
      <c r="AF317" s="950"/>
      <c r="AG317" s="943"/>
      <c r="AH317" s="940"/>
      <c r="AI317" s="940"/>
      <c r="AJ317" s="938"/>
      <c r="AK317" s="938"/>
      <c r="AL317" s="938"/>
      <c r="AM317" s="938"/>
      <c r="AN317" s="944"/>
      <c r="AO317" s="944"/>
      <c r="AP317" s="944"/>
      <c r="AQ317" s="940"/>
      <c r="AR317" s="940"/>
      <c r="AS317" s="945">
        <f t="shared" si="97"/>
        <v>0</v>
      </c>
      <c r="AT317" s="945"/>
      <c r="AU317" s="945"/>
      <c r="AV317" s="945"/>
      <c r="AW317" s="946"/>
      <c r="AX317" s="947"/>
      <c r="AY317" s="948"/>
      <c r="AZ317" s="948"/>
      <c r="BA317" s="948"/>
      <c r="BB317" s="948"/>
      <c r="DT317"/>
      <c r="DU317"/>
      <c r="DV317"/>
      <c r="DW317"/>
      <c r="DX317"/>
      <c r="DY317"/>
      <c r="DZ317"/>
      <c r="EA317"/>
      <c r="EB317"/>
      <c r="EC317"/>
      <c r="EL317" s="13"/>
      <c r="EM317" s="13"/>
      <c r="EN317" s="27">
        <f t="shared" si="96"/>
        <v>0</v>
      </c>
      <c r="EO317" s="27" t="str">
        <f t="shared" si="84"/>
        <v/>
      </c>
      <c r="EP317" s="13"/>
      <c r="EQ317" s="13">
        <f>IF(AND(OR($P317="固・国A",$P317="固・国B",$P317="固"),OR($AJ317=PL①!$H$29,$AJ317=PL①!$H$30,$AJ317=PL①!$H$31)),1,0)</f>
        <v>0</v>
      </c>
      <c r="ER317" s="13">
        <f t="shared" si="85"/>
        <v>0</v>
      </c>
      <c r="ES317" s="13">
        <f>IF(ER317=0,1,IF($R$74="",0,VLOOKUP($R$74,PL②!A$58:$P$1530,ER317))+IF($AG$74="",0,VLOOKUP($AG$74,PL②!A$58:$P$1530,ER317))+IF($AV$74="",0,VLOOKUP($AV$74,PL②!A$58:$P$1530,ER317)))</f>
        <v>1</v>
      </c>
      <c r="ET317" s="13" t="str">
        <f t="shared" si="86"/>
        <v/>
      </c>
      <c r="EU317" s="13"/>
      <c r="EV317" s="13">
        <f>IF(OR($P317="固・国A",$P317="固・国B",$P317=PL①!$A$32,$P317=PL①!$A$33),1,0)</f>
        <v>1</v>
      </c>
      <c r="EY317" s="13">
        <f t="shared" si="87"/>
        <v>0</v>
      </c>
      <c r="EZ317" s="13">
        <f t="shared" si="88"/>
        <v>0</v>
      </c>
      <c r="FA317" s="13">
        <f>IF(AND($AJ317=PL①!$H$32,OR(入力①申請書項目!$P317="固・国A",入力①申請書項目!$P317="固・国B",入力①申請書項目!$P317="固")),1,0)</f>
        <v>0</v>
      </c>
      <c r="FB317" s="13">
        <f>IF(AND($R$70=PL②!$G$1,入力①申請書項目!$AJ317=PL①!$H$29,OR(入力①申請書項目!$P317="固・国A",入力①申請書項目!$P317="固・国B",入力①申請書項目!$P317=PL①!$A$32,入力①申請書項目!$P317=PL①!$A$33)),1,0)</f>
        <v>0</v>
      </c>
      <c r="FC317" s="13">
        <f>IF(AND($AW317=PL①!$D$29,OR(入力①申請書項目!$P317="固・国A",入力①申請書項目!$P317="固・国B",入力①申請書項目!$P317="固")),1,0)</f>
        <v>0</v>
      </c>
      <c r="FE317" s="27" t="str">
        <f t="shared" si="89"/>
        <v/>
      </c>
      <c r="FF317" s="27" t="str">
        <f t="shared" si="90"/>
        <v/>
      </c>
      <c r="FG317" s="27" t="str">
        <f t="shared" si="91"/>
        <v/>
      </c>
      <c r="FH317" s="27" t="str">
        <f t="shared" si="92"/>
        <v/>
      </c>
      <c r="FI317" s="27" t="str">
        <f t="shared" si="93"/>
        <v/>
      </c>
      <c r="FK317" s="42">
        <f t="shared" si="94"/>
        <v>1</v>
      </c>
      <c r="FL317" s="42" t="str">
        <f t="shared" si="83"/>
        <v/>
      </c>
    </row>
    <row r="318" spans="4:168" ht="13.5" customHeight="1" x14ac:dyDescent="0.15">
      <c r="D318" s="234">
        <v>148</v>
      </c>
      <c r="E318" s="933"/>
      <c r="F318" s="934"/>
      <c r="G318" s="935"/>
      <c r="H318" s="936"/>
      <c r="I318" s="937"/>
      <c r="J318" s="938"/>
      <c r="K318" s="939"/>
      <c r="L318" s="939"/>
      <c r="M318" s="930"/>
      <c r="N318" s="931"/>
      <c r="O318" s="932"/>
      <c r="P318" s="938"/>
      <c r="Q318" s="938"/>
      <c r="R318" s="938"/>
      <c r="S318" s="938"/>
      <c r="T318" s="940"/>
      <c r="U318" s="940"/>
      <c r="V318" s="940"/>
      <c r="W318" s="940"/>
      <c r="X318" s="940"/>
      <c r="Y318" s="940"/>
      <c r="Z318" s="940"/>
      <c r="AA318" s="940"/>
      <c r="AB318" s="940"/>
      <c r="AC318" s="940"/>
      <c r="AD318" s="941"/>
      <c r="AE318" s="942"/>
      <c r="AF318" s="942"/>
      <c r="AG318" s="952"/>
      <c r="AH318" s="952"/>
      <c r="AI318" s="943"/>
      <c r="AJ318" s="953"/>
      <c r="AK318" s="954"/>
      <c r="AL318" s="954"/>
      <c r="AM318" s="955"/>
      <c r="AN318" s="944"/>
      <c r="AO318" s="944"/>
      <c r="AP318" s="944"/>
      <c r="AQ318" s="951"/>
      <c r="AR318" s="952"/>
      <c r="AS318" s="945">
        <f t="shared" si="97"/>
        <v>0</v>
      </c>
      <c r="AT318" s="945"/>
      <c r="AU318" s="945"/>
      <c r="AV318" s="945"/>
      <c r="AW318" s="946"/>
      <c r="AX318" s="947"/>
      <c r="AY318" s="948"/>
      <c r="AZ318" s="948"/>
      <c r="BA318" s="948"/>
      <c r="BB318" s="948"/>
      <c r="DT318"/>
      <c r="DU318"/>
      <c r="DV318"/>
      <c r="DW318"/>
      <c r="DX318"/>
      <c r="DY318"/>
      <c r="DZ318"/>
      <c r="EA318"/>
      <c r="EB318"/>
      <c r="EC318"/>
      <c r="EL318" s="13"/>
      <c r="EM318" s="13"/>
      <c r="EN318" s="27">
        <f t="shared" si="96"/>
        <v>0</v>
      </c>
      <c r="EO318" s="27" t="str">
        <f t="shared" si="84"/>
        <v/>
      </c>
      <c r="EP318" s="13"/>
      <c r="EQ318" s="13">
        <f>IF(AND(OR($P318="固・国A",$P318="固・国B",$P318="固"),OR($AJ318=PL①!$H$29,$AJ318=PL①!$H$30,$AJ318=PL①!$H$31)),1,0)</f>
        <v>0</v>
      </c>
      <c r="ER318" s="13">
        <f t="shared" si="85"/>
        <v>0</v>
      </c>
      <c r="ES318" s="13">
        <f>IF(ER318=0,1,IF($R$74="",0,VLOOKUP($R$74,PL②!A$58:$P$1530,ER318))+IF($AG$74="",0,VLOOKUP($AG$74,PL②!A$58:$P$1530,ER318))+IF($AV$74="",0,VLOOKUP($AV$74,PL②!A$58:$P$1530,ER318)))</f>
        <v>1</v>
      </c>
      <c r="ET318" s="13" t="str">
        <f t="shared" si="86"/>
        <v/>
      </c>
      <c r="EU318" s="13"/>
      <c r="EV318" s="13">
        <f>IF(OR($P318="固・国A",$P318="固・国B",$P318=PL①!$A$32,$P318=PL①!$A$33),1,0)</f>
        <v>1</v>
      </c>
      <c r="EY318" s="13">
        <f t="shared" si="87"/>
        <v>0</v>
      </c>
      <c r="EZ318" s="13">
        <f t="shared" si="88"/>
        <v>0</v>
      </c>
      <c r="FA318" s="13">
        <f>IF(AND($AJ318=PL①!$H$32,OR(入力①申請書項目!$P318="固・国A",入力①申請書項目!$P318="固・国B",入力①申請書項目!$P318="固")),1,0)</f>
        <v>0</v>
      </c>
      <c r="FB318" s="13">
        <f>IF(AND($R$70=PL②!$G$1,入力①申請書項目!$AJ318=PL①!$H$29,OR(入力①申請書項目!$P318="固・国A",入力①申請書項目!$P318="固・国B",入力①申請書項目!$P318=PL①!$A$32,入力①申請書項目!$P318=PL①!$A$33)),1,0)</f>
        <v>0</v>
      </c>
      <c r="FC318" s="13">
        <f>IF(AND($AW318=PL①!$D$29,OR(入力①申請書項目!$P318="固・国A",入力①申請書項目!$P318="固・国B",入力①申請書項目!$P318="固")),1,0)</f>
        <v>0</v>
      </c>
      <c r="FE318" s="27" t="str">
        <f t="shared" si="89"/>
        <v/>
      </c>
      <c r="FF318" s="27" t="str">
        <f t="shared" si="90"/>
        <v/>
      </c>
      <c r="FG318" s="27" t="str">
        <f t="shared" si="91"/>
        <v/>
      </c>
      <c r="FH318" s="27" t="str">
        <f t="shared" si="92"/>
        <v/>
      </c>
      <c r="FI318" s="27" t="str">
        <f t="shared" si="93"/>
        <v/>
      </c>
      <c r="FK318" s="42">
        <f t="shared" si="94"/>
        <v>1</v>
      </c>
      <c r="FL318" s="42" t="str">
        <f t="shared" si="83"/>
        <v/>
      </c>
    </row>
    <row r="319" spans="4:168" ht="13.5" customHeight="1" x14ac:dyDescent="0.15">
      <c r="D319" s="234">
        <v>149</v>
      </c>
      <c r="E319" s="933"/>
      <c r="F319" s="934"/>
      <c r="G319" s="935"/>
      <c r="H319" s="936"/>
      <c r="I319" s="937"/>
      <c r="J319" s="938"/>
      <c r="K319" s="939"/>
      <c r="L319" s="939"/>
      <c r="M319" s="930"/>
      <c r="N319" s="931"/>
      <c r="O319" s="932"/>
      <c r="P319" s="938"/>
      <c r="Q319" s="938"/>
      <c r="R319" s="938"/>
      <c r="S319" s="938"/>
      <c r="T319" s="940"/>
      <c r="U319" s="940"/>
      <c r="V319" s="940"/>
      <c r="W319" s="940"/>
      <c r="X319" s="940"/>
      <c r="Y319" s="940"/>
      <c r="Z319" s="940"/>
      <c r="AA319" s="940"/>
      <c r="AB319" s="940"/>
      <c r="AC319" s="940"/>
      <c r="AD319" s="941"/>
      <c r="AE319" s="942"/>
      <c r="AF319" s="942"/>
      <c r="AG319" s="943"/>
      <c r="AH319" s="940"/>
      <c r="AI319" s="940"/>
      <c r="AJ319" s="938"/>
      <c r="AK319" s="938"/>
      <c r="AL319" s="938"/>
      <c r="AM319" s="938"/>
      <c r="AN319" s="944"/>
      <c r="AO319" s="944"/>
      <c r="AP319" s="944"/>
      <c r="AQ319" s="940"/>
      <c r="AR319" s="940"/>
      <c r="AS319" s="945">
        <f t="shared" si="97"/>
        <v>0</v>
      </c>
      <c r="AT319" s="945"/>
      <c r="AU319" s="945"/>
      <c r="AV319" s="945"/>
      <c r="AW319" s="946"/>
      <c r="AX319" s="947"/>
      <c r="AY319" s="948"/>
      <c r="AZ319" s="948"/>
      <c r="BA319" s="948"/>
      <c r="BB319" s="948"/>
      <c r="DT319"/>
      <c r="DU319"/>
      <c r="DV319"/>
      <c r="DW319"/>
      <c r="DX319"/>
      <c r="DY319"/>
      <c r="DZ319"/>
      <c r="EA319"/>
      <c r="EB319"/>
      <c r="EC319"/>
      <c r="EL319" s="13"/>
      <c r="EM319" s="13"/>
      <c r="EN319" s="27">
        <f t="shared" si="96"/>
        <v>0</v>
      </c>
      <c r="EO319" s="27" t="str">
        <f t="shared" si="84"/>
        <v/>
      </c>
      <c r="EP319" s="13"/>
      <c r="EQ319" s="13">
        <f>IF(AND(OR($P319="固・国A",$P319="固・国B",$P319="固"),OR($AJ319=PL①!$H$29,$AJ319=PL①!$H$30,$AJ319=PL①!$H$31)),1,0)</f>
        <v>0</v>
      </c>
      <c r="ER319" s="13">
        <f t="shared" si="85"/>
        <v>0</v>
      </c>
      <c r="ES319" s="13">
        <f>IF(ER319=0,1,IF($R$74="",0,VLOOKUP($R$74,PL②!A$58:$P$1530,ER319))+IF($AG$74="",0,VLOOKUP($AG$74,PL②!A$58:$P$1530,ER319))+IF($AV$74="",0,VLOOKUP($AV$74,PL②!A$58:$P$1530,ER319)))</f>
        <v>1</v>
      </c>
      <c r="ET319" s="13" t="str">
        <f t="shared" si="86"/>
        <v/>
      </c>
      <c r="EU319" s="13"/>
      <c r="EV319" s="13">
        <f>IF(OR($P319="固・国A",$P319="固・国B",$P319=PL①!$A$32,$P319=PL①!$A$33),1,0)</f>
        <v>1</v>
      </c>
      <c r="EY319" s="13">
        <f t="shared" si="87"/>
        <v>0</v>
      </c>
      <c r="EZ319" s="13">
        <f t="shared" si="88"/>
        <v>0</v>
      </c>
      <c r="FA319" s="13">
        <f>IF(AND($AJ319=PL①!$H$32,OR(入力①申請書項目!$P319="固・国A",入力①申請書項目!$P319="固・国B",入力①申請書項目!$P319="固")),1,0)</f>
        <v>0</v>
      </c>
      <c r="FB319" s="13">
        <f>IF(AND($R$70=PL②!$G$1,入力①申請書項目!$AJ319=PL①!$H$29,OR(入力①申請書項目!$P319="固・国A",入力①申請書項目!$P319="固・国B",入力①申請書項目!$P319=PL①!$A$32,入力①申請書項目!$P319=PL①!$A$33)),1,0)</f>
        <v>0</v>
      </c>
      <c r="FC319" s="13">
        <f>IF(AND($AW319=PL①!$D$29,OR(入力①申請書項目!$P319="固・国A",入力①申請書項目!$P319="固・国B",入力①申請書項目!$P319="固")),1,0)</f>
        <v>0</v>
      </c>
      <c r="FE319" s="27" t="str">
        <f t="shared" si="89"/>
        <v/>
      </c>
      <c r="FF319" s="27" t="str">
        <f t="shared" si="90"/>
        <v/>
      </c>
      <c r="FG319" s="27" t="str">
        <f t="shared" si="91"/>
        <v/>
      </c>
      <c r="FH319" s="27" t="str">
        <f t="shared" si="92"/>
        <v/>
      </c>
      <c r="FI319" s="27" t="str">
        <f t="shared" si="93"/>
        <v/>
      </c>
      <c r="FK319" s="42">
        <f t="shared" si="94"/>
        <v>1</v>
      </c>
      <c r="FL319" s="42" t="str">
        <f t="shared" si="83"/>
        <v/>
      </c>
    </row>
    <row r="320" spans="4:168" ht="13.5" customHeight="1" x14ac:dyDescent="0.15">
      <c r="D320" s="234">
        <v>150</v>
      </c>
      <c r="E320" s="933"/>
      <c r="F320" s="934"/>
      <c r="G320" s="935"/>
      <c r="H320" s="936"/>
      <c r="I320" s="937"/>
      <c r="J320" s="938"/>
      <c r="K320" s="939"/>
      <c r="L320" s="939"/>
      <c r="M320" s="930"/>
      <c r="N320" s="931"/>
      <c r="O320" s="932"/>
      <c r="P320" s="938"/>
      <c r="Q320" s="938"/>
      <c r="R320" s="938"/>
      <c r="S320" s="938"/>
      <c r="T320" s="940"/>
      <c r="U320" s="940"/>
      <c r="V320" s="940"/>
      <c r="W320" s="940"/>
      <c r="X320" s="940"/>
      <c r="Y320" s="940"/>
      <c r="Z320" s="940"/>
      <c r="AA320" s="940"/>
      <c r="AB320" s="940"/>
      <c r="AC320" s="940"/>
      <c r="AD320" s="949"/>
      <c r="AE320" s="950"/>
      <c r="AF320" s="950"/>
      <c r="AG320" s="943"/>
      <c r="AH320" s="940"/>
      <c r="AI320" s="940"/>
      <c r="AJ320" s="938"/>
      <c r="AK320" s="938"/>
      <c r="AL320" s="938"/>
      <c r="AM320" s="938"/>
      <c r="AN320" s="944"/>
      <c r="AO320" s="944"/>
      <c r="AP320" s="944"/>
      <c r="AQ320" s="940"/>
      <c r="AR320" s="940"/>
      <c r="AS320" s="945">
        <f t="shared" si="97"/>
        <v>0</v>
      </c>
      <c r="AT320" s="945"/>
      <c r="AU320" s="945"/>
      <c r="AV320" s="945"/>
      <c r="AW320" s="946"/>
      <c r="AX320" s="947"/>
      <c r="AY320" s="948"/>
      <c r="AZ320" s="948"/>
      <c r="BA320" s="948"/>
      <c r="BB320" s="948"/>
      <c r="CM320" s="200"/>
      <c r="CN320" s="200"/>
      <c r="CO320" s="200"/>
      <c r="CP320" s="200"/>
      <c r="CQ320" s="200"/>
      <c r="CR320" s="200"/>
      <c r="CS320" s="200"/>
      <c r="DT320"/>
      <c r="DU320"/>
      <c r="DV320"/>
      <c r="DW320"/>
      <c r="DX320"/>
      <c r="DY320"/>
      <c r="DZ320"/>
      <c r="EA320"/>
      <c r="EB320"/>
      <c r="EC320"/>
      <c r="EL320" s="13"/>
      <c r="EM320" s="13"/>
      <c r="EN320" s="27">
        <f t="shared" si="96"/>
        <v>0</v>
      </c>
      <c r="EO320" s="27" t="str">
        <f t="shared" si="84"/>
        <v/>
      </c>
      <c r="EP320" s="13"/>
      <c r="EQ320" s="13">
        <f>IF(AND(OR($P320="固・国A",$P320="固・国B",$P320="固"),OR($AJ320=PL①!$H$29,$AJ320=PL①!$H$30,$AJ320=PL①!$H$31)),1,0)</f>
        <v>0</v>
      </c>
      <c r="ER320" s="13">
        <f t="shared" si="85"/>
        <v>0</v>
      </c>
      <c r="ES320" s="13">
        <f>IF(ER320=0,1,IF($R$74="",0,VLOOKUP($R$74,PL②!A$58:$P$1530,ER320))+IF($AG$74="",0,VLOOKUP($AG$74,PL②!A$58:$P$1530,ER320))+IF($AV$74="",0,VLOOKUP($AV$74,PL②!A$58:$P$1530,ER320)))</f>
        <v>1</v>
      </c>
      <c r="ET320" s="13" t="str">
        <f t="shared" si="86"/>
        <v/>
      </c>
      <c r="EU320" s="13"/>
      <c r="EV320" s="13">
        <f>IF(OR($P320="固・国A",$P320="固・国B",$P320=PL①!$A$32,$P320=PL①!$A$33),1,0)</f>
        <v>1</v>
      </c>
      <c r="EY320" s="13">
        <f t="shared" si="87"/>
        <v>0</v>
      </c>
      <c r="EZ320" s="13">
        <f t="shared" si="88"/>
        <v>0</v>
      </c>
      <c r="FA320" s="13">
        <f>IF(AND($AJ320=PL①!$H$32,OR(入力①申請書項目!$P320="固・国A",入力①申請書項目!$P320="固・国B",入力①申請書項目!$P320="固")),1,0)</f>
        <v>0</v>
      </c>
      <c r="FB320" s="13">
        <f>IF(AND($R$70=PL②!$G$1,入力①申請書項目!$AJ320=PL①!$H$29,OR(入力①申請書項目!$P320="固・国A",入力①申請書項目!$P320="固・国B",入力①申請書項目!$P320=PL①!$A$32,入力①申請書項目!$P320=PL①!$A$33)),1,0)</f>
        <v>0</v>
      </c>
      <c r="FC320" s="13">
        <f>IF(AND($AW320=PL①!$D$29,OR(入力①申請書項目!$P320="固・国A",入力①申請書項目!$P320="固・国B",入力①申請書項目!$P320="固")),1,0)</f>
        <v>0</v>
      </c>
      <c r="FE320" s="27" t="str">
        <f t="shared" si="89"/>
        <v/>
      </c>
      <c r="FF320" s="27" t="str">
        <f t="shared" si="90"/>
        <v/>
      </c>
      <c r="FG320" s="27" t="str">
        <f t="shared" si="91"/>
        <v/>
      </c>
      <c r="FH320" s="27" t="str">
        <f t="shared" si="92"/>
        <v/>
      </c>
      <c r="FI320" s="27" t="str">
        <f t="shared" si="93"/>
        <v/>
      </c>
      <c r="FK320" s="42">
        <f t="shared" si="94"/>
        <v>1</v>
      </c>
      <c r="FL320" s="42" t="str">
        <f t="shared" si="83"/>
        <v/>
      </c>
    </row>
    <row r="321" spans="4:168" ht="13.5" customHeight="1" x14ac:dyDescent="0.15">
      <c r="D321" s="234">
        <v>151</v>
      </c>
      <c r="E321" s="933"/>
      <c r="F321" s="934"/>
      <c r="G321" s="935"/>
      <c r="H321" s="936"/>
      <c r="I321" s="937"/>
      <c r="J321" s="938"/>
      <c r="K321" s="939"/>
      <c r="L321" s="939"/>
      <c r="M321" s="930"/>
      <c r="N321" s="931"/>
      <c r="O321" s="932"/>
      <c r="P321" s="938"/>
      <c r="Q321" s="938"/>
      <c r="R321" s="938"/>
      <c r="S321" s="938"/>
      <c r="T321" s="940"/>
      <c r="U321" s="940"/>
      <c r="V321" s="940"/>
      <c r="W321" s="940"/>
      <c r="X321" s="940"/>
      <c r="Y321" s="940"/>
      <c r="Z321" s="940"/>
      <c r="AA321" s="940"/>
      <c r="AB321" s="940"/>
      <c r="AC321" s="940"/>
      <c r="AD321" s="941"/>
      <c r="AE321" s="942"/>
      <c r="AF321" s="942"/>
      <c r="AG321" s="952"/>
      <c r="AH321" s="952"/>
      <c r="AI321" s="943"/>
      <c r="AJ321" s="953"/>
      <c r="AK321" s="954"/>
      <c r="AL321" s="954"/>
      <c r="AM321" s="955"/>
      <c r="AN321" s="944"/>
      <c r="AO321" s="944"/>
      <c r="AP321" s="944"/>
      <c r="AQ321" s="951"/>
      <c r="AR321" s="952"/>
      <c r="AS321" s="945">
        <f t="shared" si="97"/>
        <v>0</v>
      </c>
      <c r="AT321" s="945"/>
      <c r="AU321" s="945"/>
      <c r="AV321" s="945"/>
      <c r="AW321" s="946"/>
      <c r="AX321" s="947"/>
      <c r="AY321" s="948"/>
      <c r="AZ321" s="948"/>
      <c r="BA321" s="948"/>
      <c r="BB321" s="948"/>
      <c r="CP321" s="211"/>
      <c r="CS321" s="211"/>
      <c r="CT321" s="211"/>
      <c r="CU321" s="211"/>
      <c r="DT321"/>
      <c r="DU321"/>
      <c r="DV321"/>
      <c r="DW321"/>
      <c r="DX321"/>
      <c r="DY321"/>
      <c r="DZ321"/>
      <c r="EA321"/>
      <c r="EB321"/>
      <c r="EC321"/>
      <c r="EL321" s="13"/>
      <c r="EM321" s="13"/>
      <c r="EN321" s="27">
        <f t="shared" si="96"/>
        <v>0</v>
      </c>
      <c r="EO321" s="27" t="str">
        <f t="shared" si="84"/>
        <v/>
      </c>
      <c r="EP321" s="13"/>
      <c r="EQ321" s="13">
        <f>IF(AND(OR($P321="固・国A",$P321="固・国B",$P321="固"),OR($AJ321=PL①!$H$29,$AJ321=PL①!$H$30,$AJ321=PL①!$H$31)),1,0)</f>
        <v>0</v>
      </c>
      <c r="ER321" s="13">
        <f t="shared" si="85"/>
        <v>0</v>
      </c>
      <c r="ES321" s="13">
        <f>IF(ER321=0,1,IF($R$74="",0,VLOOKUP($R$74,PL②!A$58:$P$1530,ER321))+IF($AG$74="",0,VLOOKUP($AG$74,PL②!A$58:$P$1530,ER321))+IF($AV$74="",0,VLOOKUP($AV$74,PL②!A$58:$P$1530,ER321)))</f>
        <v>1</v>
      </c>
      <c r="ET321" s="13" t="str">
        <f t="shared" si="86"/>
        <v/>
      </c>
      <c r="EU321" s="13"/>
      <c r="EV321" s="13">
        <f>IF(OR($P321="固・国A",$P321="固・国B",$P321=PL①!$A$32,$P321=PL①!$A$33),1,0)</f>
        <v>1</v>
      </c>
      <c r="EY321" s="13">
        <f t="shared" si="87"/>
        <v>0</v>
      </c>
      <c r="EZ321" s="13">
        <f t="shared" si="88"/>
        <v>0</v>
      </c>
      <c r="FA321" s="13">
        <f>IF(AND($AJ321=PL①!$H$32,OR(入力①申請書項目!$P321="固・国A",入力①申請書項目!$P321="固・国B",入力①申請書項目!$P321="固")),1,0)</f>
        <v>0</v>
      </c>
      <c r="FB321" s="13">
        <f>IF(AND($R$70=PL②!$G$1,入力①申請書項目!$AJ321=PL①!$H$29,OR(入力①申請書項目!$P321="固・国A",入力①申請書項目!$P321="固・国B",入力①申請書項目!$P321=PL①!$A$32,入力①申請書項目!$P321=PL①!$A$33)),1,0)</f>
        <v>0</v>
      </c>
      <c r="FC321" s="13">
        <f>IF(AND($AW321=PL①!$D$29,OR(入力①申請書項目!$P321="固・国A",入力①申請書項目!$P321="固・国B",入力①申請書項目!$P321="固")),1,0)</f>
        <v>0</v>
      </c>
      <c r="FE321" s="27" t="str">
        <f t="shared" si="89"/>
        <v/>
      </c>
      <c r="FF321" s="27" t="str">
        <f t="shared" si="90"/>
        <v/>
      </c>
      <c r="FG321" s="27" t="str">
        <f t="shared" si="91"/>
        <v/>
      </c>
      <c r="FH321" s="27" t="str">
        <f t="shared" si="92"/>
        <v/>
      </c>
      <c r="FI321" s="27" t="str">
        <f t="shared" si="93"/>
        <v/>
      </c>
      <c r="FK321" s="42">
        <f t="shared" si="94"/>
        <v>1</v>
      </c>
      <c r="FL321" s="42" t="str">
        <f t="shared" si="83"/>
        <v/>
      </c>
    </row>
    <row r="322" spans="4:168" ht="13.5" customHeight="1" x14ac:dyDescent="0.15">
      <c r="D322" s="234">
        <v>152</v>
      </c>
      <c r="E322" s="933"/>
      <c r="F322" s="934"/>
      <c r="G322" s="935"/>
      <c r="H322" s="936"/>
      <c r="I322" s="937"/>
      <c r="J322" s="938"/>
      <c r="K322" s="939"/>
      <c r="L322" s="939"/>
      <c r="M322" s="930"/>
      <c r="N322" s="931"/>
      <c r="O322" s="932"/>
      <c r="P322" s="938"/>
      <c r="Q322" s="938"/>
      <c r="R322" s="938"/>
      <c r="S322" s="938"/>
      <c r="T322" s="940"/>
      <c r="U322" s="940"/>
      <c r="V322" s="940"/>
      <c r="W322" s="940"/>
      <c r="X322" s="940"/>
      <c r="Y322" s="940"/>
      <c r="Z322" s="940"/>
      <c r="AA322" s="940"/>
      <c r="AB322" s="940"/>
      <c r="AC322" s="940"/>
      <c r="AD322" s="941"/>
      <c r="AE322" s="942"/>
      <c r="AF322" s="942"/>
      <c r="AG322" s="943"/>
      <c r="AH322" s="940"/>
      <c r="AI322" s="940"/>
      <c r="AJ322" s="938"/>
      <c r="AK322" s="938"/>
      <c r="AL322" s="938"/>
      <c r="AM322" s="938"/>
      <c r="AN322" s="944"/>
      <c r="AO322" s="944"/>
      <c r="AP322" s="944"/>
      <c r="AQ322" s="940"/>
      <c r="AR322" s="940"/>
      <c r="AS322" s="945">
        <f t="shared" si="97"/>
        <v>0</v>
      </c>
      <c r="AT322" s="945"/>
      <c r="AU322" s="945"/>
      <c r="AV322" s="945"/>
      <c r="AW322" s="946"/>
      <c r="AX322" s="947"/>
      <c r="AY322" s="948"/>
      <c r="AZ322" s="948"/>
      <c r="BA322" s="948"/>
      <c r="BB322" s="948"/>
      <c r="CP322" s="212"/>
      <c r="CQ322" s="212"/>
      <c r="CR322" s="212"/>
      <c r="CS322" s="212"/>
      <c r="CT322" s="212"/>
      <c r="CU322" s="212"/>
      <c r="DT322"/>
      <c r="DU322"/>
      <c r="DV322"/>
      <c r="DW322"/>
      <c r="DX322"/>
      <c r="DY322"/>
      <c r="DZ322"/>
      <c r="EA322"/>
      <c r="EB322"/>
      <c r="EC322"/>
      <c r="EL322" s="13"/>
      <c r="EM322" s="13"/>
      <c r="EN322" s="27">
        <f t="shared" si="96"/>
        <v>0</v>
      </c>
      <c r="EO322" s="27" t="str">
        <f t="shared" si="84"/>
        <v/>
      </c>
      <c r="EP322" s="13"/>
      <c r="EQ322" s="13">
        <f>IF(AND(OR($P322="固・国A",$P322="固・国B",$P322="固"),OR($AJ322=PL①!$H$29,$AJ322=PL①!$H$30,$AJ322=PL①!$H$31)),1,0)</f>
        <v>0</v>
      </c>
      <c r="ER322" s="13">
        <f t="shared" si="85"/>
        <v>0</v>
      </c>
      <c r="ES322" s="13">
        <f>IF(ER322=0,1,IF($R$74="",0,VLOOKUP($R$74,PL②!A$58:$P$1530,ER322))+IF($AG$74="",0,VLOOKUP($AG$74,PL②!A$58:$P$1530,ER322))+IF($AV$74="",0,VLOOKUP($AV$74,PL②!A$58:$P$1530,ER322)))</f>
        <v>1</v>
      </c>
      <c r="ET322" s="13" t="str">
        <f t="shared" si="86"/>
        <v/>
      </c>
      <c r="EU322" s="13"/>
      <c r="EV322" s="13">
        <f>IF(OR($P322="固・国A",$P322="固・国B",$P322=PL①!$A$32,$P322=PL①!$A$33),1,0)</f>
        <v>1</v>
      </c>
      <c r="EY322" s="13">
        <f t="shared" si="87"/>
        <v>0</v>
      </c>
      <c r="EZ322" s="13">
        <f t="shared" si="88"/>
        <v>0</v>
      </c>
      <c r="FA322" s="13">
        <f>IF(AND($AJ322=PL①!$H$32,OR(入力①申請書項目!$P322="固・国A",入力①申請書項目!$P322="固・国B",入力①申請書項目!$P322="固")),1,0)</f>
        <v>0</v>
      </c>
      <c r="FB322" s="13">
        <f>IF(AND($R$70=PL②!$G$1,入力①申請書項目!$AJ322=PL①!$H$29,OR(入力①申請書項目!$P322="固・国A",入力①申請書項目!$P322="固・国B",入力①申請書項目!$P322=PL①!$A$32,入力①申請書項目!$P322=PL①!$A$33)),1,0)</f>
        <v>0</v>
      </c>
      <c r="FC322" s="13">
        <f>IF(AND($AW322=PL①!$D$29,OR(入力①申請書項目!$P322="固・国A",入力①申請書項目!$P322="固・国B",入力①申請書項目!$P322="固")),1,0)</f>
        <v>0</v>
      </c>
      <c r="FE322" s="27" t="str">
        <f t="shared" si="89"/>
        <v/>
      </c>
      <c r="FF322" s="27" t="str">
        <f t="shared" si="90"/>
        <v/>
      </c>
      <c r="FG322" s="27" t="str">
        <f t="shared" si="91"/>
        <v/>
      </c>
      <c r="FH322" s="27" t="str">
        <f t="shared" si="92"/>
        <v/>
      </c>
      <c r="FI322" s="27" t="str">
        <f t="shared" si="93"/>
        <v/>
      </c>
      <c r="FK322" s="42">
        <f t="shared" si="94"/>
        <v>1</v>
      </c>
      <c r="FL322" s="42" t="str">
        <f t="shared" si="83"/>
        <v/>
      </c>
    </row>
    <row r="323" spans="4:168" ht="13.5" customHeight="1" x14ac:dyDescent="0.15">
      <c r="D323" s="234">
        <v>153</v>
      </c>
      <c r="E323" s="933"/>
      <c r="F323" s="934"/>
      <c r="G323" s="935"/>
      <c r="H323" s="936"/>
      <c r="I323" s="937"/>
      <c r="J323" s="938"/>
      <c r="K323" s="939"/>
      <c r="L323" s="939"/>
      <c r="M323" s="930"/>
      <c r="N323" s="931"/>
      <c r="O323" s="932"/>
      <c r="P323" s="938"/>
      <c r="Q323" s="938"/>
      <c r="R323" s="938"/>
      <c r="S323" s="938"/>
      <c r="T323" s="940"/>
      <c r="U323" s="940"/>
      <c r="V323" s="940"/>
      <c r="W323" s="940"/>
      <c r="X323" s="940"/>
      <c r="Y323" s="940"/>
      <c r="Z323" s="940"/>
      <c r="AA323" s="940"/>
      <c r="AB323" s="940"/>
      <c r="AC323" s="940"/>
      <c r="AD323" s="949"/>
      <c r="AE323" s="950"/>
      <c r="AF323" s="950"/>
      <c r="AG323" s="943"/>
      <c r="AH323" s="940"/>
      <c r="AI323" s="940"/>
      <c r="AJ323" s="938"/>
      <c r="AK323" s="938"/>
      <c r="AL323" s="938"/>
      <c r="AM323" s="938"/>
      <c r="AN323" s="944"/>
      <c r="AO323" s="944"/>
      <c r="AP323" s="944"/>
      <c r="AQ323" s="940"/>
      <c r="AR323" s="940"/>
      <c r="AS323" s="945">
        <f t="shared" si="97"/>
        <v>0</v>
      </c>
      <c r="AT323" s="945"/>
      <c r="AU323" s="945"/>
      <c r="AV323" s="945"/>
      <c r="AW323" s="946"/>
      <c r="AX323" s="947"/>
      <c r="AY323" s="948"/>
      <c r="AZ323" s="948"/>
      <c r="BA323" s="948"/>
      <c r="BB323" s="948"/>
      <c r="CM323" s="47"/>
      <c r="CN323" s="213"/>
      <c r="CP323" s="214"/>
      <c r="CQ323" s="214"/>
      <c r="CR323" s="214"/>
      <c r="CS323" s="214"/>
      <c r="CT323" s="214"/>
      <c r="CU323" s="214"/>
      <c r="DT323"/>
      <c r="DU323"/>
      <c r="DV323"/>
      <c r="DW323"/>
      <c r="DX323"/>
      <c r="DY323"/>
      <c r="DZ323"/>
      <c r="EA323"/>
      <c r="EB323"/>
      <c r="EC323"/>
      <c r="EL323" s="13"/>
      <c r="EM323" s="13"/>
      <c r="EN323" s="27">
        <f t="shared" si="96"/>
        <v>0</v>
      </c>
      <c r="EO323" s="27" t="str">
        <f t="shared" si="84"/>
        <v/>
      </c>
      <c r="EP323" s="13"/>
      <c r="EQ323" s="13">
        <f>IF(AND(OR($P323="固・国A",$P323="固・国B",$P323="固"),OR($AJ323=PL①!$H$29,$AJ323=PL①!$H$30,$AJ323=PL①!$H$31)),1,0)</f>
        <v>0</v>
      </c>
      <c r="ER323" s="13">
        <f t="shared" si="85"/>
        <v>0</v>
      </c>
      <c r="ES323" s="13">
        <f>IF(ER323=0,1,IF($R$74="",0,VLOOKUP($R$74,PL②!A$58:$P$1530,ER323))+IF($AG$74="",0,VLOOKUP($AG$74,PL②!A$58:$P$1530,ER323))+IF($AV$74="",0,VLOOKUP($AV$74,PL②!A$58:$P$1530,ER323)))</f>
        <v>1</v>
      </c>
      <c r="ET323" s="13" t="str">
        <f t="shared" si="86"/>
        <v/>
      </c>
      <c r="EU323" s="13"/>
      <c r="EV323" s="13">
        <f>IF(OR($P323="固・国A",$P323="固・国B",$P323=PL①!$A$32,$P323=PL①!$A$33),1,0)</f>
        <v>1</v>
      </c>
      <c r="EY323" s="13">
        <f t="shared" si="87"/>
        <v>0</v>
      </c>
      <c r="EZ323" s="13">
        <f t="shared" si="88"/>
        <v>0</v>
      </c>
      <c r="FA323" s="13">
        <f>IF(AND($AJ323=PL①!$H$32,OR(入力①申請書項目!$P323="固・国A",入力①申請書項目!$P323="固・国B",入力①申請書項目!$P323="固")),1,0)</f>
        <v>0</v>
      </c>
      <c r="FB323" s="13">
        <f>IF(AND($R$70=PL②!$G$1,入力①申請書項目!$AJ323=PL①!$H$29,OR(入力①申請書項目!$P323="固・国A",入力①申請書項目!$P323="固・国B",入力①申請書項目!$P323=PL①!$A$32,入力①申請書項目!$P323=PL①!$A$33)),1,0)</f>
        <v>0</v>
      </c>
      <c r="FC323" s="13">
        <f>IF(AND($AW323=PL①!$D$29,OR(入力①申請書項目!$P323="固・国A",入力①申請書項目!$P323="固・国B",入力①申請書項目!$P323="固")),1,0)</f>
        <v>0</v>
      </c>
      <c r="FE323" s="27" t="str">
        <f t="shared" si="89"/>
        <v/>
      </c>
      <c r="FF323" s="27" t="str">
        <f t="shared" si="90"/>
        <v/>
      </c>
      <c r="FG323" s="27" t="str">
        <f t="shared" si="91"/>
        <v/>
      </c>
      <c r="FH323" s="27" t="str">
        <f t="shared" si="92"/>
        <v/>
      </c>
      <c r="FI323" s="27" t="str">
        <f t="shared" si="93"/>
        <v/>
      </c>
      <c r="FK323" s="42">
        <f t="shared" si="94"/>
        <v>1</v>
      </c>
      <c r="FL323" s="42" t="str">
        <f t="shared" si="83"/>
        <v/>
      </c>
    </row>
    <row r="324" spans="4:168" ht="13.5" customHeight="1" x14ac:dyDescent="0.15">
      <c r="D324" s="234">
        <v>154</v>
      </c>
      <c r="E324" s="933"/>
      <c r="F324" s="934"/>
      <c r="G324" s="935"/>
      <c r="H324" s="936"/>
      <c r="I324" s="937"/>
      <c r="J324" s="938"/>
      <c r="K324" s="939"/>
      <c r="L324" s="939"/>
      <c r="M324" s="930"/>
      <c r="N324" s="931"/>
      <c r="O324" s="932"/>
      <c r="P324" s="938"/>
      <c r="Q324" s="938"/>
      <c r="R324" s="938"/>
      <c r="S324" s="938"/>
      <c r="T324" s="940"/>
      <c r="U324" s="940"/>
      <c r="V324" s="940"/>
      <c r="W324" s="940"/>
      <c r="X324" s="940"/>
      <c r="Y324" s="940"/>
      <c r="Z324" s="940"/>
      <c r="AA324" s="940"/>
      <c r="AB324" s="940"/>
      <c r="AC324" s="940"/>
      <c r="AD324" s="941"/>
      <c r="AE324" s="942"/>
      <c r="AF324" s="942"/>
      <c r="AG324" s="952"/>
      <c r="AH324" s="952"/>
      <c r="AI324" s="943"/>
      <c r="AJ324" s="953"/>
      <c r="AK324" s="954"/>
      <c r="AL324" s="954"/>
      <c r="AM324" s="955"/>
      <c r="AN324" s="944"/>
      <c r="AO324" s="944"/>
      <c r="AP324" s="944"/>
      <c r="AQ324" s="951"/>
      <c r="AR324" s="952"/>
      <c r="AS324" s="945">
        <f t="shared" si="97"/>
        <v>0</v>
      </c>
      <c r="AT324" s="945"/>
      <c r="AU324" s="945"/>
      <c r="AV324" s="945"/>
      <c r="AW324" s="946"/>
      <c r="AX324" s="947"/>
      <c r="AY324" s="948"/>
      <c r="AZ324" s="948"/>
      <c r="BA324" s="948"/>
      <c r="BB324" s="948"/>
      <c r="CM324" s="47"/>
      <c r="CN324" s="213"/>
      <c r="CO324" s="215"/>
      <c r="CP324" s="216"/>
      <c r="CQ324" s="216"/>
      <c r="CR324" s="216"/>
      <c r="CS324" s="216"/>
      <c r="CT324" s="216"/>
      <c r="CU324" s="216"/>
      <c r="DT324"/>
      <c r="DU324"/>
      <c r="DV324"/>
      <c r="DW324"/>
      <c r="DX324"/>
      <c r="DY324"/>
      <c r="DZ324"/>
      <c r="EA324"/>
      <c r="EB324"/>
      <c r="EC324"/>
      <c r="EL324" s="13"/>
      <c r="EM324" s="13"/>
      <c r="EN324" s="27">
        <f t="shared" si="96"/>
        <v>0</v>
      </c>
      <c r="EO324" s="27" t="str">
        <f t="shared" si="84"/>
        <v/>
      </c>
      <c r="EP324" s="13"/>
      <c r="EQ324" s="13">
        <f>IF(AND(OR($P324="固・国A",$P324="固・国B",$P324="固"),OR($AJ324=PL①!$H$29,$AJ324=PL①!$H$30,$AJ324=PL①!$H$31)),1,0)</f>
        <v>0</v>
      </c>
      <c r="ER324" s="13">
        <f t="shared" si="85"/>
        <v>0</v>
      </c>
      <c r="ES324" s="13">
        <f>IF(ER324=0,1,IF($R$74="",0,VLOOKUP($R$74,PL②!A$58:$P$1530,ER324))+IF($AG$74="",0,VLOOKUP($AG$74,PL②!A$58:$P$1530,ER324))+IF($AV$74="",0,VLOOKUP($AV$74,PL②!A$58:$P$1530,ER324)))</f>
        <v>1</v>
      </c>
      <c r="ET324" s="13" t="str">
        <f t="shared" si="86"/>
        <v/>
      </c>
      <c r="EU324" s="13"/>
      <c r="EV324" s="13">
        <f>IF(OR($P324="固・国A",$P324="固・国B",$P324=PL①!$A$32,$P324=PL①!$A$33),1,0)</f>
        <v>1</v>
      </c>
      <c r="EY324" s="13">
        <f t="shared" si="87"/>
        <v>0</v>
      </c>
      <c r="EZ324" s="13">
        <f t="shared" si="88"/>
        <v>0</v>
      </c>
      <c r="FA324" s="13">
        <f>IF(AND($AJ324=PL①!$H$32,OR(入力①申請書項目!$P324="固・国A",入力①申請書項目!$P324="固・国B",入力①申請書項目!$P324="固")),1,0)</f>
        <v>0</v>
      </c>
      <c r="FB324" s="13">
        <f>IF(AND($R$70=PL②!$G$1,入力①申請書項目!$AJ324=PL①!$H$29,OR(入力①申請書項目!$P324="固・国A",入力①申請書項目!$P324="固・国B",入力①申請書項目!$P324=PL①!$A$32,入力①申請書項目!$P324=PL①!$A$33)),1,0)</f>
        <v>0</v>
      </c>
      <c r="FC324" s="13">
        <f>IF(AND($AW324=PL①!$D$29,OR(入力①申請書項目!$P324="固・国A",入力①申請書項目!$P324="固・国B",入力①申請書項目!$P324="固")),1,0)</f>
        <v>0</v>
      </c>
      <c r="FE324" s="27" t="str">
        <f t="shared" si="89"/>
        <v/>
      </c>
      <c r="FF324" s="27" t="str">
        <f t="shared" si="90"/>
        <v/>
      </c>
      <c r="FG324" s="27" t="str">
        <f t="shared" si="91"/>
        <v/>
      </c>
      <c r="FH324" s="27" t="str">
        <f t="shared" si="92"/>
        <v/>
      </c>
      <c r="FI324" s="27" t="str">
        <f t="shared" si="93"/>
        <v/>
      </c>
      <c r="FK324" s="42">
        <f t="shared" si="94"/>
        <v>1</v>
      </c>
      <c r="FL324" s="42" t="str">
        <f t="shared" si="83"/>
        <v/>
      </c>
    </row>
    <row r="325" spans="4:168" ht="13.5" customHeight="1" x14ac:dyDescent="0.15">
      <c r="D325" s="234">
        <v>155</v>
      </c>
      <c r="E325" s="933"/>
      <c r="F325" s="934"/>
      <c r="G325" s="935"/>
      <c r="H325" s="936"/>
      <c r="I325" s="937"/>
      <c r="J325" s="938"/>
      <c r="K325" s="939"/>
      <c r="L325" s="939"/>
      <c r="M325" s="930"/>
      <c r="N325" s="931"/>
      <c r="O325" s="932"/>
      <c r="P325" s="938"/>
      <c r="Q325" s="938"/>
      <c r="R325" s="938"/>
      <c r="S325" s="938"/>
      <c r="T325" s="940"/>
      <c r="U325" s="940"/>
      <c r="V325" s="940"/>
      <c r="W325" s="940"/>
      <c r="X325" s="940"/>
      <c r="Y325" s="940"/>
      <c r="Z325" s="940"/>
      <c r="AA325" s="940"/>
      <c r="AB325" s="940"/>
      <c r="AC325" s="940"/>
      <c r="AD325" s="941"/>
      <c r="AE325" s="942"/>
      <c r="AF325" s="942"/>
      <c r="AG325" s="943"/>
      <c r="AH325" s="940"/>
      <c r="AI325" s="940"/>
      <c r="AJ325" s="938"/>
      <c r="AK325" s="938"/>
      <c r="AL325" s="938"/>
      <c r="AM325" s="938"/>
      <c r="AN325" s="944"/>
      <c r="AO325" s="944"/>
      <c r="AP325" s="944"/>
      <c r="AQ325" s="940"/>
      <c r="AR325" s="940"/>
      <c r="AS325" s="945">
        <f t="shared" si="97"/>
        <v>0</v>
      </c>
      <c r="AT325" s="945"/>
      <c r="AU325" s="945"/>
      <c r="AV325" s="945"/>
      <c r="AW325" s="946"/>
      <c r="AX325" s="947"/>
      <c r="AY325" s="948"/>
      <c r="AZ325" s="948"/>
      <c r="BA325" s="948"/>
      <c r="BB325" s="948"/>
      <c r="CM325" s="47"/>
      <c r="CN325" s="213"/>
      <c r="CO325" s="217"/>
      <c r="CP325" s="216"/>
      <c r="CQ325" s="216"/>
      <c r="CR325" s="216"/>
      <c r="CS325" s="216"/>
      <c r="CT325" s="216"/>
      <c r="CU325" s="216"/>
      <c r="DT325"/>
      <c r="DU325"/>
      <c r="DV325"/>
      <c r="DW325"/>
      <c r="DX325"/>
      <c r="DY325"/>
      <c r="DZ325"/>
      <c r="EA325"/>
      <c r="EB325"/>
      <c r="EC325"/>
      <c r="EL325" s="13"/>
      <c r="EM325" s="13"/>
      <c r="EN325" s="27">
        <f t="shared" si="96"/>
        <v>0</v>
      </c>
      <c r="EO325" s="27" t="str">
        <f t="shared" si="84"/>
        <v/>
      </c>
      <c r="EP325" s="13"/>
      <c r="EQ325" s="13">
        <f>IF(AND(OR($P325="固・国A",$P325="固・国B",$P325="固"),OR($AJ325=PL①!$H$29,$AJ325=PL①!$H$30,$AJ325=PL①!$H$31)),1,0)</f>
        <v>0</v>
      </c>
      <c r="ER325" s="13">
        <f t="shared" si="85"/>
        <v>0</v>
      </c>
      <c r="ES325" s="13">
        <f>IF(ER325=0,1,IF($R$74="",0,VLOOKUP($R$74,PL②!A$58:$P$1530,ER325))+IF($AG$74="",0,VLOOKUP($AG$74,PL②!A$58:$P$1530,ER325))+IF($AV$74="",0,VLOOKUP($AV$74,PL②!A$58:$P$1530,ER325)))</f>
        <v>1</v>
      </c>
      <c r="ET325" s="13" t="str">
        <f t="shared" si="86"/>
        <v/>
      </c>
      <c r="EU325" s="13"/>
      <c r="EV325" s="13">
        <f>IF(OR($P325="固・国A",$P325="固・国B",$P325=PL①!$A$32,$P325=PL①!$A$33),1,0)</f>
        <v>1</v>
      </c>
      <c r="EY325" s="13">
        <f t="shared" si="87"/>
        <v>0</v>
      </c>
      <c r="EZ325" s="13">
        <f t="shared" si="88"/>
        <v>0</v>
      </c>
      <c r="FA325" s="13">
        <f>IF(AND($AJ325=PL①!$H$32,OR(入力①申請書項目!$P325="固・国A",入力①申請書項目!$P325="固・国B",入力①申請書項目!$P325="固")),1,0)</f>
        <v>0</v>
      </c>
      <c r="FB325" s="13">
        <f>IF(AND($R$70=PL②!$G$1,入力①申請書項目!$AJ325=PL①!$H$29,OR(入力①申請書項目!$P325="固・国A",入力①申請書項目!$P325="固・国B",入力①申請書項目!$P325=PL①!$A$32,入力①申請書項目!$P325=PL①!$A$33)),1,0)</f>
        <v>0</v>
      </c>
      <c r="FC325" s="13">
        <f>IF(AND($AW325=PL①!$D$29,OR(入力①申請書項目!$P325="固・国A",入力①申請書項目!$P325="固・国B",入力①申請書項目!$P325="固")),1,0)</f>
        <v>0</v>
      </c>
      <c r="FE325" s="27" t="str">
        <f t="shared" si="89"/>
        <v/>
      </c>
      <c r="FF325" s="27" t="str">
        <f t="shared" si="90"/>
        <v/>
      </c>
      <c r="FG325" s="27" t="str">
        <f t="shared" si="91"/>
        <v/>
      </c>
      <c r="FH325" s="27" t="str">
        <f t="shared" si="92"/>
        <v/>
      </c>
      <c r="FI325" s="27" t="str">
        <f t="shared" si="93"/>
        <v/>
      </c>
      <c r="FK325" s="42">
        <f t="shared" si="94"/>
        <v>1</v>
      </c>
      <c r="FL325" s="42" t="str">
        <f t="shared" si="83"/>
        <v/>
      </c>
    </row>
    <row r="326" spans="4:168" ht="13.5" customHeight="1" x14ac:dyDescent="0.15">
      <c r="D326" s="234">
        <v>156</v>
      </c>
      <c r="E326" s="933"/>
      <c r="F326" s="934"/>
      <c r="G326" s="935"/>
      <c r="H326" s="936"/>
      <c r="I326" s="937"/>
      <c r="J326" s="938"/>
      <c r="K326" s="939"/>
      <c r="L326" s="939"/>
      <c r="M326" s="930"/>
      <c r="N326" s="931"/>
      <c r="O326" s="932"/>
      <c r="P326" s="938"/>
      <c r="Q326" s="938"/>
      <c r="R326" s="938"/>
      <c r="S326" s="938"/>
      <c r="T326" s="940"/>
      <c r="U326" s="940"/>
      <c r="V326" s="940"/>
      <c r="W326" s="940"/>
      <c r="X326" s="940"/>
      <c r="Y326" s="940"/>
      <c r="Z326" s="940"/>
      <c r="AA326" s="940"/>
      <c r="AB326" s="940"/>
      <c r="AC326" s="940"/>
      <c r="AD326" s="949"/>
      <c r="AE326" s="950"/>
      <c r="AF326" s="950"/>
      <c r="AG326" s="943"/>
      <c r="AH326" s="940"/>
      <c r="AI326" s="940"/>
      <c r="AJ326" s="938"/>
      <c r="AK326" s="938"/>
      <c r="AL326" s="938"/>
      <c r="AM326" s="938"/>
      <c r="AN326" s="944"/>
      <c r="AO326" s="944"/>
      <c r="AP326" s="944"/>
      <c r="AQ326" s="940"/>
      <c r="AR326" s="940"/>
      <c r="AS326" s="945">
        <f t="shared" si="97"/>
        <v>0</v>
      </c>
      <c r="AT326" s="945"/>
      <c r="AU326" s="945"/>
      <c r="AV326" s="945"/>
      <c r="AW326" s="946"/>
      <c r="AX326" s="947"/>
      <c r="AY326" s="948"/>
      <c r="AZ326" s="948"/>
      <c r="BA326" s="948"/>
      <c r="BB326" s="948"/>
      <c r="CM326" s="47"/>
      <c r="CN326" s="213"/>
      <c r="CO326" s="217"/>
      <c r="CP326" s="216"/>
      <c r="CQ326" s="216"/>
      <c r="CR326" s="216"/>
      <c r="CS326" s="216"/>
      <c r="CT326" s="216"/>
      <c r="CU326" s="216"/>
      <c r="DT326"/>
      <c r="DU326"/>
      <c r="DV326"/>
      <c r="DW326"/>
      <c r="DX326"/>
      <c r="DY326"/>
      <c r="DZ326"/>
      <c r="EA326"/>
      <c r="EB326"/>
      <c r="EC326"/>
      <c r="EL326" s="13"/>
      <c r="EM326" s="13"/>
      <c r="EN326" s="27">
        <f t="shared" si="96"/>
        <v>0</v>
      </c>
      <c r="EO326" s="27" t="str">
        <f t="shared" si="84"/>
        <v/>
      </c>
      <c r="EP326" s="13"/>
      <c r="EQ326" s="13">
        <f>IF(AND(OR($P326="固・国A",$P326="固・国B",$P326="固"),OR($AJ326=PL①!$H$29,$AJ326=PL①!$H$30,$AJ326=PL①!$H$31)),1,0)</f>
        <v>0</v>
      </c>
      <c r="ER326" s="13">
        <f t="shared" si="85"/>
        <v>0</v>
      </c>
      <c r="ES326" s="13">
        <f>IF(ER326=0,1,IF($R$74="",0,VLOOKUP($R$74,PL②!A$58:$P$1530,ER326))+IF($AG$74="",0,VLOOKUP($AG$74,PL②!A$58:$P$1530,ER326))+IF($AV$74="",0,VLOOKUP($AV$74,PL②!A$58:$P$1530,ER326)))</f>
        <v>1</v>
      </c>
      <c r="ET326" s="13" t="str">
        <f t="shared" si="86"/>
        <v/>
      </c>
      <c r="EU326" s="13"/>
      <c r="EV326" s="13">
        <f>IF(OR($P326="固・国A",$P326="固・国B",$P326=PL①!$A$32,$P326=PL①!$A$33),1,0)</f>
        <v>1</v>
      </c>
      <c r="EY326" s="13">
        <f t="shared" si="87"/>
        <v>0</v>
      </c>
      <c r="EZ326" s="13">
        <f t="shared" si="88"/>
        <v>0</v>
      </c>
      <c r="FA326" s="13">
        <f>IF(AND($AJ326=PL①!$H$32,OR(入力①申請書項目!$P326="固・国A",入力①申請書項目!$P326="固・国B",入力①申請書項目!$P326="固")),1,0)</f>
        <v>0</v>
      </c>
      <c r="FB326" s="13">
        <f>IF(AND($R$70=PL②!$G$1,入力①申請書項目!$AJ326=PL①!$H$29,OR(入力①申請書項目!$P326="固・国A",入力①申請書項目!$P326="固・国B",入力①申請書項目!$P326=PL①!$A$32,入力①申請書項目!$P326=PL①!$A$33)),1,0)</f>
        <v>0</v>
      </c>
      <c r="FC326" s="13">
        <f>IF(AND($AW326=PL①!$D$29,OR(入力①申請書項目!$P326="固・国A",入力①申請書項目!$P326="固・国B",入力①申請書項目!$P326="固")),1,0)</f>
        <v>0</v>
      </c>
      <c r="FE326" s="27" t="str">
        <f t="shared" si="89"/>
        <v/>
      </c>
      <c r="FF326" s="27" t="str">
        <f t="shared" si="90"/>
        <v/>
      </c>
      <c r="FG326" s="27" t="str">
        <f t="shared" si="91"/>
        <v/>
      </c>
      <c r="FH326" s="27" t="str">
        <f t="shared" si="92"/>
        <v/>
      </c>
      <c r="FI326" s="27" t="str">
        <f t="shared" si="93"/>
        <v/>
      </c>
      <c r="FK326" s="42">
        <f t="shared" si="94"/>
        <v>1</v>
      </c>
      <c r="FL326" s="42" t="str">
        <f t="shared" si="83"/>
        <v/>
      </c>
    </row>
    <row r="327" spans="4:168" ht="13.5" customHeight="1" x14ac:dyDescent="0.15">
      <c r="D327" s="234">
        <v>157</v>
      </c>
      <c r="E327" s="933"/>
      <c r="F327" s="934"/>
      <c r="G327" s="935"/>
      <c r="H327" s="936"/>
      <c r="I327" s="937"/>
      <c r="J327" s="938"/>
      <c r="K327" s="939"/>
      <c r="L327" s="939"/>
      <c r="M327" s="930"/>
      <c r="N327" s="931"/>
      <c r="O327" s="932"/>
      <c r="P327" s="938"/>
      <c r="Q327" s="938"/>
      <c r="R327" s="938"/>
      <c r="S327" s="938"/>
      <c r="T327" s="940"/>
      <c r="U327" s="940"/>
      <c r="V327" s="940"/>
      <c r="W327" s="940"/>
      <c r="X327" s="940"/>
      <c r="Y327" s="940"/>
      <c r="Z327" s="940"/>
      <c r="AA327" s="940"/>
      <c r="AB327" s="940"/>
      <c r="AC327" s="940"/>
      <c r="AD327" s="941"/>
      <c r="AE327" s="942"/>
      <c r="AF327" s="942"/>
      <c r="AG327" s="952"/>
      <c r="AH327" s="952"/>
      <c r="AI327" s="943"/>
      <c r="AJ327" s="953"/>
      <c r="AK327" s="954"/>
      <c r="AL327" s="954"/>
      <c r="AM327" s="955"/>
      <c r="AN327" s="944"/>
      <c r="AO327" s="944"/>
      <c r="AP327" s="944"/>
      <c r="AQ327" s="951"/>
      <c r="AR327" s="952"/>
      <c r="AS327" s="945">
        <f t="shared" si="97"/>
        <v>0</v>
      </c>
      <c r="AT327" s="945"/>
      <c r="AU327" s="945"/>
      <c r="AV327" s="945"/>
      <c r="AW327" s="946"/>
      <c r="AX327" s="947"/>
      <c r="AY327" s="948"/>
      <c r="AZ327" s="948"/>
      <c r="BA327" s="948"/>
      <c r="BB327" s="948"/>
      <c r="CM327" s="47"/>
      <c r="CN327" s="213"/>
      <c r="CO327" s="217"/>
      <c r="CP327" s="216"/>
      <c r="CQ327" s="216"/>
      <c r="CR327" s="216"/>
      <c r="CS327" s="216"/>
      <c r="CT327" s="216"/>
      <c r="CU327" s="216"/>
      <c r="DT327"/>
      <c r="DU327"/>
      <c r="DV327"/>
      <c r="DW327"/>
      <c r="DX327"/>
      <c r="DY327"/>
      <c r="DZ327"/>
      <c r="EA327"/>
      <c r="EB327"/>
      <c r="EC327"/>
      <c r="EL327" s="13"/>
      <c r="EM327" s="13"/>
      <c r="EN327" s="27">
        <f t="shared" si="96"/>
        <v>0</v>
      </c>
      <c r="EO327" s="27" t="str">
        <f t="shared" si="84"/>
        <v/>
      </c>
      <c r="EP327" s="13"/>
      <c r="EQ327" s="13">
        <f>IF(AND(OR($P327="固・国A",$P327="固・国B",$P327="固"),OR($AJ327=PL①!$H$29,$AJ327=PL①!$H$30,$AJ327=PL①!$H$31)),1,0)</f>
        <v>0</v>
      </c>
      <c r="ER327" s="13">
        <f t="shared" si="85"/>
        <v>0</v>
      </c>
      <c r="ES327" s="13">
        <f>IF(ER327=0,1,IF($R$74="",0,VLOOKUP($R$74,PL②!A$58:$P$1530,ER327))+IF($AG$74="",0,VLOOKUP($AG$74,PL②!A$58:$P$1530,ER327))+IF($AV$74="",0,VLOOKUP($AV$74,PL②!A$58:$P$1530,ER327)))</f>
        <v>1</v>
      </c>
      <c r="ET327" s="13" t="str">
        <f t="shared" si="86"/>
        <v/>
      </c>
      <c r="EU327" s="13"/>
      <c r="EV327" s="13">
        <f>IF(OR($P327="固・国A",$P327="固・国B",$P327=PL①!$A$32,$P327=PL①!$A$33),1,0)</f>
        <v>1</v>
      </c>
      <c r="EY327" s="13">
        <f t="shared" si="87"/>
        <v>0</v>
      </c>
      <c r="EZ327" s="13">
        <f t="shared" si="88"/>
        <v>0</v>
      </c>
      <c r="FA327" s="13">
        <f>IF(AND($AJ327=PL①!$H$32,OR(入力①申請書項目!$P327="固・国A",入力①申請書項目!$P327="固・国B",入力①申請書項目!$P327="固")),1,0)</f>
        <v>0</v>
      </c>
      <c r="FB327" s="13">
        <f>IF(AND($R$70=PL②!$G$1,入力①申請書項目!$AJ327=PL①!$H$29,OR(入力①申請書項目!$P327="固・国A",入力①申請書項目!$P327="固・国B",入力①申請書項目!$P327=PL①!$A$32,入力①申請書項目!$P327=PL①!$A$33)),1,0)</f>
        <v>0</v>
      </c>
      <c r="FC327" s="13">
        <f>IF(AND($AW327=PL①!$D$29,OR(入力①申請書項目!$P327="固・国A",入力①申請書項目!$P327="固・国B",入力①申請書項目!$P327="固")),1,0)</f>
        <v>0</v>
      </c>
      <c r="FE327" s="27" t="str">
        <f t="shared" si="89"/>
        <v/>
      </c>
      <c r="FF327" s="27" t="str">
        <f t="shared" si="90"/>
        <v/>
      </c>
      <c r="FG327" s="27" t="str">
        <f t="shared" si="91"/>
        <v/>
      </c>
      <c r="FH327" s="27" t="str">
        <f t="shared" si="92"/>
        <v/>
      </c>
      <c r="FI327" s="27" t="str">
        <f t="shared" si="93"/>
        <v/>
      </c>
      <c r="FK327" s="42">
        <f t="shared" si="94"/>
        <v>1</v>
      </c>
      <c r="FL327" s="42" t="str">
        <f t="shared" si="83"/>
        <v/>
      </c>
    </row>
    <row r="328" spans="4:168" ht="13.5" customHeight="1" x14ac:dyDescent="0.15">
      <c r="D328" s="234">
        <v>158</v>
      </c>
      <c r="E328" s="933"/>
      <c r="F328" s="934"/>
      <c r="G328" s="935"/>
      <c r="H328" s="936"/>
      <c r="I328" s="937"/>
      <c r="J328" s="938"/>
      <c r="K328" s="939"/>
      <c r="L328" s="939"/>
      <c r="M328" s="930"/>
      <c r="N328" s="931"/>
      <c r="O328" s="932"/>
      <c r="P328" s="938"/>
      <c r="Q328" s="938"/>
      <c r="R328" s="938"/>
      <c r="S328" s="938"/>
      <c r="T328" s="940"/>
      <c r="U328" s="940"/>
      <c r="V328" s="940"/>
      <c r="W328" s="940"/>
      <c r="X328" s="940"/>
      <c r="Y328" s="940"/>
      <c r="Z328" s="940"/>
      <c r="AA328" s="940"/>
      <c r="AB328" s="940"/>
      <c r="AC328" s="940"/>
      <c r="AD328" s="941"/>
      <c r="AE328" s="942"/>
      <c r="AF328" s="942"/>
      <c r="AG328" s="943"/>
      <c r="AH328" s="940"/>
      <c r="AI328" s="940"/>
      <c r="AJ328" s="938"/>
      <c r="AK328" s="938"/>
      <c r="AL328" s="938"/>
      <c r="AM328" s="938"/>
      <c r="AN328" s="944"/>
      <c r="AO328" s="944"/>
      <c r="AP328" s="944"/>
      <c r="AQ328" s="940"/>
      <c r="AR328" s="940"/>
      <c r="AS328" s="945">
        <f t="shared" si="97"/>
        <v>0</v>
      </c>
      <c r="AT328" s="945"/>
      <c r="AU328" s="945"/>
      <c r="AV328" s="945"/>
      <c r="AW328" s="946"/>
      <c r="AX328" s="947"/>
      <c r="AY328" s="948"/>
      <c r="AZ328" s="948"/>
      <c r="BA328" s="948"/>
      <c r="BB328" s="948"/>
      <c r="CM328" s="47"/>
      <c r="CN328" s="213"/>
      <c r="CO328" s="217"/>
      <c r="CP328" s="214"/>
      <c r="CQ328" s="214"/>
      <c r="CR328" s="214"/>
      <c r="CS328" s="214"/>
      <c r="CT328" s="214"/>
      <c r="CU328" s="214"/>
      <c r="DT328"/>
      <c r="DU328"/>
      <c r="DV328"/>
      <c r="DW328"/>
      <c r="DX328"/>
      <c r="DY328"/>
      <c r="DZ328"/>
      <c r="EA328"/>
      <c r="EB328"/>
      <c r="EC328"/>
      <c r="EL328" s="13"/>
      <c r="EM328" s="13"/>
      <c r="EN328" s="27">
        <f t="shared" si="96"/>
        <v>0</v>
      </c>
      <c r="EO328" s="27" t="str">
        <f t="shared" si="84"/>
        <v/>
      </c>
      <c r="EP328" s="13"/>
      <c r="EQ328" s="13">
        <f>IF(AND(OR($P328="固・国A",$P328="固・国B",$P328="固"),OR($AJ328=PL①!$H$29,$AJ328=PL①!$H$30,$AJ328=PL①!$H$31)),1,0)</f>
        <v>0</v>
      </c>
      <c r="ER328" s="13">
        <f t="shared" si="85"/>
        <v>0</v>
      </c>
      <c r="ES328" s="13">
        <f>IF(ER328=0,1,IF($R$74="",0,VLOOKUP($R$74,PL②!A$58:$P$1530,ER328))+IF($AG$74="",0,VLOOKUP($AG$74,PL②!A$58:$P$1530,ER328))+IF($AV$74="",0,VLOOKUP($AV$74,PL②!A$58:$P$1530,ER328)))</f>
        <v>1</v>
      </c>
      <c r="ET328" s="13" t="str">
        <f t="shared" si="86"/>
        <v/>
      </c>
      <c r="EU328" s="13"/>
      <c r="EV328" s="13">
        <f>IF(OR($P328="固・国A",$P328="固・国B",$P328=PL①!$A$32,$P328=PL①!$A$33),1,0)</f>
        <v>1</v>
      </c>
      <c r="EY328" s="13">
        <f t="shared" si="87"/>
        <v>0</v>
      </c>
      <c r="EZ328" s="13">
        <f t="shared" si="88"/>
        <v>0</v>
      </c>
      <c r="FA328" s="13">
        <f>IF(AND($AJ328=PL①!$H$32,OR(入力①申請書項目!$P328="固・国A",入力①申請書項目!$P328="固・国B",入力①申請書項目!$P328="固")),1,0)</f>
        <v>0</v>
      </c>
      <c r="FB328" s="13">
        <f>IF(AND($R$70=PL②!$G$1,入力①申請書項目!$AJ328=PL①!$H$29,OR(入力①申請書項目!$P328="固・国A",入力①申請書項目!$P328="固・国B",入力①申請書項目!$P328=PL①!$A$32,入力①申請書項目!$P328=PL①!$A$33)),1,0)</f>
        <v>0</v>
      </c>
      <c r="FC328" s="13">
        <f>IF(AND($AW328=PL①!$D$29,OR(入力①申請書項目!$P328="固・国A",入力①申請書項目!$P328="固・国B",入力①申請書項目!$P328="固")),1,0)</f>
        <v>0</v>
      </c>
      <c r="FE328" s="27" t="str">
        <f t="shared" si="89"/>
        <v/>
      </c>
      <c r="FF328" s="27" t="str">
        <f t="shared" si="90"/>
        <v/>
      </c>
      <c r="FG328" s="27" t="str">
        <f t="shared" si="91"/>
        <v/>
      </c>
      <c r="FH328" s="27" t="str">
        <f t="shared" si="92"/>
        <v/>
      </c>
      <c r="FI328" s="27" t="str">
        <f t="shared" si="93"/>
        <v/>
      </c>
      <c r="FK328" s="42">
        <f t="shared" si="94"/>
        <v>1</v>
      </c>
      <c r="FL328" s="42" t="str">
        <f t="shared" si="83"/>
        <v/>
      </c>
    </row>
    <row r="329" spans="4:168" ht="13.5" customHeight="1" x14ac:dyDescent="0.15">
      <c r="D329" s="234">
        <v>159</v>
      </c>
      <c r="E329" s="933"/>
      <c r="F329" s="934"/>
      <c r="G329" s="935"/>
      <c r="H329" s="936"/>
      <c r="I329" s="937"/>
      <c r="J329" s="938"/>
      <c r="K329" s="939"/>
      <c r="L329" s="939"/>
      <c r="M329" s="930"/>
      <c r="N329" s="931"/>
      <c r="O329" s="932"/>
      <c r="P329" s="938"/>
      <c r="Q329" s="938"/>
      <c r="R329" s="938"/>
      <c r="S329" s="938"/>
      <c r="T329" s="940"/>
      <c r="U329" s="940"/>
      <c r="V329" s="940"/>
      <c r="W329" s="940"/>
      <c r="X329" s="940"/>
      <c r="Y329" s="940"/>
      <c r="Z329" s="940"/>
      <c r="AA329" s="940"/>
      <c r="AB329" s="940"/>
      <c r="AC329" s="940"/>
      <c r="AD329" s="949"/>
      <c r="AE329" s="950"/>
      <c r="AF329" s="950"/>
      <c r="AG329" s="943"/>
      <c r="AH329" s="940"/>
      <c r="AI329" s="940"/>
      <c r="AJ329" s="938"/>
      <c r="AK329" s="938"/>
      <c r="AL329" s="938"/>
      <c r="AM329" s="938"/>
      <c r="AN329" s="944"/>
      <c r="AO329" s="944"/>
      <c r="AP329" s="944"/>
      <c r="AQ329" s="940"/>
      <c r="AR329" s="940"/>
      <c r="AS329" s="945">
        <f t="shared" si="97"/>
        <v>0</v>
      </c>
      <c r="AT329" s="945"/>
      <c r="AU329" s="945"/>
      <c r="AV329" s="945"/>
      <c r="AW329" s="946"/>
      <c r="AX329" s="947"/>
      <c r="AY329" s="948"/>
      <c r="AZ329" s="948"/>
      <c r="BA329" s="948"/>
      <c r="BB329" s="948"/>
      <c r="CM329" s="47"/>
      <c r="CN329" s="213"/>
      <c r="CO329" s="217"/>
      <c r="CP329" s="216"/>
      <c r="CQ329" s="216"/>
      <c r="CR329" s="216"/>
      <c r="CS329" s="216"/>
      <c r="CT329" s="216"/>
      <c r="CU329" s="216"/>
      <c r="DT329"/>
      <c r="DU329"/>
      <c r="DV329"/>
      <c r="DW329"/>
      <c r="DX329"/>
      <c r="DY329"/>
      <c r="DZ329"/>
      <c r="EA329"/>
      <c r="EB329"/>
      <c r="EC329"/>
      <c r="EL329" s="13"/>
      <c r="EM329" s="13"/>
      <c r="EN329" s="27">
        <f t="shared" si="96"/>
        <v>0</v>
      </c>
      <c r="EO329" s="27" t="str">
        <f t="shared" si="84"/>
        <v/>
      </c>
      <c r="EP329" s="13"/>
      <c r="EQ329" s="13">
        <f>IF(AND(OR($P329="固・国A",$P329="固・国B",$P329="固"),OR($AJ329=PL①!$H$29,$AJ329=PL①!$H$30,$AJ329=PL①!$H$31)),1,0)</f>
        <v>0</v>
      </c>
      <c r="ER329" s="13">
        <f t="shared" si="85"/>
        <v>0</v>
      </c>
      <c r="ES329" s="13">
        <f>IF(ER329=0,1,IF($R$74="",0,VLOOKUP($R$74,PL②!A$58:$P$1530,ER329))+IF($AG$74="",0,VLOOKUP($AG$74,PL②!A$58:$P$1530,ER329))+IF($AV$74="",0,VLOOKUP($AV$74,PL②!A$58:$P$1530,ER329)))</f>
        <v>1</v>
      </c>
      <c r="ET329" s="13" t="str">
        <f t="shared" si="86"/>
        <v/>
      </c>
      <c r="EU329" s="13"/>
      <c r="EV329" s="13">
        <f>IF(OR($P329="固・国A",$P329="固・国B",$P329=PL①!$A$32,$P329=PL①!$A$33),1,0)</f>
        <v>1</v>
      </c>
      <c r="EY329" s="13">
        <f t="shared" si="87"/>
        <v>0</v>
      </c>
      <c r="EZ329" s="13">
        <f t="shared" si="88"/>
        <v>0</v>
      </c>
      <c r="FA329" s="13">
        <f>IF(AND($AJ329=PL①!$H$32,OR(入力①申請書項目!$P329="固・国A",入力①申請書項目!$P329="固・国B",入力①申請書項目!$P329="固")),1,0)</f>
        <v>0</v>
      </c>
      <c r="FB329" s="13">
        <f>IF(AND($R$70=PL②!$G$1,入力①申請書項目!$AJ329=PL①!$H$29,OR(入力①申請書項目!$P329="固・国A",入力①申請書項目!$P329="固・国B",入力①申請書項目!$P329=PL①!$A$32,入力①申請書項目!$P329=PL①!$A$33)),1,0)</f>
        <v>0</v>
      </c>
      <c r="FC329" s="13">
        <f>IF(AND($AW329=PL①!$D$29,OR(入力①申請書項目!$P329="固・国A",入力①申請書項目!$P329="固・国B",入力①申請書項目!$P329="固")),1,0)</f>
        <v>0</v>
      </c>
      <c r="FE329" s="27" t="str">
        <f t="shared" si="89"/>
        <v/>
      </c>
      <c r="FF329" s="27" t="str">
        <f t="shared" si="90"/>
        <v/>
      </c>
      <c r="FG329" s="27" t="str">
        <f t="shared" si="91"/>
        <v/>
      </c>
      <c r="FH329" s="27" t="str">
        <f t="shared" si="92"/>
        <v/>
      </c>
      <c r="FI329" s="27" t="str">
        <f t="shared" si="93"/>
        <v/>
      </c>
      <c r="FK329" s="42">
        <f t="shared" si="94"/>
        <v>1</v>
      </c>
      <c r="FL329" s="42" t="str">
        <f t="shared" si="83"/>
        <v/>
      </c>
    </row>
    <row r="330" spans="4:168" ht="13.5" customHeight="1" x14ac:dyDescent="0.15">
      <c r="D330" s="234">
        <v>160</v>
      </c>
      <c r="E330" s="933"/>
      <c r="F330" s="934"/>
      <c r="G330" s="935"/>
      <c r="H330" s="936"/>
      <c r="I330" s="937"/>
      <c r="J330" s="938"/>
      <c r="K330" s="939"/>
      <c r="L330" s="939"/>
      <c r="M330" s="930"/>
      <c r="N330" s="931"/>
      <c r="O330" s="932"/>
      <c r="P330" s="938"/>
      <c r="Q330" s="938"/>
      <c r="R330" s="938"/>
      <c r="S330" s="938"/>
      <c r="T330" s="940"/>
      <c r="U330" s="940"/>
      <c r="V330" s="940"/>
      <c r="W330" s="940"/>
      <c r="X330" s="940"/>
      <c r="Y330" s="940"/>
      <c r="Z330" s="940"/>
      <c r="AA330" s="940"/>
      <c r="AB330" s="940"/>
      <c r="AC330" s="940"/>
      <c r="AD330" s="941"/>
      <c r="AE330" s="942"/>
      <c r="AF330" s="942"/>
      <c r="AG330" s="952"/>
      <c r="AH330" s="952"/>
      <c r="AI330" s="943"/>
      <c r="AJ330" s="953"/>
      <c r="AK330" s="954"/>
      <c r="AL330" s="954"/>
      <c r="AM330" s="955"/>
      <c r="AN330" s="944"/>
      <c r="AO330" s="944"/>
      <c r="AP330" s="944"/>
      <c r="AQ330" s="951"/>
      <c r="AR330" s="952"/>
      <c r="AS330" s="945">
        <f t="shared" si="97"/>
        <v>0</v>
      </c>
      <c r="AT330" s="945"/>
      <c r="AU330" s="945"/>
      <c r="AV330" s="945"/>
      <c r="AW330" s="946"/>
      <c r="AX330" s="947"/>
      <c r="AY330" s="948"/>
      <c r="AZ330" s="948"/>
      <c r="BA330" s="948"/>
      <c r="BB330" s="948"/>
      <c r="CM330" s="47"/>
      <c r="CN330" s="213"/>
      <c r="CO330" s="217"/>
      <c r="CP330" s="216"/>
      <c r="CQ330" s="216"/>
      <c r="CR330" s="216"/>
      <c r="CS330" s="216"/>
      <c r="CT330" s="216"/>
      <c r="CU330" s="216"/>
      <c r="DT330"/>
      <c r="DU330"/>
      <c r="DV330"/>
      <c r="DW330"/>
      <c r="DX330"/>
      <c r="DY330"/>
      <c r="DZ330"/>
      <c r="EA330"/>
      <c r="EB330"/>
      <c r="EC330"/>
      <c r="EL330" s="13"/>
      <c r="EM330" s="13"/>
      <c r="EN330" s="27">
        <f t="shared" si="96"/>
        <v>0</v>
      </c>
      <c r="EO330" s="27" t="str">
        <f t="shared" si="84"/>
        <v/>
      </c>
      <c r="EP330" s="13"/>
      <c r="EQ330" s="13">
        <f>IF(AND(OR($P330="固・国A",$P330="固・国B",$P330="固"),OR($AJ330=PL①!$H$29,$AJ330=PL①!$H$30,$AJ330=PL①!$H$31)),1,0)</f>
        <v>0</v>
      </c>
      <c r="ER330" s="13">
        <f t="shared" si="85"/>
        <v>0</v>
      </c>
      <c r="ES330" s="13">
        <f>IF(ER330=0,1,IF($R$74="",0,VLOOKUP($R$74,PL②!A$58:$P$1530,ER330))+IF($AG$74="",0,VLOOKUP($AG$74,PL②!A$58:$P$1530,ER330))+IF($AV$74="",0,VLOOKUP($AV$74,PL②!A$58:$P$1530,ER330)))</f>
        <v>1</v>
      </c>
      <c r="ET330" s="13" t="str">
        <f t="shared" si="86"/>
        <v/>
      </c>
      <c r="EU330" s="13"/>
      <c r="EV330" s="13">
        <f>IF(OR($P330="固・国A",$P330="固・国B",$P330=PL①!$A$32,$P330=PL①!$A$33),1,0)</f>
        <v>1</v>
      </c>
      <c r="EY330" s="13">
        <f t="shared" si="87"/>
        <v>0</v>
      </c>
      <c r="EZ330" s="13">
        <f t="shared" si="88"/>
        <v>0</v>
      </c>
      <c r="FA330" s="13">
        <f>IF(AND($AJ330=PL①!$H$32,OR(入力①申請書項目!$P330="固・国A",入力①申請書項目!$P330="固・国B",入力①申請書項目!$P330="固")),1,0)</f>
        <v>0</v>
      </c>
      <c r="FB330" s="13">
        <f>IF(AND($R$70=PL②!$G$1,入力①申請書項目!$AJ330=PL①!$H$29,OR(入力①申請書項目!$P330="固・国A",入力①申請書項目!$P330="固・国B",入力①申請書項目!$P330=PL①!$A$32,入力①申請書項目!$P330=PL①!$A$33)),1,0)</f>
        <v>0</v>
      </c>
      <c r="FC330" s="13">
        <f>IF(AND($AW330=PL①!$D$29,OR(入力①申請書項目!$P330="固・国A",入力①申請書項目!$P330="固・国B",入力①申請書項目!$P330="固")),1,0)</f>
        <v>0</v>
      </c>
      <c r="FE330" s="27" t="str">
        <f t="shared" si="89"/>
        <v/>
      </c>
      <c r="FF330" s="27" t="str">
        <f t="shared" si="90"/>
        <v/>
      </c>
      <c r="FG330" s="27" t="str">
        <f t="shared" si="91"/>
        <v/>
      </c>
      <c r="FH330" s="27" t="str">
        <f t="shared" si="92"/>
        <v/>
      </c>
      <c r="FI330" s="27" t="str">
        <f t="shared" si="93"/>
        <v/>
      </c>
      <c r="FK330" s="42">
        <f t="shared" si="94"/>
        <v>1</v>
      </c>
      <c r="FL330" s="42" t="str">
        <f t="shared" si="83"/>
        <v/>
      </c>
    </row>
    <row r="331" spans="4:168" ht="13.5" customHeight="1" x14ac:dyDescent="0.15">
      <c r="D331" s="234">
        <v>161</v>
      </c>
      <c r="E331" s="933"/>
      <c r="F331" s="934"/>
      <c r="G331" s="935"/>
      <c r="H331" s="936"/>
      <c r="I331" s="937"/>
      <c r="J331" s="938"/>
      <c r="K331" s="939"/>
      <c r="L331" s="939"/>
      <c r="M331" s="930"/>
      <c r="N331" s="931"/>
      <c r="O331" s="932"/>
      <c r="P331" s="938"/>
      <c r="Q331" s="938"/>
      <c r="R331" s="938"/>
      <c r="S331" s="938"/>
      <c r="T331" s="940"/>
      <c r="U331" s="940"/>
      <c r="V331" s="940"/>
      <c r="W331" s="940"/>
      <c r="X331" s="940"/>
      <c r="Y331" s="940"/>
      <c r="Z331" s="940"/>
      <c r="AA331" s="940"/>
      <c r="AB331" s="940"/>
      <c r="AC331" s="940"/>
      <c r="AD331" s="941"/>
      <c r="AE331" s="942"/>
      <c r="AF331" s="942"/>
      <c r="AG331" s="943"/>
      <c r="AH331" s="940"/>
      <c r="AI331" s="940"/>
      <c r="AJ331" s="938"/>
      <c r="AK331" s="938"/>
      <c r="AL331" s="938"/>
      <c r="AM331" s="938"/>
      <c r="AN331" s="944"/>
      <c r="AO331" s="944"/>
      <c r="AP331" s="944"/>
      <c r="AQ331" s="940"/>
      <c r="AR331" s="940"/>
      <c r="AS331" s="945">
        <f t="shared" si="97"/>
        <v>0</v>
      </c>
      <c r="AT331" s="945"/>
      <c r="AU331" s="945"/>
      <c r="AV331" s="945"/>
      <c r="AW331" s="946"/>
      <c r="AX331" s="947"/>
      <c r="AY331" s="948"/>
      <c r="AZ331" s="948"/>
      <c r="BA331" s="948"/>
      <c r="BB331" s="948"/>
      <c r="CM331" s="47"/>
      <c r="CN331" s="213"/>
      <c r="CO331" s="217"/>
      <c r="CP331" s="216"/>
      <c r="CQ331" s="216"/>
      <c r="CR331" s="216"/>
      <c r="CS331" s="216"/>
      <c r="CT331" s="216"/>
      <c r="CU331" s="216"/>
      <c r="DT331"/>
      <c r="DU331"/>
      <c r="DV331"/>
      <c r="DW331"/>
      <c r="DX331"/>
      <c r="DY331"/>
      <c r="DZ331"/>
      <c r="EA331"/>
      <c r="EB331"/>
      <c r="EC331"/>
      <c r="EL331" s="13"/>
      <c r="EM331" s="13"/>
      <c r="EN331" s="27">
        <f t="shared" si="96"/>
        <v>0</v>
      </c>
      <c r="EO331" s="27" t="str">
        <f t="shared" si="84"/>
        <v/>
      </c>
      <c r="EP331" s="13"/>
      <c r="EQ331" s="13">
        <f>IF(AND(OR($P331="固・国A",$P331="固・国B",$P331="固"),OR($AJ331=PL①!$H$29,$AJ331=PL①!$H$30,$AJ331=PL①!$H$31)),1,0)</f>
        <v>0</v>
      </c>
      <c r="ER331" s="13">
        <f t="shared" si="85"/>
        <v>0</v>
      </c>
      <c r="ES331" s="13">
        <f>IF(ER331=0,1,IF($R$74="",0,VLOOKUP($R$74,PL②!A$58:$P$1530,ER331))+IF($AG$74="",0,VLOOKUP($AG$74,PL②!A$58:$P$1530,ER331))+IF($AV$74="",0,VLOOKUP($AV$74,PL②!A$58:$P$1530,ER331)))</f>
        <v>1</v>
      </c>
      <c r="ET331" s="13" t="str">
        <f t="shared" si="86"/>
        <v/>
      </c>
      <c r="EU331" s="13"/>
      <c r="EV331" s="13">
        <f>IF(OR($P331="固・国A",$P331="固・国B",$P331=PL①!$A$32,$P331=PL①!$A$33),1,0)</f>
        <v>1</v>
      </c>
      <c r="EY331" s="13">
        <f t="shared" si="87"/>
        <v>0</v>
      </c>
      <c r="EZ331" s="13">
        <f t="shared" si="88"/>
        <v>0</v>
      </c>
      <c r="FA331" s="13">
        <f>IF(AND($AJ331=PL①!$H$32,OR(入力①申請書項目!$P331="固・国A",入力①申請書項目!$P331="固・国B",入力①申請書項目!$P331="固")),1,0)</f>
        <v>0</v>
      </c>
      <c r="FB331" s="13">
        <f>IF(AND($R$70=PL②!$G$1,入力①申請書項目!$AJ331=PL①!$H$29,OR(入力①申請書項目!$P331="固・国A",入力①申請書項目!$P331="固・国B",入力①申請書項目!$P331=PL①!$A$32,入力①申請書項目!$P331=PL①!$A$33)),1,0)</f>
        <v>0</v>
      </c>
      <c r="FC331" s="13">
        <f>IF(AND($AW331=PL①!$D$29,OR(入力①申請書項目!$P331="固・国A",入力①申請書項目!$P331="固・国B",入力①申請書項目!$P331="固")),1,0)</f>
        <v>0</v>
      </c>
      <c r="FE331" s="27" t="str">
        <f t="shared" si="89"/>
        <v/>
      </c>
      <c r="FF331" s="27" t="str">
        <f t="shared" si="90"/>
        <v/>
      </c>
      <c r="FG331" s="27" t="str">
        <f t="shared" si="91"/>
        <v/>
      </c>
      <c r="FH331" s="27" t="str">
        <f t="shared" si="92"/>
        <v/>
      </c>
      <c r="FI331" s="27" t="str">
        <f t="shared" si="93"/>
        <v/>
      </c>
      <c r="FK331" s="42">
        <f t="shared" si="94"/>
        <v>1</v>
      </c>
      <c r="FL331" s="42" t="str">
        <f t="shared" ref="FL331:FL394" si="98">IF(FK331=0,"No."&amp;ROW(A163)&amp;" ","")</f>
        <v/>
      </c>
    </row>
    <row r="332" spans="4:168" ht="13.5" customHeight="1" x14ac:dyDescent="0.15">
      <c r="D332" s="234">
        <v>162</v>
      </c>
      <c r="E332" s="933"/>
      <c r="F332" s="934"/>
      <c r="G332" s="935"/>
      <c r="H332" s="936"/>
      <c r="I332" s="937"/>
      <c r="J332" s="938"/>
      <c r="K332" s="939"/>
      <c r="L332" s="939"/>
      <c r="M332" s="930"/>
      <c r="N332" s="931"/>
      <c r="O332" s="932"/>
      <c r="P332" s="938"/>
      <c r="Q332" s="938"/>
      <c r="R332" s="938"/>
      <c r="S332" s="938"/>
      <c r="T332" s="940"/>
      <c r="U332" s="940"/>
      <c r="V332" s="940"/>
      <c r="W332" s="940"/>
      <c r="X332" s="940"/>
      <c r="Y332" s="940"/>
      <c r="Z332" s="940"/>
      <c r="AA332" s="940"/>
      <c r="AB332" s="940"/>
      <c r="AC332" s="940"/>
      <c r="AD332" s="949"/>
      <c r="AE332" s="950"/>
      <c r="AF332" s="950"/>
      <c r="AG332" s="943"/>
      <c r="AH332" s="940"/>
      <c r="AI332" s="940"/>
      <c r="AJ332" s="938"/>
      <c r="AK332" s="938"/>
      <c r="AL332" s="938"/>
      <c r="AM332" s="938"/>
      <c r="AN332" s="944"/>
      <c r="AO332" s="944"/>
      <c r="AP332" s="944"/>
      <c r="AQ332" s="940"/>
      <c r="AR332" s="940"/>
      <c r="AS332" s="945">
        <f t="shared" si="97"/>
        <v>0</v>
      </c>
      <c r="AT332" s="945"/>
      <c r="AU332" s="945"/>
      <c r="AV332" s="945"/>
      <c r="AW332" s="946"/>
      <c r="AX332" s="947"/>
      <c r="AY332" s="948"/>
      <c r="AZ332" s="948"/>
      <c r="BA332" s="948"/>
      <c r="BB332" s="948"/>
      <c r="CM332" s="47"/>
      <c r="CN332" s="213"/>
      <c r="CO332" s="215"/>
      <c r="CP332" s="214"/>
      <c r="CQ332" s="214"/>
      <c r="CR332" s="214"/>
      <c r="CS332" s="214"/>
      <c r="CT332" s="214"/>
      <c r="CU332" s="214"/>
      <c r="DT332"/>
      <c r="DU332"/>
      <c r="DV332"/>
      <c r="DW332"/>
      <c r="DX332"/>
      <c r="DY332"/>
      <c r="DZ332"/>
      <c r="EA332"/>
      <c r="EB332"/>
      <c r="EC332"/>
      <c r="EL332" s="13"/>
      <c r="EM332" s="13"/>
      <c r="EN332" s="27">
        <f t="shared" si="96"/>
        <v>0</v>
      </c>
      <c r="EO332" s="27" t="str">
        <f t="shared" si="84"/>
        <v/>
      </c>
      <c r="EP332" s="13"/>
      <c r="EQ332" s="13">
        <f>IF(AND(OR($P332="固・国A",$P332="固・国B",$P332="固"),OR($AJ332=PL①!$H$29,$AJ332=PL①!$H$30,$AJ332=PL①!$H$31)),1,0)</f>
        <v>0</v>
      </c>
      <c r="ER332" s="13">
        <f t="shared" si="85"/>
        <v>0</v>
      </c>
      <c r="ES332" s="13">
        <f>IF(ER332=0,1,IF($R$74="",0,VLOOKUP($R$74,PL②!A$58:$P$1530,ER332))+IF($AG$74="",0,VLOOKUP($AG$74,PL②!A$58:$P$1530,ER332))+IF($AV$74="",0,VLOOKUP($AV$74,PL②!A$58:$P$1530,ER332)))</f>
        <v>1</v>
      </c>
      <c r="ET332" s="13" t="str">
        <f t="shared" si="86"/>
        <v/>
      </c>
      <c r="EU332" s="13"/>
      <c r="EV332" s="13">
        <f>IF(OR($P332="固・国A",$P332="固・国B",$P332=PL①!$A$32,$P332=PL①!$A$33),1,0)</f>
        <v>1</v>
      </c>
      <c r="EY332" s="13">
        <f t="shared" si="87"/>
        <v>0</v>
      </c>
      <c r="EZ332" s="13">
        <f t="shared" si="88"/>
        <v>0</v>
      </c>
      <c r="FA332" s="13">
        <f>IF(AND($AJ332=PL①!$H$32,OR(入力①申請書項目!$P332="固・国A",入力①申請書項目!$P332="固・国B",入力①申請書項目!$P332="固")),1,0)</f>
        <v>0</v>
      </c>
      <c r="FB332" s="13">
        <f>IF(AND($R$70=PL②!$G$1,入力①申請書項目!$AJ332=PL①!$H$29,OR(入力①申請書項目!$P332="固・国A",入力①申請書項目!$P332="固・国B",入力①申請書項目!$P332=PL①!$A$32,入力①申請書項目!$P332=PL①!$A$33)),1,0)</f>
        <v>0</v>
      </c>
      <c r="FC332" s="13">
        <f>IF(AND($AW332=PL①!$D$29,OR(入力①申請書項目!$P332="固・国A",入力①申請書項目!$P332="固・国B",入力①申請書項目!$P332="固")),1,0)</f>
        <v>0</v>
      </c>
      <c r="FE332" s="27" t="str">
        <f t="shared" si="89"/>
        <v/>
      </c>
      <c r="FF332" s="27" t="str">
        <f t="shared" si="90"/>
        <v/>
      </c>
      <c r="FG332" s="27" t="str">
        <f t="shared" si="91"/>
        <v/>
      </c>
      <c r="FH332" s="27" t="str">
        <f t="shared" si="92"/>
        <v/>
      </c>
      <c r="FI332" s="27" t="str">
        <f t="shared" si="93"/>
        <v/>
      </c>
      <c r="FK332" s="42">
        <f t="shared" si="94"/>
        <v>1</v>
      </c>
      <c r="FL332" s="42" t="str">
        <f t="shared" si="98"/>
        <v/>
      </c>
    </row>
    <row r="333" spans="4:168" ht="13.5" customHeight="1" x14ac:dyDescent="0.15">
      <c r="D333" s="234">
        <v>163</v>
      </c>
      <c r="E333" s="933"/>
      <c r="F333" s="934"/>
      <c r="G333" s="935"/>
      <c r="H333" s="936"/>
      <c r="I333" s="937"/>
      <c r="J333" s="938"/>
      <c r="K333" s="939"/>
      <c r="L333" s="939"/>
      <c r="M333" s="930"/>
      <c r="N333" s="931"/>
      <c r="O333" s="932"/>
      <c r="P333" s="938"/>
      <c r="Q333" s="938"/>
      <c r="R333" s="938"/>
      <c r="S333" s="938"/>
      <c r="T333" s="940"/>
      <c r="U333" s="940"/>
      <c r="V333" s="940"/>
      <c r="W333" s="940"/>
      <c r="X333" s="940"/>
      <c r="Y333" s="940"/>
      <c r="Z333" s="940"/>
      <c r="AA333" s="940"/>
      <c r="AB333" s="940"/>
      <c r="AC333" s="940"/>
      <c r="AD333" s="941"/>
      <c r="AE333" s="942"/>
      <c r="AF333" s="942"/>
      <c r="AG333" s="952"/>
      <c r="AH333" s="952"/>
      <c r="AI333" s="943"/>
      <c r="AJ333" s="953"/>
      <c r="AK333" s="954"/>
      <c r="AL333" s="954"/>
      <c r="AM333" s="955"/>
      <c r="AN333" s="944"/>
      <c r="AO333" s="944"/>
      <c r="AP333" s="944"/>
      <c r="AQ333" s="951"/>
      <c r="AR333" s="952"/>
      <c r="AS333" s="945">
        <f t="shared" si="97"/>
        <v>0</v>
      </c>
      <c r="AT333" s="945"/>
      <c r="AU333" s="945"/>
      <c r="AV333" s="945"/>
      <c r="AW333" s="946"/>
      <c r="AX333" s="947"/>
      <c r="AY333" s="948"/>
      <c r="AZ333" s="948"/>
      <c r="BA333" s="948"/>
      <c r="BB333" s="948"/>
      <c r="CM333" s="47"/>
      <c r="CN333" s="213"/>
      <c r="CO333" s="218"/>
      <c r="CP333" s="216"/>
      <c r="CQ333" s="216"/>
      <c r="CR333" s="216"/>
      <c r="CS333" s="216"/>
      <c r="CT333" s="216"/>
      <c r="CU333" s="216"/>
      <c r="CV333" s="219"/>
      <c r="DT333"/>
      <c r="DU333"/>
      <c r="DV333"/>
      <c r="DW333"/>
      <c r="DX333"/>
      <c r="DY333"/>
      <c r="DZ333"/>
      <c r="EA333"/>
      <c r="EB333"/>
      <c r="EC333"/>
      <c r="EL333" s="13"/>
      <c r="EM333" s="13"/>
      <c r="EN333" s="27">
        <f t="shared" si="96"/>
        <v>0</v>
      </c>
      <c r="EO333" s="27" t="str">
        <f t="shared" ref="EO333:EO396" si="99">IF($T333="","",$G333*12+$J333)</f>
        <v/>
      </c>
      <c r="EP333" s="13"/>
      <c r="EQ333" s="13">
        <f>IF(AND(OR($P333="固・国A",$P333="固・国B",$P333="固"),OR($AJ333=PL①!$H$29,$AJ333=PL①!$H$30,$AJ333=PL①!$H$31)),1,0)</f>
        <v>0</v>
      </c>
      <c r="ER333" s="13">
        <f t="shared" ref="ER333:ER396" si="100">IF($EQ333=1,IF($AD333="埼玉県",10,0)+IF($AD333="千葉県",11,0)+IF($AD333="東京都",12,0)+IF($AD333="神奈川県",13,0)+IF($AD333="愛知県",14,0)+IF($AD333="京都府",15,0)+IF($AD333="大阪府",16,0),0)</f>
        <v>0</v>
      </c>
      <c r="ES333" s="13">
        <f>IF(ER333=0,1,IF($R$74="",0,VLOOKUP($R$74,PL②!A$58:$P$1530,ER333))+IF($AG$74="",0,VLOOKUP($AG$74,PL②!A$58:$P$1530,ER333))+IF($AV$74="",0,VLOOKUP($AV$74,PL②!A$58:$P$1530,ER333)))</f>
        <v>1</v>
      </c>
      <c r="ET333" s="13" t="str">
        <f t="shared" ref="ET333:ET396" si="101">IF($ES333=0,"No."&amp;ROW($A192)&amp;" ","")</f>
        <v/>
      </c>
      <c r="EU333" s="13"/>
      <c r="EV333" s="13">
        <f>IF(OR($P333="固・国A",$P333="固・国B",$P333=PL①!$A$32,$P333=PL①!$A$33),1,0)</f>
        <v>1</v>
      </c>
      <c r="EY333" s="13">
        <f t="shared" ref="EY333:EY396" si="102">IF(AND($EO333&lt;$EY$178,$EV333=1),1,0)</f>
        <v>0</v>
      </c>
      <c r="EZ333" s="13">
        <f t="shared" ref="EZ333:EZ396" si="103">IF(AND($EO333&lt;$EY$178,$EQ333),1,0)</f>
        <v>0</v>
      </c>
      <c r="FA333" s="13">
        <f>IF(AND($AJ333=PL①!$H$32,OR(入力①申請書項目!$P333="固・国A",入力①申請書項目!$P333="固・国B",入力①申請書項目!$P333="固")),1,0)</f>
        <v>0</v>
      </c>
      <c r="FB333" s="13">
        <f>IF(AND($R$70=PL②!$G$1,入力①申請書項目!$AJ333=PL①!$H$29,OR(入力①申請書項目!$P333="固・国A",入力①申請書項目!$P333="固・国B",入力①申請書項目!$P333=PL①!$A$32,入力①申請書項目!$P333=PL①!$A$33)),1,0)</f>
        <v>0</v>
      </c>
      <c r="FC333" s="13">
        <f>IF(AND($AW333=PL①!$D$29,OR(入力①申請書項目!$P333="固・国A",入力①申請書項目!$P333="固・国B",入力①申請書項目!$P333="固")),1,0)</f>
        <v>0</v>
      </c>
      <c r="FE333" s="27" t="str">
        <f t="shared" ref="FE333:FE396" si="104">IF($EY333=1,"No."&amp;ROW($A192)&amp;" ","")</f>
        <v/>
      </c>
      <c r="FF333" s="27" t="str">
        <f t="shared" ref="FF333:FF396" si="105">IF($EZ333=1,"No."&amp;ROW($A192)&amp;" ","")</f>
        <v/>
      </c>
      <c r="FG333" s="27" t="str">
        <f t="shared" ref="FG333:FG396" si="106">IF($FA333=1,"No."&amp;ROW($A192)&amp;" ","")</f>
        <v/>
      </c>
      <c r="FH333" s="27" t="str">
        <f t="shared" ref="FH333:FH396" si="107">IF($FB333=1,"No."&amp;ROW($A192)&amp;" ","")</f>
        <v/>
      </c>
      <c r="FI333" s="27" t="str">
        <f t="shared" ref="FI333:FI396" si="108">IF($FC333=1,"No."&amp;ROW($A192)&amp;" ","")</f>
        <v/>
      </c>
      <c r="FK333" s="42">
        <f t="shared" ref="FK333:FK396" si="109">IF($T333="",1,IF($P333="",0,1)*IF($AD333="",0,1)*IF($AJ333="",0,1)*IF($AY333="",0,1))</f>
        <v>1</v>
      </c>
      <c r="FL333" s="42" t="str">
        <f t="shared" si="98"/>
        <v/>
      </c>
    </row>
    <row r="334" spans="4:168" ht="13.5" customHeight="1" x14ac:dyDescent="0.15">
      <c r="D334" s="234">
        <v>164</v>
      </c>
      <c r="E334" s="933"/>
      <c r="F334" s="934"/>
      <c r="G334" s="935"/>
      <c r="H334" s="936"/>
      <c r="I334" s="937"/>
      <c r="J334" s="938"/>
      <c r="K334" s="939"/>
      <c r="L334" s="939"/>
      <c r="M334" s="930"/>
      <c r="N334" s="931"/>
      <c r="O334" s="932"/>
      <c r="P334" s="938"/>
      <c r="Q334" s="938"/>
      <c r="R334" s="938"/>
      <c r="S334" s="938"/>
      <c r="T334" s="940"/>
      <c r="U334" s="940"/>
      <c r="V334" s="940"/>
      <c r="W334" s="940"/>
      <c r="X334" s="940"/>
      <c r="Y334" s="940"/>
      <c r="Z334" s="940"/>
      <c r="AA334" s="940"/>
      <c r="AB334" s="940"/>
      <c r="AC334" s="940"/>
      <c r="AD334" s="941"/>
      <c r="AE334" s="942"/>
      <c r="AF334" s="942"/>
      <c r="AG334" s="943"/>
      <c r="AH334" s="940"/>
      <c r="AI334" s="940"/>
      <c r="AJ334" s="938"/>
      <c r="AK334" s="938"/>
      <c r="AL334" s="938"/>
      <c r="AM334" s="938"/>
      <c r="AN334" s="944"/>
      <c r="AO334" s="944"/>
      <c r="AP334" s="944"/>
      <c r="AQ334" s="940"/>
      <c r="AR334" s="940"/>
      <c r="AS334" s="945">
        <f t="shared" si="97"/>
        <v>0</v>
      </c>
      <c r="AT334" s="945"/>
      <c r="AU334" s="945"/>
      <c r="AV334" s="945"/>
      <c r="AW334" s="946"/>
      <c r="AX334" s="947"/>
      <c r="AY334" s="948"/>
      <c r="AZ334" s="948"/>
      <c r="BA334" s="948"/>
      <c r="BB334" s="948"/>
      <c r="CM334" s="47"/>
      <c r="CN334" s="213"/>
      <c r="CO334" s="215"/>
      <c r="CP334" s="214"/>
      <c r="CQ334" s="214"/>
      <c r="CR334" s="214"/>
      <c r="CS334" s="214"/>
      <c r="CT334" s="214"/>
      <c r="CU334" s="214"/>
      <c r="DT334"/>
      <c r="DU334"/>
      <c r="DV334"/>
      <c r="DW334"/>
      <c r="DX334"/>
      <c r="DY334"/>
      <c r="DZ334"/>
      <c r="EA334"/>
      <c r="EB334"/>
      <c r="EC334"/>
      <c r="EL334" s="13"/>
      <c r="EM334" s="13"/>
      <c r="EN334" s="27">
        <f t="shared" ref="EN334:EN397" si="110">IF($T334="",0,1)</f>
        <v>0</v>
      </c>
      <c r="EO334" s="27" t="str">
        <f t="shared" si="99"/>
        <v/>
      </c>
      <c r="EP334" s="13"/>
      <c r="EQ334" s="13">
        <f>IF(AND(OR($P334="固・国A",$P334="固・国B",$P334="固"),OR($AJ334=PL①!$H$29,$AJ334=PL①!$H$30,$AJ334=PL①!$H$31)),1,0)</f>
        <v>0</v>
      </c>
      <c r="ER334" s="13">
        <f t="shared" si="100"/>
        <v>0</v>
      </c>
      <c r="ES334" s="13">
        <f>IF(ER334=0,1,IF($R$74="",0,VLOOKUP($R$74,PL②!A$58:$P$1530,ER334))+IF($AG$74="",0,VLOOKUP($AG$74,PL②!A$58:$P$1530,ER334))+IF($AV$74="",0,VLOOKUP($AV$74,PL②!A$58:$P$1530,ER334)))</f>
        <v>1</v>
      </c>
      <c r="ET334" s="13" t="str">
        <f t="shared" si="101"/>
        <v/>
      </c>
      <c r="EU334" s="13"/>
      <c r="EV334" s="13">
        <f>IF(OR($P334="固・国A",$P334="固・国B",$P334=PL①!$A$32,$P334=PL①!$A$33),1,0)</f>
        <v>1</v>
      </c>
      <c r="EY334" s="13">
        <f t="shared" si="102"/>
        <v>0</v>
      </c>
      <c r="EZ334" s="13">
        <f t="shared" si="103"/>
        <v>0</v>
      </c>
      <c r="FA334" s="13">
        <f>IF(AND($AJ334=PL①!$H$32,OR(入力①申請書項目!$P334="固・国A",入力①申請書項目!$P334="固・国B",入力①申請書項目!$P334="固")),1,0)</f>
        <v>0</v>
      </c>
      <c r="FB334" s="13">
        <f>IF(AND($R$70=PL②!$G$1,入力①申請書項目!$AJ334=PL①!$H$29,OR(入力①申請書項目!$P334="固・国A",入力①申請書項目!$P334="固・国B",入力①申請書項目!$P334=PL①!$A$32,入力①申請書項目!$P334=PL①!$A$33)),1,0)</f>
        <v>0</v>
      </c>
      <c r="FC334" s="13">
        <f>IF(AND($AW334=PL①!$D$29,OR(入力①申請書項目!$P334="固・国A",入力①申請書項目!$P334="固・国B",入力①申請書項目!$P334="固")),1,0)</f>
        <v>0</v>
      </c>
      <c r="FE334" s="27" t="str">
        <f t="shared" si="104"/>
        <v/>
      </c>
      <c r="FF334" s="27" t="str">
        <f t="shared" si="105"/>
        <v/>
      </c>
      <c r="FG334" s="27" t="str">
        <f t="shared" si="106"/>
        <v/>
      </c>
      <c r="FH334" s="27" t="str">
        <f t="shared" si="107"/>
        <v/>
      </c>
      <c r="FI334" s="27" t="str">
        <f t="shared" si="108"/>
        <v/>
      </c>
      <c r="FK334" s="42">
        <f t="shared" si="109"/>
        <v>1</v>
      </c>
      <c r="FL334" s="42" t="str">
        <f t="shared" si="98"/>
        <v/>
      </c>
    </row>
    <row r="335" spans="4:168" ht="13.5" customHeight="1" x14ac:dyDescent="0.15">
      <c r="D335" s="234">
        <v>165</v>
      </c>
      <c r="E335" s="933"/>
      <c r="F335" s="934"/>
      <c r="G335" s="935"/>
      <c r="H335" s="936"/>
      <c r="I335" s="937"/>
      <c r="J335" s="938"/>
      <c r="K335" s="939"/>
      <c r="L335" s="939"/>
      <c r="M335" s="930"/>
      <c r="N335" s="931"/>
      <c r="O335" s="932"/>
      <c r="P335" s="938"/>
      <c r="Q335" s="938"/>
      <c r="R335" s="938"/>
      <c r="S335" s="938"/>
      <c r="T335" s="940"/>
      <c r="U335" s="940"/>
      <c r="V335" s="940"/>
      <c r="W335" s="940"/>
      <c r="X335" s="940"/>
      <c r="Y335" s="940"/>
      <c r="Z335" s="940"/>
      <c r="AA335" s="940"/>
      <c r="AB335" s="940"/>
      <c r="AC335" s="940"/>
      <c r="AD335" s="949"/>
      <c r="AE335" s="950"/>
      <c r="AF335" s="950"/>
      <c r="AG335" s="943"/>
      <c r="AH335" s="940"/>
      <c r="AI335" s="940"/>
      <c r="AJ335" s="938"/>
      <c r="AK335" s="938"/>
      <c r="AL335" s="938"/>
      <c r="AM335" s="938"/>
      <c r="AN335" s="944"/>
      <c r="AO335" s="944"/>
      <c r="AP335" s="944"/>
      <c r="AQ335" s="940"/>
      <c r="AR335" s="940"/>
      <c r="AS335" s="945">
        <f t="shared" si="97"/>
        <v>0</v>
      </c>
      <c r="AT335" s="945"/>
      <c r="AU335" s="945"/>
      <c r="AV335" s="945"/>
      <c r="AW335" s="946"/>
      <c r="AX335" s="947"/>
      <c r="AY335" s="948"/>
      <c r="AZ335" s="948"/>
      <c r="BA335" s="948"/>
      <c r="BB335" s="948"/>
      <c r="CM335" s="47"/>
      <c r="CN335" s="213"/>
      <c r="CO335" s="215"/>
      <c r="CP335" s="214"/>
      <c r="CQ335" s="214"/>
      <c r="CR335" s="214"/>
      <c r="CS335" s="214"/>
      <c r="CT335" s="214"/>
      <c r="CU335" s="214"/>
      <c r="DT335"/>
      <c r="DU335"/>
      <c r="DV335"/>
      <c r="DW335"/>
      <c r="DX335"/>
      <c r="DY335"/>
      <c r="DZ335"/>
      <c r="EA335"/>
      <c r="EB335"/>
      <c r="EC335"/>
      <c r="EL335" s="13"/>
      <c r="EM335" s="13"/>
      <c r="EN335" s="27">
        <f t="shared" si="110"/>
        <v>0</v>
      </c>
      <c r="EO335" s="27" t="str">
        <f t="shared" si="99"/>
        <v/>
      </c>
      <c r="EP335" s="13"/>
      <c r="EQ335" s="13">
        <f>IF(AND(OR($P335="固・国A",$P335="固・国B",$P335="固"),OR($AJ335=PL①!$H$29,$AJ335=PL①!$H$30,$AJ335=PL①!$H$31)),1,0)</f>
        <v>0</v>
      </c>
      <c r="ER335" s="13">
        <f t="shared" si="100"/>
        <v>0</v>
      </c>
      <c r="ES335" s="13">
        <f>IF(ER335=0,1,IF($R$74="",0,VLOOKUP($R$74,PL②!A$58:$P$1530,ER335))+IF($AG$74="",0,VLOOKUP($AG$74,PL②!A$58:$P$1530,ER335))+IF($AV$74="",0,VLOOKUP($AV$74,PL②!A$58:$P$1530,ER335)))</f>
        <v>1</v>
      </c>
      <c r="ET335" s="13" t="str">
        <f t="shared" si="101"/>
        <v/>
      </c>
      <c r="EU335" s="13"/>
      <c r="EV335" s="13">
        <f>IF(OR($P335="固・国A",$P335="固・国B",$P335=PL①!$A$32,$P335=PL①!$A$33),1,0)</f>
        <v>1</v>
      </c>
      <c r="EY335" s="13">
        <f t="shared" si="102"/>
        <v>0</v>
      </c>
      <c r="EZ335" s="13">
        <f t="shared" si="103"/>
        <v>0</v>
      </c>
      <c r="FA335" s="13">
        <f>IF(AND($AJ335=PL①!$H$32,OR(入力①申請書項目!$P335="固・国A",入力①申請書項目!$P335="固・国B",入力①申請書項目!$P335="固")),1,0)</f>
        <v>0</v>
      </c>
      <c r="FB335" s="13">
        <f>IF(AND($R$70=PL②!$G$1,入力①申請書項目!$AJ335=PL①!$H$29,OR(入力①申請書項目!$P335="固・国A",入力①申請書項目!$P335="固・国B",入力①申請書項目!$P335=PL①!$A$32,入力①申請書項目!$P335=PL①!$A$33)),1,0)</f>
        <v>0</v>
      </c>
      <c r="FC335" s="13">
        <f>IF(AND($AW335=PL①!$D$29,OR(入力①申請書項目!$P335="固・国A",入力①申請書項目!$P335="固・国B",入力①申請書項目!$P335="固")),1,0)</f>
        <v>0</v>
      </c>
      <c r="FE335" s="27" t="str">
        <f t="shared" si="104"/>
        <v/>
      </c>
      <c r="FF335" s="27" t="str">
        <f t="shared" si="105"/>
        <v/>
      </c>
      <c r="FG335" s="27" t="str">
        <f t="shared" si="106"/>
        <v/>
      </c>
      <c r="FH335" s="27" t="str">
        <f t="shared" si="107"/>
        <v/>
      </c>
      <c r="FI335" s="27" t="str">
        <f t="shared" si="108"/>
        <v/>
      </c>
      <c r="FK335" s="42">
        <f t="shared" si="109"/>
        <v>1</v>
      </c>
      <c r="FL335" s="42" t="str">
        <f t="shared" si="98"/>
        <v/>
      </c>
    </row>
    <row r="336" spans="4:168" ht="13.5" customHeight="1" x14ac:dyDescent="0.15">
      <c r="D336" s="234">
        <v>166</v>
      </c>
      <c r="E336" s="933"/>
      <c r="F336" s="934"/>
      <c r="G336" s="935"/>
      <c r="H336" s="936"/>
      <c r="I336" s="937"/>
      <c r="J336" s="938"/>
      <c r="K336" s="939"/>
      <c r="L336" s="939"/>
      <c r="M336" s="930"/>
      <c r="N336" s="931"/>
      <c r="O336" s="932"/>
      <c r="P336" s="938"/>
      <c r="Q336" s="938"/>
      <c r="R336" s="938"/>
      <c r="S336" s="938"/>
      <c r="T336" s="940"/>
      <c r="U336" s="940"/>
      <c r="V336" s="940"/>
      <c r="W336" s="940"/>
      <c r="X336" s="940"/>
      <c r="Y336" s="940"/>
      <c r="Z336" s="940"/>
      <c r="AA336" s="940"/>
      <c r="AB336" s="940"/>
      <c r="AC336" s="940"/>
      <c r="AD336" s="941"/>
      <c r="AE336" s="942"/>
      <c r="AF336" s="942"/>
      <c r="AG336" s="952"/>
      <c r="AH336" s="952"/>
      <c r="AI336" s="943"/>
      <c r="AJ336" s="953"/>
      <c r="AK336" s="954"/>
      <c r="AL336" s="954"/>
      <c r="AM336" s="955"/>
      <c r="AN336" s="944"/>
      <c r="AO336" s="944"/>
      <c r="AP336" s="944"/>
      <c r="AQ336" s="951"/>
      <c r="AR336" s="952"/>
      <c r="AS336" s="945">
        <f t="shared" si="97"/>
        <v>0</v>
      </c>
      <c r="AT336" s="945"/>
      <c r="AU336" s="945"/>
      <c r="AV336" s="945"/>
      <c r="AW336" s="946"/>
      <c r="AX336" s="947"/>
      <c r="AY336" s="948"/>
      <c r="AZ336" s="948"/>
      <c r="BA336" s="948"/>
      <c r="BB336" s="948"/>
      <c r="CM336" s="47"/>
      <c r="CN336" s="213"/>
      <c r="CO336" s="215"/>
      <c r="CP336" s="216"/>
      <c r="CQ336" s="216"/>
      <c r="CR336" s="216"/>
      <c r="CS336" s="216"/>
      <c r="CT336" s="216"/>
      <c r="CU336" s="216"/>
      <c r="CV336" s="220"/>
      <c r="DT336"/>
      <c r="DU336"/>
      <c r="DV336"/>
      <c r="DW336"/>
      <c r="DX336"/>
      <c r="DY336"/>
      <c r="DZ336"/>
      <c r="EA336"/>
      <c r="EB336"/>
      <c r="EC336"/>
      <c r="EL336" s="13"/>
      <c r="EM336" s="13"/>
      <c r="EN336" s="27">
        <f t="shared" si="110"/>
        <v>0</v>
      </c>
      <c r="EO336" s="27" t="str">
        <f t="shared" si="99"/>
        <v/>
      </c>
      <c r="EP336" s="13"/>
      <c r="EQ336" s="13">
        <f>IF(AND(OR($P336="固・国A",$P336="固・国B",$P336="固"),OR($AJ336=PL①!$H$29,$AJ336=PL①!$H$30,$AJ336=PL①!$H$31)),1,0)</f>
        <v>0</v>
      </c>
      <c r="ER336" s="13">
        <f t="shared" si="100"/>
        <v>0</v>
      </c>
      <c r="ES336" s="13">
        <f>IF(ER336=0,1,IF($R$74="",0,VLOOKUP($R$74,PL②!A$58:$P$1530,ER336))+IF($AG$74="",0,VLOOKUP($AG$74,PL②!A$58:$P$1530,ER336))+IF($AV$74="",0,VLOOKUP($AV$74,PL②!A$58:$P$1530,ER336)))</f>
        <v>1</v>
      </c>
      <c r="ET336" s="13" t="str">
        <f t="shared" si="101"/>
        <v/>
      </c>
      <c r="EU336" s="13"/>
      <c r="EV336" s="13">
        <f>IF(OR($P336="固・国A",$P336="固・国B",$P336=PL①!$A$32,$P336=PL①!$A$33),1,0)</f>
        <v>1</v>
      </c>
      <c r="EY336" s="13">
        <f t="shared" si="102"/>
        <v>0</v>
      </c>
      <c r="EZ336" s="13">
        <f t="shared" si="103"/>
        <v>0</v>
      </c>
      <c r="FA336" s="13">
        <f>IF(AND($AJ336=PL①!$H$32,OR(入力①申請書項目!$P336="固・国A",入力①申請書項目!$P336="固・国B",入力①申請書項目!$P336="固")),1,0)</f>
        <v>0</v>
      </c>
      <c r="FB336" s="13">
        <f>IF(AND($R$70=PL②!$G$1,入力①申請書項目!$AJ336=PL①!$H$29,OR(入力①申請書項目!$P336="固・国A",入力①申請書項目!$P336="固・国B",入力①申請書項目!$P336=PL①!$A$32,入力①申請書項目!$P336=PL①!$A$33)),1,0)</f>
        <v>0</v>
      </c>
      <c r="FC336" s="13">
        <f>IF(AND($AW336=PL①!$D$29,OR(入力①申請書項目!$P336="固・国A",入力①申請書項目!$P336="固・国B",入力①申請書項目!$P336="固")),1,0)</f>
        <v>0</v>
      </c>
      <c r="FE336" s="27" t="str">
        <f t="shared" si="104"/>
        <v/>
      </c>
      <c r="FF336" s="27" t="str">
        <f t="shared" si="105"/>
        <v/>
      </c>
      <c r="FG336" s="27" t="str">
        <f t="shared" si="106"/>
        <v/>
      </c>
      <c r="FH336" s="27" t="str">
        <f t="shared" si="107"/>
        <v/>
      </c>
      <c r="FI336" s="27" t="str">
        <f t="shared" si="108"/>
        <v/>
      </c>
      <c r="FK336" s="42">
        <f t="shared" si="109"/>
        <v>1</v>
      </c>
      <c r="FL336" s="42" t="str">
        <f t="shared" si="98"/>
        <v/>
      </c>
    </row>
    <row r="337" spans="4:168" ht="13.5" customHeight="1" x14ac:dyDescent="0.15">
      <c r="D337" s="234">
        <v>167</v>
      </c>
      <c r="E337" s="933"/>
      <c r="F337" s="934"/>
      <c r="G337" s="935"/>
      <c r="H337" s="936"/>
      <c r="I337" s="937"/>
      <c r="J337" s="938"/>
      <c r="K337" s="939"/>
      <c r="L337" s="939"/>
      <c r="M337" s="930"/>
      <c r="N337" s="931"/>
      <c r="O337" s="932"/>
      <c r="P337" s="938"/>
      <c r="Q337" s="938"/>
      <c r="R337" s="938"/>
      <c r="S337" s="938"/>
      <c r="T337" s="940"/>
      <c r="U337" s="940"/>
      <c r="V337" s="940"/>
      <c r="W337" s="940"/>
      <c r="X337" s="940"/>
      <c r="Y337" s="940"/>
      <c r="Z337" s="940"/>
      <c r="AA337" s="940"/>
      <c r="AB337" s="940"/>
      <c r="AC337" s="940"/>
      <c r="AD337" s="941"/>
      <c r="AE337" s="942"/>
      <c r="AF337" s="942"/>
      <c r="AG337" s="943"/>
      <c r="AH337" s="940"/>
      <c r="AI337" s="940"/>
      <c r="AJ337" s="938"/>
      <c r="AK337" s="938"/>
      <c r="AL337" s="938"/>
      <c r="AM337" s="938"/>
      <c r="AN337" s="944"/>
      <c r="AO337" s="944"/>
      <c r="AP337" s="944"/>
      <c r="AQ337" s="940"/>
      <c r="AR337" s="940"/>
      <c r="AS337" s="945">
        <f t="shared" si="97"/>
        <v>0</v>
      </c>
      <c r="AT337" s="945"/>
      <c r="AU337" s="945"/>
      <c r="AV337" s="945"/>
      <c r="AW337" s="946"/>
      <c r="AX337" s="947"/>
      <c r="AY337" s="948"/>
      <c r="AZ337" s="948"/>
      <c r="BA337" s="948"/>
      <c r="BB337" s="948"/>
      <c r="CM337" s="201"/>
      <c r="CN337" s="213"/>
      <c r="CO337" s="213"/>
      <c r="CP337" s="214"/>
      <c r="CQ337" s="214"/>
      <c r="CR337" s="214"/>
      <c r="CS337" s="214"/>
      <c r="CT337" s="214"/>
      <c r="CU337" s="214"/>
      <c r="CV337" s="214"/>
      <c r="DT337"/>
      <c r="DU337"/>
      <c r="DV337"/>
      <c r="DW337"/>
      <c r="DX337"/>
      <c r="DY337"/>
      <c r="DZ337"/>
      <c r="EA337"/>
      <c r="EB337"/>
      <c r="EC337"/>
      <c r="EL337" s="13"/>
      <c r="EM337" s="13"/>
      <c r="EN337" s="27">
        <f t="shared" si="110"/>
        <v>0</v>
      </c>
      <c r="EO337" s="27" t="str">
        <f t="shared" si="99"/>
        <v/>
      </c>
      <c r="EP337" s="13"/>
      <c r="EQ337" s="13">
        <f>IF(AND(OR($P337="固・国A",$P337="固・国B",$P337="固"),OR($AJ337=PL①!$H$29,$AJ337=PL①!$H$30,$AJ337=PL①!$H$31)),1,0)</f>
        <v>0</v>
      </c>
      <c r="ER337" s="13">
        <f t="shared" si="100"/>
        <v>0</v>
      </c>
      <c r="ES337" s="13">
        <f>IF(ER337=0,1,IF($R$74="",0,VLOOKUP($R$74,PL②!A$58:$P$1530,ER337))+IF($AG$74="",0,VLOOKUP($AG$74,PL②!A$58:$P$1530,ER337))+IF($AV$74="",0,VLOOKUP($AV$74,PL②!A$58:$P$1530,ER337)))</f>
        <v>1</v>
      </c>
      <c r="ET337" s="13" t="str">
        <f t="shared" si="101"/>
        <v/>
      </c>
      <c r="EU337" s="13"/>
      <c r="EV337" s="13">
        <f>IF(OR($P337="固・国A",$P337="固・国B",$P337=PL①!$A$32,$P337=PL①!$A$33),1,0)</f>
        <v>1</v>
      </c>
      <c r="EY337" s="13">
        <f t="shared" si="102"/>
        <v>0</v>
      </c>
      <c r="EZ337" s="13">
        <f t="shared" si="103"/>
        <v>0</v>
      </c>
      <c r="FA337" s="13">
        <f>IF(AND($AJ337=PL①!$H$32,OR(入力①申請書項目!$P337="固・国A",入力①申請書項目!$P337="固・国B",入力①申請書項目!$P337="固")),1,0)</f>
        <v>0</v>
      </c>
      <c r="FB337" s="13">
        <f>IF(AND($R$70=PL②!$G$1,入力①申請書項目!$AJ337=PL①!$H$29,OR(入力①申請書項目!$P337="固・国A",入力①申請書項目!$P337="固・国B",入力①申請書項目!$P337=PL①!$A$32,入力①申請書項目!$P337=PL①!$A$33)),1,0)</f>
        <v>0</v>
      </c>
      <c r="FC337" s="13">
        <f>IF(AND($AW337=PL①!$D$29,OR(入力①申請書項目!$P337="固・国A",入力①申請書項目!$P337="固・国B",入力①申請書項目!$P337="固")),1,0)</f>
        <v>0</v>
      </c>
      <c r="FE337" s="27" t="str">
        <f t="shared" si="104"/>
        <v/>
      </c>
      <c r="FF337" s="27" t="str">
        <f t="shared" si="105"/>
        <v/>
      </c>
      <c r="FG337" s="27" t="str">
        <f t="shared" si="106"/>
        <v/>
      </c>
      <c r="FH337" s="27" t="str">
        <f t="shared" si="107"/>
        <v/>
      </c>
      <c r="FI337" s="27" t="str">
        <f t="shared" si="108"/>
        <v/>
      </c>
      <c r="FK337" s="42">
        <f t="shared" si="109"/>
        <v>1</v>
      </c>
      <c r="FL337" s="42" t="str">
        <f t="shared" si="98"/>
        <v/>
      </c>
    </row>
    <row r="338" spans="4:168" ht="13.5" customHeight="1" x14ac:dyDescent="0.15">
      <c r="D338" s="234">
        <v>168</v>
      </c>
      <c r="E338" s="933"/>
      <c r="F338" s="934"/>
      <c r="G338" s="935"/>
      <c r="H338" s="936"/>
      <c r="I338" s="937"/>
      <c r="J338" s="938"/>
      <c r="K338" s="939"/>
      <c r="L338" s="939"/>
      <c r="M338" s="930"/>
      <c r="N338" s="931"/>
      <c r="O338" s="932"/>
      <c r="P338" s="938"/>
      <c r="Q338" s="938"/>
      <c r="R338" s="938"/>
      <c r="S338" s="938"/>
      <c r="T338" s="940"/>
      <c r="U338" s="940"/>
      <c r="V338" s="940"/>
      <c r="W338" s="940"/>
      <c r="X338" s="940"/>
      <c r="Y338" s="940"/>
      <c r="Z338" s="940"/>
      <c r="AA338" s="940"/>
      <c r="AB338" s="940"/>
      <c r="AC338" s="940"/>
      <c r="AD338" s="949"/>
      <c r="AE338" s="950"/>
      <c r="AF338" s="950"/>
      <c r="AG338" s="943"/>
      <c r="AH338" s="940"/>
      <c r="AI338" s="940"/>
      <c r="AJ338" s="938"/>
      <c r="AK338" s="938"/>
      <c r="AL338" s="938"/>
      <c r="AM338" s="938"/>
      <c r="AN338" s="944"/>
      <c r="AO338" s="944"/>
      <c r="AP338" s="944"/>
      <c r="AQ338" s="940"/>
      <c r="AR338" s="940"/>
      <c r="AS338" s="945">
        <f t="shared" si="97"/>
        <v>0</v>
      </c>
      <c r="AT338" s="945"/>
      <c r="AU338" s="945"/>
      <c r="AV338" s="945"/>
      <c r="AW338" s="946"/>
      <c r="AX338" s="947"/>
      <c r="AY338" s="948"/>
      <c r="AZ338" s="948"/>
      <c r="BA338" s="948"/>
      <c r="BB338" s="948"/>
      <c r="CM338" s="201"/>
      <c r="CN338" s="213"/>
      <c r="CO338" s="213"/>
      <c r="CP338" s="221"/>
      <c r="CQ338" s="221"/>
      <c r="CR338" s="221"/>
      <c r="CS338" s="221"/>
      <c r="CT338" s="221"/>
      <c r="CU338" s="221"/>
      <c r="DT338"/>
      <c r="DU338"/>
      <c r="DV338"/>
      <c r="DW338"/>
      <c r="DX338"/>
      <c r="DY338"/>
      <c r="DZ338"/>
      <c r="EA338"/>
      <c r="EB338"/>
      <c r="EC338"/>
      <c r="EL338" s="13"/>
      <c r="EM338" s="13"/>
      <c r="EN338" s="27">
        <f t="shared" si="110"/>
        <v>0</v>
      </c>
      <c r="EO338" s="27" t="str">
        <f t="shared" si="99"/>
        <v/>
      </c>
      <c r="EP338" s="13"/>
      <c r="EQ338" s="13">
        <f>IF(AND(OR($P338="固・国A",$P338="固・国B",$P338="固"),OR($AJ338=PL①!$H$29,$AJ338=PL①!$H$30,$AJ338=PL①!$H$31)),1,0)</f>
        <v>0</v>
      </c>
      <c r="ER338" s="13">
        <f t="shared" si="100"/>
        <v>0</v>
      </c>
      <c r="ES338" s="13">
        <f>IF(ER338=0,1,IF($R$74="",0,VLOOKUP($R$74,PL②!A$58:$P$1530,ER338))+IF($AG$74="",0,VLOOKUP($AG$74,PL②!A$58:$P$1530,ER338))+IF($AV$74="",0,VLOOKUP($AV$74,PL②!A$58:$P$1530,ER338)))</f>
        <v>1</v>
      </c>
      <c r="ET338" s="13" t="str">
        <f t="shared" si="101"/>
        <v/>
      </c>
      <c r="EU338" s="13"/>
      <c r="EV338" s="13">
        <f>IF(OR($P338="固・国A",$P338="固・国B",$P338=PL①!$A$32,$P338=PL①!$A$33),1,0)</f>
        <v>1</v>
      </c>
      <c r="EY338" s="13">
        <f t="shared" si="102"/>
        <v>0</v>
      </c>
      <c r="EZ338" s="13">
        <f t="shared" si="103"/>
        <v>0</v>
      </c>
      <c r="FA338" s="13">
        <f>IF(AND($AJ338=PL①!$H$32,OR(入力①申請書項目!$P338="固・国A",入力①申請書項目!$P338="固・国B",入力①申請書項目!$P338="固")),1,0)</f>
        <v>0</v>
      </c>
      <c r="FB338" s="13">
        <f>IF(AND($R$70=PL②!$G$1,入力①申請書項目!$AJ338=PL①!$H$29,OR(入力①申請書項目!$P338="固・国A",入力①申請書項目!$P338="固・国B",入力①申請書項目!$P338=PL①!$A$32,入力①申請書項目!$P338=PL①!$A$33)),1,0)</f>
        <v>0</v>
      </c>
      <c r="FC338" s="13">
        <f>IF(AND($AW338=PL①!$D$29,OR(入力①申請書項目!$P338="固・国A",入力①申請書項目!$P338="固・国B",入力①申請書項目!$P338="固")),1,0)</f>
        <v>0</v>
      </c>
      <c r="FE338" s="27" t="str">
        <f t="shared" si="104"/>
        <v/>
      </c>
      <c r="FF338" s="27" t="str">
        <f t="shared" si="105"/>
        <v/>
      </c>
      <c r="FG338" s="27" t="str">
        <f t="shared" si="106"/>
        <v/>
      </c>
      <c r="FH338" s="27" t="str">
        <f t="shared" si="107"/>
        <v/>
      </c>
      <c r="FI338" s="27" t="str">
        <f t="shared" si="108"/>
        <v/>
      </c>
      <c r="FK338" s="42">
        <f t="shared" si="109"/>
        <v>1</v>
      </c>
      <c r="FL338" s="42" t="str">
        <f t="shared" si="98"/>
        <v/>
      </c>
    </row>
    <row r="339" spans="4:168" ht="13.5" customHeight="1" x14ac:dyDescent="0.15">
      <c r="D339" s="234">
        <v>169</v>
      </c>
      <c r="E339" s="933"/>
      <c r="F339" s="934"/>
      <c r="G339" s="935"/>
      <c r="H339" s="936"/>
      <c r="I339" s="937"/>
      <c r="J339" s="938"/>
      <c r="K339" s="939"/>
      <c r="L339" s="939"/>
      <c r="M339" s="930"/>
      <c r="N339" s="931"/>
      <c r="O339" s="932"/>
      <c r="P339" s="938"/>
      <c r="Q339" s="938"/>
      <c r="R339" s="938"/>
      <c r="S339" s="938"/>
      <c r="T339" s="940"/>
      <c r="U339" s="940"/>
      <c r="V339" s="940"/>
      <c r="W339" s="940"/>
      <c r="X339" s="940"/>
      <c r="Y339" s="940"/>
      <c r="Z339" s="940"/>
      <c r="AA339" s="940"/>
      <c r="AB339" s="940"/>
      <c r="AC339" s="940"/>
      <c r="AD339" s="941"/>
      <c r="AE339" s="942"/>
      <c r="AF339" s="942"/>
      <c r="AG339" s="952"/>
      <c r="AH339" s="952"/>
      <c r="AI339" s="943"/>
      <c r="AJ339" s="953"/>
      <c r="AK339" s="954"/>
      <c r="AL339" s="954"/>
      <c r="AM339" s="955"/>
      <c r="AN339" s="944"/>
      <c r="AO339" s="944"/>
      <c r="AP339" s="944"/>
      <c r="AQ339" s="951"/>
      <c r="AR339" s="952"/>
      <c r="AS339" s="945">
        <f t="shared" si="97"/>
        <v>0</v>
      </c>
      <c r="AT339" s="945"/>
      <c r="AU339" s="945"/>
      <c r="AV339" s="945"/>
      <c r="AW339" s="946"/>
      <c r="AX339" s="947"/>
      <c r="AY339" s="948"/>
      <c r="AZ339" s="948"/>
      <c r="BA339" s="948"/>
      <c r="BB339" s="948"/>
      <c r="CN339" s="222"/>
      <c r="CO339" s="215"/>
      <c r="CP339" s="214"/>
      <c r="CQ339" s="214"/>
      <c r="CR339" s="214"/>
      <c r="CS339" s="214"/>
      <c r="CT339" s="214"/>
      <c r="CU339" s="214"/>
      <c r="DT339"/>
      <c r="DU339"/>
      <c r="DV339"/>
      <c r="DW339"/>
      <c r="DX339"/>
      <c r="DY339"/>
      <c r="DZ339"/>
      <c r="EA339"/>
      <c r="EB339"/>
      <c r="EC339"/>
      <c r="EL339" s="13"/>
      <c r="EM339" s="13"/>
      <c r="EN339" s="27">
        <f t="shared" si="110"/>
        <v>0</v>
      </c>
      <c r="EO339" s="27" t="str">
        <f t="shared" si="99"/>
        <v/>
      </c>
      <c r="EP339" s="13"/>
      <c r="EQ339" s="13">
        <f>IF(AND(OR($P339="固・国A",$P339="固・国B",$P339="固"),OR($AJ339=PL①!$H$29,$AJ339=PL①!$H$30,$AJ339=PL①!$H$31)),1,0)</f>
        <v>0</v>
      </c>
      <c r="ER339" s="13">
        <f t="shared" si="100"/>
        <v>0</v>
      </c>
      <c r="ES339" s="13">
        <f>IF(ER339=0,1,IF($R$74="",0,VLOOKUP($R$74,PL②!A$58:$P$1530,ER339))+IF($AG$74="",0,VLOOKUP($AG$74,PL②!A$58:$P$1530,ER339))+IF($AV$74="",0,VLOOKUP($AV$74,PL②!A$58:$P$1530,ER339)))</f>
        <v>1</v>
      </c>
      <c r="ET339" s="13" t="str">
        <f t="shared" si="101"/>
        <v/>
      </c>
      <c r="EU339" s="13"/>
      <c r="EV339" s="13">
        <f>IF(OR($P339="固・国A",$P339="固・国B",$P339=PL①!$A$32,$P339=PL①!$A$33),1,0)</f>
        <v>1</v>
      </c>
      <c r="EY339" s="13">
        <f t="shared" si="102"/>
        <v>0</v>
      </c>
      <c r="EZ339" s="13">
        <f t="shared" si="103"/>
        <v>0</v>
      </c>
      <c r="FA339" s="13">
        <f>IF(AND($AJ339=PL①!$H$32,OR(入力①申請書項目!$P339="固・国A",入力①申請書項目!$P339="固・国B",入力①申請書項目!$P339="固")),1,0)</f>
        <v>0</v>
      </c>
      <c r="FB339" s="13">
        <f>IF(AND($R$70=PL②!$G$1,入力①申請書項目!$AJ339=PL①!$H$29,OR(入力①申請書項目!$P339="固・国A",入力①申請書項目!$P339="固・国B",入力①申請書項目!$P339=PL①!$A$32,入力①申請書項目!$P339=PL①!$A$33)),1,0)</f>
        <v>0</v>
      </c>
      <c r="FC339" s="13">
        <f>IF(AND($AW339=PL①!$D$29,OR(入力①申請書項目!$P339="固・国A",入力①申請書項目!$P339="固・国B",入力①申請書項目!$P339="固")),1,0)</f>
        <v>0</v>
      </c>
      <c r="FE339" s="27" t="str">
        <f t="shared" si="104"/>
        <v/>
      </c>
      <c r="FF339" s="27" t="str">
        <f t="shared" si="105"/>
        <v/>
      </c>
      <c r="FG339" s="27" t="str">
        <f t="shared" si="106"/>
        <v/>
      </c>
      <c r="FH339" s="27" t="str">
        <f t="shared" si="107"/>
        <v/>
      </c>
      <c r="FI339" s="27" t="str">
        <f t="shared" si="108"/>
        <v/>
      </c>
      <c r="FK339" s="42">
        <f t="shared" si="109"/>
        <v>1</v>
      </c>
      <c r="FL339" s="42" t="str">
        <f t="shared" si="98"/>
        <v/>
      </c>
    </row>
    <row r="340" spans="4:168" ht="13.5" customHeight="1" x14ac:dyDescent="0.15">
      <c r="D340" s="234">
        <v>170</v>
      </c>
      <c r="E340" s="933"/>
      <c r="F340" s="934"/>
      <c r="G340" s="935"/>
      <c r="H340" s="936"/>
      <c r="I340" s="937"/>
      <c r="J340" s="938"/>
      <c r="K340" s="939"/>
      <c r="L340" s="939"/>
      <c r="M340" s="930"/>
      <c r="N340" s="931"/>
      <c r="O340" s="932"/>
      <c r="P340" s="938"/>
      <c r="Q340" s="938"/>
      <c r="R340" s="938"/>
      <c r="S340" s="938"/>
      <c r="T340" s="940"/>
      <c r="U340" s="940"/>
      <c r="V340" s="940"/>
      <c r="W340" s="940"/>
      <c r="X340" s="940"/>
      <c r="Y340" s="940"/>
      <c r="Z340" s="940"/>
      <c r="AA340" s="940"/>
      <c r="AB340" s="940"/>
      <c r="AC340" s="940"/>
      <c r="AD340" s="941"/>
      <c r="AE340" s="942"/>
      <c r="AF340" s="942"/>
      <c r="AG340" s="943"/>
      <c r="AH340" s="940"/>
      <c r="AI340" s="940"/>
      <c r="AJ340" s="938"/>
      <c r="AK340" s="938"/>
      <c r="AL340" s="938"/>
      <c r="AM340" s="938"/>
      <c r="AN340" s="944"/>
      <c r="AO340" s="944"/>
      <c r="AP340" s="944"/>
      <c r="AQ340" s="940"/>
      <c r="AR340" s="940"/>
      <c r="AS340" s="945">
        <f t="shared" si="97"/>
        <v>0</v>
      </c>
      <c r="AT340" s="945"/>
      <c r="AU340" s="945"/>
      <c r="AV340" s="945"/>
      <c r="AW340" s="946"/>
      <c r="AX340" s="947"/>
      <c r="AY340" s="948"/>
      <c r="AZ340" s="948"/>
      <c r="BA340" s="948"/>
      <c r="BB340" s="948"/>
      <c r="DT340"/>
      <c r="DU340"/>
      <c r="DV340"/>
      <c r="DW340"/>
      <c r="DX340"/>
      <c r="DY340"/>
      <c r="DZ340"/>
      <c r="EA340"/>
      <c r="EB340"/>
      <c r="EC340"/>
      <c r="EL340" s="13"/>
      <c r="EM340" s="13"/>
      <c r="EN340" s="27">
        <f t="shared" si="110"/>
        <v>0</v>
      </c>
      <c r="EO340" s="27" t="str">
        <f t="shared" si="99"/>
        <v/>
      </c>
      <c r="EP340" s="13"/>
      <c r="EQ340" s="13">
        <f>IF(AND(OR($P340="固・国A",$P340="固・国B",$P340="固"),OR($AJ340=PL①!$H$29,$AJ340=PL①!$H$30,$AJ340=PL①!$H$31)),1,0)</f>
        <v>0</v>
      </c>
      <c r="ER340" s="13">
        <f t="shared" si="100"/>
        <v>0</v>
      </c>
      <c r="ES340" s="13">
        <f>IF(ER340=0,1,IF($R$74="",0,VLOOKUP($R$74,PL②!A$58:$P$1530,ER340))+IF($AG$74="",0,VLOOKUP($AG$74,PL②!A$58:$P$1530,ER340))+IF($AV$74="",0,VLOOKUP($AV$74,PL②!A$58:$P$1530,ER340)))</f>
        <v>1</v>
      </c>
      <c r="ET340" s="13" t="str">
        <f t="shared" si="101"/>
        <v/>
      </c>
      <c r="EU340" s="13"/>
      <c r="EV340" s="13">
        <f>IF(OR($P340="固・国A",$P340="固・国B",$P340=PL①!$A$32,$P340=PL①!$A$33),1,0)</f>
        <v>1</v>
      </c>
      <c r="EY340" s="13">
        <f t="shared" si="102"/>
        <v>0</v>
      </c>
      <c r="EZ340" s="13">
        <f t="shared" si="103"/>
        <v>0</v>
      </c>
      <c r="FA340" s="13">
        <f>IF(AND($AJ340=PL①!$H$32,OR(入力①申請書項目!$P340="固・国A",入力①申請書項目!$P340="固・国B",入力①申請書項目!$P340="固")),1,0)</f>
        <v>0</v>
      </c>
      <c r="FB340" s="13">
        <f>IF(AND($R$70=PL②!$G$1,入力①申請書項目!$AJ340=PL①!$H$29,OR(入力①申請書項目!$P340="固・国A",入力①申請書項目!$P340="固・国B",入力①申請書項目!$P340=PL①!$A$32,入力①申請書項目!$P340=PL①!$A$33)),1,0)</f>
        <v>0</v>
      </c>
      <c r="FC340" s="13">
        <f>IF(AND($AW340=PL①!$D$29,OR(入力①申請書項目!$P340="固・国A",入力①申請書項目!$P340="固・国B",入力①申請書項目!$P340="固")),1,0)</f>
        <v>0</v>
      </c>
      <c r="FE340" s="27" t="str">
        <f t="shared" si="104"/>
        <v/>
      </c>
      <c r="FF340" s="27" t="str">
        <f t="shared" si="105"/>
        <v/>
      </c>
      <c r="FG340" s="27" t="str">
        <f t="shared" si="106"/>
        <v/>
      </c>
      <c r="FH340" s="27" t="str">
        <f t="shared" si="107"/>
        <v/>
      </c>
      <c r="FI340" s="27" t="str">
        <f t="shared" si="108"/>
        <v/>
      </c>
      <c r="FK340" s="42">
        <f t="shared" si="109"/>
        <v>1</v>
      </c>
      <c r="FL340" s="42" t="str">
        <f t="shared" si="98"/>
        <v/>
      </c>
    </row>
    <row r="341" spans="4:168" ht="13.5" customHeight="1" x14ac:dyDescent="0.15">
      <c r="D341" s="234">
        <v>171</v>
      </c>
      <c r="E341" s="933"/>
      <c r="F341" s="934"/>
      <c r="G341" s="935"/>
      <c r="H341" s="936"/>
      <c r="I341" s="937"/>
      <c r="J341" s="938"/>
      <c r="K341" s="939"/>
      <c r="L341" s="939"/>
      <c r="M341" s="930"/>
      <c r="N341" s="931"/>
      <c r="O341" s="932"/>
      <c r="P341" s="938"/>
      <c r="Q341" s="938"/>
      <c r="R341" s="938"/>
      <c r="S341" s="938"/>
      <c r="T341" s="940"/>
      <c r="U341" s="940"/>
      <c r="V341" s="940"/>
      <c r="W341" s="940"/>
      <c r="X341" s="940"/>
      <c r="Y341" s="940"/>
      <c r="Z341" s="940"/>
      <c r="AA341" s="940"/>
      <c r="AB341" s="940"/>
      <c r="AC341" s="940"/>
      <c r="AD341" s="949"/>
      <c r="AE341" s="950"/>
      <c r="AF341" s="950"/>
      <c r="AG341" s="943"/>
      <c r="AH341" s="940"/>
      <c r="AI341" s="940"/>
      <c r="AJ341" s="938"/>
      <c r="AK341" s="938"/>
      <c r="AL341" s="938"/>
      <c r="AM341" s="938"/>
      <c r="AN341" s="944"/>
      <c r="AO341" s="944"/>
      <c r="AP341" s="944"/>
      <c r="AQ341" s="940"/>
      <c r="AR341" s="940"/>
      <c r="AS341" s="945">
        <f t="shared" si="97"/>
        <v>0</v>
      </c>
      <c r="AT341" s="945"/>
      <c r="AU341" s="945"/>
      <c r="AV341" s="945"/>
      <c r="AW341" s="946"/>
      <c r="AX341" s="947"/>
      <c r="AY341" s="948"/>
      <c r="AZ341" s="948"/>
      <c r="BA341" s="948"/>
      <c r="BB341" s="948"/>
      <c r="DT341"/>
      <c r="DU341"/>
      <c r="DV341"/>
      <c r="DW341"/>
      <c r="DX341"/>
      <c r="DY341"/>
      <c r="DZ341"/>
      <c r="EA341"/>
      <c r="EB341"/>
      <c r="EC341"/>
      <c r="EL341" s="13"/>
      <c r="EM341" s="13"/>
      <c r="EN341" s="27">
        <f t="shared" si="110"/>
        <v>0</v>
      </c>
      <c r="EO341" s="27" t="str">
        <f t="shared" si="99"/>
        <v/>
      </c>
      <c r="EP341" s="13"/>
      <c r="EQ341" s="13">
        <f>IF(AND(OR($P341="固・国A",$P341="固・国B",$P341="固"),OR($AJ341=PL①!$H$29,$AJ341=PL①!$H$30,$AJ341=PL①!$H$31)),1,0)</f>
        <v>0</v>
      </c>
      <c r="ER341" s="13">
        <f t="shared" si="100"/>
        <v>0</v>
      </c>
      <c r="ES341" s="13">
        <f>IF(ER341=0,1,IF($R$74="",0,VLOOKUP($R$74,PL②!A$58:$P$1530,ER341))+IF($AG$74="",0,VLOOKUP($AG$74,PL②!A$58:$P$1530,ER341))+IF($AV$74="",0,VLOOKUP($AV$74,PL②!A$58:$P$1530,ER341)))</f>
        <v>1</v>
      </c>
      <c r="ET341" s="13" t="str">
        <f t="shared" si="101"/>
        <v/>
      </c>
      <c r="EU341" s="13"/>
      <c r="EV341" s="13">
        <f>IF(OR($P341="固・国A",$P341="固・国B",$P341=PL①!$A$32,$P341=PL①!$A$33),1,0)</f>
        <v>1</v>
      </c>
      <c r="EY341" s="13">
        <f t="shared" si="102"/>
        <v>0</v>
      </c>
      <c r="EZ341" s="13">
        <f t="shared" si="103"/>
        <v>0</v>
      </c>
      <c r="FA341" s="13">
        <f>IF(AND($AJ341=PL①!$H$32,OR(入力①申請書項目!$P341="固・国A",入力①申請書項目!$P341="固・国B",入力①申請書項目!$P341="固")),1,0)</f>
        <v>0</v>
      </c>
      <c r="FB341" s="13">
        <f>IF(AND($R$70=PL②!$G$1,入力①申請書項目!$AJ341=PL①!$H$29,OR(入力①申請書項目!$P341="固・国A",入力①申請書項目!$P341="固・国B",入力①申請書項目!$P341=PL①!$A$32,入力①申請書項目!$P341=PL①!$A$33)),1,0)</f>
        <v>0</v>
      </c>
      <c r="FC341" s="13">
        <f>IF(AND($AW341=PL①!$D$29,OR(入力①申請書項目!$P341="固・国A",入力①申請書項目!$P341="固・国B",入力①申請書項目!$P341="固")),1,0)</f>
        <v>0</v>
      </c>
      <c r="FE341" s="27" t="str">
        <f t="shared" si="104"/>
        <v/>
      </c>
      <c r="FF341" s="27" t="str">
        <f t="shared" si="105"/>
        <v/>
      </c>
      <c r="FG341" s="27" t="str">
        <f t="shared" si="106"/>
        <v/>
      </c>
      <c r="FH341" s="27" t="str">
        <f t="shared" si="107"/>
        <v/>
      </c>
      <c r="FI341" s="27" t="str">
        <f t="shared" si="108"/>
        <v/>
      </c>
      <c r="FK341" s="42">
        <f t="shared" si="109"/>
        <v>1</v>
      </c>
      <c r="FL341" s="42" t="str">
        <f t="shared" si="98"/>
        <v/>
      </c>
    </row>
    <row r="342" spans="4:168" ht="13.5" customHeight="1" x14ac:dyDescent="0.15">
      <c r="D342" s="234">
        <v>172</v>
      </c>
      <c r="E342" s="933"/>
      <c r="F342" s="934"/>
      <c r="G342" s="935"/>
      <c r="H342" s="936"/>
      <c r="I342" s="937"/>
      <c r="J342" s="938"/>
      <c r="K342" s="939"/>
      <c r="L342" s="939"/>
      <c r="M342" s="930"/>
      <c r="N342" s="931"/>
      <c r="O342" s="932"/>
      <c r="P342" s="938"/>
      <c r="Q342" s="938"/>
      <c r="R342" s="938"/>
      <c r="S342" s="938"/>
      <c r="T342" s="940"/>
      <c r="U342" s="940"/>
      <c r="V342" s="940"/>
      <c r="W342" s="940"/>
      <c r="X342" s="940"/>
      <c r="Y342" s="940"/>
      <c r="Z342" s="940"/>
      <c r="AA342" s="940"/>
      <c r="AB342" s="940"/>
      <c r="AC342" s="940"/>
      <c r="AD342" s="941"/>
      <c r="AE342" s="942"/>
      <c r="AF342" s="942"/>
      <c r="AG342" s="952"/>
      <c r="AH342" s="952"/>
      <c r="AI342" s="943"/>
      <c r="AJ342" s="953"/>
      <c r="AK342" s="954"/>
      <c r="AL342" s="954"/>
      <c r="AM342" s="955"/>
      <c r="AN342" s="944"/>
      <c r="AO342" s="944"/>
      <c r="AP342" s="944"/>
      <c r="AQ342" s="951"/>
      <c r="AR342" s="952"/>
      <c r="AS342" s="945">
        <f t="shared" si="97"/>
        <v>0</v>
      </c>
      <c r="AT342" s="945"/>
      <c r="AU342" s="945"/>
      <c r="AV342" s="945"/>
      <c r="AW342" s="946"/>
      <c r="AX342" s="947"/>
      <c r="AY342" s="948"/>
      <c r="AZ342" s="948"/>
      <c r="BA342" s="948"/>
      <c r="BB342" s="948"/>
      <c r="DT342"/>
      <c r="DU342"/>
      <c r="DV342"/>
      <c r="DW342"/>
      <c r="DX342"/>
      <c r="DY342"/>
      <c r="DZ342"/>
      <c r="EA342"/>
      <c r="EB342"/>
      <c r="EC342"/>
      <c r="EL342" s="13"/>
      <c r="EM342" s="13"/>
      <c r="EN342" s="27">
        <f t="shared" si="110"/>
        <v>0</v>
      </c>
      <c r="EO342" s="27" t="str">
        <f t="shared" si="99"/>
        <v/>
      </c>
      <c r="EP342" s="13"/>
      <c r="EQ342" s="13">
        <f>IF(AND(OR($P342="固・国A",$P342="固・国B",$P342="固"),OR($AJ342=PL①!$H$29,$AJ342=PL①!$H$30,$AJ342=PL①!$H$31)),1,0)</f>
        <v>0</v>
      </c>
      <c r="ER342" s="13">
        <f t="shared" si="100"/>
        <v>0</v>
      </c>
      <c r="ES342" s="13">
        <f>IF(ER342=0,1,IF($R$74="",0,VLOOKUP($R$74,PL②!A$58:$P$1530,ER342))+IF($AG$74="",0,VLOOKUP($AG$74,PL②!A$58:$P$1530,ER342))+IF($AV$74="",0,VLOOKUP($AV$74,PL②!A$58:$P$1530,ER342)))</f>
        <v>1</v>
      </c>
      <c r="ET342" s="13" t="str">
        <f t="shared" si="101"/>
        <v/>
      </c>
      <c r="EU342" s="13"/>
      <c r="EV342" s="13">
        <f>IF(OR($P342="固・国A",$P342="固・国B",$P342=PL①!$A$32,$P342=PL①!$A$33),1,0)</f>
        <v>1</v>
      </c>
      <c r="EY342" s="13">
        <f t="shared" si="102"/>
        <v>0</v>
      </c>
      <c r="EZ342" s="13">
        <f t="shared" si="103"/>
        <v>0</v>
      </c>
      <c r="FA342" s="13">
        <f>IF(AND($AJ342=PL①!$H$32,OR(入力①申請書項目!$P342="固・国A",入力①申請書項目!$P342="固・国B",入力①申請書項目!$P342="固")),1,0)</f>
        <v>0</v>
      </c>
      <c r="FB342" s="13">
        <f>IF(AND($R$70=PL②!$G$1,入力①申請書項目!$AJ342=PL①!$H$29,OR(入力①申請書項目!$P342="固・国A",入力①申請書項目!$P342="固・国B",入力①申請書項目!$P342=PL①!$A$32,入力①申請書項目!$P342=PL①!$A$33)),1,0)</f>
        <v>0</v>
      </c>
      <c r="FC342" s="13">
        <f>IF(AND($AW342=PL①!$D$29,OR(入力①申請書項目!$P342="固・国A",入力①申請書項目!$P342="固・国B",入力①申請書項目!$P342="固")),1,0)</f>
        <v>0</v>
      </c>
      <c r="FE342" s="27" t="str">
        <f t="shared" si="104"/>
        <v/>
      </c>
      <c r="FF342" s="27" t="str">
        <f t="shared" si="105"/>
        <v/>
      </c>
      <c r="FG342" s="27" t="str">
        <f t="shared" si="106"/>
        <v/>
      </c>
      <c r="FH342" s="27" t="str">
        <f t="shared" si="107"/>
        <v/>
      </c>
      <c r="FI342" s="27" t="str">
        <f t="shared" si="108"/>
        <v/>
      </c>
      <c r="FK342" s="42">
        <f t="shared" si="109"/>
        <v>1</v>
      </c>
      <c r="FL342" s="42" t="str">
        <f t="shared" si="98"/>
        <v/>
      </c>
    </row>
    <row r="343" spans="4:168" ht="13.5" customHeight="1" x14ac:dyDescent="0.15">
      <c r="D343" s="234">
        <v>173</v>
      </c>
      <c r="E343" s="933"/>
      <c r="F343" s="934"/>
      <c r="G343" s="935"/>
      <c r="H343" s="936"/>
      <c r="I343" s="937"/>
      <c r="J343" s="938"/>
      <c r="K343" s="939"/>
      <c r="L343" s="939"/>
      <c r="M343" s="930"/>
      <c r="N343" s="931"/>
      <c r="O343" s="932"/>
      <c r="P343" s="938"/>
      <c r="Q343" s="938"/>
      <c r="R343" s="938"/>
      <c r="S343" s="938"/>
      <c r="T343" s="940"/>
      <c r="U343" s="940"/>
      <c r="V343" s="940"/>
      <c r="W343" s="940"/>
      <c r="X343" s="940"/>
      <c r="Y343" s="940"/>
      <c r="Z343" s="940"/>
      <c r="AA343" s="940"/>
      <c r="AB343" s="940"/>
      <c r="AC343" s="940"/>
      <c r="AD343" s="941"/>
      <c r="AE343" s="942"/>
      <c r="AF343" s="942"/>
      <c r="AG343" s="943"/>
      <c r="AH343" s="940"/>
      <c r="AI343" s="940"/>
      <c r="AJ343" s="938"/>
      <c r="AK343" s="938"/>
      <c r="AL343" s="938"/>
      <c r="AM343" s="938"/>
      <c r="AN343" s="944"/>
      <c r="AO343" s="944"/>
      <c r="AP343" s="944"/>
      <c r="AQ343" s="940"/>
      <c r="AR343" s="940"/>
      <c r="AS343" s="945">
        <f t="shared" ref="AS343:AS406" si="111">AN343*AQ343</f>
        <v>0</v>
      </c>
      <c r="AT343" s="945"/>
      <c r="AU343" s="945"/>
      <c r="AV343" s="945"/>
      <c r="AW343" s="946"/>
      <c r="AX343" s="947"/>
      <c r="AY343" s="948"/>
      <c r="AZ343" s="948"/>
      <c r="BA343" s="948"/>
      <c r="BB343" s="948"/>
      <c r="DT343"/>
      <c r="DU343"/>
      <c r="DV343"/>
      <c r="DW343"/>
      <c r="DX343"/>
      <c r="DY343"/>
      <c r="DZ343"/>
      <c r="EA343"/>
      <c r="EB343"/>
      <c r="EC343"/>
      <c r="EL343" s="13"/>
      <c r="EM343" s="13"/>
      <c r="EN343" s="27">
        <f t="shared" si="110"/>
        <v>0</v>
      </c>
      <c r="EO343" s="27" t="str">
        <f t="shared" si="99"/>
        <v/>
      </c>
      <c r="EP343" s="13"/>
      <c r="EQ343" s="13">
        <f>IF(AND(OR($P343="固・国A",$P343="固・国B",$P343="固"),OR($AJ343=PL①!$H$29,$AJ343=PL①!$H$30,$AJ343=PL①!$H$31)),1,0)</f>
        <v>0</v>
      </c>
      <c r="ER343" s="13">
        <f t="shared" si="100"/>
        <v>0</v>
      </c>
      <c r="ES343" s="13">
        <f>IF(ER343=0,1,IF($R$74="",0,VLOOKUP($R$74,PL②!A$58:$P$1530,ER343))+IF($AG$74="",0,VLOOKUP($AG$74,PL②!A$58:$P$1530,ER343))+IF($AV$74="",0,VLOOKUP($AV$74,PL②!A$58:$P$1530,ER343)))</f>
        <v>1</v>
      </c>
      <c r="ET343" s="13" t="str">
        <f t="shared" si="101"/>
        <v/>
      </c>
      <c r="EU343" s="13"/>
      <c r="EV343" s="13">
        <f>IF(OR($P343="固・国A",$P343="固・国B",$P343=PL①!$A$32,$P343=PL①!$A$33),1,0)</f>
        <v>1</v>
      </c>
      <c r="EY343" s="13">
        <f t="shared" si="102"/>
        <v>0</v>
      </c>
      <c r="EZ343" s="13">
        <f t="shared" si="103"/>
        <v>0</v>
      </c>
      <c r="FA343" s="13">
        <f>IF(AND($AJ343=PL①!$H$32,OR(入力①申請書項目!$P343="固・国A",入力①申請書項目!$P343="固・国B",入力①申請書項目!$P343="固")),1,0)</f>
        <v>0</v>
      </c>
      <c r="FB343" s="13">
        <f>IF(AND($R$70=PL②!$G$1,入力①申請書項目!$AJ343=PL①!$H$29,OR(入力①申請書項目!$P343="固・国A",入力①申請書項目!$P343="固・国B",入力①申請書項目!$P343=PL①!$A$32,入力①申請書項目!$P343=PL①!$A$33)),1,0)</f>
        <v>0</v>
      </c>
      <c r="FC343" s="13">
        <f>IF(AND($AW343=PL①!$D$29,OR(入力①申請書項目!$P343="固・国A",入力①申請書項目!$P343="固・国B",入力①申請書項目!$P343="固")),1,0)</f>
        <v>0</v>
      </c>
      <c r="FE343" s="27" t="str">
        <f t="shared" si="104"/>
        <v/>
      </c>
      <c r="FF343" s="27" t="str">
        <f t="shared" si="105"/>
        <v/>
      </c>
      <c r="FG343" s="27" t="str">
        <f t="shared" si="106"/>
        <v/>
      </c>
      <c r="FH343" s="27" t="str">
        <f t="shared" si="107"/>
        <v/>
      </c>
      <c r="FI343" s="27" t="str">
        <f t="shared" si="108"/>
        <v/>
      </c>
      <c r="FK343" s="42">
        <f t="shared" si="109"/>
        <v>1</v>
      </c>
      <c r="FL343" s="42" t="str">
        <f t="shared" si="98"/>
        <v/>
      </c>
    </row>
    <row r="344" spans="4:168" ht="13.5" customHeight="1" x14ac:dyDescent="0.15">
      <c r="D344" s="234">
        <v>174</v>
      </c>
      <c r="E344" s="933"/>
      <c r="F344" s="934"/>
      <c r="G344" s="935"/>
      <c r="H344" s="936"/>
      <c r="I344" s="937"/>
      <c r="J344" s="938"/>
      <c r="K344" s="939"/>
      <c r="L344" s="939"/>
      <c r="M344" s="930"/>
      <c r="N344" s="931"/>
      <c r="O344" s="932"/>
      <c r="P344" s="938"/>
      <c r="Q344" s="938"/>
      <c r="R344" s="938"/>
      <c r="S344" s="938"/>
      <c r="T344" s="940"/>
      <c r="U344" s="940"/>
      <c r="V344" s="940"/>
      <c r="W344" s="940"/>
      <c r="X344" s="940"/>
      <c r="Y344" s="940"/>
      <c r="Z344" s="940"/>
      <c r="AA344" s="940"/>
      <c r="AB344" s="940"/>
      <c r="AC344" s="940"/>
      <c r="AD344" s="949"/>
      <c r="AE344" s="950"/>
      <c r="AF344" s="950"/>
      <c r="AG344" s="943"/>
      <c r="AH344" s="940"/>
      <c r="AI344" s="940"/>
      <c r="AJ344" s="938"/>
      <c r="AK344" s="938"/>
      <c r="AL344" s="938"/>
      <c r="AM344" s="938"/>
      <c r="AN344" s="944"/>
      <c r="AO344" s="944"/>
      <c r="AP344" s="944"/>
      <c r="AQ344" s="940"/>
      <c r="AR344" s="940"/>
      <c r="AS344" s="945">
        <f t="shared" si="111"/>
        <v>0</v>
      </c>
      <c r="AT344" s="945"/>
      <c r="AU344" s="945"/>
      <c r="AV344" s="945"/>
      <c r="AW344" s="946"/>
      <c r="AX344" s="947"/>
      <c r="AY344" s="948"/>
      <c r="AZ344" s="948"/>
      <c r="BA344" s="948"/>
      <c r="BB344" s="948"/>
      <c r="CM344" s="223"/>
      <c r="CN344" s="223"/>
      <c r="CO344" s="223"/>
      <c r="CP344" s="223"/>
      <c r="CQ344" s="223"/>
      <c r="CR344" s="223"/>
      <c r="CS344" s="223"/>
      <c r="CT344" s="223"/>
      <c r="CU344" s="223"/>
      <c r="DT344"/>
      <c r="DU344"/>
      <c r="DV344"/>
      <c r="DW344"/>
      <c r="DX344"/>
      <c r="DY344"/>
      <c r="DZ344"/>
      <c r="EA344"/>
      <c r="EB344"/>
      <c r="EC344"/>
      <c r="EL344" s="13"/>
      <c r="EM344" s="13"/>
      <c r="EN344" s="27">
        <f t="shared" si="110"/>
        <v>0</v>
      </c>
      <c r="EO344" s="27" t="str">
        <f t="shared" si="99"/>
        <v/>
      </c>
      <c r="EP344" s="13"/>
      <c r="EQ344" s="13">
        <f>IF(AND(OR($P344="固・国A",$P344="固・国B",$P344="固"),OR($AJ344=PL①!$H$29,$AJ344=PL①!$H$30,$AJ344=PL①!$H$31)),1,0)</f>
        <v>0</v>
      </c>
      <c r="ER344" s="13">
        <f t="shared" si="100"/>
        <v>0</v>
      </c>
      <c r="ES344" s="13">
        <f>IF(ER344=0,1,IF($R$74="",0,VLOOKUP($R$74,PL②!A$58:$P$1530,ER344))+IF($AG$74="",0,VLOOKUP($AG$74,PL②!A$58:$P$1530,ER344))+IF($AV$74="",0,VLOOKUP($AV$74,PL②!A$58:$P$1530,ER344)))</f>
        <v>1</v>
      </c>
      <c r="ET344" s="13" t="str">
        <f t="shared" si="101"/>
        <v/>
      </c>
      <c r="EU344" s="13"/>
      <c r="EV344" s="13">
        <f>IF(OR($P344="固・国A",$P344="固・国B",$P344=PL①!$A$32,$P344=PL①!$A$33),1,0)</f>
        <v>1</v>
      </c>
      <c r="EY344" s="13">
        <f t="shared" si="102"/>
        <v>0</v>
      </c>
      <c r="EZ344" s="13">
        <f t="shared" si="103"/>
        <v>0</v>
      </c>
      <c r="FA344" s="13">
        <f>IF(AND($AJ344=PL①!$H$32,OR(入力①申請書項目!$P344="固・国A",入力①申請書項目!$P344="固・国B",入力①申請書項目!$P344="固")),1,0)</f>
        <v>0</v>
      </c>
      <c r="FB344" s="13">
        <f>IF(AND($R$70=PL②!$G$1,入力①申請書項目!$AJ344=PL①!$H$29,OR(入力①申請書項目!$P344="固・国A",入力①申請書項目!$P344="固・国B",入力①申請書項目!$P344=PL①!$A$32,入力①申請書項目!$P344=PL①!$A$33)),1,0)</f>
        <v>0</v>
      </c>
      <c r="FC344" s="13">
        <f>IF(AND($AW344=PL①!$D$29,OR(入力①申請書項目!$P344="固・国A",入力①申請書項目!$P344="固・国B",入力①申請書項目!$P344="固")),1,0)</f>
        <v>0</v>
      </c>
      <c r="FE344" s="27" t="str">
        <f t="shared" si="104"/>
        <v/>
      </c>
      <c r="FF344" s="27" t="str">
        <f t="shared" si="105"/>
        <v/>
      </c>
      <c r="FG344" s="27" t="str">
        <f t="shared" si="106"/>
        <v/>
      </c>
      <c r="FH344" s="27" t="str">
        <f t="shared" si="107"/>
        <v/>
      </c>
      <c r="FI344" s="27" t="str">
        <f t="shared" si="108"/>
        <v/>
      </c>
      <c r="FK344" s="42">
        <f t="shared" si="109"/>
        <v>1</v>
      </c>
      <c r="FL344" s="42" t="str">
        <f t="shared" si="98"/>
        <v/>
      </c>
    </row>
    <row r="345" spans="4:168" ht="13.5" customHeight="1" x14ac:dyDescent="0.15">
      <c r="D345" s="234">
        <v>175</v>
      </c>
      <c r="E345" s="933"/>
      <c r="F345" s="934"/>
      <c r="G345" s="935"/>
      <c r="H345" s="936"/>
      <c r="I345" s="937"/>
      <c r="J345" s="938"/>
      <c r="K345" s="939"/>
      <c r="L345" s="939"/>
      <c r="M345" s="930"/>
      <c r="N345" s="931"/>
      <c r="O345" s="932"/>
      <c r="P345" s="938"/>
      <c r="Q345" s="938"/>
      <c r="R345" s="938"/>
      <c r="S345" s="938"/>
      <c r="T345" s="940"/>
      <c r="U345" s="940"/>
      <c r="V345" s="940"/>
      <c r="W345" s="940"/>
      <c r="X345" s="940"/>
      <c r="Y345" s="940"/>
      <c r="Z345" s="940"/>
      <c r="AA345" s="940"/>
      <c r="AB345" s="940"/>
      <c r="AC345" s="940"/>
      <c r="AD345" s="941"/>
      <c r="AE345" s="942"/>
      <c r="AF345" s="942"/>
      <c r="AG345" s="952"/>
      <c r="AH345" s="952"/>
      <c r="AI345" s="943"/>
      <c r="AJ345" s="953"/>
      <c r="AK345" s="954"/>
      <c r="AL345" s="954"/>
      <c r="AM345" s="955"/>
      <c r="AN345" s="944"/>
      <c r="AO345" s="944"/>
      <c r="AP345" s="944"/>
      <c r="AQ345" s="951"/>
      <c r="AR345" s="952"/>
      <c r="AS345" s="945">
        <f t="shared" si="111"/>
        <v>0</v>
      </c>
      <c r="AT345" s="945"/>
      <c r="AU345" s="945"/>
      <c r="AV345" s="945"/>
      <c r="AW345" s="946"/>
      <c r="AX345" s="947"/>
      <c r="AY345" s="948"/>
      <c r="AZ345" s="948"/>
      <c r="BA345" s="948"/>
      <c r="BB345" s="948"/>
      <c r="CM345" s="223"/>
      <c r="CN345" s="223"/>
      <c r="CO345" s="223"/>
      <c r="CP345" s="223"/>
      <c r="CQ345" s="223"/>
      <c r="CR345" s="223"/>
      <c r="CS345" s="223"/>
      <c r="CT345" s="223"/>
      <c r="CU345" s="223"/>
      <c r="DT345"/>
      <c r="DU345"/>
      <c r="DV345"/>
      <c r="DW345"/>
      <c r="DX345"/>
      <c r="DY345"/>
      <c r="DZ345"/>
      <c r="EA345"/>
      <c r="EB345"/>
      <c r="EC345"/>
      <c r="EL345" s="13"/>
      <c r="EM345" s="13"/>
      <c r="EN345" s="27">
        <f t="shared" si="110"/>
        <v>0</v>
      </c>
      <c r="EO345" s="27" t="str">
        <f t="shared" si="99"/>
        <v/>
      </c>
      <c r="EP345" s="13"/>
      <c r="EQ345" s="13">
        <f>IF(AND(OR($P345="固・国A",$P345="固・国B",$P345="固"),OR($AJ345=PL①!$H$29,$AJ345=PL①!$H$30,$AJ345=PL①!$H$31)),1,0)</f>
        <v>0</v>
      </c>
      <c r="ER345" s="13">
        <f t="shared" si="100"/>
        <v>0</v>
      </c>
      <c r="ES345" s="13">
        <f>IF(ER345=0,1,IF($R$74="",0,VLOOKUP($R$74,PL②!A$58:$P$1530,ER345))+IF($AG$74="",0,VLOOKUP($AG$74,PL②!A$58:$P$1530,ER345))+IF($AV$74="",0,VLOOKUP($AV$74,PL②!A$58:$P$1530,ER345)))</f>
        <v>1</v>
      </c>
      <c r="ET345" s="13" t="str">
        <f t="shared" si="101"/>
        <v/>
      </c>
      <c r="EU345" s="13"/>
      <c r="EV345" s="13">
        <f>IF(OR($P345="固・国A",$P345="固・国B",$P345=PL①!$A$32,$P345=PL①!$A$33),1,0)</f>
        <v>1</v>
      </c>
      <c r="EY345" s="13">
        <f t="shared" si="102"/>
        <v>0</v>
      </c>
      <c r="EZ345" s="13">
        <f t="shared" si="103"/>
        <v>0</v>
      </c>
      <c r="FA345" s="13">
        <f>IF(AND($AJ345=PL①!$H$32,OR(入力①申請書項目!$P345="固・国A",入力①申請書項目!$P345="固・国B",入力①申請書項目!$P345="固")),1,0)</f>
        <v>0</v>
      </c>
      <c r="FB345" s="13">
        <f>IF(AND($R$70=PL②!$G$1,入力①申請書項目!$AJ345=PL①!$H$29,OR(入力①申請書項目!$P345="固・国A",入力①申請書項目!$P345="固・国B",入力①申請書項目!$P345=PL①!$A$32,入力①申請書項目!$P345=PL①!$A$33)),1,0)</f>
        <v>0</v>
      </c>
      <c r="FC345" s="13">
        <f>IF(AND($AW345=PL①!$D$29,OR(入力①申請書項目!$P345="固・国A",入力①申請書項目!$P345="固・国B",入力①申請書項目!$P345="固")),1,0)</f>
        <v>0</v>
      </c>
      <c r="FE345" s="27" t="str">
        <f t="shared" si="104"/>
        <v/>
      </c>
      <c r="FF345" s="27" t="str">
        <f t="shared" si="105"/>
        <v/>
      </c>
      <c r="FG345" s="27" t="str">
        <f t="shared" si="106"/>
        <v/>
      </c>
      <c r="FH345" s="27" t="str">
        <f t="shared" si="107"/>
        <v/>
      </c>
      <c r="FI345" s="27" t="str">
        <f t="shared" si="108"/>
        <v/>
      </c>
      <c r="FK345" s="42">
        <f t="shared" si="109"/>
        <v>1</v>
      </c>
      <c r="FL345" s="42" t="str">
        <f t="shared" si="98"/>
        <v/>
      </c>
    </row>
    <row r="346" spans="4:168" ht="13.5" customHeight="1" x14ac:dyDescent="0.15">
      <c r="D346" s="234">
        <v>176</v>
      </c>
      <c r="E346" s="933"/>
      <c r="F346" s="934"/>
      <c r="G346" s="935"/>
      <c r="H346" s="936"/>
      <c r="I346" s="937"/>
      <c r="J346" s="938"/>
      <c r="K346" s="939"/>
      <c r="L346" s="939"/>
      <c r="M346" s="930"/>
      <c r="N346" s="931"/>
      <c r="O346" s="932"/>
      <c r="P346" s="938"/>
      <c r="Q346" s="938"/>
      <c r="R346" s="938"/>
      <c r="S346" s="938"/>
      <c r="T346" s="940"/>
      <c r="U346" s="940"/>
      <c r="V346" s="940"/>
      <c r="W346" s="940"/>
      <c r="X346" s="940"/>
      <c r="Y346" s="940"/>
      <c r="Z346" s="940"/>
      <c r="AA346" s="940"/>
      <c r="AB346" s="940"/>
      <c r="AC346" s="940"/>
      <c r="AD346" s="941"/>
      <c r="AE346" s="942"/>
      <c r="AF346" s="942"/>
      <c r="AG346" s="943"/>
      <c r="AH346" s="940"/>
      <c r="AI346" s="940"/>
      <c r="AJ346" s="938"/>
      <c r="AK346" s="938"/>
      <c r="AL346" s="938"/>
      <c r="AM346" s="938"/>
      <c r="AN346" s="944"/>
      <c r="AO346" s="944"/>
      <c r="AP346" s="944"/>
      <c r="AQ346" s="940"/>
      <c r="AR346" s="940"/>
      <c r="AS346" s="945">
        <f t="shared" si="111"/>
        <v>0</v>
      </c>
      <c r="AT346" s="945"/>
      <c r="AU346" s="945"/>
      <c r="AV346" s="945"/>
      <c r="AW346" s="946"/>
      <c r="AX346" s="947"/>
      <c r="AY346" s="948"/>
      <c r="AZ346" s="948"/>
      <c r="BA346" s="948"/>
      <c r="BB346" s="948"/>
      <c r="CM346" s="223"/>
      <c r="CN346" s="223"/>
      <c r="CO346" s="223"/>
      <c r="CP346" s="223"/>
      <c r="CQ346" s="223"/>
      <c r="CR346" s="223"/>
      <c r="CS346" s="223"/>
      <c r="CT346" s="223"/>
      <c r="CU346" s="223"/>
      <c r="DT346"/>
      <c r="DU346"/>
      <c r="DV346"/>
      <c r="DW346"/>
      <c r="DX346"/>
      <c r="DY346"/>
      <c r="DZ346"/>
      <c r="EA346"/>
      <c r="EB346"/>
      <c r="EC346"/>
      <c r="EL346" s="13"/>
      <c r="EM346" s="13"/>
      <c r="EN346" s="27">
        <f t="shared" si="110"/>
        <v>0</v>
      </c>
      <c r="EO346" s="27" t="str">
        <f t="shared" si="99"/>
        <v/>
      </c>
      <c r="EP346" s="13"/>
      <c r="EQ346" s="13">
        <f>IF(AND(OR($P346="固・国A",$P346="固・国B",$P346="固"),OR($AJ346=PL①!$H$29,$AJ346=PL①!$H$30,$AJ346=PL①!$H$31)),1,0)</f>
        <v>0</v>
      </c>
      <c r="ER346" s="13">
        <f t="shared" si="100"/>
        <v>0</v>
      </c>
      <c r="ES346" s="13">
        <f>IF(ER346=0,1,IF($R$74="",0,VLOOKUP($R$74,PL②!A$58:$P$1530,ER346))+IF($AG$74="",0,VLOOKUP($AG$74,PL②!A$58:$P$1530,ER346))+IF($AV$74="",0,VLOOKUP($AV$74,PL②!A$58:$P$1530,ER346)))</f>
        <v>1</v>
      </c>
      <c r="ET346" s="13" t="str">
        <f t="shared" si="101"/>
        <v/>
      </c>
      <c r="EU346" s="13"/>
      <c r="EV346" s="13">
        <f>IF(OR($P346="固・国A",$P346="固・国B",$P346=PL①!$A$32,$P346=PL①!$A$33),1,0)</f>
        <v>1</v>
      </c>
      <c r="EY346" s="13">
        <f t="shared" si="102"/>
        <v>0</v>
      </c>
      <c r="EZ346" s="13">
        <f t="shared" si="103"/>
        <v>0</v>
      </c>
      <c r="FA346" s="13">
        <f>IF(AND($AJ346=PL①!$H$32,OR(入力①申請書項目!$P346="固・国A",入力①申請書項目!$P346="固・国B",入力①申請書項目!$P346="固")),1,0)</f>
        <v>0</v>
      </c>
      <c r="FB346" s="13">
        <f>IF(AND($R$70=PL②!$G$1,入力①申請書項目!$AJ346=PL①!$H$29,OR(入力①申請書項目!$P346="固・国A",入力①申請書項目!$P346="固・国B",入力①申請書項目!$P346=PL①!$A$32,入力①申請書項目!$P346=PL①!$A$33)),1,0)</f>
        <v>0</v>
      </c>
      <c r="FC346" s="13">
        <f>IF(AND($AW346=PL①!$D$29,OR(入力①申請書項目!$P346="固・国A",入力①申請書項目!$P346="固・国B",入力①申請書項目!$P346="固")),1,0)</f>
        <v>0</v>
      </c>
      <c r="FE346" s="27" t="str">
        <f t="shared" si="104"/>
        <v/>
      </c>
      <c r="FF346" s="27" t="str">
        <f t="shared" si="105"/>
        <v/>
      </c>
      <c r="FG346" s="27" t="str">
        <f t="shared" si="106"/>
        <v/>
      </c>
      <c r="FH346" s="27" t="str">
        <f t="shared" si="107"/>
        <v/>
      </c>
      <c r="FI346" s="27" t="str">
        <f t="shared" si="108"/>
        <v/>
      </c>
      <c r="FK346" s="42">
        <f t="shared" si="109"/>
        <v>1</v>
      </c>
      <c r="FL346" s="42" t="str">
        <f t="shared" si="98"/>
        <v/>
      </c>
    </row>
    <row r="347" spans="4:168" ht="13.5" customHeight="1" x14ac:dyDescent="0.15">
      <c r="D347" s="234">
        <v>177</v>
      </c>
      <c r="E347" s="933"/>
      <c r="F347" s="934"/>
      <c r="G347" s="935"/>
      <c r="H347" s="936"/>
      <c r="I347" s="937"/>
      <c r="J347" s="938"/>
      <c r="K347" s="939"/>
      <c r="L347" s="939"/>
      <c r="M347" s="930"/>
      <c r="N347" s="931"/>
      <c r="O347" s="932"/>
      <c r="P347" s="938"/>
      <c r="Q347" s="938"/>
      <c r="R347" s="938"/>
      <c r="S347" s="938"/>
      <c r="T347" s="940"/>
      <c r="U347" s="940"/>
      <c r="V347" s="940"/>
      <c r="W347" s="940"/>
      <c r="X347" s="940"/>
      <c r="Y347" s="940"/>
      <c r="Z347" s="940"/>
      <c r="AA347" s="940"/>
      <c r="AB347" s="940"/>
      <c r="AC347" s="940"/>
      <c r="AD347" s="949"/>
      <c r="AE347" s="950"/>
      <c r="AF347" s="950"/>
      <c r="AG347" s="943"/>
      <c r="AH347" s="940"/>
      <c r="AI347" s="940"/>
      <c r="AJ347" s="938"/>
      <c r="AK347" s="938"/>
      <c r="AL347" s="938"/>
      <c r="AM347" s="938"/>
      <c r="AN347" s="944"/>
      <c r="AO347" s="944"/>
      <c r="AP347" s="944"/>
      <c r="AQ347" s="940"/>
      <c r="AR347" s="940"/>
      <c r="AS347" s="945">
        <f t="shared" si="111"/>
        <v>0</v>
      </c>
      <c r="AT347" s="945"/>
      <c r="AU347" s="945"/>
      <c r="AV347" s="945"/>
      <c r="AW347" s="946"/>
      <c r="AX347" s="947"/>
      <c r="AY347" s="948"/>
      <c r="AZ347" s="948"/>
      <c r="BA347" s="948"/>
      <c r="BB347" s="948"/>
      <c r="CM347" s="223"/>
      <c r="CN347" s="223"/>
      <c r="CO347" s="223"/>
      <c r="CP347" s="223"/>
      <c r="CQ347" s="223"/>
      <c r="CR347" s="223"/>
      <c r="CS347" s="223"/>
      <c r="CT347" s="223"/>
      <c r="CU347" s="223"/>
      <c r="DT347"/>
      <c r="DU347"/>
      <c r="DV347"/>
      <c r="DW347"/>
      <c r="DX347"/>
      <c r="DY347"/>
      <c r="DZ347"/>
      <c r="EA347"/>
      <c r="EB347"/>
      <c r="EC347"/>
      <c r="EL347" s="13"/>
      <c r="EM347" s="13"/>
      <c r="EN347" s="27">
        <f t="shared" si="110"/>
        <v>0</v>
      </c>
      <c r="EO347" s="27" t="str">
        <f t="shared" si="99"/>
        <v/>
      </c>
      <c r="EP347" s="13"/>
      <c r="EQ347" s="13">
        <f>IF(AND(OR($P347="固・国A",$P347="固・国B",$P347="固"),OR($AJ347=PL①!$H$29,$AJ347=PL①!$H$30,$AJ347=PL①!$H$31)),1,0)</f>
        <v>0</v>
      </c>
      <c r="ER347" s="13">
        <f t="shared" si="100"/>
        <v>0</v>
      </c>
      <c r="ES347" s="13">
        <f>IF(ER347=0,1,IF($R$74="",0,VLOOKUP($R$74,PL②!A$58:$P$1530,ER347))+IF($AG$74="",0,VLOOKUP($AG$74,PL②!A$58:$P$1530,ER347))+IF($AV$74="",0,VLOOKUP($AV$74,PL②!A$58:$P$1530,ER347)))</f>
        <v>1</v>
      </c>
      <c r="ET347" s="13" t="str">
        <f t="shared" si="101"/>
        <v/>
      </c>
      <c r="EU347" s="13"/>
      <c r="EV347" s="13">
        <f>IF(OR($P347="固・国A",$P347="固・国B",$P347=PL①!$A$32,$P347=PL①!$A$33),1,0)</f>
        <v>1</v>
      </c>
      <c r="EY347" s="13">
        <f t="shared" si="102"/>
        <v>0</v>
      </c>
      <c r="EZ347" s="13">
        <f t="shared" si="103"/>
        <v>0</v>
      </c>
      <c r="FA347" s="13">
        <f>IF(AND($AJ347=PL①!$H$32,OR(入力①申請書項目!$P347="固・国A",入力①申請書項目!$P347="固・国B",入力①申請書項目!$P347="固")),1,0)</f>
        <v>0</v>
      </c>
      <c r="FB347" s="13">
        <f>IF(AND($R$70=PL②!$G$1,入力①申請書項目!$AJ347=PL①!$H$29,OR(入力①申請書項目!$P347="固・国A",入力①申請書項目!$P347="固・国B",入力①申請書項目!$P347=PL①!$A$32,入力①申請書項目!$P347=PL①!$A$33)),1,0)</f>
        <v>0</v>
      </c>
      <c r="FC347" s="13">
        <f>IF(AND($AW347=PL①!$D$29,OR(入力①申請書項目!$P347="固・国A",入力①申請書項目!$P347="固・国B",入力①申請書項目!$P347="固")),1,0)</f>
        <v>0</v>
      </c>
      <c r="FE347" s="27" t="str">
        <f t="shared" si="104"/>
        <v/>
      </c>
      <c r="FF347" s="27" t="str">
        <f t="shared" si="105"/>
        <v/>
      </c>
      <c r="FG347" s="27" t="str">
        <f t="shared" si="106"/>
        <v/>
      </c>
      <c r="FH347" s="27" t="str">
        <f t="shared" si="107"/>
        <v/>
      </c>
      <c r="FI347" s="27" t="str">
        <f t="shared" si="108"/>
        <v/>
      </c>
      <c r="FK347" s="42">
        <f t="shared" si="109"/>
        <v>1</v>
      </c>
      <c r="FL347" s="42" t="str">
        <f t="shared" si="98"/>
        <v/>
      </c>
    </row>
    <row r="348" spans="4:168" ht="13.5" customHeight="1" x14ac:dyDescent="0.15">
      <c r="D348" s="234">
        <v>178</v>
      </c>
      <c r="E348" s="933"/>
      <c r="F348" s="934"/>
      <c r="G348" s="935"/>
      <c r="H348" s="936"/>
      <c r="I348" s="937"/>
      <c r="J348" s="938"/>
      <c r="K348" s="939"/>
      <c r="L348" s="939"/>
      <c r="M348" s="930"/>
      <c r="N348" s="931"/>
      <c r="O348" s="932"/>
      <c r="P348" s="938"/>
      <c r="Q348" s="938"/>
      <c r="R348" s="938"/>
      <c r="S348" s="938"/>
      <c r="T348" s="940"/>
      <c r="U348" s="940"/>
      <c r="V348" s="940"/>
      <c r="W348" s="940"/>
      <c r="X348" s="940"/>
      <c r="Y348" s="940"/>
      <c r="Z348" s="940"/>
      <c r="AA348" s="940"/>
      <c r="AB348" s="940"/>
      <c r="AC348" s="940"/>
      <c r="AD348" s="941"/>
      <c r="AE348" s="942"/>
      <c r="AF348" s="942"/>
      <c r="AG348" s="952"/>
      <c r="AH348" s="952"/>
      <c r="AI348" s="943"/>
      <c r="AJ348" s="953"/>
      <c r="AK348" s="954"/>
      <c r="AL348" s="954"/>
      <c r="AM348" s="955"/>
      <c r="AN348" s="944"/>
      <c r="AO348" s="944"/>
      <c r="AP348" s="944"/>
      <c r="AQ348" s="951"/>
      <c r="AR348" s="952"/>
      <c r="AS348" s="945">
        <f t="shared" si="111"/>
        <v>0</v>
      </c>
      <c r="AT348" s="945"/>
      <c r="AU348" s="945"/>
      <c r="AV348" s="945"/>
      <c r="AW348" s="946"/>
      <c r="AX348" s="947"/>
      <c r="AY348" s="948"/>
      <c r="AZ348" s="948"/>
      <c r="BA348" s="948"/>
      <c r="BB348" s="948"/>
      <c r="CM348" s="223"/>
      <c r="CN348" s="223"/>
      <c r="CO348" s="223"/>
      <c r="CP348" s="223"/>
      <c r="CQ348" s="223"/>
      <c r="CR348" s="223"/>
      <c r="CS348" s="223"/>
      <c r="CT348" s="223"/>
      <c r="CU348" s="223"/>
      <c r="DT348"/>
      <c r="DU348"/>
      <c r="DV348"/>
      <c r="DW348"/>
      <c r="DX348"/>
      <c r="DY348"/>
      <c r="DZ348"/>
      <c r="EA348"/>
      <c r="EB348"/>
      <c r="EC348"/>
      <c r="EL348" s="13"/>
      <c r="EM348" s="13"/>
      <c r="EN348" s="27">
        <f t="shared" si="110"/>
        <v>0</v>
      </c>
      <c r="EO348" s="27" t="str">
        <f t="shared" si="99"/>
        <v/>
      </c>
      <c r="EP348" s="13"/>
      <c r="EQ348" s="13">
        <f>IF(AND(OR($P348="固・国A",$P348="固・国B",$P348="固"),OR($AJ348=PL①!$H$29,$AJ348=PL①!$H$30,$AJ348=PL①!$H$31)),1,0)</f>
        <v>0</v>
      </c>
      <c r="ER348" s="13">
        <f t="shared" si="100"/>
        <v>0</v>
      </c>
      <c r="ES348" s="13">
        <f>IF(ER348=0,1,IF($R$74="",0,VLOOKUP($R$74,PL②!A$58:$P$1530,ER348))+IF($AG$74="",0,VLOOKUP($AG$74,PL②!A$58:$P$1530,ER348))+IF($AV$74="",0,VLOOKUP($AV$74,PL②!A$58:$P$1530,ER348)))</f>
        <v>1</v>
      </c>
      <c r="ET348" s="13" t="str">
        <f t="shared" si="101"/>
        <v/>
      </c>
      <c r="EU348" s="13"/>
      <c r="EV348" s="13">
        <f>IF(OR($P348="固・国A",$P348="固・国B",$P348=PL①!$A$32,$P348=PL①!$A$33),1,0)</f>
        <v>1</v>
      </c>
      <c r="EY348" s="13">
        <f t="shared" si="102"/>
        <v>0</v>
      </c>
      <c r="EZ348" s="13">
        <f t="shared" si="103"/>
        <v>0</v>
      </c>
      <c r="FA348" s="13">
        <f>IF(AND($AJ348=PL①!$H$32,OR(入力①申請書項目!$P348="固・国A",入力①申請書項目!$P348="固・国B",入力①申請書項目!$P348="固")),1,0)</f>
        <v>0</v>
      </c>
      <c r="FB348" s="13">
        <f>IF(AND($R$70=PL②!$G$1,入力①申請書項目!$AJ348=PL①!$H$29,OR(入力①申請書項目!$P348="固・国A",入力①申請書項目!$P348="固・国B",入力①申請書項目!$P348=PL①!$A$32,入力①申請書項目!$P348=PL①!$A$33)),1,0)</f>
        <v>0</v>
      </c>
      <c r="FC348" s="13">
        <f>IF(AND($AW348=PL①!$D$29,OR(入力①申請書項目!$P348="固・国A",入力①申請書項目!$P348="固・国B",入力①申請書項目!$P348="固")),1,0)</f>
        <v>0</v>
      </c>
      <c r="FE348" s="27" t="str">
        <f t="shared" si="104"/>
        <v/>
      </c>
      <c r="FF348" s="27" t="str">
        <f t="shared" si="105"/>
        <v/>
      </c>
      <c r="FG348" s="27" t="str">
        <f t="shared" si="106"/>
        <v/>
      </c>
      <c r="FH348" s="27" t="str">
        <f t="shared" si="107"/>
        <v/>
      </c>
      <c r="FI348" s="27" t="str">
        <f t="shared" si="108"/>
        <v/>
      </c>
      <c r="FK348" s="42">
        <f t="shared" si="109"/>
        <v>1</v>
      </c>
      <c r="FL348" s="42" t="str">
        <f t="shared" si="98"/>
        <v/>
      </c>
    </row>
    <row r="349" spans="4:168" ht="13.5" customHeight="1" x14ac:dyDescent="0.15">
      <c r="D349" s="234">
        <v>179</v>
      </c>
      <c r="E349" s="933"/>
      <c r="F349" s="934"/>
      <c r="G349" s="935"/>
      <c r="H349" s="936"/>
      <c r="I349" s="937"/>
      <c r="J349" s="938"/>
      <c r="K349" s="939"/>
      <c r="L349" s="939"/>
      <c r="M349" s="930"/>
      <c r="N349" s="931"/>
      <c r="O349" s="932"/>
      <c r="P349" s="938"/>
      <c r="Q349" s="938"/>
      <c r="R349" s="938"/>
      <c r="S349" s="938"/>
      <c r="T349" s="940"/>
      <c r="U349" s="940"/>
      <c r="V349" s="940"/>
      <c r="W349" s="940"/>
      <c r="X349" s="940"/>
      <c r="Y349" s="940"/>
      <c r="Z349" s="940"/>
      <c r="AA349" s="940"/>
      <c r="AB349" s="940"/>
      <c r="AC349" s="940"/>
      <c r="AD349" s="941"/>
      <c r="AE349" s="942"/>
      <c r="AF349" s="942"/>
      <c r="AG349" s="943"/>
      <c r="AH349" s="940"/>
      <c r="AI349" s="940"/>
      <c r="AJ349" s="938"/>
      <c r="AK349" s="938"/>
      <c r="AL349" s="938"/>
      <c r="AM349" s="938"/>
      <c r="AN349" s="944"/>
      <c r="AO349" s="944"/>
      <c r="AP349" s="944"/>
      <c r="AQ349" s="940"/>
      <c r="AR349" s="940"/>
      <c r="AS349" s="945">
        <f t="shared" si="111"/>
        <v>0</v>
      </c>
      <c r="AT349" s="945"/>
      <c r="AU349" s="945"/>
      <c r="AV349" s="945"/>
      <c r="AW349" s="946"/>
      <c r="AX349" s="947"/>
      <c r="AY349" s="948"/>
      <c r="AZ349" s="948"/>
      <c r="BA349" s="948"/>
      <c r="BB349" s="948"/>
      <c r="CM349" s="223"/>
      <c r="CN349" s="223"/>
      <c r="CO349" s="223"/>
      <c r="CP349" s="223"/>
      <c r="CQ349" s="223"/>
      <c r="CR349" s="223"/>
      <c r="CS349" s="223"/>
      <c r="CT349" s="223"/>
      <c r="CU349" s="223"/>
      <c r="DT349"/>
      <c r="DU349"/>
      <c r="DV349"/>
      <c r="DW349"/>
      <c r="DX349"/>
      <c r="DY349"/>
      <c r="DZ349"/>
      <c r="EA349"/>
      <c r="EB349"/>
      <c r="EC349"/>
      <c r="EL349" s="13"/>
      <c r="EM349" s="13"/>
      <c r="EN349" s="27">
        <f t="shared" si="110"/>
        <v>0</v>
      </c>
      <c r="EO349" s="27" t="str">
        <f t="shared" si="99"/>
        <v/>
      </c>
      <c r="EP349" s="13"/>
      <c r="EQ349" s="13">
        <f>IF(AND(OR($P349="固・国A",$P349="固・国B",$P349="固"),OR($AJ349=PL①!$H$29,$AJ349=PL①!$H$30,$AJ349=PL①!$H$31)),1,0)</f>
        <v>0</v>
      </c>
      <c r="ER349" s="13">
        <f t="shared" si="100"/>
        <v>0</v>
      </c>
      <c r="ES349" s="13">
        <f>IF(ER349=0,1,IF($R$74="",0,VLOOKUP($R$74,PL②!A$58:$P$1530,ER349))+IF($AG$74="",0,VLOOKUP($AG$74,PL②!A$58:$P$1530,ER349))+IF($AV$74="",0,VLOOKUP($AV$74,PL②!A$58:$P$1530,ER349)))</f>
        <v>1</v>
      </c>
      <c r="ET349" s="13" t="str">
        <f t="shared" si="101"/>
        <v/>
      </c>
      <c r="EU349" s="13"/>
      <c r="EV349" s="13">
        <f>IF(OR($P349="固・国A",$P349="固・国B",$P349=PL①!$A$32,$P349=PL①!$A$33),1,0)</f>
        <v>1</v>
      </c>
      <c r="EY349" s="13">
        <f t="shared" si="102"/>
        <v>0</v>
      </c>
      <c r="EZ349" s="13">
        <f t="shared" si="103"/>
        <v>0</v>
      </c>
      <c r="FA349" s="13">
        <f>IF(AND($AJ349=PL①!$H$32,OR(入力①申請書項目!$P349="固・国A",入力①申請書項目!$P349="固・国B",入力①申請書項目!$P349="固")),1,0)</f>
        <v>0</v>
      </c>
      <c r="FB349" s="13">
        <f>IF(AND($R$70=PL②!$G$1,入力①申請書項目!$AJ349=PL①!$H$29,OR(入力①申請書項目!$P349="固・国A",入力①申請書項目!$P349="固・国B",入力①申請書項目!$P349=PL①!$A$32,入力①申請書項目!$P349=PL①!$A$33)),1,0)</f>
        <v>0</v>
      </c>
      <c r="FC349" s="13">
        <f>IF(AND($AW349=PL①!$D$29,OR(入力①申請書項目!$P349="固・国A",入力①申請書項目!$P349="固・国B",入力①申請書項目!$P349="固")),1,0)</f>
        <v>0</v>
      </c>
      <c r="FE349" s="27" t="str">
        <f t="shared" si="104"/>
        <v/>
      </c>
      <c r="FF349" s="27" t="str">
        <f t="shared" si="105"/>
        <v/>
      </c>
      <c r="FG349" s="27" t="str">
        <f t="shared" si="106"/>
        <v/>
      </c>
      <c r="FH349" s="27" t="str">
        <f t="shared" si="107"/>
        <v/>
      </c>
      <c r="FI349" s="27" t="str">
        <f t="shared" si="108"/>
        <v/>
      </c>
      <c r="FK349" s="42">
        <f t="shared" si="109"/>
        <v>1</v>
      </c>
      <c r="FL349" s="42" t="str">
        <f t="shared" si="98"/>
        <v/>
      </c>
    </row>
    <row r="350" spans="4:168" ht="13.5" customHeight="1" x14ac:dyDescent="0.15">
      <c r="D350" s="234">
        <v>180</v>
      </c>
      <c r="E350" s="933"/>
      <c r="F350" s="934"/>
      <c r="G350" s="935"/>
      <c r="H350" s="936"/>
      <c r="I350" s="937"/>
      <c r="J350" s="938"/>
      <c r="K350" s="939"/>
      <c r="L350" s="939"/>
      <c r="M350" s="930"/>
      <c r="N350" s="931"/>
      <c r="O350" s="932"/>
      <c r="P350" s="938"/>
      <c r="Q350" s="938"/>
      <c r="R350" s="938"/>
      <c r="S350" s="938"/>
      <c r="T350" s="940"/>
      <c r="U350" s="940"/>
      <c r="V350" s="940"/>
      <c r="W350" s="940"/>
      <c r="X350" s="940"/>
      <c r="Y350" s="940"/>
      <c r="Z350" s="940"/>
      <c r="AA350" s="940"/>
      <c r="AB350" s="940"/>
      <c r="AC350" s="940"/>
      <c r="AD350" s="949"/>
      <c r="AE350" s="950"/>
      <c r="AF350" s="950"/>
      <c r="AG350" s="943"/>
      <c r="AH350" s="940"/>
      <c r="AI350" s="940"/>
      <c r="AJ350" s="938"/>
      <c r="AK350" s="938"/>
      <c r="AL350" s="938"/>
      <c r="AM350" s="938"/>
      <c r="AN350" s="944"/>
      <c r="AO350" s="944"/>
      <c r="AP350" s="944"/>
      <c r="AQ350" s="940"/>
      <c r="AR350" s="940"/>
      <c r="AS350" s="945">
        <f t="shared" si="111"/>
        <v>0</v>
      </c>
      <c r="AT350" s="945"/>
      <c r="AU350" s="945"/>
      <c r="AV350" s="945"/>
      <c r="AW350" s="946"/>
      <c r="AX350" s="947"/>
      <c r="AY350" s="948"/>
      <c r="AZ350" s="948"/>
      <c r="BA350" s="948"/>
      <c r="BB350" s="948"/>
      <c r="CM350" s="223"/>
      <c r="CN350" s="223"/>
      <c r="CO350" s="223"/>
      <c r="CP350" s="223"/>
      <c r="CQ350" s="223"/>
      <c r="CR350" s="223"/>
      <c r="CS350" s="223"/>
      <c r="CT350" s="223"/>
      <c r="CU350" s="223"/>
      <c r="DT350"/>
      <c r="DU350"/>
      <c r="DV350"/>
      <c r="DW350"/>
      <c r="DX350"/>
      <c r="DY350"/>
      <c r="DZ350"/>
      <c r="EA350"/>
      <c r="EB350"/>
      <c r="EC350"/>
      <c r="EL350" s="13"/>
      <c r="EM350" s="13"/>
      <c r="EN350" s="27">
        <f t="shared" si="110"/>
        <v>0</v>
      </c>
      <c r="EO350" s="27" t="str">
        <f t="shared" si="99"/>
        <v/>
      </c>
      <c r="EP350" s="13"/>
      <c r="EQ350" s="13">
        <f>IF(AND(OR($P350="固・国A",$P350="固・国B",$P350="固"),OR($AJ350=PL①!$H$29,$AJ350=PL①!$H$30,$AJ350=PL①!$H$31)),1,0)</f>
        <v>0</v>
      </c>
      <c r="ER350" s="13">
        <f t="shared" si="100"/>
        <v>0</v>
      </c>
      <c r="ES350" s="13">
        <f>IF(ER350=0,1,IF($R$74="",0,VLOOKUP($R$74,PL②!A$58:$P$1530,ER350))+IF($AG$74="",0,VLOOKUP($AG$74,PL②!A$58:$P$1530,ER350))+IF($AV$74="",0,VLOOKUP($AV$74,PL②!A$58:$P$1530,ER350)))</f>
        <v>1</v>
      </c>
      <c r="ET350" s="13" t="str">
        <f t="shared" si="101"/>
        <v/>
      </c>
      <c r="EU350" s="13"/>
      <c r="EV350" s="13">
        <f>IF(OR($P350="固・国A",$P350="固・国B",$P350=PL①!$A$32,$P350=PL①!$A$33),1,0)</f>
        <v>1</v>
      </c>
      <c r="EY350" s="13">
        <f t="shared" si="102"/>
        <v>0</v>
      </c>
      <c r="EZ350" s="13">
        <f t="shared" si="103"/>
        <v>0</v>
      </c>
      <c r="FA350" s="13">
        <f>IF(AND($AJ350=PL①!$H$32,OR(入力①申請書項目!$P350="固・国A",入力①申請書項目!$P350="固・国B",入力①申請書項目!$P350="固")),1,0)</f>
        <v>0</v>
      </c>
      <c r="FB350" s="13">
        <f>IF(AND($R$70=PL②!$G$1,入力①申請書項目!$AJ350=PL①!$H$29,OR(入力①申請書項目!$P350="固・国A",入力①申請書項目!$P350="固・国B",入力①申請書項目!$P350=PL①!$A$32,入力①申請書項目!$P350=PL①!$A$33)),1,0)</f>
        <v>0</v>
      </c>
      <c r="FC350" s="13">
        <f>IF(AND($AW350=PL①!$D$29,OR(入力①申請書項目!$P350="固・国A",入力①申請書項目!$P350="固・国B",入力①申請書項目!$P350="固")),1,0)</f>
        <v>0</v>
      </c>
      <c r="FE350" s="27" t="str">
        <f t="shared" si="104"/>
        <v/>
      </c>
      <c r="FF350" s="27" t="str">
        <f t="shared" si="105"/>
        <v/>
      </c>
      <c r="FG350" s="27" t="str">
        <f t="shared" si="106"/>
        <v/>
      </c>
      <c r="FH350" s="27" t="str">
        <f t="shared" si="107"/>
        <v/>
      </c>
      <c r="FI350" s="27" t="str">
        <f t="shared" si="108"/>
        <v/>
      </c>
      <c r="FK350" s="42">
        <f t="shared" si="109"/>
        <v>1</v>
      </c>
      <c r="FL350" s="42" t="str">
        <f t="shared" si="98"/>
        <v/>
      </c>
    </row>
    <row r="351" spans="4:168" ht="13.5" customHeight="1" x14ac:dyDescent="0.15">
      <c r="D351" s="234">
        <v>181</v>
      </c>
      <c r="E351" s="933"/>
      <c r="F351" s="934"/>
      <c r="G351" s="935"/>
      <c r="H351" s="936"/>
      <c r="I351" s="937"/>
      <c r="J351" s="938"/>
      <c r="K351" s="939"/>
      <c r="L351" s="939"/>
      <c r="M351" s="930"/>
      <c r="N351" s="931"/>
      <c r="O351" s="932"/>
      <c r="P351" s="938"/>
      <c r="Q351" s="938"/>
      <c r="R351" s="938"/>
      <c r="S351" s="938"/>
      <c r="T351" s="940"/>
      <c r="U351" s="940"/>
      <c r="V351" s="940"/>
      <c r="W351" s="940"/>
      <c r="X351" s="940"/>
      <c r="Y351" s="940"/>
      <c r="Z351" s="940"/>
      <c r="AA351" s="940"/>
      <c r="AB351" s="940"/>
      <c r="AC351" s="940"/>
      <c r="AD351" s="941"/>
      <c r="AE351" s="942"/>
      <c r="AF351" s="942"/>
      <c r="AG351" s="952"/>
      <c r="AH351" s="952"/>
      <c r="AI351" s="943"/>
      <c r="AJ351" s="953"/>
      <c r="AK351" s="954"/>
      <c r="AL351" s="954"/>
      <c r="AM351" s="955"/>
      <c r="AN351" s="944"/>
      <c r="AO351" s="944"/>
      <c r="AP351" s="944"/>
      <c r="AQ351" s="951"/>
      <c r="AR351" s="952"/>
      <c r="AS351" s="945">
        <f t="shared" si="111"/>
        <v>0</v>
      </c>
      <c r="AT351" s="945"/>
      <c r="AU351" s="945"/>
      <c r="AV351" s="945"/>
      <c r="AW351" s="946"/>
      <c r="AX351" s="947"/>
      <c r="AY351" s="948"/>
      <c r="AZ351" s="948"/>
      <c r="BA351" s="948"/>
      <c r="BB351" s="948"/>
      <c r="DT351"/>
      <c r="DU351"/>
      <c r="DV351"/>
      <c r="DW351"/>
      <c r="DX351"/>
      <c r="DY351"/>
      <c r="DZ351"/>
      <c r="EA351"/>
      <c r="EB351"/>
      <c r="EC351"/>
      <c r="EL351" s="13"/>
      <c r="EM351" s="13"/>
      <c r="EN351" s="27">
        <f t="shared" si="110"/>
        <v>0</v>
      </c>
      <c r="EO351" s="27" t="str">
        <f t="shared" si="99"/>
        <v/>
      </c>
      <c r="EP351" s="13"/>
      <c r="EQ351" s="13">
        <f>IF(AND(OR($P351="固・国A",$P351="固・国B",$P351="固"),OR($AJ351=PL①!$H$29,$AJ351=PL①!$H$30,$AJ351=PL①!$H$31)),1,0)</f>
        <v>0</v>
      </c>
      <c r="ER351" s="13">
        <f t="shared" si="100"/>
        <v>0</v>
      </c>
      <c r="ES351" s="13">
        <f>IF(ER351=0,1,IF($R$74="",0,VLOOKUP($R$74,PL②!A$58:$P$1530,ER351))+IF($AG$74="",0,VLOOKUP($AG$74,PL②!A$58:$P$1530,ER351))+IF($AV$74="",0,VLOOKUP($AV$74,PL②!A$58:$P$1530,ER351)))</f>
        <v>1</v>
      </c>
      <c r="ET351" s="13" t="str">
        <f t="shared" si="101"/>
        <v/>
      </c>
      <c r="EU351" s="13"/>
      <c r="EV351" s="13">
        <f>IF(OR($P351="固・国A",$P351="固・国B",$P351=PL①!$A$32,$P351=PL①!$A$33),1,0)</f>
        <v>1</v>
      </c>
      <c r="EY351" s="13">
        <f t="shared" si="102"/>
        <v>0</v>
      </c>
      <c r="EZ351" s="13">
        <f t="shared" si="103"/>
        <v>0</v>
      </c>
      <c r="FA351" s="13">
        <f>IF(AND($AJ351=PL①!$H$32,OR(入力①申請書項目!$P351="固・国A",入力①申請書項目!$P351="固・国B",入力①申請書項目!$P351="固")),1,0)</f>
        <v>0</v>
      </c>
      <c r="FB351" s="13">
        <f>IF(AND($R$70=PL②!$G$1,入力①申請書項目!$AJ351=PL①!$H$29,OR(入力①申請書項目!$P351="固・国A",入力①申請書項目!$P351="固・国B",入力①申請書項目!$P351=PL①!$A$32,入力①申請書項目!$P351=PL①!$A$33)),1,0)</f>
        <v>0</v>
      </c>
      <c r="FC351" s="13">
        <f>IF(AND($AW351=PL①!$D$29,OR(入力①申請書項目!$P351="固・国A",入力①申請書項目!$P351="固・国B",入力①申請書項目!$P351="固")),1,0)</f>
        <v>0</v>
      </c>
      <c r="FE351" s="27" t="str">
        <f t="shared" si="104"/>
        <v/>
      </c>
      <c r="FF351" s="27" t="str">
        <f t="shared" si="105"/>
        <v/>
      </c>
      <c r="FG351" s="27" t="str">
        <f t="shared" si="106"/>
        <v/>
      </c>
      <c r="FH351" s="27" t="str">
        <f t="shared" si="107"/>
        <v/>
      </c>
      <c r="FI351" s="27" t="str">
        <f t="shared" si="108"/>
        <v/>
      </c>
      <c r="FK351" s="42">
        <f t="shared" si="109"/>
        <v>1</v>
      </c>
      <c r="FL351" s="42" t="str">
        <f t="shared" si="98"/>
        <v/>
      </c>
    </row>
    <row r="352" spans="4:168" ht="13.5" customHeight="1" x14ac:dyDescent="0.15">
      <c r="D352" s="234">
        <v>182</v>
      </c>
      <c r="E352" s="933"/>
      <c r="F352" s="934"/>
      <c r="G352" s="935"/>
      <c r="H352" s="936"/>
      <c r="I352" s="937"/>
      <c r="J352" s="938"/>
      <c r="K352" s="939"/>
      <c r="L352" s="939"/>
      <c r="M352" s="930"/>
      <c r="N352" s="931"/>
      <c r="O352" s="932"/>
      <c r="P352" s="938"/>
      <c r="Q352" s="938"/>
      <c r="R352" s="938"/>
      <c r="S352" s="938"/>
      <c r="T352" s="940"/>
      <c r="U352" s="940"/>
      <c r="V352" s="940"/>
      <c r="W352" s="940"/>
      <c r="X352" s="940"/>
      <c r="Y352" s="940"/>
      <c r="Z352" s="940"/>
      <c r="AA352" s="940"/>
      <c r="AB352" s="940"/>
      <c r="AC352" s="940"/>
      <c r="AD352" s="941"/>
      <c r="AE352" s="942"/>
      <c r="AF352" s="942"/>
      <c r="AG352" s="943"/>
      <c r="AH352" s="940"/>
      <c r="AI352" s="940"/>
      <c r="AJ352" s="938"/>
      <c r="AK352" s="938"/>
      <c r="AL352" s="938"/>
      <c r="AM352" s="938"/>
      <c r="AN352" s="944"/>
      <c r="AO352" s="944"/>
      <c r="AP352" s="944"/>
      <c r="AQ352" s="940"/>
      <c r="AR352" s="940"/>
      <c r="AS352" s="945">
        <f t="shared" si="111"/>
        <v>0</v>
      </c>
      <c r="AT352" s="945"/>
      <c r="AU352" s="945"/>
      <c r="AV352" s="945"/>
      <c r="AW352" s="946"/>
      <c r="AX352" s="947"/>
      <c r="AY352" s="948"/>
      <c r="AZ352" s="948"/>
      <c r="BA352" s="948"/>
      <c r="BB352" s="948"/>
      <c r="DT352"/>
      <c r="DU352"/>
      <c r="DV352"/>
      <c r="DW352"/>
      <c r="DX352"/>
      <c r="DY352"/>
      <c r="DZ352"/>
      <c r="EA352"/>
      <c r="EB352"/>
      <c r="EC352"/>
      <c r="EL352" s="13"/>
      <c r="EM352" s="13"/>
      <c r="EN352" s="27">
        <f t="shared" si="110"/>
        <v>0</v>
      </c>
      <c r="EO352" s="27" t="str">
        <f t="shared" si="99"/>
        <v/>
      </c>
      <c r="EP352" s="13"/>
      <c r="EQ352" s="13">
        <f>IF(AND(OR($P352="固・国A",$P352="固・国B",$P352="固"),OR($AJ352=PL①!$H$29,$AJ352=PL①!$H$30,$AJ352=PL①!$H$31)),1,0)</f>
        <v>0</v>
      </c>
      <c r="ER352" s="13">
        <f t="shared" si="100"/>
        <v>0</v>
      </c>
      <c r="ES352" s="13">
        <f>IF(ER352=0,1,IF($R$74="",0,VLOOKUP($R$74,PL②!A$58:$P$1530,ER352))+IF($AG$74="",0,VLOOKUP($AG$74,PL②!A$58:$P$1530,ER352))+IF($AV$74="",0,VLOOKUP($AV$74,PL②!A$58:$P$1530,ER352)))</f>
        <v>1</v>
      </c>
      <c r="ET352" s="13" t="str">
        <f t="shared" si="101"/>
        <v/>
      </c>
      <c r="EU352" s="13"/>
      <c r="EV352" s="13">
        <f>IF(OR($P352="固・国A",$P352="固・国B",$P352=PL①!$A$32,$P352=PL①!$A$33),1,0)</f>
        <v>1</v>
      </c>
      <c r="EY352" s="13">
        <f t="shared" si="102"/>
        <v>0</v>
      </c>
      <c r="EZ352" s="13">
        <f t="shared" si="103"/>
        <v>0</v>
      </c>
      <c r="FA352" s="13">
        <f>IF(AND($AJ352=PL①!$H$32,OR(入力①申請書項目!$P352="固・国A",入力①申請書項目!$P352="固・国B",入力①申請書項目!$P352="固")),1,0)</f>
        <v>0</v>
      </c>
      <c r="FB352" s="13">
        <f>IF(AND($R$70=PL②!$G$1,入力①申請書項目!$AJ352=PL①!$H$29,OR(入力①申請書項目!$P352="固・国A",入力①申請書項目!$P352="固・国B",入力①申請書項目!$P352=PL①!$A$32,入力①申請書項目!$P352=PL①!$A$33)),1,0)</f>
        <v>0</v>
      </c>
      <c r="FC352" s="13">
        <f>IF(AND($AW352=PL①!$D$29,OR(入力①申請書項目!$P352="固・国A",入力①申請書項目!$P352="固・国B",入力①申請書項目!$P352="固")),1,0)</f>
        <v>0</v>
      </c>
      <c r="FE352" s="27" t="str">
        <f t="shared" si="104"/>
        <v/>
      </c>
      <c r="FF352" s="27" t="str">
        <f t="shared" si="105"/>
        <v/>
      </c>
      <c r="FG352" s="27" t="str">
        <f t="shared" si="106"/>
        <v/>
      </c>
      <c r="FH352" s="27" t="str">
        <f t="shared" si="107"/>
        <v/>
      </c>
      <c r="FI352" s="27" t="str">
        <f t="shared" si="108"/>
        <v/>
      </c>
      <c r="FK352" s="42">
        <f t="shared" si="109"/>
        <v>1</v>
      </c>
      <c r="FL352" s="42" t="str">
        <f t="shared" si="98"/>
        <v/>
      </c>
    </row>
    <row r="353" spans="4:168" ht="13.5" customHeight="1" x14ac:dyDescent="0.15">
      <c r="D353" s="234">
        <v>183</v>
      </c>
      <c r="E353" s="933"/>
      <c r="F353" s="934"/>
      <c r="G353" s="935"/>
      <c r="H353" s="936"/>
      <c r="I353" s="937"/>
      <c r="J353" s="938"/>
      <c r="K353" s="939"/>
      <c r="L353" s="939"/>
      <c r="M353" s="930"/>
      <c r="N353" s="931"/>
      <c r="O353" s="932"/>
      <c r="P353" s="938"/>
      <c r="Q353" s="938"/>
      <c r="R353" s="938"/>
      <c r="S353" s="938"/>
      <c r="T353" s="940"/>
      <c r="U353" s="940"/>
      <c r="V353" s="940"/>
      <c r="W353" s="940"/>
      <c r="X353" s="940"/>
      <c r="Y353" s="940"/>
      <c r="Z353" s="940"/>
      <c r="AA353" s="940"/>
      <c r="AB353" s="940"/>
      <c r="AC353" s="940"/>
      <c r="AD353" s="949"/>
      <c r="AE353" s="950"/>
      <c r="AF353" s="950"/>
      <c r="AG353" s="943"/>
      <c r="AH353" s="940"/>
      <c r="AI353" s="940"/>
      <c r="AJ353" s="938"/>
      <c r="AK353" s="938"/>
      <c r="AL353" s="938"/>
      <c r="AM353" s="938"/>
      <c r="AN353" s="944"/>
      <c r="AO353" s="944"/>
      <c r="AP353" s="944"/>
      <c r="AQ353" s="940"/>
      <c r="AR353" s="940"/>
      <c r="AS353" s="945">
        <f t="shared" si="111"/>
        <v>0</v>
      </c>
      <c r="AT353" s="945"/>
      <c r="AU353" s="945"/>
      <c r="AV353" s="945"/>
      <c r="AW353" s="946"/>
      <c r="AX353" s="947"/>
      <c r="AY353" s="948"/>
      <c r="AZ353" s="948"/>
      <c r="BA353" s="948"/>
      <c r="BB353" s="948"/>
      <c r="DT353"/>
      <c r="DU353"/>
      <c r="DV353"/>
      <c r="DW353"/>
      <c r="DX353"/>
      <c r="DY353"/>
      <c r="DZ353"/>
      <c r="EA353"/>
      <c r="EB353"/>
      <c r="EC353"/>
      <c r="EL353" s="13"/>
      <c r="EM353" s="13"/>
      <c r="EN353" s="27">
        <f t="shared" si="110"/>
        <v>0</v>
      </c>
      <c r="EO353" s="27" t="str">
        <f t="shared" si="99"/>
        <v/>
      </c>
      <c r="EP353" s="13"/>
      <c r="EQ353" s="13">
        <f>IF(AND(OR($P353="固・国A",$P353="固・国B",$P353="固"),OR($AJ353=PL①!$H$29,$AJ353=PL①!$H$30,$AJ353=PL①!$H$31)),1,0)</f>
        <v>0</v>
      </c>
      <c r="ER353" s="13">
        <f t="shared" si="100"/>
        <v>0</v>
      </c>
      <c r="ES353" s="13">
        <f>IF(ER353=0,1,IF($R$74="",0,VLOOKUP($R$74,PL②!A$58:$P$1530,ER353))+IF($AG$74="",0,VLOOKUP($AG$74,PL②!A$58:$P$1530,ER353))+IF($AV$74="",0,VLOOKUP($AV$74,PL②!A$58:$P$1530,ER353)))</f>
        <v>1</v>
      </c>
      <c r="ET353" s="13" t="str">
        <f t="shared" si="101"/>
        <v/>
      </c>
      <c r="EU353" s="13"/>
      <c r="EV353" s="13">
        <f>IF(OR($P353="固・国A",$P353="固・国B",$P353=PL①!$A$32,$P353=PL①!$A$33),1,0)</f>
        <v>1</v>
      </c>
      <c r="EY353" s="13">
        <f t="shared" si="102"/>
        <v>0</v>
      </c>
      <c r="EZ353" s="13">
        <f t="shared" si="103"/>
        <v>0</v>
      </c>
      <c r="FA353" s="13">
        <f>IF(AND($AJ353=PL①!$H$32,OR(入力①申請書項目!$P353="固・国A",入力①申請書項目!$P353="固・国B",入力①申請書項目!$P353="固")),1,0)</f>
        <v>0</v>
      </c>
      <c r="FB353" s="13">
        <f>IF(AND($R$70=PL②!$G$1,入力①申請書項目!$AJ353=PL①!$H$29,OR(入力①申請書項目!$P353="固・国A",入力①申請書項目!$P353="固・国B",入力①申請書項目!$P353=PL①!$A$32,入力①申請書項目!$P353=PL①!$A$33)),1,0)</f>
        <v>0</v>
      </c>
      <c r="FC353" s="13">
        <f>IF(AND($AW353=PL①!$D$29,OR(入力①申請書項目!$P353="固・国A",入力①申請書項目!$P353="固・国B",入力①申請書項目!$P353="固")),1,0)</f>
        <v>0</v>
      </c>
      <c r="FE353" s="27" t="str">
        <f t="shared" si="104"/>
        <v/>
      </c>
      <c r="FF353" s="27" t="str">
        <f t="shared" si="105"/>
        <v/>
      </c>
      <c r="FG353" s="27" t="str">
        <f t="shared" si="106"/>
        <v/>
      </c>
      <c r="FH353" s="27" t="str">
        <f t="shared" si="107"/>
        <v/>
      </c>
      <c r="FI353" s="27" t="str">
        <f t="shared" si="108"/>
        <v/>
      </c>
      <c r="FK353" s="42">
        <f t="shared" si="109"/>
        <v>1</v>
      </c>
      <c r="FL353" s="42" t="str">
        <f t="shared" si="98"/>
        <v/>
      </c>
    </row>
    <row r="354" spans="4:168" ht="13.5" customHeight="1" x14ac:dyDescent="0.15">
      <c r="D354" s="234">
        <v>184</v>
      </c>
      <c r="E354" s="933"/>
      <c r="F354" s="934"/>
      <c r="G354" s="935"/>
      <c r="H354" s="936"/>
      <c r="I354" s="937"/>
      <c r="J354" s="938"/>
      <c r="K354" s="939"/>
      <c r="L354" s="939"/>
      <c r="M354" s="930"/>
      <c r="N354" s="931"/>
      <c r="O354" s="932"/>
      <c r="P354" s="938"/>
      <c r="Q354" s="938"/>
      <c r="R354" s="938"/>
      <c r="S354" s="938"/>
      <c r="T354" s="940"/>
      <c r="U354" s="940"/>
      <c r="V354" s="940"/>
      <c r="W354" s="940"/>
      <c r="X354" s="940"/>
      <c r="Y354" s="940"/>
      <c r="Z354" s="940"/>
      <c r="AA354" s="940"/>
      <c r="AB354" s="940"/>
      <c r="AC354" s="940"/>
      <c r="AD354" s="941"/>
      <c r="AE354" s="942"/>
      <c r="AF354" s="942"/>
      <c r="AG354" s="952"/>
      <c r="AH354" s="952"/>
      <c r="AI354" s="943"/>
      <c r="AJ354" s="953"/>
      <c r="AK354" s="954"/>
      <c r="AL354" s="954"/>
      <c r="AM354" s="955"/>
      <c r="AN354" s="944"/>
      <c r="AO354" s="944"/>
      <c r="AP354" s="944"/>
      <c r="AQ354" s="951"/>
      <c r="AR354" s="952"/>
      <c r="AS354" s="945">
        <f t="shared" si="111"/>
        <v>0</v>
      </c>
      <c r="AT354" s="945"/>
      <c r="AU354" s="945"/>
      <c r="AV354" s="945"/>
      <c r="AW354" s="946"/>
      <c r="AX354" s="947"/>
      <c r="AY354" s="948"/>
      <c r="AZ354" s="948"/>
      <c r="BA354" s="948"/>
      <c r="BB354" s="948"/>
      <c r="CM354" s="189"/>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L354" s="13"/>
      <c r="EM354" s="13"/>
      <c r="EN354" s="27">
        <f t="shared" si="110"/>
        <v>0</v>
      </c>
      <c r="EO354" s="27" t="str">
        <f t="shared" si="99"/>
        <v/>
      </c>
      <c r="EP354" s="13"/>
      <c r="EQ354" s="13">
        <f>IF(AND(OR($P354="固・国A",$P354="固・国B",$P354="固"),OR($AJ354=PL①!$H$29,$AJ354=PL①!$H$30,$AJ354=PL①!$H$31)),1,0)</f>
        <v>0</v>
      </c>
      <c r="ER354" s="13">
        <f t="shared" si="100"/>
        <v>0</v>
      </c>
      <c r="ES354" s="13">
        <f>IF(ER354=0,1,IF($R$74="",0,VLOOKUP($R$74,PL②!A$58:$P$1530,ER354))+IF($AG$74="",0,VLOOKUP($AG$74,PL②!A$58:$P$1530,ER354))+IF($AV$74="",0,VLOOKUP($AV$74,PL②!A$58:$P$1530,ER354)))</f>
        <v>1</v>
      </c>
      <c r="ET354" s="13" t="str">
        <f t="shared" si="101"/>
        <v/>
      </c>
      <c r="EU354" s="13"/>
      <c r="EV354" s="13">
        <f>IF(OR($P354="固・国A",$P354="固・国B",$P354=PL①!$A$32,$P354=PL①!$A$33),1,0)</f>
        <v>1</v>
      </c>
      <c r="EY354" s="13">
        <f t="shared" si="102"/>
        <v>0</v>
      </c>
      <c r="EZ354" s="13">
        <f t="shared" si="103"/>
        <v>0</v>
      </c>
      <c r="FA354" s="13">
        <f>IF(AND($AJ354=PL①!$H$32,OR(入力①申請書項目!$P354="固・国A",入力①申請書項目!$P354="固・国B",入力①申請書項目!$P354="固")),1,0)</f>
        <v>0</v>
      </c>
      <c r="FB354" s="13">
        <f>IF(AND($R$70=PL②!$G$1,入力①申請書項目!$AJ354=PL①!$H$29,OR(入力①申請書項目!$P354="固・国A",入力①申請書項目!$P354="固・国B",入力①申請書項目!$P354=PL①!$A$32,入力①申請書項目!$P354=PL①!$A$33)),1,0)</f>
        <v>0</v>
      </c>
      <c r="FC354" s="13">
        <f>IF(AND($AW354=PL①!$D$29,OR(入力①申請書項目!$P354="固・国A",入力①申請書項目!$P354="固・国B",入力①申請書項目!$P354="固")),1,0)</f>
        <v>0</v>
      </c>
      <c r="FE354" s="27" t="str">
        <f t="shared" si="104"/>
        <v/>
      </c>
      <c r="FF354" s="27" t="str">
        <f t="shared" si="105"/>
        <v/>
      </c>
      <c r="FG354" s="27" t="str">
        <f t="shared" si="106"/>
        <v/>
      </c>
      <c r="FH354" s="27" t="str">
        <f t="shared" si="107"/>
        <v/>
      </c>
      <c r="FI354" s="27" t="str">
        <f t="shared" si="108"/>
        <v/>
      </c>
      <c r="FK354" s="42">
        <f t="shared" si="109"/>
        <v>1</v>
      </c>
      <c r="FL354" s="42" t="str">
        <f t="shared" si="98"/>
        <v/>
      </c>
    </row>
    <row r="355" spans="4:168" ht="13.5" customHeight="1" x14ac:dyDescent="0.15">
      <c r="D355" s="234">
        <v>185</v>
      </c>
      <c r="E355" s="933"/>
      <c r="F355" s="934"/>
      <c r="G355" s="935"/>
      <c r="H355" s="936"/>
      <c r="I355" s="937"/>
      <c r="J355" s="938"/>
      <c r="K355" s="939"/>
      <c r="L355" s="939"/>
      <c r="M355" s="930"/>
      <c r="N355" s="931"/>
      <c r="O355" s="932"/>
      <c r="P355" s="938"/>
      <c r="Q355" s="938"/>
      <c r="R355" s="938"/>
      <c r="S355" s="938"/>
      <c r="T355" s="940"/>
      <c r="U355" s="940"/>
      <c r="V355" s="940"/>
      <c r="W355" s="940"/>
      <c r="X355" s="940"/>
      <c r="Y355" s="940"/>
      <c r="Z355" s="940"/>
      <c r="AA355" s="940"/>
      <c r="AB355" s="940"/>
      <c r="AC355" s="940"/>
      <c r="AD355" s="941"/>
      <c r="AE355" s="942"/>
      <c r="AF355" s="942"/>
      <c r="AG355" s="943"/>
      <c r="AH355" s="940"/>
      <c r="AI355" s="940"/>
      <c r="AJ355" s="938"/>
      <c r="AK355" s="938"/>
      <c r="AL355" s="938"/>
      <c r="AM355" s="938"/>
      <c r="AN355" s="944"/>
      <c r="AO355" s="944"/>
      <c r="AP355" s="944"/>
      <c r="AQ355" s="940"/>
      <c r="AR355" s="940"/>
      <c r="AS355" s="945">
        <f t="shared" si="111"/>
        <v>0</v>
      </c>
      <c r="AT355" s="945"/>
      <c r="AU355" s="945"/>
      <c r="AV355" s="945"/>
      <c r="AW355" s="946"/>
      <c r="AX355" s="947"/>
      <c r="AY355" s="948"/>
      <c r="AZ355" s="948"/>
      <c r="BA355" s="948"/>
      <c r="BB355" s="948"/>
      <c r="CM355" s="189"/>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L355" s="13"/>
      <c r="EM355" s="13"/>
      <c r="EN355" s="27">
        <f t="shared" si="110"/>
        <v>0</v>
      </c>
      <c r="EO355" s="27" t="str">
        <f t="shared" si="99"/>
        <v/>
      </c>
      <c r="EP355" s="13"/>
      <c r="EQ355" s="13">
        <f>IF(AND(OR($P355="固・国A",$P355="固・国B",$P355="固"),OR($AJ355=PL①!$H$29,$AJ355=PL①!$H$30,$AJ355=PL①!$H$31)),1,0)</f>
        <v>0</v>
      </c>
      <c r="ER355" s="13">
        <f t="shared" si="100"/>
        <v>0</v>
      </c>
      <c r="ES355" s="13">
        <f>IF(ER355=0,1,IF($R$74="",0,VLOOKUP($R$74,PL②!A$58:$P$1530,ER355))+IF($AG$74="",0,VLOOKUP($AG$74,PL②!A$58:$P$1530,ER355))+IF($AV$74="",0,VLOOKUP($AV$74,PL②!A$58:$P$1530,ER355)))</f>
        <v>1</v>
      </c>
      <c r="ET355" s="13" t="str">
        <f t="shared" si="101"/>
        <v/>
      </c>
      <c r="EU355" s="13"/>
      <c r="EV355" s="13">
        <f>IF(OR($P355="固・国A",$P355="固・国B",$P355=PL①!$A$32,$P355=PL①!$A$33),1,0)</f>
        <v>1</v>
      </c>
      <c r="EY355" s="13">
        <f t="shared" si="102"/>
        <v>0</v>
      </c>
      <c r="EZ355" s="13">
        <f t="shared" si="103"/>
        <v>0</v>
      </c>
      <c r="FA355" s="13">
        <f>IF(AND($AJ355=PL①!$H$32,OR(入力①申請書項目!$P355="固・国A",入力①申請書項目!$P355="固・国B",入力①申請書項目!$P355="固")),1,0)</f>
        <v>0</v>
      </c>
      <c r="FB355" s="13">
        <f>IF(AND($R$70=PL②!$G$1,入力①申請書項目!$AJ355=PL①!$H$29,OR(入力①申請書項目!$P355="固・国A",入力①申請書項目!$P355="固・国B",入力①申請書項目!$P355=PL①!$A$32,入力①申請書項目!$P355=PL①!$A$33)),1,0)</f>
        <v>0</v>
      </c>
      <c r="FC355" s="13">
        <f>IF(AND($AW355=PL①!$D$29,OR(入力①申請書項目!$P355="固・国A",入力①申請書項目!$P355="固・国B",入力①申請書項目!$P355="固")),1,0)</f>
        <v>0</v>
      </c>
      <c r="FE355" s="27" t="str">
        <f t="shared" si="104"/>
        <v/>
      </c>
      <c r="FF355" s="27" t="str">
        <f t="shared" si="105"/>
        <v/>
      </c>
      <c r="FG355" s="27" t="str">
        <f t="shared" si="106"/>
        <v/>
      </c>
      <c r="FH355" s="27" t="str">
        <f t="shared" si="107"/>
        <v/>
      </c>
      <c r="FI355" s="27" t="str">
        <f t="shared" si="108"/>
        <v/>
      </c>
      <c r="FK355" s="42">
        <f t="shared" si="109"/>
        <v>1</v>
      </c>
      <c r="FL355" s="42" t="str">
        <f t="shared" si="98"/>
        <v/>
      </c>
    </row>
    <row r="356" spans="4:168" ht="13.5" customHeight="1" x14ac:dyDescent="0.15">
      <c r="D356" s="234">
        <v>186</v>
      </c>
      <c r="E356" s="933"/>
      <c r="F356" s="934"/>
      <c r="G356" s="935"/>
      <c r="H356" s="936"/>
      <c r="I356" s="937"/>
      <c r="J356" s="938"/>
      <c r="K356" s="939"/>
      <c r="L356" s="939"/>
      <c r="M356" s="930"/>
      <c r="N356" s="931"/>
      <c r="O356" s="932"/>
      <c r="P356" s="938"/>
      <c r="Q356" s="938"/>
      <c r="R356" s="938"/>
      <c r="S356" s="938"/>
      <c r="T356" s="940"/>
      <c r="U356" s="940"/>
      <c r="V356" s="940"/>
      <c r="W356" s="940"/>
      <c r="X356" s="940"/>
      <c r="Y356" s="940"/>
      <c r="Z356" s="940"/>
      <c r="AA356" s="940"/>
      <c r="AB356" s="940"/>
      <c r="AC356" s="940"/>
      <c r="AD356" s="949"/>
      <c r="AE356" s="950"/>
      <c r="AF356" s="950"/>
      <c r="AG356" s="943"/>
      <c r="AH356" s="940"/>
      <c r="AI356" s="940"/>
      <c r="AJ356" s="938"/>
      <c r="AK356" s="938"/>
      <c r="AL356" s="938"/>
      <c r="AM356" s="938"/>
      <c r="AN356" s="944"/>
      <c r="AO356" s="944"/>
      <c r="AP356" s="944"/>
      <c r="AQ356" s="940"/>
      <c r="AR356" s="940"/>
      <c r="AS356" s="945">
        <f t="shared" si="111"/>
        <v>0</v>
      </c>
      <c r="AT356" s="945"/>
      <c r="AU356" s="945"/>
      <c r="AV356" s="945"/>
      <c r="AW356" s="946"/>
      <c r="AX356" s="947"/>
      <c r="AY356" s="948"/>
      <c r="AZ356" s="948"/>
      <c r="BA356" s="948"/>
      <c r="BB356" s="948"/>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L356" s="13"/>
      <c r="EM356" s="13"/>
      <c r="EN356" s="27">
        <f t="shared" si="110"/>
        <v>0</v>
      </c>
      <c r="EO356" s="27" t="str">
        <f t="shared" si="99"/>
        <v/>
      </c>
      <c r="EP356" s="13"/>
      <c r="EQ356" s="13">
        <f>IF(AND(OR($P356="固・国A",$P356="固・国B",$P356="固"),OR($AJ356=PL①!$H$29,$AJ356=PL①!$H$30,$AJ356=PL①!$H$31)),1,0)</f>
        <v>0</v>
      </c>
      <c r="ER356" s="13">
        <f t="shared" si="100"/>
        <v>0</v>
      </c>
      <c r="ES356" s="13">
        <f>IF(ER356=0,1,IF($R$74="",0,VLOOKUP($R$74,PL②!A$58:$P$1530,ER356))+IF($AG$74="",0,VLOOKUP($AG$74,PL②!A$58:$P$1530,ER356))+IF($AV$74="",0,VLOOKUP($AV$74,PL②!A$58:$P$1530,ER356)))</f>
        <v>1</v>
      </c>
      <c r="ET356" s="13" t="str">
        <f t="shared" si="101"/>
        <v/>
      </c>
      <c r="EU356" s="13"/>
      <c r="EV356" s="13">
        <f>IF(OR($P356="固・国A",$P356="固・国B",$P356=PL①!$A$32,$P356=PL①!$A$33),1,0)</f>
        <v>1</v>
      </c>
      <c r="EY356" s="13">
        <f t="shared" si="102"/>
        <v>0</v>
      </c>
      <c r="EZ356" s="13">
        <f t="shared" si="103"/>
        <v>0</v>
      </c>
      <c r="FA356" s="13">
        <f>IF(AND($AJ356=PL①!$H$32,OR(入力①申請書項目!$P356="固・国A",入力①申請書項目!$P356="固・国B",入力①申請書項目!$P356="固")),1,0)</f>
        <v>0</v>
      </c>
      <c r="FB356" s="13">
        <f>IF(AND($R$70=PL②!$G$1,入力①申請書項目!$AJ356=PL①!$H$29,OR(入力①申請書項目!$P356="固・国A",入力①申請書項目!$P356="固・国B",入力①申請書項目!$P356=PL①!$A$32,入力①申請書項目!$P356=PL①!$A$33)),1,0)</f>
        <v>0</v>
      </c>
      <c r="FC356" s="13">
        <f>IF(AND($AW356=PL①!$D$29,OR(入力①申請書項目!$P356="固・国A",入力①申請書項目!$P356="固・国B",入力①申請書項目!$P356="固")),1,0)</f>
        <v>0</v>
      </c>
      <c r="FE356" s="27" t="str">
        <f t="shared" si="104"/>
        <v/>
      </c>
      <c r="FF356" s="27" t="str">
        <f t="shared" si="105"/>
        <v/>
      </c>
      <c r="FG356" s="27" t="str">
        <f t="shared" si="106"/>
        <v/>
      </c>
      <c r="FH356" s="27" t="str">
        <f t="shared" si="107"/>
        <v/>
      </c>
      <c r="FI356" s="27" t="str">
        <f t="shared" si="108"/>
        <v/>
      </c>
      <c r="FK356" s="42">
        <f t="shared" si="109"/>
        <v>1</v>
      </c>
      <c r="FL356" s="42" t="str">
        <f t="shared" si="98"/>
        <v/>
      </c>
    </row>
    <row r="357" spans="4:168" ht="13.5" customHeight="1" x14ac:dyDescent="0.15">
      <c r="D357" s="234">
        <v>187</v>
      </c>
      <c r="E357" s="933"/>
      <c r="F357" s="934"/>
      <c r="G357" s="935"/>
      <c r="H357" s="936"/>
      <c r="I357" s="937"/>
      <c r="J357" s="938"/>
      <c r="K357" s="939"/>
      <c r="L357" s="939"/>
      <c r="M357" s="930"/>
      <c r="N357" s="931"/>
      <c r="O357" s="932"/>
      <c r="P357" s="938"/>
      <c r="Q357" s="938"/>
      <c r="R357" s="938"/>
      <c r="S357" s="938"/>
      <c r="T357" s="940"/>
      <c r="U357" s="940"/>
      <c r="V357" s="940"/>
      <c r="W357" s="940"/>
      <c r="X357" s="940"/>
      <c r="Y357" s="940"/>
      <c r="Z357" s="940"/>
      <c r="AA357" s="940"/>
      <c r="AB357" s="940"/>
      <c r="AC357" s="940"/>
      <c r="AD357" s="941"/>
      <c r="AE357" s="942"/>
      <c r="AF357" s="942"/>
      <c r="AG357" s="952"/>
      <c r="AH357" s="952"/>
      <c r="AI357" s="943"/>
      <c r="AJ357" s="953"/>
      <c r="AK357" s="954"/>
      <c r="AL357" s="954"/>
      <c r="AM357" s="955"/>
      <c r="AN357" s="944"/>
      <c r="AO357" s="944"/>
      <c r="AP357" s="944"/>
      <c r="AQ357" s="951"/>
      <c r="AR357" s="952"/>
      <c r="AS357" s="945">
        <f t="shared" si="111"/>
        <v>0</v>
      </c>
      <c r="AT357" s="945"/>
      <c r="AU357" s="945"/>
      <c r="AV357" s="945"/>
      <c r="AW357" s="946"/>
      <c r="AX357" s="947"/>
      <c r="AY357" s="948"/>
      <c r="AZ357" s="948"/>
      <c r="BA357" s="948"/>
      <c r="BB357" s="948"/>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L357" s="13"/>
      <c r="EM357" s="13"/>
      <c r="EN357" s="27">
        <f t="shared" si="110"/>
        <v>0</v>
      </c>
      <c r="EO357" s="27" t="str">
        <f t="shared" si="99"/>
        <v/>
      </c>
      <c r="EP357" s="13"/>
      <c r="EQ357" s="13">
        <f>IF(AND(OR($P357="固・国A",$P357="固・国B",$P357="固"),OR($AJ357=PL①!$H$29,$AJ357=PL①!$H$30,$AJ357=PL①!$H$31)),1,0)</f>
        <v>0</v>
      </c>
      <c r="ER357" s="13">
        <f t="shared" si="100"/>
        <v>0</v>
      </c>
      <c r="ES357" s="13">
        <f>IF(ER357=0,1,IF($R$74="",0,VLOOKUP($R$74,PL②!A$58:$P$1530,ER357))+IF($AG$74="",0,VLOOKUP($AG$74,PL②!A$58:$P$1530,ER357))+IF($AV$74="",0,VLOOKUP($AV$74,PL②!A$58:$P$1530,ER357)))</f>
        <v>1</v>
      </c>
      <c r="ET357" s="13" t="str">
        <f t="shared" si="101"/>
        <v/>
      </c>
      <c r="EU357" s="13"/>
      <c r="EV357" s="13">
        <f>IF(OR($P357="固・国A",$P357="固・国B",$P357=PL①!$A$32,$P357=PL①!$A$33),1,0)</f>
        <v>1</v>
      </c>
      <c r="EY357" s="13">
        <f t="shared" si="102"/>
        <v>0</v>
      </c>
      <c r="EZ357" s="13">
        <f t="shared" si="103"/>
        <v>0</v>
      </c>
      <c r="FA357" s="13">
        <f>IF(AND($AJ357=PL①!$H$32,OR(入力①申請書項目!$P357="固・国A",入力①申請書項目!$P357="固・国B",入力①申請書項目!$P357="固")),1,0)</f>
        <v>0</v>
      </c>
      <c r="FB357" s="13">
        <f>IF(AND($R$70=PL②!$G$1,入力①申請書項目!$AJ357=PL①!$H$29,OR(入力①申請書項目!$P357="固・国A",入力①申請書項目!$P357="固・国B",入力①申請書項目!$P357=PL①!$A$32,入力①申請書項目!$P357=PL①!$A$33)),1,0)</f>
        <v>0</v>
      </c>
      <c r="FC357" s="13">
        <f>IF(AND($AW357=PL①!$D$29,OR(入力①申請書項目!$P357="固・国A",入力①申請書項目!$P357="固・国B",入力①申請書項目!$P357="固")),1,0)</f>
        <v>0</v>
      </c>
      <c r="FE357" s="27" t="str">
        <f t="shared" si="104"/>
        <v/>
      </c>
      <c r="FF357" s="27" t="str">
        <f t="shared" si="105"/>
        <v/>
      </c>
      <c r="FG357" s="27" t="str">
        <f t="shared" si="106"/>
        <v/>
      </c>
      <c r="FH357" s="27" t="str">
        <f t="shared" si="107"/>
        <v/>
      </c>
      <c r="FI357" s="27" t="str">
        <f t="shared" si="108"/>
        <v/>
      </c>
      <c r="FK357" s="42">
        <f t="shared" si="109"/>
        <v>1</v>
      </c>
      <c r="FL357" s="42" t="str">
        <f t="shared" si="98"/>
        <v/>
      </c>
    </row>
    <row r="358" spans="4:168" ht="13.5" customHeight="1" x14ac:dyDescent="0.15">
      <c r="D358" s="234">
        <v>188</v>
      </c>
      <c r="E358" s="933"/>
      <c r="F358" s="934"/>
      <c r="G358" s="935"/>
      <c r="H358" s="936"/>
      <c r="I358" s="937"/>
      <c r="J358" s="938"/>
      <c r="K358" s="939"/>
      <c r="L358" s="939"/>
      <c r="M358" s="930"/>
      <c r="N358" s="931"/>
      <c r="O358" s="932"/>
      <c r="P358" s="938"/>
      <c r="Q358" s="938"/>
      <c r="R358" s="938"/>
      <c r="S358" s="938"/>
      <c r="T358" s="940"/>
      <c r="U358" s="940"/>
      <c r="V358" s="940"/>
      <c r="W358" s="940"/>
      <c r="X358" s="940"/>
      <c r="Y358" s="940"/>
      <c r="Z358" s="940"/>
      <c r="AA358" s="940"/>
      <c r="AB358" s="940"/>
      <c r="AC358" s="940"/>
      <c r="AD358" s="941"/>
      <c r="AE358" s="942"/>
      <c r="AF358" s="942"/>
      <c r="AG358" s="943"/>
      <c r="AH358" s="940"/>
      <c r="AI358" s="940"/>
      <c r="AJ358" s="938"/>
      <c r="AK358" s="938"/>
      <c r="AL358" s="938"/>
      <c r="AM358" s="938"/>
      <c r="AN358" s="944"/>
      <c r="AO358" s="944"/>
      <c r="AP358" s="944"/>
      <c r="AQ358" s="940"/>
      <c r="AR358" s="940"/>
      <c r="AS358" s="945">
        <f t="shared" si="111"/>
        <v>0</v>
      </c>
      <c r="AT358" s="945"/>
      <c r="AU358" s="945"/>
      <c r="AV358" s="945"/>
      <c r="AW358" s="946"/>
      <c r="AX358" s="947"/>
      <c r="AY358" s="948"/>
      <c r="AZ358" s="948"/>
      <c r="BA358" s="948"/>
      <c r="BB358" s="94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L358" s="13"/>
      <c r="EM358" s="13"/>
      <c r="EN358" s="27">
        <f t="shared" si="110"/>
        <v>0</v>
      </c>
      <c r="EO358" s="27" t="str">
        <f t="shared" si="99"/>
        <v/>
      </c>
      <c r="EP358" s="13"/>
      <c r="EQ358" s="13">
        <f>IF(AND(OR($P358="固・国A",$P358="固・国B",$P358="固"),OR($AJ358=PL①!$H$29,$AJ358=PL①!$H$30,$AJ358=PL①!$H$31)),1,0)</f>
        <v>0</v>
      </c>
      <c r="ER358" s="13">
        <f t="shared" si="100"/>
        <v>0</v>
      </c>
      <c r="ES358" s="13">
        <f>IF(ER358=0,1,IF($R$74="",0,VLOOKUP($R$74,PL②!A$58:$P$1530,ER358))+IF($AG$74="",0,VLOOKUP($AG$74,PL②!A$58:$P$1530,ER358))+IF($AV$74="",0,VLOOKUP($AV$74,PL②!A$58:$P$1530,ER358)))</f>
        <v>1</v>
      </c>
      <c r="ET358" s="13" t="str">
        <f t="shared" si="101"/>
        <v/>
      </c>
      <c r="EU358" s="13"/>
      <c r="EV358" s="13">
        <f>IF(OR($P358="固・国A",$P358="固・国B",$P358=PL①!$A$32,$P358=PL①!$A$33),1,0)</f>
        <v>1</v>
      </c>
      <c r="EY358" s="13">
        <f t="shared" si="102"/>
        <v>0</v>
      </c>
      <c r="EZ358" s="13">
        <f t="shared" si="103"/>
        <v>0</v>
      </c>
      <c r="FA358" s="13">
        <f>IF(AND($AJ358=PL①!$H$32,OR(入力①申請書項目!$P358="固・国A",入力①申請書項目!$P358="固・国B",入力①申請書項目!$P358="固")),1,0)</f>
        <v>0</v>
      </c>
      <c r="FB358" s="13">
        <f>IF(AND($R$70=PL②!$G$1,入力①申請書項目!$AJ358=PL①!$H$29,OR(入力①申請書項目!$P358="固・国A",入力①申請書項目!$P358="固・国B",入力①申請書項目!$P358=PL①!$A$32,入力①申請書項目!$P358=PL①!$A$33)),1,0)</f>
        <v>0</v>
      </c>
      <c r="FC358" s="13">
        <f>IF(AND($AW358=PL①!$D$29,OR(入力①申請書項目!$P358="固・国A",入力①申請書項目!$P358="固・国B",入力①申請書項目!$P358="固")),1,0)</f>
        <v>0</v>
      </c>
      <c r="FE358" s="27" t="str">
        <f t="shared" si="104"/>
        <v/>
      </c>
      <c r="FF358" s="27" t="str">
        <f t="shared" si="105"/>
        <v/>
      </c>
      <c r="FG358" s="27" t="str">
        <f t="shared" si="106"/>
        <v/>
      </c>
      <c r="FH358" s="27" t="str">
        <f t="shared" si="107"/>
        <v/>
      </c>
      <c r="FI358" s="27" t="str">
        <f t="shared" si="108"/>
        <v/>
      </c>
      <c r="FK358" s="42">
        <f t="shared" si="109"/>
        <v>1</v>
      </c>
      <c r="FL358" s="42" t="str">
        <f t="shared" si="98"/>
        <v/>
      </c>
    </row>
    <row r="359" spans="4:168" ht="13.5" customHeight="1" x14ac:dyDescent="0.15">
      <c r="D359" s="234">
        <v>189</v>
      </c>
      <c r="E359" s="933"/>
      <c r="F359" s="934"/>
      <c r="G359" s="935"/>
      <c r="H359" s="936"/>
      <c r="I359" s="937"/>
      <c r="J359" s="938"/>
      <c r="K359" s="939"/>
      <c r="L359" s="939"/>
      <c r="M359" s="930"/>
      <c r="N359" s="931"/>
      <c r="O359" s="932"/>
      <c r="P359" s="938"/>
      <c r="Q359" s="938"/>
      <c r="R359" s="938"/>
      <c r="S359" s="938"/>
      <c r="T359" s="940"/>
      <c r="U359" s="940"/>
      <c r="V359" s="940"/>
      <c r="W359" s="940"/>
      <c r="X359" s="940"/>
      <c r="Y359" s="940"/>
      <c r="Z359" s="940"/>
      <c r="AA359" s="940"/>
      <c r="AB359" s="940"/>
      <c r="AC359" s="940"/>
      <c r="AD359" s="949"/>
      <c r="AE359" s="950"/>
      <c r="AF359" s="950"/>
      <c r="AG359" s="943"/>
      <c r="AH359" s="940"/>
      <c r="AI359" s="940"/>
      <c r="AJ359" s="938"/>
      <c r="AK359" s="938"/>
      <c r="AL359" s="938"/>
      <c r="AM359" s="938"/>
      <c r="AN359" s="944"/>
      <c r="AO359" s="944"/>
      <c r="AP359" s="944"/>
      <c r="AQ359" s="940"/>
      <c r="AR359" s="940"/>
      <c r="AS359" s="945">
        <f t="shared" si="111"/>
        <v>0</v>
      </c>
      <c r="AT359" s="945"/>
      <c r="AU359" s="945"/>
      <c r="AV359" s="945"/>
      <c r="AW359" s="946"/>
      <c r="AX359" s="947"/>
      <c r="AY359" s="948"/>
      <c r="AZ359" s="948"/>
      <c r="BA359" s="948"/>
      <c r="BB359" s="948"/>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L359" s="13"/>
      <c r="EM359" s="13"/>
      <c r="EN359" s="27">
        <f t="shared" si="110"/>
        <v>0</v>
      </c>
      <c r="EO359" s="27" t="str">
        <f t="shared" si="99"/>
        <v/>
      </c>
      <c r="EP359" s="13"/>
      <c r="EQ359" s="13">
        <f>IF(AND(OR($P359="固・国A",$P359="固・国B",$P359="固"),OR($AJ359=PL①!$H$29,$AJ359=PL①!$H$30,$AJ359=PL①!$H$31)),1,0)</f>
        <v>0</v>
      </c>
      <c r="ER359" s="13">
        <f t="shared" si="100"/>
        <v>0</v>
      </c>
      <c r="ES359" s="13">
        <f>IF(ER359=0,1,IF($R$74="",0,VLOOKUP($R$74,PL②!A$58:$P$1530,ER359))+IF($AG$74="",0,VLOOKUP($AG$74,PL②!A$58:$P$1530,ER359))+IF($AV$74="",0,VLOOKUP($AV$74,PL②!A$58:$P$1530,ER359)))</f>
        <v>1</v>
      </c>
      <c r="ET359" s="13" t="str">
        <f t="shared" si="101"/>
        <v/>
      </c>
      <c r="EU359" s="13"/>
      <c r="EV359" s="13">
        <f>IF(OR($P359="固・国A",$P359="固・国B",$P359=PL①!$A$32,$P359=PL①!$A$33),1,0)</f>
        <v>1</v>
      </c>
      <c r="EY359" s="13">
        <f t="shared" si="102"/>
        <v>0</v>
      </c>
      <c r="EZ359" s="13">
        <f t="shared" si="103"/>
        <v>0</v>
      </c>
      <c r="FA359" s="13">
        <f>IF(AND($AJ359=PL①!$H$32,OR(入力①申請書項目!$P359="固・国A",入力①申請書項目!$P359="固・国B",入力①申請書項目!$P359="固")),1,0)</f>
        <v>0</v>
      </c>
      <c r="FB359" s="13">
        <f>IF(AND($R$70=PL②!$G$1,入力①申請書項目!$AJ359=PL①!$H$29,OR(入力①申請書項目!$P359="固・国A",入力①申請書項目!$P359="固・国B",入力①申請書項目!$P359=PL①!$A$32,入力①申請書項目!$P359=PL①!$A$33)),1,0)</f>
        <v>0</v>
      </c>
      <c r="FC359" s="13">
        <f>IF(AND($AW359=PL①!$D$29,OR(入力①申請書項目!$P359="固・国A",入力①申請書項目!$P359="固・国B",入力①申請書項目!$P359="固")),1,0)</f>
        <v>0</v>
      </c>
      <c r="FE359" s="27" t="str">
        <f t="shared" si="104"/>
        <v/>
      </c>
      <c r="FF359" s="27" t="str">
        <f t="shared" si="105"/>
        <v/>
      </c>
      <c r="FG359" s="27" t="str">
        <f t="shared" si="106"/>
        <v/>
      </c>
      <c r="FH359" s="27" t="str">
        <f t="shared" si="107"/>
        <v/>
      </c>
      <c r="FI359" s="27" t="str">
        <f t="shared" si="108"/>
        <v/>
      </c>
      <c r="FK359" s="42">
        <f t="shared" si="109"/>
        <v>1</v>
      </c>
      <c r="FL359" s="42" t="str">
        <f t="shared" si="98"/>
        <v/>
      </c>
    </row>
    <row r="360" spans="4:168" ht="13.5" customHeight="1" x14ac:dyDescent="0.15">
      <c r="D360" s="234">
        <v>190</v>
      </c>
      <c r="E360" s="933"/>
      <c r="F360" s="934"/>
      <c r="G360" s="935"/>
      <c r="H360" s="936"/>
      <c r="I360" s="937"/>
      <c r="J360" s="938"/>
      <c r="K360" s="939"/>
      <c r="L360" s="939"/>
      <c r="M360" s="930"/>
      <c r="N360" s="931"/>
      <c r="O360" s="932"/>
      <c r="P360" s="938"/>
      <c r="Q360" s="938"/>
      <c r="R360" s="938"/>
      <c r="S360" s="938"/>
      <c r="T360" s="940"/>
      <c r="U360" s="940"/>
      <c r="V360" s="940"/>
      <c r="W360" s="940"/>
      <c r="X360" s="940"/>
      <c r="Y360" s="940"/>
      <c r="Z360" s="940"/>
      <c r="AA360" s="940"/>
      <c r="AB360" s="940"/>
      <c r="AC360" s="940"/>
      <c r="AD360" s="941"/>
      <c r="AE360" s="942"/>
      <c r="AF360" s="942"/>
      <c r="AG360" s="952"/>
      <c r="AH360" s="952"/>
      <c r="AI360" s="943"/>
      <c r="AJ360" s="953"/>
      <c r="AK360" s="954"/>
      <c r="AL360" s="954"/>
      <c r="AM360" s="955"/>
      <c r="AN360" s="944"/>
      <c r="AO360" s="944"/>
      <c r="AP360" s="944"/>
      <c r="AQ360" s="951"/>
      <c r="AR360" s="952"/>
      <c r="AS360" s="945">
        <f t="shared" si="111"/>
        <v>0</v>
      </c>
      <c r="AT360" s="945"/>
      <c r="AU360" s="945"/>
      <c r="AV360" s="945"/>
      <c r="AW360" s="946"/>
      <c r="AX360" s="947"/>
      <c r="AY360" s="948"/>
      <c r="AZ360" s="948"/>
      <c r="BA360" s="948"/>
      <c r="BB360" s="948"/>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L360" s="13"/>
      <c r="EM360" s="13"/>
      <c r="EN360" s="27">
        <f t="shared" si="110"/>
        <v>0</v>
      </c>
      <c r="EO360" s="27" t="str">
        <f t="shared" si="99"/>
        <v/>
      </c>
      <c r="EP360" s="13"/>
      <c r="EQ360" s="13">
        <f>IF(AND(OR($P360="固・国A",$P360="固・国B",$P360="固"),OR($AJ360=PL①!$H$29,$AJ360=PL①!$H$30,$AJ360=PL①!$H$31)),1,0)</f>
        <v>0</v>
      </c>
      <c r="ER360" s="13">
        <f t="shared" si="100"/>
        <v>0</v>
      </c>
      <c r="ES360" s="13">
        <f>IF(ER360=0,1,IF($R$74="",0,VLOOKUP($R$74,PL②!A$58:$P$1530,ER360))+IF($AG$74="",0,VLOOKUP($AG$74,PL②!A$58:$P$1530,ER360))+IF($AV$74="",0,VLOOKUP($AV$74,PL②!A$58:$P$1530,ER360)))</f>
        <v>1</v>
      </c>
      <c r="ET360" s="13" t="str">
        <f t="shared" si="101"/>
        <v/>
      </c>
      <c r="EU360" s="13"/>
      <c r="EV360" s="13">
        <f>IF(OR($P360="固・国A",$P360="固・国B",$P360=PL①!$A$32,$P360=PL①!$A$33),1,0)</f>
        <v>1</v>
      </c>
      <c r="EY360" s="13">
        <f t="shared" si="102"/>
        <v>0</v>
      </c>
      <c r="EZ360" s="13">
        <f t="shared" si="103"/>
        <v>0</v>
      </c>
      <c r="FA360" s="13">
        <f>IF(AND($AJ360=PL①!$H$32,OR(入力①申請書項目!$P360="固・国A",入力①申請書項目!$P360="固・国B",入力①申請書項目!$P360="固")),1,0)</f>
        <v>0</v>
      </c>
      <c r="FB360" s="13">
        <f>IF(AND($R$70=PL②!$G$1,入力①申請書項目!$AJ360=PL①!$H$29,OR(入力①申請書項目!$P360="固・国A",入力①申請書項目!$P360="固・国B",入力①申請書項目!$P360=PL①!$A$32,入力①申請書項目!$P360=PL①!$A$33)),1,0)</f>
        <v>0</v>
      </c>
      <c r="FC360" s="13">
        <f>IF(AND($AW360=PL①!$D$29,OR(入力①申請書項目!$P360="固・国A",入力①申請書項目!$P360="固・国B",入力①申請書項目!$P360="固")),1,0)</f>
        <v>0</v>
      </c>
      <c r="FE360" s="27" t="str">
        <f t="shared" si="104"/>
        <v/>
      </c>
      <c r="FF360" s="27" t="str">
        <f t="shared" si="105"/>
        <v/>
      </c>
      <c r="FG360" s="27" t="str">
        <f t="shared" si="106"/>
        <v/>
      </c>
      <c r="FH360" s="27" t="str">
        <f t="shared" si="107"/>
        <v/>
      </c>
      <c r="FI360" s="27" t="str">
        <f t="shared" si="108"/>
        <v/>
      </c>
      <c r="FK360" s="42">
        <f t="shared" si="109"/>
        <v>1</v>
      </c>
      <c r="FL360" s="42" t="str">
        <f t="shared" si="98"/>
        <v/>
      </c>
    </row>
    <row r="361" spans="4:168" ht="13.5" customHeight="1" x14ac:dyDescent="0.15">
      <c r="D361" s="234">
        <v>191</v>
      </c>
      <c r="E361" s="933"/>
      <c r="F361" s="934"/>
      <c r="G361" s="935"/>
      <c r="H361" s="936"/>
      <c r="I361" s="937"/>
      <c r="J361" s="938"/>
      <c r="K361" s="939"/>
      <c r="L361" s="939"/>
      <c r="M361" s="930"/>
      <c r="N361" s="931"/>
      <c r="O361" s="932"/>
      <c r="P361" s="938"/>
      <c r="Q361" s="938"/>
      <c r="R361" s="938"/>
      <c r="S361" s="938"/>
      <c r="T361" s="940"/>
      <c r="U361" s="940"/>
      <c r="V361" s="940"/>
      <c r="W361" s="940"/>
      <c r="X361" s="940"/>
      <c r="Y361" s="940"/>
      <c r="Z361" s="940"/>
      <c r="AA361" s="940"/>
      <c r="AB361" s="940"/>
      <c r="AC361" s="940"/>
      <c r="AD361" s="941"/>
      <c r="AE361" s="942"/>
      <c r="AF361" s="942"/>
      <c r="AG361" s="943"/>
      <c r="AH361" s="940"/>
      <c r="AI361" s="940"/>
      <c r="AJ361" s="938"/>
      <c r="AK361" s="938"/>
      <c r="AL361" s="938"/>
      <c r="AM361" s="938"/>
      <c r="AN361" s="944"/>
      <c r="AO361" s="944"/>
      <c r="AP361" s="944"/>
      <c r="AQ361" s="940"/>
      <c r="AR361" s="940"/>
      <c r="AS361" s="945">
        <f t="shared" si="111"/>
        <v>0</v>
      </c>
      <c r="AT361" s="945"/>
      <c r="AU361" s="945"/>
      <c r="AV361" s="945"/>
      <c r="AW361" s="946"/>
      <c r="AX361" s="947"/>
      <c r="AY361" s="948"/>
      <c r="AZ361" s="948"/>
      <c r="BA361" s="948"/>
      <c r="BB361" s="948"/>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L361" s="13"/>
      <c r="EM361" s="13"/>
      <c r="EN361" s="27">
        <f t="shared" si="110"/>
        <v>0</v>
      </c>
      <c r="EO361" s="27" t="str">
        <f t="shared" si="99"/>
        <v/>
      </c>
      <c r="EP361" s="13"/>
      <c r="EQ361" s="13">
        <f>IF(AND(OR($P361="固・国A",$P361="固・国B",$P361="固"),OR($AJ361=PL①!$H$29,$AJ361=PL①!$H$30,$AJ361=PL①!$H$31)),1,0)</f>
        <v>0</v>
      </c>
      <c r="ER361" s="13">
        <f t="shared" si="100"/>
        <v>0</v>
      </c>
      <c r="ES361" s="13">
        <f>IF(ER361=0,1,IF($R$74="",0,VLOOKUP($R$74,PL②!A$58:$P$1530,ER361))+IF($AG$74="",0,VLOOKUP($AG$74,PL②!A$58:$P$1530,ER361))+IF($AV$74="",0,VLOOKUP($AV$74,PL②!A$58:$P$1530,ER361)))</f>
        <v>1</v>
      </c>
      <c r="ET361" s="13" t="str">
        <f t="shared" si="101"/>
        <v/>
      </c>
      <c r="EU361" s="13"/>
      <c r="EV361" s="13">
        <f>IF(OR($P361="固・国A",$P361="固・国B",$P361=PL①!$A$32,$P361=PL①!$A$33),1,0)</f>
        <v>1</v>
      </c>
      <c r="EY361" s="13">
        <f t="shared" si="102"/>
        <v>0</v>
      </c>
      <c r="EZ361" s="13">
        <f t="shared" si="103"/>
        <v>0</v>
      </c>
      <c r="FA361" s="13">
        <f>IF(AND($AJ361=PL①!$H$32,OR(入力①申請書項目!$P361="固・国A",入力①申請書項目!$P361="固・国B",入力①申請書項目!$P361="固")),1,0)</f>
        <v>0</v>
      </c>
      <c r="FB361" s="13">
        <f>IF(AND($R$70=PL②!$G$1,入力①申請書項目!$AJ361=PL①!$H$29,OR(入力①申請書項目!$P361="固・国A",入力①申請書項目!$P361="固・国B",入力①申請書項目!$P361=PL①!$A$32,入力①申請書項目!$P361=PL①!$A$33)),1,0)</f>
        <v>0</v>
      </c>
      <c r="FC361" s="13">
        <f>IF(AND($AW361=PL①!$D$29,OR(入力①申請書項目!$P361="固・国A",入力①申請書項目!$P361="固・国B",入力①申請書項目!$P361="固")),1,0)</f>
        <v>0</v>
      </c>
      <c r="FE361" s="27" t="str">
        <f t="shared" si="104"/>
        <v/>
      </c>
      <c r="FF361" s="27" t="str">
        <f t="shared" si="105"/>
        <v/>
      </c>
      <c r="FG361" s="27" t="str">
        <f t="shared" si="106"/>
        <v/>
      </c>
      <c r="FH361" s="27" t="str">
        <f t="shared" si="107"/>
        <v/>
      </c>
      <c r="FI361" s="27" t="str">
        <f t="shared" si="108"/>
        <v/>
      </c>
      <c r="FK361" s="42">
        <f t="shared" si="109"/>
        <v>1</v>
      </c>
      <c r="FL361" s="42" t="str">
        <f t="shared" si="98"/>
        <v/>
      </c>
    </row>
    <row r="362" spans="4:168" ht="13.5" customHeight="1" x14ac:dyDescent="0.15">
      <c r="D362" s="234">
        <v>192</v>
      </c>
      <c r="E362" s="933"/>
      <c r="F362" s="934"/>
      <c r="G362" s="935"/>
      <c r="H362" s="936"/>
      <c r="I362" s="937"/>
      <c r="J362" s="938"/>
      <c r="K362" s="939"/>
      <c r="L362" s="939"/>
      <c r="M362" s="930"/>
      <c r="N362" s="931"/>
      <c r="O362" s="932"/>
      <c r="P362" s="938"/>
      <c r="Q362" s="938"/>
      <c r="R362" s="938"/>
      <c r="S362" s="938"/>
      <c r="T362" s="940"/>
      <c r="U362" s="940"/>
      <c r="V362" s="940"/>
      <c r="W362" s="940"/>
      <c r="X362" s="940"/>
      <c r="Y362" s="940"/>
      <c r="Z362" s="940"/>
      <c r="AA362" s="940"/>
      <c r="AB362" s="940"/>
      <c r="AC362" s="940"/>
      <c r="AD362" s="949"/>
      <c r="AE362" s="950"/>
      <c r="AF362" s="950"/>
      <c r="AG362" s="943"/>
      <c r="AH362" s="940"/>
      <c r="AI362" s="940"/>
      <c r="AJ362" s="938"/>
      <c r="AK362" s="938"/>
      <c r="AL362" s="938"/>
      <c r="AM362" s="938"/>
      <c r="AN362" s="944"/>
      <c r="AO362" s="944"/>
      <c r="AP362" s="944"/>
      <c r="AQ362" s="940"/>
      <c r="AR362" s="940"/>
      <c r="AS362" s="945">
        <f t="shared" si="111"/>
        <v>0</v>
      </c>
      <c r="AT362" s="945"/>
      <c r="AU362" s="945"/>
      <c r="AV362" s="945"/>
      <c r="AW362" s="946"/>
      <c r="AX362" s="947"/>
      <c r="AY362" s="948"/>
      <c r="AZ362" s="948"/>
      <c r="BA362" s="948"/>
      <c r="BB362" s="948"/>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L362" s="13"/>
      <c r="EM362" s="13"/>
      <c r="EN362" s="27">
        <f t="shared" si="110"/>
        <v>0</v>
      </c>
      <c r="EO362" s="27" t="str">
        <f t="shared" si="99"/>
        <v/>
      </c>
      <c r="EP362" s="13"/>
      <c r="EQ362" s="13">
        <f>IF(AND(OR($P362="固・国A",$P362="固・国B",$P362="固"),OR($AJ362=PL①!$H$29,$AJ362=PL①!$H$30,$AJ362=PL①!$H$31)),1,0)</f>
        <v>0</v>
      </c>
      <c r="ER362" s="13">
        <f t="shared" si="100"/>
        <v>0</v>
      </c>
      <c r="ES362" s="13">
        <f>IF(ER362=0,1,IF($R$74="",0,VLOOKUP($R$74,PL②!A$58:$P$1530,ER362))+IF($AG$74="",0,VLOOKUP($AG$74,PL②!A$58:$P$1530,ER362))+IF($AV$74="",0,VLOOKUP($AV$74,PL②!A$58:$P$1530,ER362)))</f>
        <v>1</v>
      </c>
      <c r="ET362" s="13" t="str">
        <f t="shared" si="101"/>
        <v/>
      </c>
      <c r="EU362" s="13"/>
      <c r="EV362" s="13">
        <f>IF(OR($P362="固・国A",$P362="固・国B",$P362=PL①!$A$32,$P362=PL①!$A$33),1,0)</f>
        <v>1</v>
      </c>
      <c r="EY362" s="13">
        <f t="shared" si="102"/>
        <v>0</v>
      </c>
      <c r="EZ362" s="13">
        <f t="shared" si="103"/>
        <v>0</v>
      </c>
      <c r="FA362" s="13">
        <f>IF(AND($AJ362=PL①!$H$32,OR(入力①申請書項目!$P362="固・国A",入力①申請書項目!$P362="固・国B",入力①申請書項目!$P362="固")),1,0)</f>
        <v>0</v>
      </c>
      <c r="FB362" s="13">
        <f>IF(AND($R$70=PL②!$G$1,入力①申請書項目!$AJ362=PL①!$H$29,OR(入力①申請書項目!$P362="固・国A",入力①申請書項目!$P362="固・国B",入力①申請書項目!$P362=PL①!$A$32,入力①申請書項目!$P362=PL①!$A$33)),1,0)</f>
        <v>0</v>
      </c>
      <c r="FC362" s="13">
        <f>IF(AND($AW362=PL①!$D$29,OR(入力①申請書項目!$P362="固・国A",入力①申請書項目!$P362="固・国B",入力①申請書項目!$P362="固")),1,0)</f>
        <v>0</v>
      </c>
      <c r="FE362" s="27" t="str">
        <f t="shared" si="104"/>
        <v/>
      </c>
      <c r="FF362" s="27" t="str">
        <f t="shared" si="105"/>
        <v/>
      </c>
      <c r="FG362" s="27" t="str">
        <f t="shared" si="106"/>
        <v/>
      </c>
      <c r="FH362" s="27" t="str">
        <f t="shared" si="107"/>
        <v/>
      </c>
      <c r="FI362" s="27" t="str">
        <f t="shared" si="108"/>
        <v/>
      </c>
      <c r="FK362" s="42">
        <f t="shared" si="109"/>
        <v>1</v>
      </c>
      <c r="FL362" s="42" t="str">
        <f t="shared" si="98"/>
        <v/>
      </c>
    </row>
    <row r="363" spans="4:168" ht="13.5" customHeight="1" x14ac:dyDescent="0.15">
      <c r="D363" s="234">
        <v>193</v>
      </c>
      <c r="E363" s="933"/>
      <c r="F363" s="934"/>
      <c r="G363" s="935"/>
      <c r="H363" s="936"/>
      <c r="I363" s="937"/>
      <c r="J363" s="938"/>
      <c r="K363" s="939"/>
      <c r="L363" s="939"/>
      <c r="M363" s="930"/>
      <c r="N363" s="931"/>
      <c r="O363" s="932"/>
      <c r="P363" s="938"/>
      <c r="Q363" s="938"/>
      <c r="R363" s="938"/>
      <c r="S363" s="938"/>
      <c r="T363" s="940"/>
      <c r="U363" s="940"/>
      <c r="V363" s="940"/>
      <c r="W363" s="940"/>
      <c r="X363" s="940"/>
      <c r="Y363" s="940"/>
      <c r="Z363" s="940"/>
      <c r="AA363" s="940"/>
      <c r="AB363" s="940"/>
      <c r="AC363" s="940"/>
      <c r="AD363" s="941"/>
      <c r="AE363" s="942"/>
      <c r="AF363" s="942"/>
      <c r="AG363" s="952"/>
      <c r="AH363" s="952"/>
      <c r="AI363" s="943"/>
      <c r="AJ363" s="953"/>
      <c r="AK363" s="954"/>
      <c r="AL363" s="954"/>
      <c r="AM363" s="955"/>
      <c r="AN363" s="944"/>
      <c r="AO363" s="944"/>
      <c r="AP363" s="944"/>
      <c r="AQ363" s="951"/>
      <c r="AR363" s="952"/>
      <c r="AS363" s="945">
        <f t="shared" si="111"/>
        <v>0</v>
      </c>
      <c r="AT363" s="945"/>
      <c r="AU363" s="945"/>
      <c r="AV363" s="945"/>
      <c r="AW363" s="946"/>
      <c r="AX363" s="947"/>
      <c r="AY363" s="948"/>
      <c r="AZ363" s="948"/>
      <c r="BA363" s="948"/>
      <c r="BB363" s="948"/>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L363" s="13"/>
      <c r="EM363" s="13"/>
      <c r="EN363" s="27">
        <f t="shared" si="110"/>
        <v>0</v>
      </c>
      <c r="EO363" s="27" t="str">
        <f t="shared" si="99"/>
        <v/>
      </c>
      <c r="EP363" s="13"/>
      <c r="EQ363" s="13">
        <f>IF(AND(OR($P363="固・国A",$P363="固・国B",$P363="固"),OR($AJ363=PL①!$H$29,$AJ363=PL①!$H$30,$AJ363=PL①!$H$31)),1,0)</f>
        <v>0</v>
      </c>
      <c r="ER363" s="13">
        <f t="shared" si="100"/>
        <v>0</v>
      </c>
      <c r="ES363" s="13">
        <f>IF(ER363=0,1,IF($R$74="",0,VLOOKUP($R$74,PL②!A$58:$P$1530,ER363))+IF($AG$74="",0,VLOOKUP($AG$74,PL②!A$58:$P$1530,ER363))+IF($AV$74="",0,VLOOKUP($AV$74,PL②!A$58:$P$1530,ER363)))</f>
        <v>1</v>
      </c>
      <c r="ET363" s="13" t="str">
        <f t="shared" si="101"/>
        <v/>
      </c>
      <c r="EU363" s="13"/>
      <c r="EV363" s="13">
        <f>IF(OR($P363="固・国A",$P363="固・国B",$P363=PL①!$A$32,$P363=PL①!$A$33),1,0)</f>
        <v>1</v>
      </c>
      <c r="EY363" s="13">
        <f t="shared" si="102"/>
        <v>0</v>
      </c>
      <c r="EZ363" s="13">
        <f t="shared" si="103"/>
        <v>0</v>
      </c>
      <c r="FA363" s="13">
        <f>IF(AND($AJ363=PL①!$H$32,OR(入力①申請書項目!$P363="固・国A",入力①申請書項目!$P363="固・国B",入力①申請書項目!$P363="固")),1,0)</f>
        <v>0</v>
      </c>
      <c r="FB363" s="13">
        <f>IF(AND($R$70=PL②!$G$1,入力①申請書項目!$AJ363=PL①!$H$29,OR(入力①申請書項目!$P363="固・国A",入力①申請書項目!$P363="固・国B",入力①申請書項目!$P363=PL①!$A$32,入力①申請書項目!$P363=PL①!$A$33)),1,0)</f>
        <v>0</v>
      </c>
      <c r="FC363" s="13">
        <f>IF(AND($AW363=PL①!$D$29,OR(入力①申請書項目!$P363="固・国A",入力①申請書項目!$P363="固・国B",入力①申請書項目!$P363="固")),1,0)</f>
        <v>0</v>
      </c>
      <c r="FE363" s="27" t="str">
        <f t="shared" si="104"/>
        <v/>
      </c>
      <c r="FF363" s="27" t="str">
        <f t="shared" si="105"/>
        <v/>
      </c>
      <c r="FG363" s="27" t="str">
        <f t="shared" si="106"/>
        <v/>
      </c>
      <c r="FH363" s="27" t="str">
        <f t="shared" si="107"/>
        <v/>
      </c>
      <c r="FI363" s="27" t="str">
        <f t="shared" si="108"/>
        <v/>
      </c>
      <c r="FK363" s="42">
        <f t="shared" si="109"/>
        <v>1</v>
      </c>
      <c r="FL363" s="42" t="str">
        <f t="shared" si="98"/>
        <v/>
      </c>
    </row>
    <row r="364" spans="4:168" ht="13.5" customHeight="1" x14ac:dyDescent="0.15">
      <c r="D364" s="234">
        <v>194</v>
      </c>
      <c r="E364" s="933"/>
      <c r="F364" s="934"/>
      <c r="G364" s="935"/>
      <c r="H364" s="936"/>
      <c r="I364" s="937"/>
      <c r="J364" s="938"/>
      <c r="K364" s="939"/>
      <c r="L364" s="939"/>
      <c r="M364" s="930"/>
      <c r="N364" s="931"/>
      <c r="O364" s="932"/>
      <c r="P364" s="938"/>
      <c r="Q364" s="938"/>
      <c r="R364" s="938"/>
      <c r="S364" s="938"/>
      <c r="T364" s="940"/>
      <c r="U364" s="940"/>
      <c r="V364" s="940"/>
      <c r="W364" s="940"/>
      <c r="X364" s="940"/>
      <c r="Y364" s="940"/>
      <c r="Z364" s="940"/>
      <c r="AA364" s="940"/>
      <c r="AB364" s="940"/>
      <c r="AC364" s="940"/>
      <c r="AD364" s="941"/>
      <c r="AE364" s="942"/>
      <c r="AF364" s="942"/>
      <c r="AG364" s="943"/>
      <c r="AH364" s="940"/>
      <c r="AI364" s="940"/>
      <c r="AJ364" s="938"/>
      <c r="AK364" s="938"/>
      <c r="AL364" s="938"/>
      <c r="AM364" s="938"/>
      <c r="AN364" s="944"/>
      <c r="AO364" s="944"/>
      <c r="AP364" s="944"/>
      <c r="AQ364" s="940"/>
      <c r="AR364" s="940"/>
      <c r="AS364" s="945">
        <f t="shared" si="111"/>
        <v>0</v>
      </c>
      <c r="AT364" s="945"/>
      <c r="AU364" s="945"/>
      <c r="AV364" s="945"/>
      <c r="AW364" s="946"/>
      <c r="AX364" s="947"/>
      <c r="AY364" s="948"/>
      <c r="AZ364" s="948"/>
      <c r="BA364" s="948"/>
      <c r="BB364" s="948"/>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L364" s="13"/>
      <c r="EM364" s="13"/>
      <c r="EN364" s="27">
        <f t="shared" si="110"/>
        <v>0</v>
      </c>
      <c r="EO364" s="27" t="str">
        <f t="shared" si="99"/>
        <v/>
      </c>
      <c r="EP364" s="13"/>
      <c r="EQ364" s="13">
        <f>IF(AND(OR($P364="固・国A",$P364="固・国B",$P364="固"),OR($AJ364=PL①!$H$29,$AJ364=PL①!$H$30,$AJ364=PL①!$H$31)),1,0)</f>
        <v>0</v>
      </c>
      <c r="ER364" s="13">
        <f t="shared" si="100"/>
        <v>0</v>
      </c>
      <c r="ES364" s="13">
        <f>IF(ER364=0,1,IF($R$74="",0,VLOOKUP($R$74,PL②!A$58:$P$1530,ER364))+IF($AG$74="",0,VLOOKUP($AG$74,PL②!A$58:$P$1530,ER364))+IF($AV$74="",0,VLOOKUP($AV$74,PL②!A$58:$P$1530,ER364)))</f>
        <v>1</v>
      </c>
      <c r="ET364" s="13" t="str">
        <f t="shared" si="101"/>
        <v/>
      </c>
      <c r="EU364" s="13"/>
      <c r="EV364" s="13">
        <f>IF(OR($P364="固・国A",$P364="固・国B",$P364=PL①!$A$32,$P364=PL①!$A$33),1,0)</f>
        <v>1</v>
      </c>
      <c r="EY364" s="13">
        <f t="shared" si="102"/>
        <v>0</v>
      </c>
      <c r="EZ364" s="13">
        <f t="shared" si="103"/>
        <v>0</v>
      </c>
      <c r="FA364" s="13">
        <f>IF(AND($AJ364=PL①!$H$32,OR(入力①申請書項目!$P364="固・国A",入力①申請書項目!$P364="固・国B",入力①申請書項目!$P364="固")),1,0)</f>
        <v>0</v>
      </c>
      <c r="FB364" s="13">
        <f>IF(AND($R$70=PL②!$G$1,入力①申請書項目!$AJ364=PL①!$H$29,OR(入力①申請書項目!$P364="固・国A",入力①申請書項目!$P364="固・国B",入力①申請書項目!$P364=PL①!$A$32,入力①申請書項目!$P364=PL①!$A$33)),1,0)</f>
        <v>0</v>
      </c>
      <c r="FC364" s="13">
        <f>IF(AND($AW364=PL①!$D$29,OR(入力①申請書項目!$P364="固・国A",入力①申請書項目!$P364="固・国B",入力①申請書項目!$P364="固")),1,0)</f>
        <v>0</v>
      </c>
      <c r="FE364" s="27" t="str">
        <f t="shared" si="104"/>
        <v/>
      </c>
      <c r="FF364" s="27" t="str">
        <f t="shared" si="105"/>
        <v/>
      </c>
      <c r="FG364" s="27" t="str">
        <f t="shared" si="106"/>
        <v/>
      </c>
      <c r="FH364" s="27" t="str">
        <f t="shared" si="107"/>
        <v/>
      </c>
      <c r="FI364" s="27" t="str">
        <f t="shared" si="108"/>
        <v/>
      </c>
      <c r="FK364" s="42">
        <f t="shared" si="109"/>
        <v>1</v>
      </c>
      <c r="FL364" s="42" t="str">
        <f t="shared" si="98"/>
        <v/>
      </c>
    </row>
    <row r="365" spans="4:168" ht="13.5" customHeight="1" x14ac:dyDescent="0.15">
      <c r="D365" s="234">
        <v>195</v>
      </c>
      <c r="E365" s="933"/>
      <c r="F365" s="934"/>
      <c r="G365" s="935"/>
      <c r="H365" s="936"/>
      <c r="I365" s="937"/>
      <c r="J365" s="938"/>
      <c r="K365" s="939"/>
      <c r="L365" s="939"/>
      <c r="M365" s="930"/>
      <c r="N365" s="931"/>
      <c r="O365" s="932"/>
      <c r="P365" s="938"/>
      <c r="Q365" s="938"/>
      <c r="R365" s="938"/>
      <c r="S365" s="938"/>
      <c r="T365" s="940"/>
      <c r="U365" s="940"/>
      <c r="V365" s="940"/>
      <c r="W365" s="940"/>
      <c r="X365" s="940"/>
      <c r="Y365" s="940"/>
      <c r="Z365" s="940"/>
      <c r="AA365" s="940"/>
      <c r="AB365" s="940"/>
      <c r="AC365" s="940"/>
      <c r="AD365" s="949"/>
      <c r="AE365" s="950"/>
      <c r="AF365" s="950"/>
      <c r="AG365" s="943"/>
      <c r="AH365" s="940"/>
      <c r="AI365" s="940"/>
      <c r="AJ365" s="938"/>
      <c r="AK365" s="938"/>
      <c r="AL365" s="938"/>
      <c r="AM365" s="938"/>
      <c r="AN365" s="944"/>
      <c r="AO365" s="944"/>
      <c r="AP365" s="944"/>
      <c r="AQ365" s="940"/>
      <c r="AR365" s="940"/>
      <c r="AS365" s="945">
        <f t="shared" si="111"/>
        <v>0</v>
      </c>
      <c r="AT365" s="945"/>
      <c r="AU365" s="945"/>
      <c r="AV365" s="945"/>
      <c r="AW365" s="946"/>
      <c r="AX365" s="947"/>
      <c r="AY365" s="948"/>
      <c r="AZ365" s="948"/>
      <c r="BA365" s="948"/>
      <c r="BB365" s="948"/>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L365" s="13"/>
      <c r="EM365" s="13"/>
      <c r="EN365" s="27">
        <f t="shared" si="110"/>
        <v>0</v>
      </c>
      <c r="EO365" s="27" t="str">
        <f t="shared" si="99"/>
        <v/>
      </c>
      <c r="EP365" s="13"/>
      <c r="EQ365" s="13">
        <f>IF(AND(OR($P365="固・国A",$P365="固・国B",$P365="固"),OR($AJ365=PL①!$H$29,$AJ365=PL①!$H$30,$AJ365=PL①!$H$31)),1,0)</f>
        <v>0</v>
      </c>
      <c r="ER365" s="13">
        <f t="shared" si="100"/>
        <v>0</v>
      </c>
      <c r="ES365" s="13">
        <f>IF(ER365=0,1,IF($R$74="",0,VLOOKUP($R$74,PL②!A$58:$P$1530,ER365))+IF($AG$74="",0,VLOOKUP($AG$74,PL②!A$58:$P$1530,ER365))+IF($AV$74="",0,VLOOKUP($AV$74,PL②!A$58:$P$1530,ER365)))</f>
        <v>1</v>
      </c>
      <c r="ET365" s="13" t="str">
        <f t="shared" si="101"/>
        <v/>
      </c>
      <c r="EU365" s="13"/>
      <c r="EV365" s="13">
        <f>IF(OR($P365="固・国A",$P365="固・国B",$P365=PL①!$A$32,$P365=PL①!$A$33),1,0)</f>
        <v>1</v>
      </c>
      <c r="EY365" s="13">
        <f t="shared" si="102"/>
        <v>0</v>
      </c>
      <c r="EZ365" s="13">
        <f t="shared" si="103"/>
        <v>0</v>
      </c>
      <c r="FA365" s="13">
        <f>IF(AND($AJ365=PL①!$H$32,OR(入力①申請書項目!$P365="固・国A",入力①申請書項目!$P365="固・国B",入力①申請書項目!$P365="固")),1,0)</f>
        <v>0</v>
      </c>
      <c r="FB365" s="13">
        <f>IF(AND($R$70=PL②!$G$1,入力①申請書項目!$AJ365=PL①!$H$29,OR(入力①申請書項目!$P365="固・国A",入力①申請書項目!$P365="固・国B",入力①申請書項目!$P365=PL①!$A$32,入力①申請書項目!$P365=PL①!$A$33)),1,0)</f>
        <v>0</v>
      </c>
      <c r="FC365" s="13">
        <f>IF(AND($AW365=PL①!$D$29,OR(入力①申請書項目!$P365="固・国A",入力①申請書項目!$P365="固・国B",入力①申請書項目!$P365="固")),1,0)</f>
        <v>0</v>
      </c>
      <c r="FE365" s="27" t="str">
        <f t="shared" si="104"/>
        <v/>
      </c>
      <c r="FF365" s="27" t="str">
        <f t="shared" si="105"/>
        <v/>
      </c>
      <c r="FG365" s="27" t="str">
        <f t="shared" si="106"/>
        <v/>
      </c>
      <c r="FH365" s="27" t="str">
        <f t="shared" si="107"/>
        <v/>
      </c>
      <c r="FI365" s="27" t="str">
        <f t="shared" si="108"/>
        <v/>
      </c>
      <c r="FK365" s="42">
        <f t="shared" si="109"/>
        <v>1</v>
      </c>
      <c r="FL365" s="42" t="str">
        <f t="shared" si="98"/>
        <v/>
      </c>
    </row>
    <row r="366" spans="4:168" ht="13.5" customHeight="1" x14ac:dyDescent="0.15">
      <c r="D366" s="234">
        <v>196</v>
      </c>
      <c r="E366" s="933"/>
      <c r="F366" s="934"/>
      <c r="G366" s="935"/>
      <c r="H366" s="936"/>
      <c r="I366" s="937"/>
      <c r="J366" s="938"/>
      <c r="K366" s="939"/>
      <c r="L366" s="939"/>
      <c r="M366" s="930"/>
      <c r="N366" s="931"/>
      <c r="O366" s="932"/>
      <c r="P366" s="938"/>
      <c r="Q366" s="938"/>
      <c r="R366" s="938"/>
      <c r="S366" s="938"/>
      <c r="T366" s="940"/>
      <c r="U366" s="940"/>
      <c r="V366" s="940"/>
      <c r="W366" s="940"/>
      <c r="X366" s="940"/>
      <c r="Y366" s="940"/>
      <c r="Z366" s="940"/>
      <c r="AA366" s="940"/>
      <c r="AB366" s="940"/>
      <c r="AC366" s="940"/>
      <c r="AD366" s="941"/>
      <c r="AE366" s="942"/>
      <c r="AF366" s="942"/>
      <c r="AG366" s="952"/>
      <c r="AH366" s="952"/>
      <c r="AI366" s="943"/>
      <c r="AJ366" s="953"/>
      <c r="AK366" s="954"/>
      <c r="AL366" s="954"/>
      <c r="AM366" s="955"/>
      <c r="AN366" s="944"/>
      <c r="AO366" s="944"/>
      <c r="AP366" s="944"/>
      <c r="AQ366" s="951"/>
      <c r="AR366" s="952"/>
      <c r="AS366" s="945">
        <f t="shared" si="111"/>
        <v>0</v>
      </c>
      <c r="AT366" s="945"/>
      <c r="AU366" s="945"/>
      <c r="AV366" s="945"/>
      <c r="AW366" s="946"/>
      <c r="AX366" s="947"/>
      <c r="AY366" s="948"/>
      <c r="AZ366" s="948"/>
      <c r="BA366" s="948"/>
      <c r="BB366" s="948"/>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L366" s="13"/>
      <c r="EM366" s="13"/>
      <c r="EN366" s="27">
        <f t="shared" si="110"/>
        <v>0</v>
      </c>
      <c r="EO366" s="27" t="str">
        <f t="shared" si="99"/>
        <v/>
      </c>
      <c r="EP366" s="13"/>
      <c r="EQ366" s="13">
        <f>IF(AND(OR($P366="固・国A",$P366="固・国B",$P366="固"),OR($AJ366=PL①!$H$29,$AJ366=PL①!$H$30,$AJ366=PL①!$H$31)),1,0)</f>
        <v>0</v>
      </c>
      <c r="ER366" s="13">
        <f t="shared" si="100"/>
        <v>0</v>
      </c>
      <c r="ES366" s="13">
        <f>IF(ER366=0,1,IF($R$74="",0,VLOOKUP($R$74,PL②!A$58:$P$1530,ER366))+IF($AG$74="",0,VLOOKUP($AG$74,PL②!A$58:$P$1530,ER366))+IF($AV$74="",0,VLOOKUP($AV$74,PL②!A$58:$P$1530,ER366)))</f>
        <v>1</v>
      </c>
      <c r="ET366" s="13" t="str">
        <f t="shared" si="101"/>
        <v/>
      </c>
      <c r="EU366" s="13"/>
      <c r="EV366" s="13">
        <f>IF(OR($P366="固・国A",$P366="固・国B",$P366=PL①!$A$32,$P366=PL①!$A$33),1,0)</f>
        <v>1</v>
      </c>
      <c r="EY366" s="13">
        <f t="shared" si="102"/>
        <v>0</v>
      </c>
      <c r="EZ366" s="13">
        <f t="shared" si="103"/>
        <v>0</v>
      </c>
      <c r="FA366" s="13">
        <f>IF(AND($AJ366=PL①!$H$32,OR(入力①申請書項目!$P366="固・国A",入力①申請書項目!$P366="固・国B",入力①申請書項目!$P366="固")),1,0)</f>
        <v>0</v>
      </c>
      <c r="FB366" s="13">
        <f>IF(AND($R$70=PL②!$G$1,入力①申請書項目!$AJ366=PL①!$H$29,OR(入力①申請書項目!$P366="固・国A",入力①申請書項目!$P366="固・国B",入力①申請書項目!$P366=PL①!$A$32,入力①申請書項目!$P366=PL①!$A$33)),1,0)</f>
        <v>0</v>
      </c>
      <c r="FC366" s="13">
        <f>IF(AND($AW366=PL①!$D$29,OR(入力①申請書項目!$P366="固・国A",入力①申請書項目!$P366="固・国B",入力①申請書項目!$P366="固")),1,0)</f>
        <v>0</v>
      </c>
      <c r="FE366" s="27" t="str">
        <f t="shared" si="104"/>
        <v/>
      </c>
      <c r="FF366" s="27" t="str">
        <f t="shared" si="105"/>
        <v/>
      </c>
      <c r="FG366" s="27" t="str">
        <f t="shared" si="106"/>
        <v/>
      </c>
      <c r="FH366" s="27" t="str">
        <f t="shared" si="107"/>
        <v/>
      </c>
      <c r="FI366" s="27" t="str">
        <f t="shared" si="108"/>
        <v/>
      </c>
      <c r="FK366" s="42">
        <f t="shared" si="109"/>
        <v>1</v>
      </c>
      <c r="FL366" s="42" t="str">
        <f t="shared" si="98"/>
        <v/>
      </c>
    </row>
    <row r="367" spans="4:168" ht="13.5" customHeight="1" x14ac:dyDescent="0.15">
      <c r="D367" s="234">
        <v>197</v>
      </c>
      <c r="E367" s="933"/>
      <c r="F367" s="934"/>
      <c r="G367" s="935"/>
      <c r="H367" s="936"/>
      <c r="I367" s="937"/>
      <c r="J367" s="938"/>
      <c r="K367" s="939"/>
      <c r="L367" s="939"/>
      <c r="M367" s="930"/>
      <c r="N367" s="931"/>
      <c r="O367" s="932"/>
      <c r="P367" s="938"/>
      <c r="Q367" s="938"/>
      <c r="R367" s="938"/>
      <c r="S367" s="938"/>
      <c r="T367" s="940"/>
      <c r="U367" s="940"/>
      <c r="V367" s="940"/>
      <c r="W367" s="940"/>
      <c r="X367" s="940"/>
      <c r="Y367" s="940"/>
      <c r="Z367" s="940"/>
      <c r="AA367" s="940"/>
      <c r="AB367" s="940"/>
      <c r="AC367" s="940"/>
      <c r="AD367" s="941"/>
      <c r="AE367" s="942"/>
      <c r="AF367" s="942"/>
      <c r="AG367" s="943"/>
      <c r="AH367" s="940"/>
      <c r="AI367" s="940"/>
      <c r="AJ367" s="938"/>
      <c r="AK367" s="938"/>
      <c r="AL367" s="938"/>
      <c r="AM367" s="938"/>
      <c r="AN367" s="944"/>
      <c r="AO367" s="944"/>
      <c r="AP367" s="944"/>
      <c r="AQ367" s="940"/>
      <c r="AR367" s="940"/>
      <c r="AS367" s="945">
        <f t="shared" si="111"/>
        <v>0</v>
      </c>
      <c r="AT367" s="945"/>
      <c r="AU367" s="945"/>
      <c r="AV367" s="945"/>
      <c r="AW367" s="946"/>
      <c r="AX367" s="947"/>
      <c r="AY367" s="948"/>
      <c r="AZ367" s="948"/>
      <c r="BA367" s="948"/>
      <c r="BB367" s="948"/>
      <c r="CM367" s="202"/>
      <c r="CN367" s="202"/>
      <c r="CO367" s="202"/>
      <c r="CP367" s="202"/>
      <c r="CQ367" s="202"/>
      <c r="CR367" s="202"/>
      <c r="CS367" s="202"/>
      <c r="CT367" s="202"/>
      <c r="CU367" s="202"/>
      <c r="CV367" s="202"/>
      <c r="CW367" s="202"/>
      <c r="CX367" s="202"/>
      <c r="CY367" s="202"/>
      <c r="CZ367" s="202"/>
      <c r="DA367" s="202"/>
      <c r="DB367" s="202"/>
      <c r="DC367" s="202"/>
      <c r="DD367" s="202"/>
      <c r="DE367" s="202"/>
      <c r="DF367" s="202"/>
      <c r="DG367" s="202"/>
      <c r="DH367" s="202"/>
      <c r="DI367" s="202"/>
      <c r="DJ367" s="202"/>
      <c r="DK367" s="202"/>
      <c r="DL367" s="202"/>
      <c r="DM367" s="202"/>
      <c r="DN367" s="202"/>
      <c r="DO367" s="202"/>
      <c r="DP367"/>
      <c r="DQ367"/>
      <c r="DR367"/>
      <c r="DS367"/>
      <c r="DT367"/>
      <c r="DU367"/>
      <c r="DV367"/>
      <c r="DW367"/>
      <c r="DX367"/>
      <c r="DY367"/>
      <c r="DZ367"/>
      <c r="EA367"/>
      <c r="EB367"/>
      <c r="EC367"/>
      <c r="EL367" s="13"/>
      <c r="EM367" s="13"/>
      <c r="EN367" s="27">
        <f t="shared" si="110"/>
        <v>0</v>
      </c>
      <c r="EO367" s="27" t="str">
        <f t="shared" si="99"/>
        <v/>
      </c>
      <c r="EP367" s="13"/>
      <c r="EQ367" s="13">
        <f>IF(AND(OR($P367="固・国A",$P367="固・国B",$P367="固"),OR($AJ367=PL①!$H$29,$AJ367=PL①!$H$30,$AJ367=PL①!$H$31)),1,0)</f>
        <v>0</v>
      </c>
      <c r="ER367" s="13">
        <f t="shared" si="100"/>
        <v>0</v>
      </c>
      <c r="ES367" s="13">
        <f>IF(ER367=0,1,IF($R$74="",0,VLOOKUP($R$74,PL②!A$58:$P$1530,ER367))+IF($AG$74="",0,VLOOKUP($AG$74,PL②!A$58:$P$1530,ER367))+IF($AV$74="",0,VLOOKUP($AV$74,PL②!A$58:$P$1530,ER367)))</f>
        <v>1</v>
      </c>
      <c r="ET367" s="13" t="str">
        <f t="shared" si="101"/>
        <v/>
      </c>
      <c r="EU367" s="13"/>
      <c r="EV367" s="13">
        <f>IF(OR($P367="固・国A",$P367="固・国B",$P367=PL①!$A$32,$P367=PL①!$A$33),1,0)</f>
        <v>1</v>
      </c>
      <c r="EY367" s="13">
        <f t="shared" si="102"/>
        <v>0</v>
      </c>
      <c r="EZ367" s="13">
        <f t="shared" si="103"/>
        <v>0</v>
      </c>
      <c r="FA367" s="13">
        <f>IF(AND($AJ367=PL①!$H$32,OR(入力①申請書項目!$P367="固・国A",入力①申請書項目!$P367="固・国B",入力①申請書項目!$P367="固")),1,0)</f>
        <v>0</v>
      </c>
      <c r="FB367" s="13">
        <f>IF(AND($R$70=PL②!$G$1,入力①申請書項目!$AJ367=PL①!$H$29,OR(入力①申請書項目!$P367="固・国A",入力①申請書項目!$P367="固・国B",入力①申請書項目!$P367=PL①!$A$32,入力①申請書項目!$P367=PL①!$A$33)),1,0)</f>
        <v>0</v>
      </c>
      <c r="FC367" s="13">
        <f>IF(AND($AW367=PL①!$D$29,OR(入力①申請書項目!$P367="固・国A",入力①申請書項目!$P367="固・国B",入力①申請書項目!$P367="固")),1,0)</f>
        <v>0</v>
      </c>
      <c r="FE367" s="27" t="str">
        <f t="shared" si="104"/>
        <v/>
      </c>
      <c r="FF367" s="27" t="str">
        <f t="shared" si="105"/>
        <v/>
      </c>
      <c r="FG367" s="27" t="str">
        <f t="shared" si="106"/>
        <v/>
      </c>
      <c r="FH367" s="27" t="str">
        <f t="shared" si="107"/>
        <v/>
      </c>
      <c r="FI367" s="27" t="str">
        <f t="shared" si="108"/>
        <v/>
      </c>
      <c r="FK367" s="42">
        <f t="shared" si="109"/>
        <v>1</v>
      </c>
      <c r="FL367" s="42" t="str">
        <f t="shared" si="98"/>
        <v/>
      </c>
    </row>
    <row r="368" spans="4:168" ht="13.5" customHeight="1" x14ac:dyDescent="0.15">
      <c r="D368" s="234">
        <v>198</v>
      </c>
      <c r="E368" s="933"/>
      <c r="F368" s="934"/>
      <c r="G368" s="935"/>
      <c r="H368" s="936"/>
      <c r="I368" s="937"/>
      <c r="J368" s="938"/>
      <c r="K368" s="939"/>
      <c r="L368" s="939"/>
      <c r="M368" s="930"/>
      <c r="N368" s="931"/>
      <c r="O368" s="932"/>
      <c r="P368" s="938"/>
      <c r="Q368" s="938"/>
      <c r="R368" s="938"/>
      <c r="S368" s="938"/>
      <c r="T368" s="940"/>
      <c r="U368" s="940"/>
      <c r="V368" s="940"/>
      <c r="W368" s="940"/>
      <c r="X368" s="940"/>
      <c r="Y368" s="940"/>
      <c r="Z368" s="940"/>
      <c r="AA368" s="940"/>
      <c r="AB368" s="940"/>
      <c r="AC368" s="940"/>
      <c r="AD368" s="949"/>
      <c r="AE368" s="950"/>
      <c r="AF368" s="950"/>
      <c r="AG368" s="943"/>
      <c r="AH368" s="940"/>
      <c r="AI368" s="940"/>
      <c r="AJ368" s="938"/>
      <c r="AK368" s="938"/>
      <c r="AL368" s="938"/>
      <c r="AM368" s="938"/>
      <c r="AN368" s="944"/>
      <c r="AO368" s="944"/>
      <c r="AP368" s="944"/>
      <c r="AQ368" s="940"/>
      <c r="AR368" s="940"/>
      <c r="AS368" s="945">
        <f t="shared" si="111"/>
        <v>0</v>
      </c>
      <c r="AT368" s="945"/>
      <c r="AU368" s="945"/>
      <c r="AV368" s="945"/>
      <c r="AW368" s="946"/>
      <c r="AX368" s="947"/>
      <c r="AY368" s="948"/>
      <c r="AZ368" s="948"/>
      <c r="BA368" s="948"/>
      <c r="BB368" s="948"/>
      <c r="CM368" s="202"/>
      <c r="CN368" s="202"/>
      <c r="CO368" s="202"/>
      <c r="CP368" s="202"/>
      <c r="CQ368" s="202"/>
      <c r="CR368" s="202"/>
      <c r="CS368" s="202"/>
      <c r="CT368" s="202"/>
      <c r="CU368" s="202"/>
      <c r="CV368" s="202"/>
      <c r="CW368" s="202"/>
      <c r="CX368" s="202"/>
      <c r="CY368" s="202"/>
      <c r="CZ368" s="202"/>
      <c r="DA368" s="202"/>
      <c r="DB368" s="202"/>
      <c r="DC368" s="202"/>
      <c r="DD368" s="202"/>
      <c r="DE368" s="202"/>
      <c r="DF368" s="202"/>
      <c r="DG368" s="202"/>
      <c r="DH368" s="202"/>
      <c r="DI368" s="202"/>
      <c r="DJ368" s="202"/>
      <c r="DK368" s="202"/>
      <c r="DL368" s="202"/>
      <c r="DM368" s="202"/>
      <c r="DN368" s="202"/>
      <c r="DO368" s="202"/>
      <c r="DP368"/>
      <c r="DQ368"/>
      <c r="DR368"/>
      <c r="DS368"/>
      <c r="DT368"/>
      <c r="DU368"/>
      <c r="DV368"/>
      <c r="DW368"/>
      <c r="DX368"/>
      <c r="DY368"/>
      <c r="DZ368"/>
      <c r="EA368"/>
      <c r="EB368"/>
      <c r="EC368"/>
      <c r="EL368" s="13"/>
      <c r="EM368" s="13"/>
      <c r="EN368" s="27">
        <f t="shared" si="110"/>
        <v>0</v>
      </c>
      <c r="EO368" s="27" t="str">
        <f t="shared" si="99"/>
        <v/>
      </c>
      <c r="EP368" s="13"/>
      <c r="EQ368" s="13">
        <f>IF(AND(OR($P368="固・国A",$P368="固・国B",$P368="固"),OR($AJ368=PL①!$H$29,$AJ368=PL①!$H$30,$AJ368=PL①!$H$31)),1,0)</f>
        <v>0</v>
      </c>
      <c r="ER368" s="13">
        <f t="shared" si="100"/>
        <v>0</v>
      </c>
      <c r="ES368" s="13">
        <f>IF(ER368=0,1,IF($R$74="",0,VLOOKUP($R$74,PL②!A$58:$P$1530,ER368))+IF($AG$74="",0,VLOOKUP($AG$74,PL②!A$58:$P$1530,ER368))+IF($AV$74="",0,VLOOKUP($AV$74,PL②!A$58:$P$1530,ER368)))</f>
        <v>1</v>
      </c>
      <c r="ET368" s="13" t="str">
        <f t="shared" si="101"/>
        <v/>
      </c>
      <c r="EU368" s="13"/>
      <c r="EV368" s="13">
        <f>IF(OR($P368="固・国A",$P368="固・国B",$P368=PL①!$A$32,$P368=PL①!$A$33),1,0)</f>
        <v>1</v>
      </c>
      <c r="EY368" s="13">
        <f t="shared" si="102"/>
        <v>0</v>
      </c>
      <c r="EZ368" s="13">
        <f t="shared" si="103"/>
        <v>0</v>
      </c>
      <c r="FA368" s="13">
        <f>IF(AND($AJ368=PL①!$H$32,OR(入力①申請書項目!$P368="固・国A",入力①申請書項目!$P368="固・国B",入力①申請書項目!$P368="固")),1,0)</f>
        <v>0</v>
      </c>
      <c r="FB368" s="13">
        <f>IF(AND($R$70=PL②!$G$1,入力①申請書項目!$AJ368=PL①!$H$29,OR(入力①申請書項目!$P368="固・国A",入力①申請書項目!$P368="固・国B",入力①申請書項目!$P368=PL①!$A$32,入力①申請書項目!$P368=PL①!$A$33)),1,0)</f>
        <v>0</v>
      </c>
      <c r="FC368" s="13">
        <f>IF(AND($AW368=PL①!$D$29,OR(入力①申請書項目!$P368="固・国A",入力①申請書項目!$P368="固・国B",入力①申請書項目!$P368="固")),1,0)</f>
        <v>0</v>
      </c>
      <c r="FE368" s="27" t="str">
        <f t="shared" si="104"/>
        <v/>
      </c>
      <c r="FF368" s="27" t="str">
        <f t="shared" si="105"/>
        <v/>
      </c>
      <c r="FG368" s="27" t="str">
        <f t="shared" si="106"/>
        <v/>
      </c>
      <c r="FH368" s="27" t="str">
        <f t="shared" si="107"/>
        <v/>
      </c>
      <c r="FI368" s="27" t="str">
        <f t="shared" si="108"/>
        <v/>
      </c>
      <c r="FK368" s="42">
        <f t="shared" si="109"/>
        <v>1</v>
      </c>
      <c r="FL368" s="42" t="str">
        <f t="shared" si="98"/>
        <v/>
      </c>
    </row>
    <row r="369" spans="4:168" ht="13.5" customHeight="1" x14ac:dyDescent="0.15">
      <c r="D369" s="234">
        <v>199</v>
      </c>
      <c r="E369" s="933"/>
      <c r="F369" s="934"/>
      <c r="G369" s="935"/>
      <c r="H369" s="936"/>
      <c r="I369" s="937"/>
      <c r="J369" s="938"/>
      <c r="K369" s="939"/>
      <c r="L369" s="939"/>
      <c r="M369" s="930"/>
      <c r="N369" s="931"/>
      <c r="O369" s="932"/>
      <c r="P369" s="938"/>
      <c r="Q369" s="938"/>
      <c r="R369" s="938"/>
      <c r="S369" s="938"/>
      <c r="T369" s="940"/>
      <c r="U369" s="940"/>
      <c r="V369" s="940"/>
      <c r="W369" s="940"/>
      <c r="X369" s="940"/>
      <c r="Y369" s="940"/>
      <c r="Z369" s="940"/>
      <c r="AA369" s="940"/>
      <c r="AB369" s="940"/>
      <c r="AC369" s="940"/>
      <c r="AD369" s="941"/>
      <c r="AE369" s="942"/>
      <c r="AF369" s="942"/>
      <c r="AG369" s="952"/>
      <c r="AH369" s="952"/>
      <c r="AI369" s="943"/>
      <c r="AJ369" s="953"/>
      <c r="AK369" s="954"/>
      <c r="AL369" s="954"/>
      <c r="AM369" s="955"/>
      <c r="AN369" s="944"/>
      <c r="AO369" s="944"/>
      <c r="AP369" s="944"/>
      <c r="AQ369" s="951"/>
      <c r="AR369" s="952"/>
      <c r="AS369" s="945">
        <f t="shared" si="111"/>
        <v>0</v>
      </c>
      <c r="AT369" s="945"/>
      <c r="AU369" s="945"/>
      <c r="AV369" s="945"/>
      <c r="AW369" s="946"/>
      <c r="AX369" s="947"/>
      <c r="AY369" s="948"/>
      <c r="AZ369" s="948"/>
      <c r="BA369" s="948"/>
      <c r="BB369" s="948"/>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L369" s="13"/>
      <c r="EM369" s="13"/>
      <c r="EN369" s="27">
        <f t="shared" si="110"/>
        <v>0</v>
      </c>
      <c r="EO369" s="27" t="str">
        <f t="shared" si="99"/>
        <v/>
      </c>
      <c r="EP369" s="13"/>
      <c r="EQ369" s="13">
        <f>IF(AND(OR($P369="固・国A",$P369="固・国B",$P369="固"),OR($AJ369=PL①!$H$29,$AJ369=PL①!$H$30,$AJ369=PL①!$H$31)),1,0)</f>
        <v>0</v>
      </c>
      <c r="ER369" s="13">
        <f t="shared" si="100"/>
        <v>0</v>
      </c>
      <c r="ES369" s="13">
        <f>IF(ER369=0,1,IF($R$74="",0,VLOOKUP($R$74,PL②!A$58:$P$1530,ER369))+IF($AG$74="",0,VLOOKUP($AG$74,PL②!A$58:$P$1530,ER369))+IF($AV$74="",0,VLOOKUP($AV$74,PL②!A$58:$P$1530,ER369)))</f>
        <v>1</v>
      </c>
      <c r="ET369" s="13" t="str">
        <f t="shared" si="101"/>
        <v/>
      </c>
      <c r="EU369" s="13"/>
      <c r="EV369" s="13">
        <f>IF(OR($P369="固・国A",$P369="固・国B",$P369=PL①!$A$32,$P369=PL①!$A$33),1,0)</f>
        <v>1</v>
      </c>
      <c r="EY369" s="13">
        <f t="shared" si="102"/>
        <v>0</v>
      </c>
      <c r="EZ369" s="13">
        <f t="shared" si="103"/>
        <v>0</v>
      </c>
      <c r="FA369" s="13">
        <f>IF(AND($AJ369=PL①!$H$32,OR(入力①申請書項目!$P369="固・国A",入力①申請書項目!$P369="固・国B",入力①申請書項目!$P369="固")),1,0)</f>
        <v>0</v>
      </c>
      <c r="FB369" s="13">
        <f>IF(AND($R$70=PL②!$G$1,入力①申請書項目!$AJ369=PL①!$H$29,OR(入力①申請書項目!$P369="固・国A",入力①申請書項目!$P369="固・国B",入力①申請書項目!$P369=PL①!$A$32,入力①申請書項目!$P369=PL①!$A$33)),1,0)</f>
        <v>0</v>
      </c>
      <c r="FC369" s="13">
        <f>IF(AND($AW369=PL①!$D$29,OR(入力①申請書項目!$P369="固・国A",入力①申請書項目!$P369="固・国B",入力①申請書項目!$P369="固")),1,0)</f>
        <v>0</v>
      </c>
      <c r="FE369" s="27" t="str">
        <f t="shared" si="104"/>
        <v/>
      </c>
      <c r="FF369" s="27" t="str">
        <f t="shared" si="105"/>
        <v/>
      </c>
      <c r="FG369" s="27" t="str">
        <f t="shared" si="106"/>
        <v/>
      </c>
      <c r="FH369" s="27" t="str">
        <f t="shared" si="107"/>
        <v/>
      </c>
      <c r="FI369" s="27" t="str">
        <f t="shared" si="108"/>
        <v/>
      </c>
      <c r="FK369" s="42">
        <f t="shared" si="109"/>
        <v>1</v>
      </c>
      <c r="FL369" s="42" t="str">
        <f t="shared" si="98"/>
        <v/>
      </c>
    </row>
    <row r="370" spans="4:168" ht="13.5" customHeight="1" x14ac:dyDescent="0.15">
      <c r="D370" s="234">
        <v>200</v>
      </c>
      <c r="E370" s="933"/>
      <c r="F370" s="934"/>
      <c r="G370" s="935"/>
      <c r="H370" s="936"/>
      <c r="I370" s="937"/>
      <c r="J370" s="938"/>
      <c r="K370" s="939"/>
      <c r="L370" s="939"/>
      <c r="M370" s="930"/>
      <c r="N370" s="931"/>
      <c r="O370" s="932"/>
      <c r="P370" s="938"/>
      <c r="Q370" s="938"/>
      <c r="R370" s="938"/>
      <c r="S370" s="938"/>
      <c r="T370" s="940"/>
      <c r="U370" s="940"/>
      <c r="V370" s="940"/>
      <c r="W370" s="940"/>
      <c r="X370" s="940"/>
      <c r="Y370" s="940"/>
      <c r="Z370" s="940"/>
      <c r="AA370" s="940"/>
      <c r="AB370" s="940"/>
      <c r="AC370" s="940"/>
      <c r="AD370" s="941"/>
      <c r="AE370" s="942"/>
      <c r="AF370" s="942"/>
      <c r="AG370" s="943"/>
      <c r="AH370" s="940"/>
      <c r="AI370" s="940"/>
      <c r="AJ370" s="938"/>
      <c r="AK370" s="938"/>
      <c r="AL370" s="938"/>
      <c r="AM370" s="938"/>
      <c r="AN370" s="944"/>
      <c r="AO370" s="944"/>
      <c r="AP370" s="944"/>
      <c r="AQ370" s="940"/>
      <c r="AR370" s="940"/>
      <c r="AS370" s="945">
        <f t="shared" si="111"/>
        <v>0</v>
      </c>
      <c r="AT370" s="945"/>
      <c r="AU370" s="945"/>
      <c r="AV370" s="945"/>
      <c r="AW370" s="946"/>
      <c r="AX370" s="947"/>
      <c r="AY370" s="948"/>
      <c r="AZ370" s="948"/>
      <c r="BA370" s="948"/>
      <c r="BB370" s="948"/>
      <c r="CM370" s="189"/>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L370" s="13"/>
      <c r="EM370" s="13"/>
      <c r="EN370" s="27">
        <f t="shared" si="110"/>
        <v>0</v>
      </c>
      <c r="EO370" s="27" t="str">
        <f t="shared" si="99"/>
        <v/>
      </c>
      <c r="EP370" s="13"/>
      <c r="EQ370" s="13">
        <f>IF(AND(OR($P370="固・国A",$P370="固・国B",$P370="固"),OR($AJ370=PL①!$H$29,$AJ370=PL①!$H$30,$AJ370=PL①!$H$31)),1,0)</f>
        <v>0</v>
      </c>
      <c r="ER370" s="13">
        <f t="shared" si="100"/>
        <v>0</v>
      </c>
      <c r="ES370" s="13">
        <f>IF(ER370=0,1,IF($R$74="",0,VLOOKUP($R$74,PL②!A$58:$P$1530,ER370))+IF($AG$74="",0,VLOOKUP($AG$74,PL②!A$58:$P$1530,ER370))+IF($AV$74="",0,VLOOKUP($AV$74,PL②!A$58:$P$1530,ER370)))</f>
        <v>1</v>
      </c>
      <c r="ET370" s="13" t="str">
        <f t="shared" si="101"/>
        <v/>
      </c>
      <c r="EU370" s="13"/>
      <c r="EV370" s="13">
        <f>IF(OR($P370="固・国A",$P370="固・国B",$P370=PL①!$A$32,$P370=PL①!$A$33),1,0)</f>
        <v>1</v>
      </c>
      <c r="EY370" s="13">
        <f t="shared" si="102"/>
        <v>0</v>
      </c>
      <c r="EZ370" s="13">
        <f t="shared" si="103"/>
        <v>0</v>
      </c>
      <c r="FA370" s="13">
        <f>IF(AND($AJ370=PL①!$H$32,OR(入力①申請書項目!$P370="固・国A",入力①申請書項目!$P370="固・国B",入力①申請書項目!$P370="固")),1,0)</f>
        <v>0</v>
      </c>
      <c r="FB370" s="13">
        <f>IF(AND($R$70=PL②!$G$1,入力①申請書項目!$AJ370=PL①!$H$29,OR(入力①申請書項目!$P370="固・国A",入力①申請書項目!$P370="固・国B",入力①申請書項目!$P370=PL①!$A$32,入力①申請書項目!$P370=PL①!$A$33)),1,0)</f>
        <v>0</v>
      </c>
      <c r="FC370" s="13">
        <f>IF(AND($AW370=PL①!$D$29,OR(入力①申請書項目!$P370="固・国A",入力①申請書項目!$P370="固・国B",入力①申請書項目!$P370="固")),1,0)</f>
        <v>0</v>
      </c>
      <c r="FE370" s="27" t="str">
        <f t="shared" si="104"/>
        <v/>
      </c>
      <c r="FF370" s="27" t="str">
        <f t="shared" si="105"/>
        <v/>
      </c>
      <c r="FG370" s="27" t="str">
        <f t="shared" si="106"/>
        <v/>
      </c>
      <c r="FH370" s="27" t="str">
        <f t="shared" si="107"/>
        <v/>
      </c>
      <c r="FI370" s="27" t="str">
        <f t="shared" si="108"/>
        <v/>
      </c>
      <c r="FK370" s="42">
        <f t="shared" si="109"/>
        <v>1</v>
      </c>
      <c r="FL370" s="42" t="str">
        <f t="shared" si="98"/>
        <v/>
      </c>
    </row>
    <row r="371" spans="4:168" ht="13.5" customHeight="1" x14ac:dyDescent="0.15">
      <c r="D371" s="234">
        <v>201</v>
      </c>
      <c r="E371" s="933"/>
      <c r="F371" s="934"/>
      <c r="G371" s="935"/>
      <c r="H371" s="936"/>
      <c r="I371" s="937"/>
      <c r="J371" s="938"/>
      <c r="K371" s="939"/>
      <c r="L371" s="939"/>
      <c r="M371" s="930"/>
      <c r="N371" s="931"/>
      <c r="O371" s="932"/>
      <c r="P371" s="938"/>
      <c r="Q371" s="938"/>
      <c r="R371" s="938"/>
      <c r="S371" s="938"/>
      <c r="T371" s="940"/>
      <c r="U371" s="940"/>
      <c r="V371" s="940"/>
      <c r="W371" s="940"/>
      <c r="X371" s="940"/>
      <c r="Y371" s="940"/>
      <c r="Z371" s="940"/>
      <c r="AA371" s="940"/>
      <c r="AB371" s="940"/>
      <c r="AC371" s="940"/>
      <c r="AD371" s="949"/>
      <c r="AE371" s="950"/>
      <c r="AF371" s="950"/>
      <c r="AG371" s="943"/>
      <c r="AH371" s="940"/>
      <c r="AI371" s="940"/>
      <c r="AJ371" s="938"/>
      <c r="AK371" s="938"/>
      <c r="AL371" s="938"/>
      <c r="AM371" s="938"/>
      <c r="AN371" s="944"/>
      <c r="AO371" s="944"/>
      <c r="AP371" s="944"/>
      <c r="AQ371" s="940"/>
      <c r="AR371" s="940"/>
      <c r="AS371" s="945">
        <f t="shared" si="111"/>
        <v>0</v>
      </c>
      <c r="AT371" s="945"/>
      <c r="AU371" s="945"/>
      <c r="AV371" s="945"/>
      <c r="AW371" s="946"/>
      <c r="AX371" s="947"/>
      <c r="AY371" s="948"/>
      <c r="AZ371" s="948"/>
      <c r="BA371" s="948"/>
      <c r="BB371" s="948"/>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L371" s="13"/>
      <c r="EM371" s="13"/>
      <c r="EN371" s="27">
        <f t="shared" si="110"/>
        <v>0</v>
      </c>
      <c r="EO371" s="27" t="str">
        <f t="shared" si="99"/>
        <v/>
      </c>
      <c r="EP371" s="13"/>
      <c r="EQ371" s="13">
        <f>IF(AND(OR($P371="固・国A",$P371="固・国B",$P371="固"),OR($AJ371=PL①!$H$29,$AJ371=PL①!$H$30,$AJ371=PL①!$H$31)),1,0)</f>
        <v>0</v>
      </c>
      <c r="ER371" s="13">
        <f t="shared" si="100"/>
        <v>0</v>
      </c>
      <c r="ES371" s="13">
        <f>IF(ER371=0,1,IF($R$74="",0,VLOOKUP($R$74,PL②!A$58:$P$1530,ER371))+IF($AG$74="",0,VLOOKUP($AG$74,PL②!A$58:$P$1530,ER371))+IF($AV$74="",0,VLOOKUP($AV$74,PL②!A$58:$P$1530,ER371)))</f>
        <v>1</v>
      </c>
      <c r="ET371" s="13" t="str">
        <f t="shared" si="101"/>
        <v/>
      </c>
      <c r="EU371" s="13"/>
      <c r="EV371" s="13">
        <f>IF(OR($P371="固・国A",$P371="固・国B",$P371=PL①!$A$32,$P371=PL①!$A$33),1,0)</f>
        <v>1</v>
      </c>
      <c r="EY371" s="13">
        <f t="shared" si="102"/>
        <v>0</v>
      </c>
      <c r="EZ371" s="13">
        <f t="shared" si="103"/>
        <v>0</v>
      </c>
      <c r="FA371" s="13">
        <f>IF(AND($AJ371=PL①!$H$32,OR(入力①申請書項目!$P371="固・国A",入力①申請書項目!$P371="固・国B",入力①申請書項目!$P371="固")),1,0)</f>
        <v>0</v>
      </c>
      <c r="FB371" s="13">
        <f>IF(AND($R$70=PL②!$G$1,入力①申請書項目!$AJ371=PL①!$H$29,OR(入力①申請書項目!$P371="固・国A",入力①申請書項目!$P371="固・国B",入力①申請書項目!$P371=PL①!$A$32,入力①申請書項目!$P371=PL①!$A$33)),1,0)</f>
        <v>0</v>
      </c>
      <c r="FC371" s="13">
        <f>IF(AND($AW371=PL①!$D$29,OR(入力①申請書項目!$P371="固・国A",入力①申請書項目!$P371="固・国B",入力①申請書項目!$P371="固")),1,0)</f>
        <v>0</v>
      </c>
      <c r="FE371" s="27" t="str">
        <f t="shared" si="104"/>
        <v/>
      </c>
      <c r="FF371" s="27" t="str">
        <f t="shared" si="105"/>
        <v/>
      </c>
      <c r="FG371" s="27" t="str">
        <f t="shared" si="106"/>
        <v/>
      </c>
      <c r="FH371" s="27" t="str">
        <f t="shared" si="107"/>
        <v/>
      </c>
      <c r="FI371" s="27" t="str">
        <f t="shared" si="108"/>
        <v/>
      </c>
      <c r="FK371" s="42">
        <f t="shared" si="109"/>
        <v>1</v>
      </c>
      <c r="FL371" s="42" t="str">
        <f t="shared" si="98"/>
        <v/>
      </c>
    </row>
    <row r="372" spans="4:168" ht="13.5" customHeight="1" x14ac:dyDescent="0.15">
      <c r="D372" s="234">
        <v>202</v>
      </c>
      <c r="E372" s="933"/>
      <c r="F372" s="934"/>
      <c r="G372" s="935"/>
      <c r="H372" s="936"/>
      <c r="I372" s="937"/>
      <c r="J372" s="938"/>
      <c r="K372" s="939"/>
      <c r="L372" s="939"/>
      <c r="M372" s="930"/>
      <c r="N372" s="931"/>
      <c r="O372" s="932"/>
      <c r="P372" s="938"/>
      <c r="Q372" s="938"/>
      <c r="R372" s="938"/>
      <c r="S372" s="938"/>
      <c r="T372" s="940"/>
      <c r="U372" s="940"/>
      <c r="V372" s="940"/>
      <c r="W372" s="940"/>
      <c r="X372" s="940"/>
      <c r="Y372" s="940"/>
      <c r="Z372" s="940"/>
      <c r="AA372" s="940"/>
      <c r="AB372" s="940"/>
      <c r="AC372" s="940"/>
      <c r="AD372" s="941"/>
      <c r="AE372" s="942"/>
      <c r="AF372" s="942"/>
      <c r="AG372" s="952"/>
      <c r="AH372" s="952"/>
      <c r="AI372" s="943"/>
      <c r="AJ372" s="953"/>
      <c r="AK372" s="954"/>
      <c r="AL372" s="954"/>
      <c r="AM372" s="955"/>
      <c r="AN372" s="944"/>
      <c r="AO372" s="944"/>
      <c r="AP372" s="944"/>
      <c r="AQ372" s="951"/>
      <c r="AR372" s="952"/>
      <c r="AS372" s="945">
        <f t="shared" si="111"/>
        <v>0</v>
      </c>
      <c r="AT372" s="945"/>
      <c r="AU372" s="945"/>
      <c r="AV372" s="945"/>
      <c r="AW372" s="946"/>
      <c r="AX372" s="947"/>
      <c r="AY372" s="948"/>
      <c r="AZ372" s="948"/>
      <c r="BA372" s="948"/>
      <c r="BB372" s="948"/>
      <c r="CM372"/>
      <c r="CN372" s="76"/>
      <c r="CO372" s="76"/>
      <c r="CP372" s="76"/>
      <c r="CQ372" s="76"/>
      <c r="CR372" s="76"/>
      <c r="CS372" s="76"/>
      <c r="CT372" s="76"/>
      <c r="CU372" s="76"/>
      <c r="CV372" s="76"/>
      <c r="CW372" s="224"/>
      <c r="CX372" s="224"/>
      <c r="CY372" s="224"/>
      <c r="CZ372" s="224"/>
      <c r="DA372" s="76"/>
      <c r="DB372" s="76"/>
      <c r="DC372" s="76"/>
      <c r="DD372" s="76"/>
      <c r="DE372"/>
      <c r="DF372"/>
      <c r="DG372"/>
      <c r="DH372"/>
      <c r="DI372"/>
      <c r="DJ372"/>
      <c r="DK372"/>
      <c r="DL372"/>
      <c r="DM372"/>
      <c r="DN372"/>
      <c r="DO372"/>
      <c r="DP372"/>
      <c r="DQ372"/>
      <c r="DR372"/>
      <c r="DS372"/>
      <c r="DT372"/>
      <c r="DU372"/>
      <c r="DV372"/>
      <c r="DW372"/>
      <c r="DX372"/>
      <c r="DY372"/>
      <c r="DZ372"/>
      <c r="EA372"/>
      <c r="EB372"/>
      <c r="EC372"/>
      <c r="EL372" s="13"/>
      <c r="EM372" s="13"/>
      <c r="EN372" s="27">
        <f t="shared" si="110"/>
        <v>0</v>
      </c>
      <c r="EO372" s="27" t="str">
        <f t="shared" si="99"/>
        <v/>
      </c>
      <c r="EP372" s="13"/>
      <c r="EQ372" s="13">
        <f>IF(AND(OR($P372="固・国A",$P372="固・国B",$P372="固"),OR($AJ372=PL①!$H$29,$AJ372=PL①!$H$30,$AJ372=PL①!$H$31)),1,0)</f>
        <v>0</v>
      </c>
      <c r="ER372" s="13">
        <f t="shared" si="100"/>
        <v>0</v>
      </c>
      <c r="ES372" s="13">
        <f>IF(ER372=0,1,IF($R$74="",0,VLOOKUP($R$74,PL②!A$58:$P$1530,ER372))+IF($AG$74="",0,VLOOKUP($AG$74,PL②!A$58:$P$1530,ER372))+IF($AV$74="",0,VLOOKUP($AV$74,PL②!A$58:$P$1530,ER372)))</f>
        <v>1</v>
      </c>
      <c r="ET372" s="13" t="str">
        <f t="shared" si="101"/>
        <v/>
      </c>
      <c r="EU372" s="13"/>
      <c r="EV372" s="13">
        <f>IF(OR($P372="固・国A",$P372="固・国B",$P372=PL①!$A$32,$P372=PL①!$A$33),1,0)</f>
        <v>1</v>
      </c>
      <c r="EY372" s="13">
        <f t="shared" si="102"/>
        <v>0</v>
      </c>
      <c r="EZ372" s="13">
        <f t="shared" si="103"/>
        <v>0</v>
      </c>
      <c r="FA372" s="13">
        <f>IF(AND($AJ372=PL①!$H$32,OR(入力①申請書項目!$P372="固・国A",入力①申請書項目!$P372="固・国B",入力①申請書項目!$P372="固")),1,0)</f>
        <v>0</v>
      </c>
      <c r="FB372" s="13">
        <f>IF(AND($R$70=PL②!$G$1,入力①申請書項目!$AJ372=PL①!$H$29,OR(入力①申請書項目!$P372="固・国A",入力①申請書項目!$P372="固・国B",入力①申請書項目!$P372=PL①!$A$32,入力①申請書項目!$P372=PL①!$A$33)),1,0)</f>
        <v>0</v>
      </c>
      <c r="FC372" s="13">
        <f>IF(AND($AW372=PL①!$D$29,OR(入力①申請書項目!$P372="固・国A",入力①申請書項目!$P372="固・国B",入力①申請書項目!$P372="固")),1,0)</f>
        <v>0</v>
      </c>
      <c r="FE372" s="27" t="str">
        <f t="shared" si="104"/>
        <v/>
      </c>
      <c r="FF372" s="27" t="str">
        <f t="shared" si="105"/>
        <v/>
      </c>
      <c r="FG372" s="27" t="str">
        <f t="shared" si="106"/>
        <v/>
      </c>
      <c r="FH372" s="27" t="str">
        <f t="shared" si="107"/>
        <v/>
      </c>
      <c r="FI372" s="27" t="str">
        <f t="shared" si="108"/>
        <v/>
      </c>
      <c r="FK372" s="42">
        <f t="shared" si="109"/>
        <v>1</v>
      </c>
      <c r="FL372" s="42" t="str">
        <f t="shared" si="98"/>
        <v/>
      </c>
    </row>
    <row r="373" spans="4:168" ht="13.5" customHeight="1" x14ac:dyDescent="0.15">
      <c r="D373" s="234">
        <v>203</v>
      </c>
      <c r="E373" s="933"/>
      <c r="F373" s="934"/>
      <c r="G373" s="935"/>
      <c r="H373" s="936"/>
      <c r="I373" s="937"/>
      <c r="J373" s="938"/>
      <c r="K373" s="939"/>
      <c r="L373" s="939"/>
      <c r="M373" s="930"/>
      <c r="N373" s="931"/>
      <c r="O373" s="932"/>
      <c r="P373" s="938"/>
      <c r="Q373" s="938"/>
      <c r="R373" s="938"/>
      <c r="S373" s="938"/>
      <c r="T373" s="940"/>
      <c r="U373" s="940"/>
      <c r="V373" s="940"/>
      <c r="W373" s="940"/>
      <c r="X373" s="940"/>
      <c r="Y373" s="940"/>
      <c r="Z373" s="940"/>
      <c r="AA373" s="940"/>
      <c r="AB373" s="940"/>
      <c r="AC373" s="940"/>
      <c r="AD373" s="941"/>
      <c r="AE373" s="942"/>
      <c r="AF373" s="942"/>
      <c r="AG373" s="943"/>
      <c r="AH373" s="940"/>
      <c r="AI373" s="940"/>
      <c r="AJ373" s="938"/>
      <c r="AK373" s="938"/>
      <c r="AL373" s="938"/>
      <c r="AM373" s="938"/>
      <c r="AN373" s="944"/>
      <c r="AO373" s="944"/>
      <c r="AP373" s="944"/>
      <c r="AQ373" s="940"/>
      <c r="AR373" s="940"/>
      <c r="AS373" s="945">
        <f t="shared" si="111"/>
        <v>0</v>
      </c>
      <c r="AT373" s="945"/>
      <c r="AU373" s="945"/>
      <c r="AV373" s="945"/>
      <c r="AW373" s="946"/>
      <c r="AX373" s="947"/>
      <c r="AY373" s="948"/>
      <c r="AZ373" s="948"/>
      <c r="BA373" s="948"/>
      <c r="BB373" s="948"/>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L373" s="13"/>
      <c r="EM373" s="13"/>
      <c r="EN373" s="27">
        <f t="shared" si="110"/>
        <v>0</v>
      </c>
      <c r="EO373" s="27" t="str">
        <f t="shared" si="99"/>
        <v/>
      </c>
      <c r="EP373" s="13"/>
      <c r="EQ373" s="13">
        <f>IF(AND(OR($P373="固・国A",$P373="固・国B",$P373="固"),OR($AJ373=PL①!$H$29,$AJ373=PL①!$H$30,$AJ373=PL①!$H$31)),1,0)</f>
        <v>0</v>
      </c>
      <c r="ER373" s="13">
        <f t="shared" si="100"/>
        <v>0</v>
      </c>
      <c r="ES373" s="13">
        <f>IF(ER373=0,1,IF($R$74="",0,VLOOKUP($R$74,PL②!A$58:$P$1530,ER373))+IF($AG$74="",0,VLOOKUP($AG$74,PL②!A$58:$P$1530,ER373))+IF($AV$74="",0,VLOOKUP($AV$74,PL②!A$58:$P$1530,ER373)))</f>
        <v>1</v>
      </c>
      <c r="ET373" s="13" t="str">
        <f t="shared" si="101"/>
        <v/>
      </c>
      <c r="EU373" s="13"/>
      <c r="EV373" s="13">
        <f>IF(OR($P373="固・国A",$P373="固・国B",$P373=PL①!$A$32,$P373=PL①!$A$33),1,0)</f>
        <v>1</v>
      </c>
      <c r="EY373" s="13">
        <f t="shared" si="102"/>
        <v>0</v>
      </c>
      <c r="EZ373" s="13">
        <f t="shared" si="103"/>
        <v>0</v>
      </c>
      <c r="FA373" s="13">
        <f>IF(AND($AJ373=PL①!$H$32,OR(入力①申請書項目!$P373="固・国A",入力①申請書項目!$P373="固・国B",入力①申請書項目!$P373="固")),1,0)</f>
        <v>0</v>
      </c>
      <c r="FB373" s="13">
        <f>IF(AND($R$70=PL②!$G$1,入力①申請書項目!$AJ373=PL①!$H$29,OR(入力①申請書項目!$P373="固・国A",入力①申請書項目!$P373="固・国B",入力①申請書項目!$P373=PL①!$A$32,入力①申請書項目!$P373=PL①!$A$33)),1,0)</f>
        <v>0</v>
      </c>
      <c r="FC373" s="13">
        <f>IF(AND($AW373=PL①!$D$29,OR(入力①申請書項目!$P373="固・国A",入力①申請書項目!$P373="固・国B",入力①申請書項目!$P373="固")),1,0)</f>
        <v>0</v>
      </c>
      <c r="FE373" s="27" t="str">
        <f t="shared" si="104"/>
        <v/>
      </c>
      <c r="FF373" s="27" t="str">
        <f t="shared" si="105"/>
        <v/>
      </c>
      <c r="FG373" s="27" t="str">
        <f t="shared" si="106"/>
        <v/>
      </c>
      <c r="FH373" s="27" t="str">
        <f t="shared" si="107"/>
        <v/>
      </c>
      <c r="FI373" s="27" t="str">
        <f t="shared" si="108"/>
        <v/>
      </c>
      <c r="FK373" s="42">
        <f t="shared" si="109"/>
        <v>1</v>
      </c>
      <c r="FL373" s="42" t="str">
        <f t="shared" si="98"/>
        <v/>
      </c>
    </row>
    <row r="374" spans="4:168" ht="13.5" customHeight="1" x14ac:dyDescent="0.15">
      <c r="D374" s="234">
        <v>204</v>
      </c>
      <c r="E374" s="933"/>
      <c r="F374" s="934"/>
      <c r="G374" s="935"/>
      <c r="H374" s="936"/>
      <c r="I374" s="937"/>
      <c r="J374" s="938"/>
      <c r="K374" s="939"/>
      <c r="L374" s="939"/>
      <c r="M374" s="930"/>
      <c r="N374" s="931"/>
      <c r="O374" s="932"/>
      <c r="P374" s="938"/>
      <c r="Q374" s="938"/>
      <c r="R374" s="938"/>
      <c r="S374" s="938"/>
      <c r="T374" s="940"/>
      <c r="U374" s="940"/>
      <c r="V374" s="940"/>
      <c r="W374" s="940"/>
      <c r="X374" s="940"/>
      <c r="Y374" s="940"/>
      <c r="Z374" s="940"/>
      <c r="AA374" s="940"/>
      <c r="AB374" s="940"/>
      <c r="AC374" s="940"/>
      <c r="AD374" s="949"/>
      <c r="AE374" s="950"/>
      <c r="AF374" s="950"/>
      <c r="AG374" s="943"/>
      <c r="AH374" s="940"/>
      <c r="AI374" s="940"/>
      <c r="AJ374" s="938"/>
      <c r="AK374" s="938"/>
      <c r="AL374" s="938"/>
      <c r="AM374" s="938"/>
      <c r="AN374" s="944"/>
      <c r="AO374" s="944"/>
      <c r="AP374" s="944"/>
      <c r="AQ374" s="940"/>
      <c r="AR374" s="940"/>
      <c r="AS374" s="945">
        <f t="shared" si="111"/>
        <v>0</v>
      </c>
      <c r="AT374" s="945"/>
      <c r="AU374" s="945"/>
      <c r="AV374" s="945"/>
      <c r="AW374" s="946"/>
      <c r="AX374" s="947"/>
      <c r="AY374" s="948"/>
      <c r="AZ374" s="948"/>
      <c r="BA374" s="948"/>
      <c r="BB374" s="948"/>
      <c r="CM374"/>
      <c r="CN374"/>
      <c r="CO374"/>
      <c r="CP374"/>
      <c r="CQ374"/>
      <c r="CR374"/>
      <c r="CS374"/>
      <c r="CT374" s="65"/>
      <c r="CU374" s="66"/>
      <c r="CV374" s="66"/>
      <c r="CW374"/>
      <c r="CX374"/>
      <c r="CY374"/>
      <c r="CZ374"/>
      <c r="DA374"/>
      <c r="DB374"/>
      <c r="DC374"/>
      <c r="DD374"/>
      <c r="DE374"/>
      <c r="DF374"/>
      <c r="DG374"/>
      <c r="DH374" s="225"/>
      <c r="DI374" s="225"/>
      <c r="DJ374" s="225"/>
      <c r="DK374" s="225"/>
      <c r="DL374" s="225"/>
      <c r="DM374" s="225"/>
      <c r="DN374" s="225"/>
      <c r="DO374" s="225"/>
      <c r="DP374" s="225"/>
      <c r="DQ374" s="225"/>
      <c r="DR374" s="225"/>
      <c r="DS374" s="225"/>
      <c r="DT374" s="225"/>
      <c r="DU374" s="225"/>
      <c r="DV374" s="225"/>
      <c r="DW374" s="225"/>
      <c r="DX374"/>
      <c r="DY374"/>
      <c r="DZ374"/>
      <c r="EA374"/>
      <c r="EB374"/>
      <c r="EC374"/>
      <c r="EL374" s="13"/>
      <c r="EM374" s="13"/>
      <c r="EN374" s="27">
        <f t="shared" si="110"/>
        <v>0</v>
      </c>
      <c r="EO374" s="27" t="str">
        <f t="shared" si="99"/>
        <v/>
      </c>
      <c r="EP374" s="13"/>
      <c r="EQ374" s="13">
        <f>IF(AND(OR($P374="固・国A",$P374="固・国B",$P374="固"),OR($AJ374=PL①!$H$29,$AJ374=PL①!$H$30,$AJ374=PL①!$H$31)),1,0)</f>
        <v>0</v>
      </c>
      <c r="ER374" s="13">
        <f t="shared" si="100"/>
        <v>0</v>
      </c>
      <c r="ES374" s="13">
        <f>IF(ER374=0,1,IF($R$74="",0,VLOOKUP($R$74,PL②!A$58:$P$1530,ER374))+IF($AG$74="",0,VLOOKUP($AG$74,PL②!A$58:$P$1530,ER374))+IF($AV$74="",0,VLOOKUP($AV$74,PL②!A$58:$P$1530,ER374)))</f>
        <v>1</v>
      </c>
      <c r="ET374" s="13" t="str">
        <f t="shared" si="101"/>
        <v/>
      </c>
      <c r="EU374" s="13"/>
      <c r="EV374" s="13">
        <f>IF(OR($P374="固・国A",$P374="固・国B",$P374=PL①!$A$32,$P374=PL①!$A$33),1,0)</f>
        <v>1</v>
      </c>
      <c r="EY374" s="13">
        <f t="shared" si="102"/>
        <v>0</v>
      </c>
      <c r="EZ374" s="13">
        <f t="shared" si="103"/>
        <v>0</v>
      </c>
      <c r="FA374" s="13">
        <f>IF(AND($AJ374=PL①!$H$32,OR(入力①申請書項目!$P374="固・国A",入力①申請書項目!$P374="固・国B",入力①申請書項目!$P374="固")),1,0)</f>
        <v>0</v>
      </c>
      <c r="FB374" s="13">
        <f>IF(AND($R$70=PL②!$G$1,入力①申請書項目!$AJ374=PL①!$H$29,OR(入力①申請書項目!$P374="固・国A",入力①申請書項目!$P374="固・国B",入力①申請書項目!$P374=PL①!$A$32,入力①申請書項目!$P374=PL①!$A$33)),1,0)</f>
        <v>0</v>
      </c>
      <c r="FC374" s="13">
        <f>IF(AND($AW374=PL①!$D$29,OR(入力①申請書項目!$P374="固・国A",入力①申請書項目!$P374="固・国B",入力①申請書項目!$P374="固")),1,0)</f>
        <v>0</v>
      </c>
      <c r="FE374" s="27" t="str">
        <f t="shared" si="104"/>
        <v/>
      </c>
      <c r="FF374" s="27" t="str">
        <f t="shared" si="105"/>
        <v/>
      </c>
      <c r="FG374" s="27" t="str">
        <f t="shared" si="106"/>
        <v/>
      </c>
      <c r="FH374" s="27" t="str">
        <f t="shared" si="107"/>
        <v/>
      </c>
      <c r="FI374" s="27" t="str">
        <f t="shared" si="108"/>
        <v/>
      </c>
      <c r="FK374" s="42">
        <f t="shared" si="109"/>
        <v>1</v>
      </c>
      <c r="FL374" s="42" t="str">
        <f t="shared" si="98"/>
        <v/>
      </c>
    </row>
    <row r="375" spans="4:168" ht="13.5" customHeight="1" x14ac:dyDescent="0.15">
      <c r="D375" s="234">
        <v>205</v>
      </c>
      <c r="E375" s="933"/>
      <c r="F375" s="934"/>
      <c r="G375" s="935"/>
      <c r="H375" s="936"/>
      <c r="I375" s="937"/>
      <c r="J375" s="938"/>
      <c r="K375" s="939"/>
      <c r="L375" s="939"/>
      <c r="M375" s="930"/>
      <c r="N375" s="931"/>
      <c r="O375" s="932"/>
      <c r="P375" s="938"/>
      <c r="Q375" s="938"/>
      <c r="R375" s="938"/>
      <c r="S375" s="938"/>
      <c r="T375" s="940"/>
      <c r="U375" s="940"/>
      <c r="V375" s="940"/>
      <c r="W375" s="940"/>
      <c r="X375" s="940"/>
      <c r="Y375" s="940"/>
      <c r="Z375" s="940"/>
      <c r="AA375" s="940"/>
      <c r="AB375" s="940"/>
      <c r="AC375" s="940"/>
      <c r="AD375" s="941"/>
      <c r="AE375" s="942"/>
      <c r="AF375" s="942"/>
      <c r="AG375" s="952"/>
      <c r="AH375" s="952"/>
      <c r="AI375" s="943"/>
      <c r="AJ375" s="953"/>
      <c r="AK375" s="954"/>
      <c r="AL375" s="954"/>
      <c r="AM375" s="955"/>
      <c r="AN375" s="944"/>
      <c r="AO375" s="944"/>
      <c r="AP375" s="944"/>
      <c r="AQ375" s="951"/>
      <c r="AR375" s="952"/>
      <c r="AS375" s="945">
        <f t="shared" si="111"/>
        <v>0</v>
      </c>
      <c r="AT375" s="945"/>
      <c r="AU375" s="945"/>
      <c r="AV375" s="945"/>
      <c r="AW375" s="946"/>
      <c r="AX375" s="947"/>
      <c r="AY375" s="948"/>
      <c r="AZ375" s="948"/>
      <c r="BA375" s="948"/>
      <c r="BB375" s="948"/>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L375" s="13"/>
      <c r="EM375" s="13"/>
      <c r="EN375" s="27">
        <f t="shared" si="110"/>
        <v>0</v>
      </c>
      <c r="EO375" s="27" t="str">
        <f t="shared" si="99"/>
        <v/>
      </c>
      <c r="EP375" s="13"/>
      <c r="EQ375" s="13">
        <f>IF(AND(OR($P375="固・国A",$P375="固・国B",$P375="固"),OR($AJ375=PL①!$H$29,$AJ375=PL①!$H$30,$AJ375=PL①!$H$31)),1,0)</f>
        <v>0</v>
      </c>
      <c r="ER375" s="13">
        <f t="shared" si="100"/>
        <v>0</v>
      </c>
      <c r="ES375" s="13">
        <f>IF(ER375=0,1,IF($R$74="",0,VLOOKUP($R$74,PL②!A$58:$P$1530,ER375))+IF($AG$74="",0,VLOOKUP($AG$74,PL②!A$58:$P$1530,ER375))+IF($AV$74="",0,VLOOKUP($AV$74,PL②!A$58:$P$1530,ER375)))</f>
        <v>1</v>
      </c>
      <c r="ET375" s="13" t="str">
        <f t="shared" si="101"/>
        <v/>
      </c>
      <c r="EU375" s="13"/>
      <c r="EV375" s="13">
        <f>IF(OR($P375="固・国A",$P375="固・国B",$P375=PL①!$A$32,$P375=PL①!$A$33),1,0)</f>
        <v>1</v>
      </c>
      <c r="EY375" s="13">
        <f t="shared" si="102"/>
        <v>0</v>
      </c>
      <c r="EZ375" s="13">
        <f t="shared" si="103"/>
        <v>0</v>
      </c>
      <c r="FA375" s="13">
        <f>IF(AND($AJ375=PL①!$H$32,OR(入力①申請書項目!$P375="固・国A",入力①申請書項目!$P375="固・国B",入力①申請書項目!$P375="固")),1,0)</f>
        <v>0</v>
      </c>
      <c r="FB375" s="13">
        <f>IF(AND($R$70=PL②!$G$1,入力①申請書項目!$AJ375=PL①!$H$29,OR(入力①申請書項目!$P375="固・国A",入力①申請書項目!$P375="固・国B",入力①申請書項目!$P375=PL①!$A$32,入力①申請書項目!$P375=PL①!$A$33)),1,0)</f>
        <v>0</v>
      </c>
      <c r="FC375" s="13">
        <f>IF(AND($AW375=PL①!$D$29,OR(入力①申請書項目!$P375="固・国A",入力①申請書項目!$P375="固・国B",入力①申請書項目!$P375="固")),1,0)</f>
        <v>0</v>
      </c>
      <c r="FE375" s="27" t="str">
        <f t="shared" si="104"/>
        <v/>
      </c>
      <c r="FF375" s="27" t="str">
        <f t="shared" si="105"/>
        <v/>
      </c>
      <c r="FG375" s="27" t="str">
        <f t="shared" si="106"/>
        <v/>
      </c>
      <c r="FH375" s="27" t="str">
        <f t="shared" si="107"/>
        <v/>
      </c>
      <c r="FI375" s="27" t="str">
        <f t="shared" si="108"/>
        <v/>
      </c>
      <c r="FK375" s="42">
        <f t="shared" si="109"/>
        <v>1</v>
      </c>
      <c r="FL375" s="42" t="str">
        <f t="shared" si="98"/>
        <v/>
      </c>
    </row>
    <row r="376" spans="4:168" ht="13.5" customHeight="1" x14ac:dyDescent="0.15">
      <c r="D376" s="234">
        <v>206</v>
      </c>
      <c r="E376" s="933"/>
      <c r="F376" s="934"/>
      <c r="G376" s="935"/>
      <c r="H376" s="936"/>
      <c r="I376" s="937"/>
      <c r="J376" s="938"/>
      <c r="K376" s="939"/>
      <c r="L376" s="939"/>
      <c r="M376" s="930"/>
      <c r="N376" s="931"/>
      <c r="O376" s="932"/>
      <c r="P376" s="938"/>
      <c r="Q376" s="938"/>
      <c r="R376" s="938"/>
      <c r="S376" s="938"/>
      <c r="T376" s="940"/>
      <c r="U376" s="940"/>
      <c r="V376" s="940"/>
      <c r="W376" s="940"/>
      <c r="X376" s="940"/>
      <c r="Y376" s="940"/>
      <c r="Z376" s="940"/>
      <c r="AA376" s="940"/>
      <c r="AB376" s="940"/>
      <c r="AC376" s="940"/>
      <c r="AD376" s="941"/>
      <c r="AE376" s="942"/>
      <c r="AF376" s="942"/>
      <c r="AG376" s="943"/>
      <c r="AH376" s="940"/>
      <c r="AI376" s="940"/>
      <c r="AJ376" s="938"/>
      <c r="AK376" s="938"/>
      <c r="AL376" s="938"/>
      <c r="AM376" s="938"/>
      <c r="AN376" s="944"/>
      <c r="AO376" s="944"/>
      <c r="AP376" s="944"/>
      <c r="AQ376" s="940"/>
      <c r="AR376" s="940"/>
      <c r="AS376" s="945">
        <f t="shared" si="111"/>
        <v>0</v>
      </c>
      <c r="AT376" s="945"/>
      <c r="AU376" s="945"/>
      <c r="AV376" s="945"/>
      <c r="AW376" s="946"/>
      <c r="AX376" s="947"/>
      <c r="AY376" s="948"/>
      <c r="AZ376" s="948"/>
      <c r="BA376" s="948"/>
      <c r="BB376" s="948"/>
      <c r="CM376"/>
      <c r="CN376" s="73"/>
      <c r="CO376" s="73"/>
      <c r="CP376" s="73"/>
      <c r="CQ376" s="65"/>
      <c r="CR376" s="65"/>
      <c r="CS376" s="65"/>
      <c r="CT376" s="65"/>
      <c r="CU376" s="65"/>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L376" s="13"/>
      <c r="EM376" s="13"/>
      <c r="EN376" s="27">
        <f t="shared" si="110"/>
        <v>0</v>
      </c>
      <c r="EO376" s="27" t="str">
        <f t="shared" si="99"/>
        <v/>
      </c>
      <c r="EP376" s="13"/>
      <c r="EQ376" s="13">
        <f>IF(AND(OR($P376="固・国A",$P376="固・国B",$P376="固"),OR($AJ376=PL①!$H$29,$AJ376=PL①!$H$30,$AJ376=PL①!$H$31)),1,0)</f>
        <v>0</v>
      </c>
      <c r="ER376" s="13">
        <f t="shared" si="100"/>
        <v>0</v>
      </c>
      <c r="ES376" s="13">
        <f>IF(ER376=0,1,IF($R$74="",0,VLOOKUP($R$74,PL②!A$58:$P$1530,ER376))+IF($AG$74="",0,VLOOKUP($AG$74,PL②!A$58:$P$1530,ER376))+IF($AV$74="",0,VLOOKUP($AV$74,PL②!A$58:$P$1530,ER376)))</f>
        <v>1</v>
      </c>
      <c r="ET376" s="13" t="str">
        <f t="shared" si="101"/>
        <v/>
      </c>
      <c r="EU376" s="13"/>
      <c r="EV376" s="13">
        <f>IF(OR($P376="固・国A",$P376="固・国B",$P376=PL①!$A$32,$P376=PL①!$A$33),1,0)</f>
        <v>1</v>
      </c>
      <c r="EY376" s="13">
        <f t="shared" si="102"/>
        <v>0</v>
      </c>
      <c r="EZ376" s="13">
        <f t="shared" si="103"/>
        <v>0</v>
      </c>
      <c r="FA376" s="13">
        <f>IF(AND($AJ376=PL①!$H$32,OR(入力①申請書項目!$P376="固・国A",入力①申請書項目!$P376="固・国B",入力①申請書項目!$P376="固")),1,0)</f>
        <v>0</v>
      </c>
      <c r="FB376" s="13">
        <f>IF(AND($R$70=PL②!$G$1,入力①申請書項目!$AJ376=PL①!$H$29,OR(入力①申請書項目!$P376="固・国A",入力①申請書項目!$P376="固・国B",入力①申請書項目!$P376=PL①!$A$32,入力①申請書項目!$P376=PL①!$A$33)),1,0)</f>
        <v>0</v>
      </c>
      <c r="FC376" s="13">
        <f>IF(AND($AW376=PL①!$D$29,OR(入力①申請書項目!$P376="固・国A",入力①申請書項目!$P376="固・国B",入力①申請書項目!$P376="固")),1,0)</f>
        <v>0</v>
      </c>
      <c r="FE376" s="27" t="str">
        <f t="shared" si="104"/>
        <v/>
      </c>
      <c r="FF376" s="27" t="str">
        <f t="shared" si="105"/>
        <v/>
      </c>
      <c r="FG376" s="27" t="str">
        <f t="shared" si="106"/>
        <v/>
      </c>
      <c r="FH376" s="27" t="str">
        <f t="shared" si="107"/>
        <v/>
      </c>
      <c r="FI376" s="27" t="str">
        <f t="shared" si="108"/>
        <v/>
      </c>
      <c r="FK376" s="42">
        <f t="shared" si="109"/>
        <v>1</v>
      </c>
      <c r="FL376" s="42" t="str">
        <f t="shared" si="98"/>
        <v/>
      </c>
    </row>
    <row r="377" spans="4:168" ht="13.5" customHeight="1" x14ac:dyDescent="0.15">
      <c r="D377" s="234">
        <v>207</v>
      </c>
      <c r="E377" s="933"/>
      <c r="F377" s="934"/>
      <c r="G377" s="935"/>
      <c r="H377" s="936"/>
      <c r="I377" s="937"/>
      <c r="J377" s="938"/>
      <c r="K377" s="939"/>
      <c r="L377" s="939"/>
      <c r="M377" s="930"/>
      <c r="N377" s="931"/>
      <c r="O377" s="932"/>
      <c r="P377" s="938"/>
      <c r="Q377" s="938"/>
      <c r="R377" s="938"/>
      <c r="S377" s="938"/>
      <c r="T377" s="940"/>
      <c r="U377" s="940"/>
      <c r="V377" s="940"/>
      <c r="W377" s="940"/>
      <c r="X377" s="940"/>
      <c r="Y377" s="940"/>
      <c r="Z377" s="940"/>
      <c r="AA377" s="940"/>
      <c r="AB377" s="940"/>
      <c r="AC377" s="940"/>
      <c r="AD377" s="949"/>
      <c r="AE377" s="950"/>
      <c r="AF377" s="950"/>
      <c r="AG377" s="943"/>
      <c r="AH377" s="940"/>
      <c r="AI377" s="940"/>
      <c r="AJ377" s="938"/>
      <c r="AK377" s="938"/>
      <c r="AL377" s="938"/>
      <c r="AM377" s="938"/>
      <c r="AN377" s="944"/>
      <c r="AO377" s="944"/>
      <c r="AP377" s="944"/>
      <c r="AQ377" s="940"/>
      <c r="AR377" s="940"/>
      <c r="AS377" s="945">
        <f t="shared" si="111"/>
        <v>0</v>
      </c>
      <c r="AT377" s="945"/>
      <c r="AU377" s="945"/>
      <c r="AV377" s="945"/>
      <c r="AW377" s="946"/>
      <c r="AX377" s="947"/>
      <c r="AY377" s="948"/>
      <c r="AZ377" s="948"/>
      <c r="BA377" s="948"/>
      <c r="BB377" s="948"/>
      <c r="CM377"/>
      <c r="CN377" s="73"/>
      <c r="CO377" s="73"/>
      <c r="CP377" s="73"/>
      <c r="CQ377" s="65"/>
      <c r="CR377" s="65"/>
      <c r="CS377" s="65"/>
      <c r="CT377" s="65"/>
      <c r="CU377" s="65"/>
      <c r="CV377" s="66"/>
      <c r="CW377" s="66"/>
      <c r="CX377" s="66"/>
      <c r="CY377" s="66"/>
      <c r="CZ377" s="66"/>
      <c r="DA377" s="66"/>
      <c r="DB377" s="66"/>
      <c r="DC377"/>
      <c r="DD377"/>
      <c r="DE377"/>
      <c r="DF377"/>
      <c r="DG377"/>
      <c r="DH377"/>
      <c r="DI377"/>
      <c r="DJ377"/>
      <c r="DK377"/>
      <c r="DL377"/>
      <c r="DM377"/>
      <c r="DN377"/>
      <c r="DO377"/>
      <c r="DP377"/>
      <c r="DQ377"/>
      <c r="DR377"/>
      <c r="DS377"/>
      <c r="DT377"/>
      <c r="DU377"/>
      <c r="DV377"/>
      <c r="DW377"/>
      <c r="DX377"/>
      <c r="DY377"/>
      <c r="DZ377"/>
      <c r="EA377"/>
      <c r="EB377"/>
      <c r="EC377"/>
      <c r="EL377" s="13"/>
      <c r="EM377" s="13"/>
      <c r="EN377" s="27">
        <f t="shared" si="110"/>
        <v>0</v>
      </c>
      <c r="EO377" s="27" t="str">
        <f t="shared" si="99"/>
        <v/>
      </c>
      <c r="EP377" s="13"/>
      <c r="EQ377" s="13">
        <f>IF(AND(OR($P377="固・国A",$P377="固・国B",$P377="固"),OR($AJ377=PL①!$H$29,$AJ377=PL①!$H$30,$AJ377=PL①!$H$31)),1,0)</f>
        <v>0</v>
      </c>
      <c r="ER377" s="13">
        <f t="shared" si="100"/>
        <v>0</v>
      </c>
      <c r="ES377" s="13">
        <f>IF(ER377=0,1,IF($R$74="",0,VLOOKUP($R$74,PL②!A$58:$P$1530,ER377))+IF($AG$74="",0,VLOOKUP($AG$74,PL②!A$58:$P$1530,ER377))+IF($AV$74="",0,VLOOKUP($AV$74,PL②!A$58:$P$1530,ER377)))</f>
        <v>1</v>
      </c>
      <c r="ET377" s="13" t="str">
        <f t="shared" si="101"/>
        <v/>
      </c>
      <c r="EU377" s="13"/>
      <c r="EV377" s="13">
        <f>IF(OR($P377="固・国A",$P377="固・国B",$P377=PL①!$A$32,$P377=PL①!$A$33),1,0)</f>
        <v>1</v>
      </c>
      <c r="EY377" s="13">
        <f t="shared" si="102"/>
        <v>0</v>
      </c>
      <c r="EZ377" s="13">
        <f t="shared" si="103"/>
        <v>0</v>
      </c>
      <c r="FA377" s="13">
        <f>IF(AND($AJ377=PL①!$H$32,OR(入力①申請書項目!$P377="固・国A",入力①申請書項目!$P377="固・国B",入力①申請書項目!$P377="固")),1,0)</f>
        <v>0</v>
      </c>
      <c r="FB377" s="13">
        <f>IF(AND($R$70=PL②!$G$1,入力①申請書項目!$AJ377=PL①!$H$29,OR(入力①申請書項目!$P377="固・国A",入力①申請書項目!$P377="固・国B",入力①申請書項目!$P377=PL①!$A$32,入力①申請書項目!$P377=PL①!$A$33)),1,0)</f>
        <v>0</v>
      </c>
      <c r="FC377" s="13">
        <f>IF(AND($AW377=PL①!$D$29,OR(入力①申請書項目!$P377="固・国A",入力①申請書項目!$P377="固・国B",入力①申請書項目!$P377="固")),1,0)</f>
        <v>0</v>
      </c>
      <c r="FE377" s="27" t="str">
        <f t="shared" si="104"/>
        <v/>
      </c>
      <c r="FF377" s="27" t="str">
        <f t="shared" si="105"/>
        <v/>
      </c>
      <c r="FG377" s="27" t="str">
        <f t="shared" si="106"/>
        <v/>
      </c>
      <c r="FH377" s="27" t="str">
        <f t="shared" si="107"/>
        <v/>
      </c>
      <c r="FI377" s="27" t="str">
        <f t="shared" si="108"/>
        <v/>
      </c>
      <c r="FK377" s="42">
        <f t="shared" si="109"/>
        <v>1</v>
      </c>
      <c r="FL377" s="42" t="str">
        <f t="shared" si="98"/>
        <v/>
      </c>
    </row>
    <row r="378" spans="4:168" ht="13.5" customHeight="1" x14ac:dyDescent="0.15">
      <c r="D378" s="234">
        <v>208</v>
      </c>
      <c r="E378" s="933"/>
      <c r="F378" s="934"/>
      <c r="G378" s="935"/>
      <c r="H378" s="936"/>
      <c r="I378" s="937"/>
      <c r="J378" s="938"/>
      <c r="K378" s="939"/>
      <c r="L378" s="939"/>
      <c r="M378" s="930"/>
      <c r="N378" s="931"/>
      <c r="O378" s="932"/>
      <c r="P378" s="938"/>
      <c r="Q378" s="938"/>
      <c r="R378" s="938"/>
      <c r="S378" s="938"/>
      <c r="T378" s="940"/>
      <c r="U378" s="940"/>
      <c r="V378" s="940"/>
      <c r="W378" s="940"/>
      <c r="X378" s="940"/>
      <c r="Y378" s="940"/>
      <c r="Z378" s="940"/>
      <c r="AA378" s="940"/>
      <c r="AB378" s="940"/>
      <c r="AC378" s="940"/>
      <c r="AD378" s="941"/>
      <c r="AE378" s="942"/>
      <c r="AF378" s="942"/>
      <c r="AG378" s="952"/>
      <c r="AH378" s="952"/>
      <c r="AI378" s="943"/>
      <c r="AJ378" s="953"/>
      <c r="AK378" s="954"/>
      <c r="AL378" s="954"/>
      <c r="AM378" s="955"/>
      <c r="AN378" s="944"/>
      <c r="AO378" s="944"/>
      <c r="AP378" s="944"/>
      <c r="AQ378" s="951"/>
      <c r="AR378" s="952"/>
      <c r="AS378" s="945">
        <f t="shared" si="111"/>
        <v>0</v>
      </c>
      <c r="AT378" s="945"/>
      <c r="AU378" s="945"/>
      <c r="AV378" s="945"/>
      <c r="AW378" s="946"/>
      <c r="AX378" s="947"/>
      <c r="AY378" s="948"/>
      <c r="AZ378" s="948"/>
      <c r="BA378" s="948"/>
      <c r="BB378" s="948"/>
      <c r="CM378"/>
      <c r="CN378" s="73"/>
      <c r="CO378" s="73"/>
      <c r="CP378" s="73"/>
      <c r="CQ378" s="65"/>
      <c r="CR378" s="65"/>
      <c r="CS378" s="65"/>
      <c r="CT378" s="65"/>
      <c r="CU378" s="65"/>
      <c r="CV378" s="226"/>
      <c r="CW378" s="226"/>
      <c r="CX378" s="226"/>
      <c r="CY378" s="226"/>
      <c r="CZ378" s="226"/>
      <c r="DA378" s="226"/>
      <c r="DB378" s="226"/>
      <c r="DC378"/>
      <c r="DD378"/>
      <c r="DE378"/>
      <c r="DF378"/>
      <c r="DG378"/>
      <c r="DH378"/>
      <c r="DI378"/>
      <c r="DJ378"/>
      <c r="DK378"/>
      <c r="DL378"/>
      <c r="DM378"/>
      <c r="DN378"/>
      <c r="DO378"/>
      <c r="DP378"/>
      <c r="DQ378"/>
      <c r="DR378"/>
      <c r="DS378"/>
      <c r="DT378"/>
      <c r="DU378"/>
      <c r="DV378"/>
      <c r="DW378"/>
      <c r="DX378"/>
      <c r="DY378"/>
      <c r="DZ378"/>
      <c r="EA378"/>
      <c r="EB378"/>
      <c r="EC378"/>
      <c r="EL378" s="13"/>
      <c r="EM378" s="13"/>
      <c r="EN378" s="27">
        <f t="shared" si="110"/>
        <v>0</v>
      </c>
      <c r="EO378" s="27" t="str">
        <f t="shared" si="99"/>
        <v/>
      </c>
      <c r="EP378" s="13"/>
      <c r="EQ378" s="13">
        <f>IF(AND(OR($P378="固・国A",$P378="固・国B",$P378="固"),OR($AJ378=PL①!$H$29,$AJ378=PL①!$H$30,$AJ378=PL①!$H$31)),1,0)</f>
        <v>0</v>
      </c>
      <c r="ER378" s="13">
        <f t="shared" si="100"/>
        <v>0</v>
      </c>
      <c r="ES378" s="13">
        <f>IF(ER378=0,1,IF($R$74="",0,VLOOKUP($R$74,PL②!A$58:$P$1530,ER378))+IF($AG$74="",0,VLOOKUP($AG$74,PL②!A$58:$P$1530,ER378))+IF($AV$74="",0,VLOOKUP($AV$74,PL②!A$58:$P$1530,ER378)))</f>
        <v>1</v>
      </c>
      <c r="ET378" s="13" t="str">
        <f t="shared" si="101"/>
        <v/>
      </c>
      <c r="EU378" s="13"/>
      <c r="EV378" s="13">
        <f>IF(OR($P378="固・国A",$P378="固・国B",$P378=PL①!$A$32,$P378=PL①!$A$33),1,0)</f>
        <v>1</v>
      </c>
      <c r="EY378" s="13">
        <f t="shared" si="102"/>
        <v>0</v>
      </c>
      <c r="EZ378" s="13">
        <f t="shared" si="103"/>
        <v>0</v>
      </c>
      <c r="FA378" s="13">
        <f>IF(AND($AJ378=PL①!$H$32,OR(入力①申請書項目!$P378="固・国A",入力①申請書項目!$P378="固・国B",入力①申請書項目!$P378="固")),1,0)</f>
        <v>0</v>
      </c>
      <c r="FB378" s="13">
        <f>IF(AND($R$70=PL②!$G$1,入力①申請書項目!$AJ378=PL①!$H$29,OR(入力①申請書項目!$P378="固・国A",入力①申請書項目!$P378="固・国B",入力①申請書項目!$P378=PL①!$A$32,入力①申請書項目!$P378=PL①!$A$33)),1,0)</f>
        <v>0</v>
      </c>
      <c r="FC378" s="13">
        <f>IF(AND($AW378=PL①!$D$29,OR(入力①申請書項目!$P378="固・国A",入力①申請書項目!$P378="固・国B",入力①申請書項目!$P378="固")),1,0)</f>
        <v>0</v>
      </c>
      <c r="FE378" s="27" t="str">
        <f t="shared" si="104"/>
        <v/>
      </c>
      <c r="FF378" s="27" t="str">
        <f t="shared" si="105"/>
        <v/>
      </c>
      <c r="FG378" s="27" t="str">
        <f t="shared" si="106"/>
        <v/>
      </c>
      <c r="FH378" s="27" t="str">
        <f t="shared" si="107"/>
        <v/>
      </c>
      <c r="FI378" s="27" t="str">
        <f t="shared" si="108"/>
        <v/>
      </c>
      <c r="FK378" s="42">
        <f t="shared" si="109"/>
        <v>1</v>
      </c>
      <c r="FL378" s="42" t="str">
        <f t="shared" si="98"/>
        <v/>
      </c>
    </row>
    <row r="379" spans="4:168" ht="13.5" customHeight="1" x14ac:dyDescent="0.15">
      <c r="D379" s="234">
        <v>209</v>
      </c>
      <c r="E379" s="933"/>
      <c r="F379" s="934"/>
      <c r="G379" s="935"/>
      <c r="H379" s="936"/>
      <c r="I379" s="937"/>
      <c r="J379" s="938"/>
      <c r="K379" s="939"/>
      <c r="L379" s="939"/>
      <c r="M379" s="930"/>
      <c r="N379" s="931"/>
      <c r="O379" s="932"/>
      <c r="P379" s="938"/>
      <c r="Q379" s="938"/>
      <c r="R379" s="938"/>
      <c r="S379" s="938"/>
      <c r="T379" s="940"/>
      <c r="U379" s="940"/>
      <c r="V379" s="940"/>
      <c r="W379" s="940"/>
      <c r="X379" s="940"/>
      <c r="Y379" s="940"/>
      <c r="Z379" s="940"/>
      <c r="AA379" s="940"/>
      <c r="AB379" s="940"/>
      <c r="AC379" s="940"/>
      <c r="AD379" s="941"/>
      <c r="AE379" s="942"/>
      <c r="AF379" s="942"/>
      <c r="AG379" s="943"/>
      <c r="AH379" s="940"/>
      <c r="AI379" s="940"/>
      <c r="AJ379" s="938"/>
      <c r="AK379" s="938"/>
      <c r="AL379" s="938"/>
      <c r="AM379" s="938"/>
      <c r="AN379" s="944"/>
      <c r="AO379" s="944"/>
      <c r="AP379" s="944"/>
      <c r="AQ379" s="940"/>
      <c r="AR379" s="940"/>
      <c r="AS379" s="945">
        <f t="shared" si="111"/>
        <v>0</v>
      </c>
      <c r="AT379" s="945"/>
      <c r="AU379" s="945"/>
      <c r="AV379" s="945"/>
      <c r="AW379" s="946"/>
      <c r="AX379" s="947"/>
      <c r="AY379" s="948"/>
      <c r="AZ379" s="948"/>
      <c r="BA379" s="948"/>
      <c r="BB379" s="948"/>
      <c r="CM379"/>
      <c r="CN379" s="73"/>
      <c r="CO379" s="73"/>
      <c r="CP379" s="73"/>
      <c r="CQ379" s="65"/>
      <c r="CR379" s="65"/>
      <c r="CS379" s="65"/>
      <c r="CT379" s="65"/>
      <c r="CU379" s="65"/>
      <c r="CV379" s="226"/>
      <c r="CW379" s="226"/>
      <c r="CX379" s="226"/>
      <c r="CY379" s="226"/>
      <c r="CZ379" s="226"/>
      <c r="DA379" s="226"/>
      <c r="DB379" s="226"/>
      <c r="DC379"/>
      <c r="DD379"/>
      <c r="DE379"/>
      <c r="DF379"/>
      <c r="DG379"/>
      <c r="DH379"/>
      <c r="DI379"/>
      <c r="DJ379"/>
      <c r="DK379"/>
      <c r="DL379"/>
      <c r="DM379"/>
      <c r="DN379"/>
      <c r="DO379"/>
      <c r="DP379"/>
      <c r="DQ379"/>
      <c r="DR379"/>
      <c r="DS379"/>
      <c r="DT379"/>
      <c r="DU379"/>
      <c r="DV379"/>
      <c r="DW379"/>
      <c r="DX379"/>
      <c r="DY379"/>
      <c r="DZ379"/>
      <c r="EA379"/>
      <c r="EB379"/>
      <c r="EC379"/>
      <c r="EL379" s="13"/>
      <c r="EM379" s="13"/>
      <c r="EN379" s="27">
        <f t="shared" si="110"/>
        <v>0</v>
      </c>
      <c r="EO379" s="27" t="str">
        <f t="shared" si="99"/>
        <v/>
      </c>
      <c r="EP379" s="13"/>
      <c r="EQ379" s="13">
        <f>IF(AND(OR($P379="固・国A",$P379="固・国B",$P379="固"),OR($AJ379=PL①!$H$29,$AJ379=PL①!$H$30,$AJ379=PL①!$H$31)),1,0)</f>
        <v>0</v>
      </c>
      <c r="ER379" s="13">
        <f t="shared" si="100"/>
        <v>0</v>
      </c>
      <c r="ES379" s="13">
        <f>IF(ER379=0,1,IF($R$74="",0,VLOOKUP($R$74,PL②!A$58:$P$1530,ER379))+IF($AG$74="",0,VLOOKUP($AG$74,PL②!A$58:$P$1530,ER379))+IF($AV$74="",0,VLOOKUP($AV$74,PL②!A$58:$P$1530,ER379)))</f>
        <v>1</v>
      </c>
      <c r="ET379" s="13" t="str">
        <f t="shared" si="101"/>
        <v/>
      </c>
      <c r="EU379" s="13"/>
      <c r="EV379" s="13">
        <f>IF(OR($P379="固・国A",$P379="固・国B",$P379=PL①!$A$32,$P379=PL①!$A$33),1,0)</f>
        <v>1</v>
      </c>
      <c r="EY379" s="13">
        <f t="shared" si="102"/>
        <v>0</v>
      </c>
      <c r="EZ379" s="13">
        <f t="shared" si="103"/>
        <v>0</v>
      </c>
      <c r="FA379" s="13">
        <f>IF(AND($AJ379=PL①!$H$32,OR(入力①申請書項目!$P379="固・国A",入力①申請書項目!$P379="固・国B",入力①申請書項目!$P379="固")),1,0)</f>
        <v>0</v>
      </c>
      <c r="FB379" s="13">
        <f>IF(AND($R$70=PL②!$G$1,入力①申請書項目!$AJ379=PL①!$H$29,OR(入力①申請書項目!$P379="固・国A",入力①申請書項目!$P379="固・国B",入力①申請書項目!$P379=PL①!$A$32,入力①申請書項目!$P379=PL①!$A$33)),1,0)</f>
        <v>0</v>
      </c>
      <c r="FC379" s="13">
        <f>IF(AND($AW379=PL①!$D$29,OR(入力①申請書項目!$P379="固・国A",入力①申請書項目!$P379="固・国B",入力①申請書項目!$P379="固")),1,0)</f>
        <v>0</v>
      </c>
      <c r="FE379" s="27" t="str">
        <f t="shared" si="104"/>
        <v/>
      </c>
      <c r="FF379" s="27" t="str">
        <f t="shared" si="105"/>
        <v/>
      </c>
      <c r="FG379" s="27" t="str">
        <f t="shared" si="106"/>
        <v/>
      </c>
      <c r="FH379" s="27" t="str">
        <f t="shared" si="107"/>
        <v/>
      </c>
      <c r="FI379" s="27" t="str">
        <f t="shared" si="108"/>
        <v/>
      </c>
      <c r="FK379" s="42">
        <f t="shared" si="109"/>
        <v>1</v>
      </c>
      <c r="FL379" s="42" t="str">
        <f t="shared" si="98"/>
        <v/>
      </c>
    </row>
    <row r="380" spans="4:168" ht="13.5" customHeight="1" x14ac:dyDescent="0.15">
      <c r="D380" s="234">
        <v>210</v>
      </c>
      <c r="E380" s="933"/>
      <c r="F380" s="934"/>
      <c r="G380" s="935"/>
      <c r="H380" s="936"/>
      <c r="I380" s="937"/>
      <c r="J380" s="938"/>
      <c r="K380" s="939"/>
      <c r="L380" s="939"/>
      <c r="M380" s="930"/>
      <c r="N380" s="931"/>
      <c r="O380" s="932"/>
      <c r="P380" s="938"/>
      <c r="Q380" s="938"/>
      <c r="R380" s="938"/>
      <c r="S380" s="938"/>
      <c r="T380" s="940"/>
      <c r="U380" s="940"/>
      <c r="V380" s="940"/>
      <c r="W380" s="940"/>
      <c r="X380" s="940"/>
      <c r="Y380" s="940"/>
      <c r="Z380" s="940"/>
      <c r="AA380" s="940"/>
      <c r="AB380" s="940"/>
      <c r="AC380" s="940"/>
      <c r="AD380" s="949"/>
      <c r="AE380" s="950"/>
      <c r="AF380" s="950"/>
      <c r="AG380" s="943"/>
      <c r="AH380" s="940"/>
      <c r="AI380" s="940"/>
      <c r="AJ380" s="938"/>
      <c r="AK380" s="938"/>
      <c r="AL380" s="938"/>
      <c r="AM380" s="938"/>
      <c r="AN380" s="944"/>
      <c r="AO380" s="944"/>
      <c r="AP380" s="944"/>
      <c r="AQ380" s="940"/>
      <c r="AR380" s="940"/>
      <c r="AS380" s="945">
        <f t="shared" si="111"/>
        <v>0</v>
      </c>
      <c r="AT380" s="945"/>
      <c r="AU380" s="945"/>
      <c r="AV380" s="945"/>
      <c r="AW380" s="946"/>
      <c r="AX380" s="947"/>
      <c r="AY380" s="948"/>
      <c r="AZ380" s="948"/>
      <c r="BA380" s="948"/>
      <c r="BB380" s="948"/>
      <c r="CM380"/>
      <c r="CN380" s="73"/>
      <c r="CO380" s="73"/>
      <c r="CP380" s="73"/>
      <c r="CQ380" s="65"/>
      <c r="CR380" s="65"/>
      <c r="CS380" s="65"/>
      <c r="CT380" s="65"/>
      <c r="CU380" s="65"/>
      <c r="CV380" s="226"/>
      <c r="CW380" s="226"/>
      <c r="CX380" s="226"/>
      <c r="CY380" s="226"/>
      <c r="CZ380" s="226"/>
      <c r="DA380" s="226"/>
      <c r="DB380" s="226"/>
      <c r="DC380"/>
      <c r="DD380"/>
      <c r="DE380"/>
      <c r="DF380"/>
      <c r="DG380"/>
      <c r="DH380"/>
      <c r="DI380"/>
      <c r="DJ380"/>
      <c r="DK380"/>
      <c r="DL380"/>
      <c r="DM380"/>
      <c r="DN380"/>
      <c r="DO380"/>
      <c r="DP380"/>
      <c r="DQ380"/>
      <c r="DR380"/>
      <c r="DS380"/>
      <c r="DT380"/>
      <c r="DU380"/>
      <c r="DV380"/>
      <c r="DW380"/>
      <c r="DX380"/>
      <c r="DY380"/>
      <c r="DZ380"/>
      <c r="EA380"/>
      <c r="EB380"/>
      <c r="EC380"/>
      <c r="EL380" s="13"/>
      <c r="EM380" s="13"/>
      <c r="EN380" s="27">
        <f t="shared" si="110"/>
        <v>0</v>
      </c>
      <c r="EO380" s="27" t="str">
        <f t="shared" si="99"/>
        <v/>
      </c>
      <c r="EP380" s="13"/>
      <c r="EQ380" s="13">
        <f>IF(AND(OR($P380="固・国A",$P380="固・国B",$P380="固"),OR($AJ380=PL①!$H$29,$AJ380=PL①!$H$30,$AJ380=PL①!$H$31)),1,0)</f>
        <v>0</v>
      </c>
      <c r="ER380" s="13">
        <f t="shared" si="100"/>
        <v>0</v>
      </c>
      <c r="ES380" s="13">
        <f>IF(ER380=0,1,IF($R$74="",0,VLOOKUP($R$74,PL②!A$58:$P$1530,ER380))+IF($AG$74="",0,VLOOKUP($AG$74,PL②!A$58:$P$1530,ER380))+IF($AV$74="",0,VLOOKUP($AV$74,PL②!A$58:$P$1530,ER380)))</f>
        <v>1</v>
      </c>
      <c r="ET380" s="13" t="str">
        <f t="shared" si="101"/>
        <v/>
      </c>
      <c r="EU380" s="13"/>
      <c r="EV380" s="13">
        <f>IF(OR($P380="固・国A",$P380="固・国B",$P380=PL①!$A$32,$P380=PL①!$A$33),1,0)</f>
        <v>1</v>
      </c>
      <c r="EY380" s="13">
        <f t="shared" si="102"/>
        <v>0</v>
      </c>
      <c r="EZ380" s="13">
        <f t="shared" si="103"/>
        <v>0</v>
      </c>
      <c r="FA380" s="13">
        <f>IF(AND($AJ380=PL①!$H$32,OR(入力①申請書項目!$P380="固・国A",入力①申請書項目!$P380="固・国B",入力①申請書項目!$P380="固")),1,0)</f>
        <v>0</v>
      </c>
      <c r="FB380" s="13">
        <f>IF(AND($R$70=PL②!$G$1,入力①申請書項目!$AJ380=PL①!$H$29,OR(入力①申請書項目!$P380="固・国A",入力①申請書項目!$P380="固・国B",入力①申請書項目!$P380=PL①!$A$32,入力①申請書項目!$P380=PL①!$A$33)),1,0)</f>
        <v>0</v>
      </c>
      <c r="FC380" s="13">
        <f>IF(AND($AW380=PL①!$D$29,OR(入力①申請書項目!$P380="固・国A",入力①申請書項目!$P380="固・国B",入力①申請書項目!$P380="固")),1,0)</f>
        <v>0</v>
      </c>
      <c r="FE380" s="27" t="str">
        <f t="shared" si="104"/>
        <v/>
      </c>
      <c r="FF380" s="27" t="str">
        <f t="shared" si="105"/>
        <v/>
      </c>
      <c r="FG380" s="27" t="str">
        <f t="shared" si="106"/>
        <v/>
      </c>
      <c r="FH380" s="27" t="str">
        <f t="shared" si="107"/>
        <v/>
      </c>
      <c r="FI380" s="27" t="str">
        <f t="shared" si="108"/>
        <v/>
      </c>
      <c r="FK380" s="42">
        <f t="shared" si="109"/>
        <v>1</v>
      </c>
      <c r="FL380" s="42" t="str">
        <f t="shared" si="98"/>
        <v/>
      </c>
    </row>
    <row r="381" spans="4:168" ht="13.5" customHeight="1" x14ac:dyDescent="0.15">
      <c r="D381" s="234">
        <v>211</v>
      </c>
      <c r="E381" s="933"/>
      <c r="F381" s="934"/>
      <c r="G381" s="935"/>
      <c r="H381" s="936"/>
      <c r="I381" s="937"/>
      <c r="J381" s="938"/>
      <c r="K381" s="939"/>
      <c r="L381" s="939"/>
      <c r="M381" s="930"/>
      <c r="N381" s="931"/>
      <c r="O381" s="932"/>
      <c r="P381" s="938"/>
      <c r="Q381" s="938"/>
      <c r="R381" s="938"/>
      <c r="S381" s="938"/>
      <c r="T381" s="940"/>
      <c r="U381" s="940"/>
      <c r="V381" s="940"/>
      <c r="W381" s="940"/>
      <c r="X381" s="940"/>
      <c r="Y381" s="940"/>
      <c r="Z381" s="940"/>
      <c r="AA381" s="940"/>
      <c r="AB381" s="940"/>
      <c r="AC381" s="940"/>
      <c r="AD381" s="941"/>
      <c r="AE381" s="942"/>
      <c r="AF381" s="942"/>
      <c r="AG381" s="952"/>
      <c r="AH381" s="952"/>
      <c r="AI381" s="943"/>
      <c r="AJ381" s="953"/>
      <c r="AK381" s="954"/>
      <c r="AL381" s="954"/>
      <c r="AM381" s="955"/>
      <c r="AN381" s="944"/>
      <c r="AO381" s="944"/>
      <c r="AP381" s="944"/>
      <c r="AQ381" s="951"/>
      <c r="AR381" s="952"/>
      <c r="AS381" s="945">
        <f t="shared" si="111"/>
        <v>0</v>
      </c>
      <c r="AT381" s="945"/>
      <c r="AU381" s="945"/>
      <c r="AV381" s="945"/>
      <c r="AW381" s="946"/>
      <c r="AX381" s="947"/>
      <c r="AY381" s="948"/>
      <c r="AZ381" s="948"/>
      <c r="BA381" s="948"/>
      <c r="BB381" s="948"/>
      <c r="CM381"/>
      <c r="CN381" s="73"/>
      <c r="CO381" s="73"/>
      <c r="CP381" s="73"/>
      <c r="CQ381" s="65"/>
      <c r="CR381" s="65"/>
      <c r="CS381" s="65"/>
      <c r="CT381" s="65"/>
      <c r="CU381" s="65"/>
      <c r="CV381" s="226"/>
      <c r="CW381" s="226"/>
      <c r="CX381" s="226"/>
      <c r="CY381" s="226"/>
      <c r="CZ381" s="226"/>
      <c r="DA381" s="226"/>
      <c r="DB381" s="226"/>
      <c r="DC381"/>
      <c r="DD381"/>
      <c r="DE381"/>
      <c r="DF381"/>
      <c r="DG381"/>
      <c r="DH381"/>
      <c r="DI381"/>
      <c r="DJ381"/>
      <c r="DK381"/>
      <c r="DL381"/>
      <c r="DM381"/>
      <c r="DN381"/>
      <c r="DO381"/>
      <c r="DP381"/>
      <c r="DQ381"/>
      <c r="DR381"/>
      <c r="DS381"/>
      <c r="DT381"/>
      <c r="DU381"/>
      <c r="DV381"/>
      <c r="DW381"/>
      <c r="DX381"/>
      <c r="DY381"/>
      <c r="DZ381"/>
      <c r="EA381"/>
      <c r="EB381"/>
      <c r="EC381"/>
      <c r="EL381" s="13"/>
      <c r="EM381" s="13"/>
      <c r="EN381" s="27">
        <f t="shared" si="110"/>
        <v>0</v>
      </c>
      <c r="EO381" s="27" t="str">
        <f t="shared" si="99"/>
        <v/>
      </c>
      <c r="EP381" s="13"/>
      <c r="EQ381" s="13">
        <f>IF(AND(OR($P381="固・国A",$P381="固・国B",$P381="固"),OR($AJ381=PL①!$H$29,$AJ381=PL①!$H$30,$AJ381=PL①!$H$31)),1,0)</f>
        <v>0</v>
      </c>
      <c r="ER381" s="13">
        <f t="shared" si="100"/>
        <v>0</v>
      </c>
      <c r="ES381" s="13">
        <f>IF(ER381=0,1,IF($R$74="",0,VLOOKUP($R$74,PL②!A$58:$P$1530,ER381))+IF($AG$74="",0,VLOOKUP($AG$74,PL②!A$58:$P$1530,ER381))+IF($AV$74="",0,VLOOKUP($AV$74,PL②!A$58:$P$1530,ER381)))</f>
        <v>1</v>
      </c>
      <c r="ET381" s="13" t="str">
        <f t="shared" si="101"/>
        <v/>
      </c>
      <c r="EU381" s="13"/>
      <c r="EV381" s="13">
        <f>IF(OR($P381="固・国A",$P381="固・国B",$P381=PL①!$A$32,$P381=PL①!$A$33),1,0)</f>
        <v>1</v>
      </c>
      <c r="EY381" s="13">
        <f t="shared" si="102"/>
        <v>0</v>
      </c>
      <c r="EZ381" s="13">
        <f t="shared" si="103"/>
        <v>0</v>
      </c>
      <c r="FA381" s="13">
        <f>IF(AND($AJ381=PL①!$H$32,OR(入力①申請書項目!$P381="固・国A",入力①申請書項目!$P381="固・国B",入力①申請書項目!$P381="固")),1,0)</f>
        <v>0</v>
      </c>
      <c r="FB381" s="13">
        <f>IF(AND($R$70=PL②!$G$1,入力①申請書項目!$AJ381=PL①!$H$29,OR(入力①申請書項目!$P381="固・国A",入力①申請書項目!$P381="固・国B",入力①申請書項目!$P381=PL①!$A$32,入力①申請書項目!$P381=PL①!$A$33)),1,0)</f>
        <v>0</v>
      </c>
      <c r="FC381" s="13">
        <f>IF(AND($AW381=PL①!$D$29,OR(入力①申請書項目!$P381="固・国A",入力①申請書項目!$P381="固・国B",入力①申請書項目!$P381="固")),1,0)</f>
        <v>0</v>
      </c>
      <c r="FE381" s="27" t="str">
        <f t="shared" si="104"/>
        <v/>
      </c>
      <c r="FF381" s="27" t="str">
        <f t="shared" si="105"/>
        <v/>
      </c>
      <c r="FG381" s="27" t="str">
        <f t="shared" si="106"/>
        <v/>
      </c>
      <c r="FH381" s="27" t="str">
        <f t="shared" si="107"/>
        <v/>
      </c>
      <c r="FI381" s="27" t="str">
        <f t="shared" si="108"/>
        <v/>
      </c>
      <c r="FK381" s="42">
        <f t="shared" si="109"/>
        <v>1</v>
      </c>
      <c r="FL381" s="42" t="str">
        <f t="shared" si="98"/>
        <v/>
      </c>
    </row>
    <row r="382" spans="4:168" ht="13.5" customHeight="1" x14ac:dyDescent="0.15">
      <c r="D382" s="234">
        <v>212</v>
      </c>
      <c r="E382" s="933"/>
      <c r="F382" s="934"/>
      <c r="G382" s="935"/>
      <c r="H382" s="936"/>
      <c r="I382" s="937"/>
      <c r="J382" s="938"/>
      <c r="K382" s="939"/>
      <c r="L382" s="939"/>
      <c r="M382" s="930"/>
      <c r="N382" s="931"/>
      <c r="O382" s="932"/>
      <c r="P382" s="938"/>
      <c r="Q382" s="938"/>
      <c r="R382" s="938"/>
      <c r="S382" s="938"/>
      <c r="T382" s="940"/>
      <c r="U382" s="940"/>
      <c r="V382" s="940"/>
      <c r="W382" s="940"/>
      <c r="X382" s="940"/>
      <c r="Y382" s="940"/>
      <c r="Z382" s="940"/>
      <c r="AA382" s="940"/>
      <c r="AB382" s="940"/>
      <c r="AC382" s="940"/>
      <c r="AD382" s="941"/>
      <c r="AE382" s="942"/>
      <c r="AF382" s="942"/>
      <c r="AG382" s="943"/>
      <c r="AH382" s="940"/>
      <c r="AI382" s="940"/>
      <c r="AJ382" s="938"/>
      <c r="AK382" s="938"/>
      <c r="AL382" s="938"/>
      <c r="AM382" s="938"/>
      <c r="AN382" s="944"/>
      <c r="AO382" s="944"/>
      <c r="AP382" s="944"/>
      <c r="AQ382" s="940"/>
      <c r="AR382" s="940"/>
      <c r="AS382" s="945">
        <f t="shared" si="111"/>
        <v>0</v>
      </c>
      <c r="AT382" s="945"/>
      <c r="AU382" s="945"/>
      <c r="AV382" s="945"/>
      <c r="AW382" s="946"/>
      <c r="AX382" s="947"/>
      <c r="AY382" s="948"/>
      <c r="AZ382" s="948"/>
      <c r="BA382" s="948"/>
      <c r="BB382" s="948"/>
      <c r="CM382"/>
      <c r="CN382" s="73"/>
      <c r="CO382" s="73"/>
      <c r="CP382" s="73"/>
      <c r="CQ382" s="65"/>
      <c r="CR382" s="65"/>
      <c r="CS382" s="65"/>
      <c r="CT382" s="65"/>
      <c r="CU382" s="65"/>
      <c r="CV382" s="226"/>
      <c r="CW382" s="226"/>
      <c r="CX382" s="226"/>
      <c r="CY382" s="226"/>
      <c r="CZ382" s="226"/>
      <c r="DA382" s="226"/>
      <c r="DB382" s="226"/>
      <c r="DC382"/>
      <c r="DD382"/>
      <c r="DE382"/>
      <c r="DF382"/>
      <c r="DG382"/>
      <c r="DH382"/>
      <c r="DI382"/>
      <c r="DJ382"/>
      <c r="DK382"/>
      <c r="DL382"/>
      <c r="DM382"/>
      <c r="DN382"/>
      <c r="DO382"/>
      <c r="DP382"/>
      <c r="DQ382"/>
      <c r="DR382"/>
      <c r="DS382"/>
      <c r="DT382"/>
      <c r="DU382"/>
      <c r="DV382"/>
      <c r="DW382"/>
      <c r="DX382"/>
      <c r="DY382"/>
      <c r="DZ382"/>
      <c r="EA382"/>
      <c r="EB382"/>
      <c r="EC382"/>
      <c r="EL382" s="13"/>
      <c r="EM382" s="13"/>
      <c r="EN382" s="27">
        <f t="shared" si="110"/>
        <v>0</v>
      </c>
      <c r="EO382" s="27" t="str">
        <f t="shared" si="99"/>
        <v/>
      </c>
      <c r="EP382" s="13"/>
      <c r="EQ382" s="13">
        <f>IF(AND(OR($P382="固・国A",$P382="固・国B",$P382="固"),OR($AJ382=PL①!$H$29,$AJ382=PL①!$H$30,$AJ382=PL①!$H$31)),1,0)</f>
        <v>0</v>
      </c>
      <c r="ER382" s="13">
        <f t="shared" si="100"/>
        <v>0</v>
      </c>
      <c r="ES382" s="13">
        <f>IF(ER382=0,1,IF($R$74="",0,VLOOKUP($R$74,PL②!A$58:$P$1530,ER382))+IF($AG$74="",0,VLOOKUP($AG$74,PL②!A$58:$P$1530,ER382))+IF($AV$74="",0,VLOOKUP($AV$74,PL②!A$58:$P$1530,ER382)))</f>
        <v>1</v>
      </c>
      <c r="ET382" s="13" t="str">
        <f t="shared" si="101"/>
        <v/>
      </c>
      <c r="EU382" s="13"/>
      <c r="EV382" s="13">
        <f>IF(OR($P382="固・国A",$P382="固・国B",$P382=PL①!$A$32,$P382=PL①!$A$33),1,0)</f>
        <v>1</v>
      </c>
      <c r="EY382" s="13">
        <f t="shared" si="102"/>
        <v>0</v>
      </c>
      <c r="EZ382" s="13">
        <f t="shared" si="103"/>
        <v>0</v>
      </c>
      <c r="FA382" s="13">
        <f>IF(AND($AJ382=PL①!$H$32,OR(入力①申請書項目!$P382="固・国A",入力①申請書項目!$P382="固・国B",入力①申請書項目!$P382="固")),1,0)</f>
        <v>0</v>
      </c>
      <c r="FB382" s="13">
        <f>IF(AND($R$70=PL②!$G$1,入力①申請書項目!$AJ382=PL①!$H$29,OR(入力①申請書項目!$P382="固・国A",入力①申請書項目!$P382="固・国B",入力①申請書項目!$P382=PL①!$A$32,入力①申請書項目!$P382=PL①!$A$33)),1,0)</f>
        <v>0</v>
      </c>
      <c r="FC382" s="13">
        <f>IF(AND($AW382=PL①!$D$29,OR(入力①申請書項目!$P382="固・国A",入力①申請書項目!$P382="固・国B",入力①申請書項目!$P382="固")),1,0)</f>
        <v>0</v>
      </c>
      <c r="FE382" s="27" t="str">
        <f t="shared" si="104"/>
        <v/>
      </c>
      <c r="FF382" s="27" t="str">
        <f t="shared" si="105"/>
        <v/>
      </c>
      <c r="FG382" s="27" t="str">
        <f t="shared" si="106"/>
        <v/>
      </c>
      <c r="FH382" s="27" t="str">
        <f t="shared" si="107"/>
        <v/>
      </c>
      <c r="FI382" s="27" t="str">
        <f t="shared" si="108"/>
        <v/>
      </c>
      <c r="FK382" s="42">
        <f t="shared" si="109"/>
        <v>1</v>
      </c>
      <c r="FL382" s="42" t="str">
        <f t="shared" si="98"/>
        <v/>
      </c>
    </row>
    <row r="383" spans="4:168" ht="13.5" customHeight="1" x14ac:dyDescent="0.15">
      <c r="D383" s="234">
        <v>213</v>
      </c>
      <c r="E383" s="933"/>
      <c r="F383" s="934"/>
      <c r="G383" s="935"/>
      <c r="H383" s="936"/>
      <c r="I383" s="937"/>
      <c r="J383" s="938"/>
      <c r="K383" s="939"/>
      <c r="L383" s="939"/>
      <c r="M383" s="930"/>
      <c r="N383" s="931"/>
      <c r="O383" s="932"/>
      <c r="P383" s="938"/>
      <c r="Q383" s="938"/>
      <c r="R383" s="938"/>
      <c r="S383" s="938"/>
      <c r="T383" s="940"/>
      <c r="U383" s="940"/>
      <c r="V383" s="940"/>
      <c r="W383" s="940"/>
      <c r="X383" s="940"/>
      <c r="Y383" s="940"/>
      <c r="Z383" s="940"/>
      <c r="AA383" s="940"/>
      <c r="AB383" s="940"/>
      <c r="AC383" s="940"/>
      <c r="AD383" s="949"/>
      <c r="AE383" s="950"/>
      <c r="AF383" s="950"/>
      <c r="AG383" s="943"/>
      <c r="AH383" s="940"/>
      <c r="AI383" s="940"/>
      <c r="AJ383" s="938"/>
      <c r="AK383" s="938"/>
      <c r="AL383" s="938"/>
      <c r="AM383" s="938"/>
      <c r="AN383" s="944"/>
      <c r="AO383" s="944"/>
      <c r="AP383" s="944"/>
      <c r="AQ383" s="940"/>
      <c r="AR383" s="940"/>
      <c r="AS383" s="945">
        <f t="shared" si="111"/>
        <v>0</v>
      </c>
      <c r="AT383" s="945"/>
      <c r="AU383" s="945"/>
      <c r="AV383" s="945"/>
      <c r="AW383" s="946"/>
      <c r="AX383" s="947"/>
      <c r="AY383" s="948"/>
      <c r="AZ383" s="948"/>
      <c r="BA383" s="948"/>
      <c r="BB383" s="948"/>
      <c r="CM383"/>
      <c r="CN383" s="73"/>
      <c r="CO383" s="73"/>
      <c r="CP383" s="73"/>
      <c r="CQ383" s="65"/>
      <c r="CR383" s="65"/>
      <c r="CS383" s="65"/>
      <c r="CT383" s="65"/>
      <c r="CU383" s="65"/>
      <c r="CV383" s="226"/>
      <c r="CW383" s="226"/>
      <c r="CX383" s="226"/>
      <c r="CY383" s="226"/>
      <c r="CZ383" s="226"/>
      <c r="DA383" s="226"/>
      <c r="DB383" s="226"/>
      <c r="DC383"/>
      <c r="DD383"/>
      <c r="DE383"/>
      <c r="DF383"/>
      <c r="DG383"/>
      <c r="DH383"/>
      <c r="DI383"/>
      <c r="DJ383"/>
      <c r="DK383"/>
      <c r="DL383"/>
      <c r="DM383"/>
      <c r="DN383"/>
      <c r="DO383"/>
      <c r="DP383"/>
      <c r="DQ383"/>
      <c r="DR383"/>
      <c r="DS383"/>
      <c r="DT383"/>
      <c r="DU383"/>
      <c r="DV383"/>
      <c r="DW383"/>
      <c r="DX383"/>
      <c r="DY383"/>
      <c r="DZ383"/>
      <c r="EA383"/>
      <c r="EB383"/>
      <c r="EC383"/>
      <c r="EL383" s="13"/>
      <c r="EM383" s="13"/>
      <c r="EN383" s="27">
        <f t="shared" si="110"/>
        <v>0</v>
      </c>
      <c r="EO383" s="27" t="str">
        <f t="shared" si="99"/>
        <v/>
      </c>
      <c r="EP383" s="13"/>
      <c r="EQ383" s="13">
        <f>IF(AND(OR($P383="固・国A",$P383="固・国B",$P383="固"),OR($AJ383=PL①!$H$29,$AJ383=PL①!$H$30,$AJ383=PL①!$H$31)),1,0)</f>
        <v>0</v>
      </c>
      <c r="ER383" s="13">
        <f t="shared" si="100"/>
        <v>0</v>
      </c>
      <c r="ES383" s="13">
        <f>IF(ER383=0,1,IF($R$74="",0,VLOOKUP($R$74,PL②!A$58:$P$1530,ER383))+IF($AG$74="",0,VLOOKUP($AG$74,PL②!A$58:$P$1530,ER383))+IF($AV$74="",0,VLOOKUP($AV$74,PL②!A$58:$P$1530,ER383)))</f>
        <v>1</v>
      </c>
      <c r="ET383" s="13" t="str">
        <f t="shared" si="101"/>
        <v/>
      </c>
      <c r="EU383" s="13"/>
      <c r="EV383" s="13">
        <f>IF(OR($P383="固・国A",$P383="固・国B",$P383=PL①!$A$32,$P383=PL①!$A$33),1,0)</f>
        <v>1</v>
      </c>
      <c r="EY383" s="13">
        <f t="shared" si="102"/>
        <v>0</v>
      </c>
      <c r="EZ383" s="13">
        <f t="shared" si="103"/>
        <v>0</v>
      </c>
      <c r="FA383" s="13">
        <f>IF(AND($AJ383=PL①!$H$32,OR(入力①申請書項目!$P383="固・国A",入力①申請書項目!$P383="固・国B",入力①申請書項目!$P383="固")),1,0)</f>
        <v>0</v>
      </c>
      <c r="FB383" s="13">
        <f>IF(AND($R$70=PL②!$G$1,入力①申請書項目!$AJ383=PL①!$H$29,OR(入力①申請書項目!$P383="固・国A",入力①申請書項目!$P383="固・国B",入力①申請書項目!$P383=PL①!$A$32,入力①申請書項目!$P383=PL①!$A$33)),1,0)</f>
        <v>0</v>
      </c>
      <c r="FC383" s="13">
        <f>IF(AND($AW383=PL①!$D$29,OR(入力①申請書項目!$P383="固・国A",入力①申請書項目!$P383="固・国B",入力①申請書項目!$P383="固")),1,0)</f>
        <v>0</v>
      </c>
      <c r="FE383" s="27" t="str">
        <f t="shared" si="104"/>
        <v/>
      </c>
      <c r="FF383" s="27" t="str">
        <f t="shared" si="105"/>
        <v/>
      </c>
      <c r="FG383" s="27" t="str">
        <f t="shared" si="106"/>
        <v/>
      </c>
      <c r="FH383" s="27" t="str">
        <f t="shared" si="107"/>
        <v/>
      </c>
      <c r="FI383" s="27" t="str">
        <f t="shared" si="108"/>
        <v/>
      </c>
      <c r="FK383" s="42">
        <f t="shared" si="109"/>
        <v>1</v>
      </c>
      <c r="FL383" s="42" t="str">
        <f t="shared" si="98"/>
        <v/>
      </c>
    </row>
    <row r="384" spans="4:168" ht="13.5" customHeight="1" x14ac:dyDescent="0.15">
      <c r="D384" s="234">
        <v>214</v>
      </c>
      <c r="E384" s="933"/>
      <c r="F384" s="934"/>
      <c r="G384" s="935"/>
      <c r="H384" s="936"/>
      <c r="I384" s="937"/>
      <c r="J384" s="938"/>
      <c r="K384" s="939"/>
      <c r="L384" s="939"/>
      <c r="M384" s="930"/>
      <c r="N384" s="931"/>
      <c r="O384" s="932"/>
      <c r="P384" s="938"/>
      <c r="Q384" s="938"/>
      <c r="R384" s="938"/>
      <c r="S384" s="938"/>
      <c r="T384" s="940"/>
      <c r="U384" s="940"/>
      <c r="V384" s="940"/>
      <c r="W384" s="940"/>
      <c r="X384" s="940"/>
      <c r="Y384" s="940"/>
      <c r="Z384" s="940"/>
      <c r="AA384" s="940"/>
      <c r="AB384" s="940"/>
      <c r="AC384" s="940"/>
      <c r="AD384" s="941"/>
      <c r="AE384" s="942"/>
      <c r="AF384" s="942"/>
      <c r="AG384" s="952"/>
      <c r="AH384" s="952"/>
      <c r="AI384" s="943"/>
      <c r="AJ384" s="953"/>
      <c r="AK384" s="954"/>
      <c r="AL384" s="954"/>
      <c r="AM384" s="955"/>
      <c r="AN384" s="944"/>
      <c r="AO384" s="944"/>
      <c r="AP384" s="944"/>
      <c r="AQ384" s="951"/>
      <c r="AR384" s="952"/>
      <c r="AS384" s="945">
        <f t="shared" si="111"/>
        <v>0</v>
      </c>
      <c r="AT384" s="945"/>
      <c r="AU384" s="945"/>
      <c r="AV384" s="945"/>
      <c r="AW384" s="946"/>
      <c r="AX384" s="947"/>
      <c r="AY384" s="948"/>
      <c r="AZ384" s="948"/>
      <c r="BA384" s="948"/>
      <c r="BB384" s="948"/>
      <c r="CM384"/>
      <c r="CN384" s="73"/>
      <c r="CO384" s="73"/>
      <c r="CP384" s="73"/>
      <c r="CQ384" s="65"/>
      <c r="CR384" s="65"/>
      <c r="CS384" s="65"/>
      <c r="CT384" s="65"/>
      <c r="CU384" s="65"/>
      <c r="CV384" s="226"/>
      <c r="CW384" s="226"/>
      <c r="CX384" s="226"/>
      <c r="CY384" s="226"/>
      <c r="CZ384" s="226"/>
      <c r="DA384" s="226"/>
      <c r="DB384" s="226"/>
      <c r="DC384"/>
      <c r="DD384"/>
      <c r="DE384"/>
      <c r="DF384"/>
      <c r="DG384"/>
      <c r="DH384"/>
      <c r="DI384"/>
      <c r="DJ384"/>
      <c r="DK384"/>
      <c r="DL384"/>
      <c r="DM384"/>
      <c r="DN384"/>
      <c r="DO384"/>
      <c r="DP384"/>
      <c r="DQ384"/>
      <c r="DR384"/>
      <c r="DS384"/>
      <c r="DT384"/>
      <c r="DU384"/>
      <c r="DV384"/>
      <c r="DW384"/>
      <c r="DX384"/>
      <c r="DY384"/>
      <c r="DZ384"/>
      <c r="EA384"/>
      <c r="EB384"/>
      <c r="EC384"/>
      <c r="EL384" s="13"/>
      <c r="EM384" s="13"/>
      <c r="EN384" s="27">
        <f t="shared" si="110"/>
        <v>0</v>
      </c>
      <c r="EO384" s="27" t="str">
        <f t="shared" si="99"/>
        <v/>
      </c>
      <c r="EP384" s="13"/>
      <c r="EQ384" s="13">
        <f>IF(AND(OR($P384="固・国A",$P384="固・国B",$P384="固"),OR($AJ384=PL①!$H$29,$AJ384=PL①!$H$30,$AJ384=PL①!$H$31)),1,0)</f>
        <v>0</v>
      </c>
      <c r="ER384" s="13">
        <f t="shared" si="100"/>
        <v>0</v>
      </c>
      <c r="ES384" s="13">
        <f>IF(ER384=0,1,IF($R$74="",0,VLOOKUP($R$74,PL②!A$58:$P$1530,ER384))+IF($AG$74="",0,VLOOKUP($AG$74,PL②!A$58:$P$1530,ER384))+IF($AV$74="",0,VLOOKUP($AV$74,PL②!A$58:$P$1530,ER384)))</f>
        <v>1</v>
      </c>
      <c r="ET384" s="13" t="str">
        <f t="shared" si="101"/>
        <v/>
      </c>
      <c r="EU384" s="13"/>
      <c r="EV384" s="13">
        <f>IF(OR($P384="固・国A",$P384="固・国B",$P384=PL①!$A$32,$P384=PL①!$A$33),1,0)</f>
        <v>1</v>
      </c>
      <c r="EY384" s="13">
        <f t="shared" si="102"/>
        <v>0</v>
      </c>
      <c r="EZ384" s="13">
        <f t="shared" si="103"/>
        <v>0</v>
      </c>
      <c r="FA384" s="13">
        <f>IF(AND($AJ384=PL①!$H$32,OR(入力①申請書項目!$P384="固・国A",入力①申請書項目!$P384="固・国B",入力①申請書項目!$P384="固")),1,0)</f>
        <v>0</v>
      </c>
      <c r="FB384" s="13">
        <f>IF(AND($R$70=PL②!$G$1,入力①申請書項目!$AJ384=PL①!$H$29,OR(入力①申請書項目!$P384="固・国A",入力①申請書項目!$P384="固・国B",入力①申請書項目!$P384=PL①!$A$32,入力①申請書項目!$P384=PL①!$A$33)),1,0)</f>
        <v>0</v>
      </c>
      <c r="FC384" s="13">
        <f>IF(AND($AW384=PL①!$D$29,OR(入力①申請書項目!$P384="固・国A",入力①申請書項目!$P384="固・国B",入力①申請書項目!$P384="固")),1,0)</f>
        <v>0</v>
      </c>
      <c r="FE384" s="27" t="str">
        <f t="shared" si="104"/>
        <v/>
      </c>
      <c r="FF384" s="27" t="str">
        <f t="shared" si="105"/>
        <v/>
      </c>
      <c r="FG384" s="27" t="str">
        <f t="shared" si="106"/>
        <v/>
      </c>
      <c r="FH384" s="27" t="str">
        <f t="shared" si="107"/>
        <v/>
      </c>
      <c r="FI384" s="27" t="str">
        <f t="shared" si="108"/>
        <v/>
      </c>
      <c r="FK384" s="42">
        <f t="shared" si="109"/>
        <v>1</v>
      </c>
      <c r="FL384" s="42" t="str">
        <f t="shared" si="98"/>
        <v/>
      </c>
    </row>
    <row r="385" spans="4:168" ht="13.5" customHeight="1" x14ac:dyDescent="0.15">
      <c r="D385" s="234">
        <v>215</v>
      </c>
      <c r="E385" s="933"/>
      <c r="F385" s="934"/>
      <c r="G385" s="935"/>
      <c r="H385" s="936"/>
      <c r="I385" s="937"/>
      <c r="J385" s="938"/>
      <c r="K385" s="939"/>
      <c r="L385" s="939"/>
      <c r="M385" s="930"/>
      <c r="N385" s="931"/>
      <c r="O385" s="932"/>
      <c r="P385" s="938"/>
      <c r="Q385" s="938"/>
      <c r="R385" s="938"/>
      <c r="S385" s="938"/>
      <c r="T385" s="940"/>
      <c r="U385" s="940"/>
      <c r="V385" s="940"/>
      <c r="W385" s="940"/>
      <c r="X385" s="940"/>
      <c r="Y385" s="940"/>
      <c r="Z385" s="940"/>
      <c r="AA385" s="940"/>
      <c r="AB385" s="940"/>
      <c r="AC385" s="940"/>
      <c r="AD385" s="941"/>
      <c r="AE385" s="942"/>
      <c r="AF385" s="942"/>
      <c r="AG385" s="943"/>
      <c r="AH385" s="940"/>
      <c r="AI385" s="940"/>
      <c r="AJ385" s="938"/>
      <c r="AK385" s="938"/>
      <c r="AL385" s="938"/>
      <c r="AM385" s="938"/>
      <c r="AN385" s="944"/>
      <c r="AO385" s="944"/>
      <c r="AP385" s="944"/>
      <c r="AQ385" s="940"/>
      <c r="AR385" s="940"/>
      <c r="AS385" s="945">
        <f t="shared" si="111"/>
        <v>0</v>
      </c>
      <c r="AT385" s="945"/>
      <c r="AU385" s="945"/>
      <c r="AV385" s="945"/>
      <c r="AW385" s="946"/>
      <c r="AX385" s="947"/>
      <c r="AY385" s="948"/>
      <c r="AZ385" s="948"/>
      <c r="BA385" s="948"/>
      <c r="BB385" s="948"/>
      <c r="CM385"/>
      <c r="CN385" s="73"/>
      <c r="CO385" s="73"/>
      <c r="CP385" s="73"/>
      <c r="CQ385" s="65"/>
      <c r="CR385" s="65"/>
      <c r="CS385" s="65"/>
      <c r="CT385" s="65"/>
      <c r="CU385" s="65"/>
      <c r="CV385" s="66"/>
      <c r="CW385" s="66"/>
      <c r="CX385" s="66"/>
      <c r="CY385" s="66"/>
      <c r="CZ385" s="66"/>
      <c r="DA385" s="66"/>
      <c r="DB385" s="66"/>
      <c r="DC385"/>
      <c r="DD385"/>
      <c r="DE385"/>
      <c r="DF385"/>
      <c r="DG385"/>
      <c r="DH385"/>
      <c r="DI385"/>
      <c r="DJ385"/>
      <c r="DK385"/>
      <c r="DL385"/>
      <c r="DM385"/>
      <c r="DN385"/>
      <c r="DO385"/>
      <c r="DP385"/>
      <c r="DQ385"/>
      <c r="DR385"/>
      <c r="DS385"/>
      <c r="DT385"/>
      <c r="DU385"/>
      <c r="DV385"/>
      <c r="DW385"/>
      <c r="DX385"/>
      <c r="DY385"/>
      <c r="DZ385"/>
      <c r="EA385"/>
      <c r="EB385"/>
      <c r="EC385"/>
      <c r="EL385" s="13"/>
      <c r="EM385" s="13"/>
      <c r="EN385" s="27">
        <f t="shared" si="110"/>
        <v>0</v>
      </c>
      <c r="EO385" s="27" t="str">
        <f t="shared" si="99"/>
        <v/>
      </c>
      <c r="EP385" s="13"/>
      <c r="EQ385" s="13">
        <f>IF(AND(OR($P385="固・国A",$P385="固・国B",$P385="固"),OR($AJ385=PL①!$H$29,$AJ385=PL①!$H$30,$AJ385=PL①!$H$31)),1,0)</f>
        <v>0</v>
      </c>
      <c r="ER385" s="13">
        <f t="shared" si="100"/>
        <v>0</v>
      </c>
      <c r="ES385" s="13">
        <f>IF(ER385=0,1,IF($R$74="",0,VLOOKUP($R$74,PL②!A$58:$P$1530,ER385))+IF($AG$74="",0,VLOOKUP($AG$74,PL②!A$58:$P$1530,ER385))+IF($AV$74="",0,VLOOKUP($AV$74,PL②!A$58:$P$1530,ER385)))</f>
        <v>1</v>
      </c>
      <c r="ET385" s="13" t="str">
        <f t="shared" si="101"/>
        <v/>
      </c>
      <c r="EU385" s="13"/>
      <c r="EV385" s="13">
        <f>IF(OR($P385="固・国A",$P385="固・国B",$P385=PL①!$A$32,$P385=PL①!$A$33),1,0)</f>
        <v>1</v>
      </c>
      <c r="EY385" s="13">
        <f t="shared" si="102"/>
        <v>0</v>
      </c>
      <c r="EZ385" s="13">
        <f t="shared" si="103"/>
        <v>0</v>
      </c>
      <c r="FA385" s="13">
        <f>IF(AND($AJ385=PL①!$H$32,OR(入力①申請書項目!$P385="固・国A",入力①申請書項目!$P385="固・国B",入力①申請書項目!$P385="固")),1,0)</f>
        <v>0</v>
      </c>
      <c r="FB385" s="13">
        <f>IF(AND($R$70=PL②!$G$1,入力①申請書項目!$AJ385=PL①!$H$29,OR(入力①申請書項目!$P385="固・国A",入力①申請書項目!$P385="固・国B",入力①申請書項目!$P385=PL①!$A$32,入力①申請書項目!$P385=PL①!$A$33)),1,0)</f>
        <v>0</v>
      </c>
      <c r="FC385" s="13">
        <f>IF(AND($AW385=PL①!$D$29,OR(入力①申請書項目!$P385="固・国A",入力①申請書項目!$P385="固・国B",入力①申請書項目!$P385="固")),1,0)</f>
        <v>0</v>
      </c>
      <c r="FE385" s="27" t="str">
        <f t="shared" si="104"/>
        <v/>
      </c>
      <c r="FF385" s="27" t="str">
        <f t="shared" si="105"/>
        <v/>
      </c>
      <c r="FG385" s="27" t="str">
        <f t="shared" si="106"/>
        <v/>
      </c>
      <c r="FH385" s="27" t="str">
        <f t="shared" si="107"/>
        <v/>
      </c>
      <c r="FI385" s="27" t="str">
        <f t="shared" si="108"/>
        <v/>
      </c>
      <c r="FK385" s="42">
        <f t="shared" si="109"/>
        <v>1</v>
      </c>
      <c r="FL385" s="42" t="str">
        <f t="shared" si="98"/>
        <v/>
      </c>
    </row>
    <row r="386" spans="4:168" ht="13.5" customHeight="1" x14ac:dyDescent="0.15">
      <c r="D386" s="234">
        <v>216</v>
      </c>
      <c r="E386" s="933"/>
      <c r="F386" s="934"/>
      <c r="G386" s="935"/>
      <c r="H386" s="936"/>
      <c r="I386" s="937"/>
      <c r="J386" s="938"/>
      <c r="K386" s="939"/>
      <c r="L386" s="939"/>
      <c r="M386" s="930"/>
      <c r="N386" s="931"/>
      <c r="O386" s="932"/>
      <c r="P386" s="938"/>
      <c r="Q386" s="938"/>
      <c r="R386" s="938"/>
      <c r="S386" s="938"/>
      <c r="T386" s="940"/>
      <c r="U386" s="940"/>
      <c r="V386" s="940"/>
      <c r="W386" s="940"/>
      <c r="X386" s="940"/>
      <c r="Y386" s="940"/>
      <c r="Z386" s="940"/>
      <c r="AA386" s="940"/>
      <c r="AB386" s="940"/>
      <c r="AC386" s="940"/>
      <c r="AD386" s="949"/>
      <c r="AE386" s="950"/>
      <c r="AF386" s="950"/>
      <c r="AG386" s="943"/>
      <c r="AH386" s="940"/>
      <c r="AI386" s="940"/>
      <c r="AJ386" s="938"/>
      <c r="AK386" s="938"/>
      <c r="AL386" s="938"/>
      <c r="AM386" s="938"/>
      <c r="AN386" s="944"/>
      <c r="AO386" s="944"/>
      <c r="AP386" s="944"/>
      <c r="AQ386" s="940"/>
      <c r="AR386" s="940"/>
      <c r="AS386" s="945">
        <f t="shared" si="111"/>
        <v>0</v>
      </c>
      <c r="AT386" s="945"/>
      <c r="AU386" s="945"/>
      <c r="AV386" s="945"/>
      <c r="AW386" s="946"/>
      <c r="AX386" s="947"/>
      <c r="AY386" s="948"/>
      <c r="AZ386" s="948"/>
      <c r="BA386" s="948"/>
      <c r="BB386" s="948"/>
      <c r="CM386"/>
      <c r="CN386" s="73"/>
      <c r="CO386" s="73"/>
      <c r="CP386" s="73"/>
      <c r="CQ386" s="65"/>
      <c r="CR386" s="65"/>
      <c r="CS386" s="65"/>
      <c r="CT386" s="65"/>
      <c r="CU386" s="65"/>
      <c r="CV386" s="227"/>
      <c r="CW386" s="227"/>
      <c r="CX386" s="227"/>
      <c r="CY386" s="227"/>
      <c r="CZ386" s="227"/>
      <c r="DA386" s="227"/>
      <c r="DB386" s="227"/>
      <c r="DC386"/>
      <c r="DD386"/>
      <c r="DE386"/>
      <c r="DF386"/>
      <c r="DG386"/>
      <c r="DH386"/>
      <c r="DI386"/>
      <c r="DJ386"/>
      <c r="DK386"/>
      <c r="DL386"/>
      <c r="DM386"/>
      <c r="DN386"/>
      <c r="DO386"/>
      <c r="DP386"/>
      <c r="DQ386"/>
      <c r="DR386"/>
      <c r="DS386"/>
      <c r="DT386"/>
      <c r="DU386"/>
      <c r="DV386"/>
      <c r="DW386"/>
      <c r="DX386"/>
      <c r="DY386"/>
      <c r="DZ386"/>
      <c r="EA386"/>
      <c r="EB386"/>
      <c r="EC386"/>
      <c r="EL386" s="13"/>
      <c r="EM386" s="13"/>
      <c r="EN386" s="27">
        <f t="shared" si="110"/>
        <v>0</v>
      </c>
      <c r="EO386" s="27" t="str">
        <f t="shared" si="99"/>
        <v/>
      </c>
      <c r="EP386" s="13"/>
      <c r="EQ386" s="13">
        <f>IF(AND(OR($P386="固・国A",$P386="固・国B",$P386="固"),OR($AJ386=PL①!$H$29,$AJ386=PL①!$H$30,$AJ386=PL①!$H$31)),1,0)</f>
        <v>0</v>
      </c>
      <c r="ER386" s="13">
        <f t="shared" si="100"/>
        <v>0</v>
      </c>
      <c r="ES386" s="13">
        <f>IF(ER386=0,1,IF($R$74="",0,VLOOKUP($R$74,PL②!A$58:$P$1530,ER386))+IF($AG$74="",0,VLOOKUP($AG$74,PL②!A$58:$P$1530,ER386))+IF($AV$74="",0,VLOOKUP($AV$74,PL②!A$58:$P$1530,ER386)))</f>
        <v>1</v>
      </c>
      <c r="ET386" s="13" t="str">
        <f t="shared" si="101"/>
        <v/>
      </c>
      <c r="EU386" s="13"/>
      <c r="EV386" s="13">
        <f>IF(OR($P386="固・国A",$P386="固・国B",$P386=PL①!$A$32,$P386=PL①!$A$33),1,0)</f>
        <v>1</v>
      </c>
      <c r="EY386" s="13">
        <f t="shared" si="102"/>
        <v>0</v>
      </c>
      <c r="EZ386" s="13">
        <f t="shared" si="103"/>
        <v>0</v>
      </c>
      <c r="FA386" s="13">
        <f>IF(AND($AJ386=PL①!$H$32,OR(入力①申請書項目!$P386="固・国A",入力①申請書項目!$P386="固・国B",入力①申請書項目!$P386="固")),1,0)</f>
        <v>0</v>
      </c>
      <c r="FB386" s="13">
        <f>IF(AND($R$70=PL②!$G$1,入力①申請書項目!$AJ386=PL①!$H$29,OR(入力①申請書項目!$P386="固・国A",入力①申請書項目!$P386="固・国B",入力①申請書項目!$P386=PL①!$A$32,入力①申請書項目!$P386=PL①!$A$33)),1,0)</f>
        <v>0</v>
      </c>
      <c r="FC386" s="13">
        <f>IF(AND($AW386=PL①!$D$29,OR(入力①申請書項目!$P386="固・国A",入力①申請書項目!$P386="固・国B",入力①申請書項目!$P386="固")),1,0)</f>
        <v>0</v>
      </c>
      <c r="FE386" s="27" t="str">
        <f t="shared" si="104"/>
        <v/>
      </c>
      <c r="FF386" s="27" t="str">
        <f t="shared" si="105"/>
        <v/>
      </c>
      <c r="FG386" s="27" t="str">
        <f t="shared" si="106"/>
        <v/>
      </c>
      <c r="FH386" s="27" t="str">
        <f t="shared" si="107"/>
        <v/>
      </c>
      <c r="FI386" s="27" t="str">
        <f t="shared" si="108"/>
        <v/>
      </c>
      <c r="FK386" s="42">
        <f t="shared" si="109"/>
        <v>1</v>
      </c>
      <c r="FL386" s="42" t="str">
        <f t="shared" si="98"/>
        <v/>
      </c>
    </row>
    <row r="387" spans="4:168" ht="13.5" customHeight="1" x14ac:dyDescent="0.15">
      <c r="D387" s="234">
        <v>217</v>
      </c>
      <c r="E387" s="933"/>
      <c r="F387" s="934"/>
      <c r="G387" s="935"/>
      <c r="H387" s="936"/>
      <c r="I387" s="937"/>
      <c r="J387" s="938"/>
      <c r="K387" s="939"/>
      <c r="L387" s="939"/>
      <c r="M387" s="930"/>
      <c r="N387" s="931"/>
      <c r="O387" s="932"/>
      <c r="P387" s="938"/>
      <c r="Q387" s="938"/>
      <c r="R387" s="938"/>
      <c r="S387" s="938"/>
      <c r="T387" s="940"/>
      <c r="U387" s="940"/>
      <c r="V387" s="940"/>
      <c r="W387" s="940"/>
      <c r="X387" s="940"/>
      <c r="Y387" s="940"/>
      <c r="Z387" s="940"/>
      <c r="AA387" s="940"/>
      <c r="AB387" s="940"/>
      <c r="AC387" s="940"/>
      <c r="AD387" s="941"/>
      <c r="AE387" s="942"/>
      <c r="AF387" s="942"/>
      <c r="AG387" s="952"/>
      <c r="AH387" s="952"/>
      <c r="AI387" s="943"/>
      <c r="AJ387" s="953"/>
      <c r="AK387" s="954"/>
      <c r="AL387" s="954"/>
      <c r="AM387" s="955"/>
      <c r="AN387" s="944"/>
      <c r="AO387" s="944"/>
      <c r="AP387" s="944"/>
      <c r="AQ387" s="951"/>
      <c r="AR387" s="952"/>
      <c r="AS387" s="945">
        <f t="shared" si="111"/>
        <v>0</v>
      </c>
      <c r="AT387" s="945"/>
      <c r="AU387" s="945"/>
      <c r="AV387" s="945"/>
      <c r="AW387" s="946"/>
      <c r="AX387" s="947"/>
      <c r="AY387" s="948"/>
      <c r="AZ387" s="948"/>
      <c r="BA387" s="948"/>
      <c r="BB387" s="948"/>
      <c r="CM387"/>
      <c r="CN387" s="73"/>
      <c r="CO387" s="73"/>
      <c r="CP387" s="73"/>
      <c r="CQ387" s="65"/>
      <c r="CR387" s="65"/>
      <c r="CS387" s="65"/>
      <c r="CT387" s="65"/>
      <c r="CU387" s="65"/>
      <c r="CV387" s="66"/>
      <c r="CW387" s="66"/>
      <c r="CX387" s="66"/>
      <c r="CY387" s="66"/>
      <c r="CZ387" s="66"/>
      <c r="DA387" s="66"/>
      <c r="DB387" s="66"/>
      <c r="DC387"/>
      <c r="DD387"/>
      <c r="DE387"/>
      <c r="DF387"/>
      <c r="DG387"/>
      <c r="DH387"/>
      <c r="DI387"/>
      <c r="DJ387"/>
      <c r="DK387"/>
      <c r="DL387"/>
      <c r="DM387"/>
      <c r="DN387"/>
      <c r="DO387"/>
      <c r="DP387"/>
      <c r="DQ387"/>
      <c r="DR387"/>
      <c r="DS387"/>
      <c r="DT387"/>
      <c r="DU387"/>
      <c r="DV387"/>
      <c r="DW387"/>
      <c r="DX387"/>
      <c r="DY387"/>
      <c r="DZ387"/>
      <c r="EA387"/>
      <c r="EB387"/>
      <c r="EC387"/>
      <c r="EL387" s="13"/>
      <c r="EM387" s="13"/>
      <c r="EN387" s="27">
        <f t="shared" si="110"/>
        <v>0</v>
      </c>
      <c r="EO387" s="27" t="str">
        <f t="shared" si="99"/>
        <v/>
      </c>
      <c r="EP387" s="13"/>
      <c r="EQ387" s="13">
        <f>IF(AND(OR($P387="固・国A",$P387="固・国B",$P387="固"),OR($AJ387=PL①!$H$29,$AJ387=PL①!$H$30,$AJ387=PL①!$H$31)),1,0)</f>
        <v>0</v>
      </c>
      <c r="ER387" s="13">
        <f t="shared" si="100"/>
        <v>0</v>
      </c>
      <c r="ES387" s="13">
        <f>IF(ER387=0,1,IF($R$74="",0,VLOOKUP($R$74,PL②!A$58:$P$1530,ER387))+IF($AG$74="",0,VLOOKUP($AG$74,PL②!A$58:$P$1530,ER387))+IF($AV$74="",0,VLOOKUP($AV$74,PL②!A$58:$P$1530,ER387)))</f>
        <v>1</v>
      </c>
      <c r="ET387" s="13" t="str">
        <f t="shared" si="101"/>
        <v/>
      </c>
      <c r="EU387" s="13"/>
      <c r="EV387" s="13">
        <f>IF(OR($P387="固・国A",$P387="固・国B",$P387=PL①!$A$32,$P387=PL①!$A$33),1,0)</f>
        <v>1</v>
      </c>
      <c r="EY387" s="13">
        <f t="shared" si="102"/>
        <v>0</v>
      </c>
      <c r="EZ387" s="13">
        <f t="shared" si="103"/>
        <v>0</v>
      </c>
      <c r="FA387" s="13">
        <f>IF(AND($AJ387=PL①!$H$32,OR(入力①申請書項目!$P387="固・国A",入力①申請書項目!$P387="固・国B",入力①申請書項目!$P387="固")),1,0)</f>
        <v>0</v>
      </c>
      <c r="FB387" s="13">
        <f>IF(AND($R$70=PL②!$G$1,入力①申請書項目!$AJ387=PL①!$H$29,OR(入力①申請書項目!$P387="固・国A",入力①申請書項目!$P387="固・国B",入力①申請書項目!$P387=PL①!$A$32,入力①申請書項目!$P387=PL①!$A$33)),1,0)</f>
        <v>0</v>
      </c>
      <c r="FC387" s="13">
        <f>IF(AND($AW387=PL①!$D$29,OR(入力①申請書項目!$P387="固・国A",入力①申請書項目!$P387="固・国B",入力①申請書項目!$P387="固")),1,0)</f>
        <v>0</v>
      </c>
      <c r="FE387" s="27" t="str">
        <f t="shared" si="104"/>
        <v/>
      </c>
      <c r="FF387" s="27" t="str">
        <f t="shared" si="105"/>
        <v/>
      </c>
      <c r="FG387" s="27" t="str">
        <f t="shared" si="106"/>
        <v/>
      </c>
      <c r="FH387" s="27" t="str">
        <f t="shared" si="107"/>
        <v/>
      </c>
      <c r="FI387" s="27" t="str">
        <f t="shared" si="108"/>
        <v/>
      </c>
      <c r="FK387" s="42">
        <f t="shared" si="109"/>
        <v>1</v>
      </c>
      <c r="FL387" s="42" t="str">
        <f t="shared" si="98"/>
        <v/>
      </c>
    </row>
    <row r="388" spans="4:168" ht="13.5" customHeight="1" x14ac:dyDescent="0.15">
      <c r="D388" s="234">
        <v>218</v>
      </c>
      <c r="E388" s="933"/>
      <c r="F388" s="934"/>
      <c r="G388" s="935"/>
      <c r="H388" s="936"/>
      <c r="I388" s="937"/>
      <c r="J388" s="938"/>
      <c r="K388" s="939"/>
      <c r="L388" s="939"/>
      <c r="M388" s="930"/>
      <c r="N388" s="931"/>
      <c r="O388" s="932"/>
      <c r="P388" s="938"/>
      <c r="Q388" s="938"/>
      <c r="R388" s="938"/>
      <c r="S388" s="938"/>
      <c r="T388" s="940"/>
      <c r="U388" s="940"/>
      <c r="V388" s="940"/>
      <c r="W388" s="940"/>
      <c r="X388" s="940"/>
      <c r="Y388" s="940"/>
      <c r="Z388" s="940"/>
      <c r="AA388" s="940"/>
      <c r="AB388" s="940"/>
      <c r="AC388" s="940"/>
      <c r="AD388" s="941"/>
      <c r="AE388" s="942"/>
      <c r="AF388" s="942"/>
      <c r="AG388" s="943"/>
      <c r="AH388" s="940"/>
      <c r="AI388" s="940"/>
      <c r="AJ388" s="938"/>
      <c r="AK388" s="938"/>
      <c r="AL388" s="938"/>
      <c r="AM388" s="938"/>
      <c r="AN388" s="944"/>
      <c r="AO388" s="944"/>
      <c r="AP388" s="944"/>
      <c r="AQ388" s="940"/>
      <c r="AR388" s="940"/>
      <c r="AS388" s="945">
        <f t="shared" si="111"/>
        <v>0</v>
      </c>
      <c r="AT388" s="945"/>
      <c r="AU388" s="945"/>
      <c r="AV388" s="945"/>
      <c r="AW388" s="946"/>
      <c r="AX388" s="947"/>
      <c r="AY388" s="948"/>
      <c r="AZ388" s="948"/>
      <c r="BA388" s="948"/>
      <c r="BB388" s="948"/>
      <c r="CM388"/>
      <c r="CN388" s="73"/>
      <c r="CO388" s="73"/>
      <c r="CP388" s="73"/>
      <c r="CQ388" s="65"/>
      <c r="CR388" s="65"/>
      <c r="CS388" s="65"/>
      <c r="CT388" s="65"/>
      <c r="CU388" s="65"/>
      <c r="CV388" s="65"/>
      <c r="CW388" s="65"/>
      <c r="CX388" s="65"/>
      <c r="CY388" s="65"/>
      <c r="CZ388" s="65"/>
      <c r="DA388" s="65"/>
      <c r="DB388" s="65"/>
      <c r="DC388"/>
      <c r="DD388"/>
      <c r="DE388"/>
      <c r="DF388"/>
      <c r="DG388"/>
      <c r="DH388"/>
      <c r="DI388"/>
      <c r="DJ388"/>
      <c r="DK388"/>
      <c r="DL388"/>
      <c r="DM388"/>
      <c r="DN388"/>
      <c r="DO388"/>
      <c r="DP388"/>
      <c r="DQ388"/>
      <c r="DR388"/>
      <c r="DS388"/>
      <c r="DT388"/>
      <c r="DU388"/>
      <c r="DV388"/>
      <c r="DW388"/>
      <c r="DX388"/>
      <c r="DY388"/>
      <c r="DZ388"/>
      <c r="EA388"/>
      <c r="EB388"/>
      <c r="EC388"/>
      <c r="EL388" s="13"/>
      <c r="EM388" s="13"/>
      <c r="EN388" s="27">
        <f t="shared" si="110"/>
        <v>0</v>
      </c>
      <c r="EO388" s="27" t="str">
        <f t="shared" si="99"/>
        <v/>
      </c>
      <c r="EP388" s="13"/>
      <c r="EQ388" s="13">
        <f>IF(AND(OR($P388="固・国A",$P388="固・国B",$P388="固"),OR($AJ388=PL①!$H$29,$AJ388=PL①!$H$30,$AJ388=PL①!$H$31)),1,0)</f>
        <v>0</v>
      </c>
      <c r="ER388" s="13">
        <f t="shared" si="100"/>
        <v>0</v>
      </c>
      <c r="ES388" s="13">
        <f>IF(ER388=0,1,IF($R$74="",0,VLOOKUP($R$74,PL②!A$58:$P$1530,ER388))+IF($AG$74="",0,VLOOKUP($AG$74,PL②!A$58:$P$1530,ER388))+IF($AV$74="",0,VLOOKUP($AV$74,PL②!A$58:$P$1530,ER388)))</f>
        <v>1</v>
      </c>
      <c r="ET388" s="13" t="str">
        <f t="shared" si="101"/>
        <v/>
      </c>
      <c r="EU388" s="13"/>
      <c r="EV388" s="13">
        <f>IF(OR($P388="固・国A",$P388="固・国B",$P388=PL①!$A$32,$P388=PL①!$A$33),1,0)</f>
        <v>1</v>
      </c>
      <c r="EY388" s="13">
        <f t="shared" si="102"/>
        <v>0</v>
      </c>
      <c r="EZ388" s="13">
        <f t="shared" si="103"/>
        <v>0</v>
      </c>
      <c r="FA388" s="13">
        <f>IF(AND($AJ388=PL①!$H$32,OR(入力①申請書項目!$P388="固・国A",入力①申請書項目!$P388="固・国B",入力①申請書項目!$P388="固")),1,0)</f>
        <v>0</v>
      </c>
      <c r="FB388" s="13">
        <f>IF(AND($R$70=PL②!$G$1,入力①申請書項目!$AJ388=PL①!$H$29,OR(入力①申請書項目!$P388="固・国A",入力①申請書項目!$P388="固・国B",入力①申請書項目!$P388=PL①!$A$32,入力①申請書項目!$P388=PL①!$A$33)),1,0)</f>
        <v>0</v>
      </c>
      <c r="FC388" s="13">
        <f>IF(AND($AW388=PL①!$D$29,OR(入力①申請書項目!$P388="固・国A",入力①申請書項目!$P388="固・国B",入力①申請書項目!$P388="固")),1,0)</f>
        <v>0</v>
      </c>
      <c r="FE388" s="27" t="str">
        <f t="shared" si="104"/>
        <v/>
      </c>
      <c r="FF388" s="27" t="str">
        <f t="shared" si="105"/>
        <v/>
      </c>
      <c r="FG388" s="27" t="str">
        <f t="shared" si="106"/>
        <v/>
      </c>
      <c r="FH388" s="27" t="str">
        <f t="shared" si="107"/>
        <v/>
      </c>
      <c r="FI388" s="27" t="str">
        <f t="shared" si="108"/>
        <v/>
      </c>
      <c r="FK388" s="42">
        <f t="shared" si="109"/>
        <v>1</v>
      </c>
      <c r="FL388" s="42" t="str">
        <f t="shared" si="98"/>
        <v/>
      </c>
    </row>
    <row r="389" spans="4:168" ht="13.5" customHeight="1" x14ac:dyDescent="0.15">
      <c r="D389" s="234">
        <v>219</v>
      </c>
      <c r="E389" s="933"/>
      <c r="F389" s="934"/>
      <c r="G389" s="935"/>
      <c r="H389" s="936"/>
      <c r="I389" s="937"/>
      <c r="J389" s="938"/>
      <c r="K389" s="939"/>
      <c r="L389" s="939"/>
      <c r="M389" s="930"/>
      <c r="N389" s="931"/>
      <c r="O389" s="932"/>
      <c r="P389" s="938"/>
      <c r="Q389" s="938"/>
      <c r="R389" s="938"/>
      <c r="S389" s="938"/>
      <c r="T389" s="940"/>
      <c r="U389" s="940"/>
      <c r="V389" s="940"/>
      <c r="W389" s="940"/>
      <c r="X389" s="940"/>
      <c r="Y389" s="940"/>
      <c r="Z389" s="940"/>
      <c r="AA389" s="940"/>
      <c r="AB389" s="940"/>
      <c r="AC389" s="940"/>
      <c r="AD389" s="949"/>
      <c r="AE389" s="950"/>
      <c r="AF389" s="950"/>
      <c r="AG389" s="943"/>
      <c r="AH389" s="940"/>
      <c r="AI389" s="940"/>
      <c r="AJ389" s="938"/>
      <c r="AK389" s="938"/>
      <c r="AL389" s="938"/>
      <c r="AM389" s="938"/>
      <c r="AN389" s="944"/>
      <c r="AO389" s="944"/>
      <c r="AP389" s="944"/>
      <c r="AQ389" s="940"/>
      <c r="AR389" s="940"/>
      <c r="AS389" s="945">
        <f t="shared" si="111"/>
        <v>0</v>
      </c>
      <c r="AT389" s="945"/>
      <c r="AU389" s="945"/>
      <c r="AV389" s="945"/>
      <c r="AW389" s="946"/>
      <c r="AX389" s="947"/>
      <c r="AY389" s="948"/>
      <c r="AZ389" s="948"/>
      <c r="BA389" s="948"/>
      <c r="BB389" s="948"/>
      <c r="CM389"/>
      <c r="CN389" s="73"/>
      <c r="CO389" s="73"/>
      <c r="CP389" s="73"/>
      <c r="CQ389" s="65"/>
      <c r="CR389" s="65"/>
      <c r="CS389" s="65"/>
      <c r="CT389" s="65"/>
      <c r="CU389" s="65"/>
      <c r="CV389" s="65"/>
      <c r="CW389" s="65"/>
      <c r="CX389" s="65"/>
      <c r="CY389" s="65"/>
      <c r="CZ389" s="65"/>
      <c r="DA389" s="65"/>
      <c r="DB389" s="65"/>
      <c r="DC389"/>
      <c r="DD389"/>
      <c r="DE389"/>
      <c r="DF389"/>
      <c r="DG389"/>
      <c r="DH389"/>
      <c r="DI389"/>
      <c r="DJ389"/>
      <c r="DK389"/>
      <c r="DL389"/>
      <c r="DM389"/>
      <c r="DN389"/>
      <c r="DO389"/>
      <c r="DP389"/>
      <c r="DQ389"/>
      <c r="DR389"/>
      <c r="DS389"/>
      <c r="DT389"/>
      <c r="DU389"/>
      <c r="DV389"/>
      <c r="DW389"/>
      <c r="DX389"/>
      <c r="DY389"/>
      <c r="DZ389"/>
      <c r="EA389"/>
      <c r="EB389"/>
      <c r="EC389"/>
      <c r="EL389" s="13"/>
      <c r="EM389" s="13"/>
      <c r="EN389" s="27">
        <f t="shared" si="110"/>
        <v>0</v>
      </c>
      <c r="EO389" s="27" t="str">
        <f t="shared" si="99"/>
        <v/>
      </c>
      <c r="EP389" s="13"/>
      <c r="EQ389" s="13">
        <f>IF(AND(OR($P389="固・国A",$P389="固・国B",$P389="固"),OR($AJ389=PL①!$H$29,$AJ389=PL①!$H$30,$AJ389=PL①!$H$31)),1,0)</f>
        <v>0</v>
      </c>
      <c r="ER389" s="13">
        <f t="shared" si="100"/>
        <v>0</v>
      </c>
      <c r="ES389" s="13">
        <f>IF(ER389=0,1,IF($R$74="",0,VLOOKUP($R$74,PL②!A$58:$P$1530,ER389))+IF($AG$74="",0,VLOOKUP($AG$74,PL②!A$58:$P$1530,ER389))+IF($AV$74="",0,VLOOKUP($AV$74,PL②!A$58:$P$1530,ER389)))</f>
        <v>1</v>
      </c>
      <c r="ET389" s="13" t="str">
        <f t="shared" si="101"/>
        <v/>
      </c>
      <c r="EU389" s="13"/>
      <c r="EV389" s="13">
        <f>IF(OR($P389="固・国A",$P389="固・国B",$P389=PL①!$A$32,$P389=PL①!$A$33),1,0)</f>
        <v>1</v>
      </c>
      <c r="EY389" s="13">
        <f t="shared" si="102"/>
        <v>0</v>
      </c>
      <c r="EZ389" s="13">
        <f t="shared" si="103"/>
        <v>0</v>
      </c>
      <c r="FA389" s="13">
        <f>IF(AND($AJ389=PL①!$H$32,OR(入力①申請書項目!$P389="固・国A",入力①申請書項目!$P389="固・国B",入力①申請書項目!$P389="固")),1,0)</f>
        <v>0</v>
      </c>
      <c r="FB389" s="13">
        <f>IF(AND($R$70=PL②!$G$1,入力①申請書項目!$AJ389=PL①!$H$29,OR(入力①申請書項目!$P389="固・国A",入力①申請書項目!$P389="固・国B",入力①申請書項目!$P389=PL①!$A$32,入力①申請書項目!$P389=PL①!$A$33)),1,0)</f>
        <v>0</v>
      </c>
      <c r="FC389" s="13">
        <f>IF(AND($AW389=PL①!$D$29,OR(入力①申請書項目!$P389="固・国A",入力①申請書項目!$P389="固・国B",入力①申請書項目!$P389="固")),1,0)</f>
        <v>0</v>
      </c>
      <c r="FE389" s="27" t="str">
        <f t="shared" si="104"/>
        <v/>
      </c>
      <c r="FF389" s="27" t="str">
        <f t="shared" si="105"/>
        <v/>
      </c>
      <c r="FG389" s="27" t="str">
        <f t="shared" si="106"/>
        <v/>
      </c>
      <c r="FH389" s="27" t="str">
        <f t="shared" si="107"/>
        <v/>
      </c>
      <c r="FI389" s="27" t="str">
        <f t="shared" si="108"/>
        <v/>
      </c>
      <c r="FK389" s="42">
        <f t="shared" si="109"/>
        <v>1</v>
      </c>
      <c r="FL389" s="42" t="str">
        <f t="shared" si="98"/>
        <v/>
      </c>
    </row>
    <row r="390" spans="4:168" ht="13.5" customHeight="1" x14ac:dyDescent="0.15">
      <c r="D390" s="234">
        <v>220</v>
      </c>
      <c r="E390" s="933"/>
      <c r="F390" s="934"/>
      <c r="G390" s="935"/>
      <c r="H390" s="936"/>
      <c r="I390" s="937"/>
      <c r="J390" s="938"/>
      <c r="K390" s="939"/>
      <c r="L390" s="939"/>
      <c r="M390" s="930"/>
      <c r="N390" s="931"/>
      <c r="O390" s="932"/>
      <c r="P390" s="938"/>
      <c r="Q390" s="938"/>
      <c r="R390" s="938"/>
      <c r="S390" s="938"/>
      <c r="T390" s="940"/>
      <c r="U390" s="940"/>
      <c r="V390" s="940"/>
      <c r="W390" s="940"/>
      <c r="X390" s="940"/>
      <c r="Y390" s="940"/>
      <c r="Z390" s="940"/>
      <c r="AA390" s="940"/>
      <c r="AB390" s="940"/>
      <c r="AC390" s="940"/>
      <c r="AD390" s="941"/>
      <c r="AE390" s="942"/>
      <c r="AF390" s="942"/>
      <c r="AG390" s="952"/>
      <c r="AH390" s="952"/>
      <c r="AI390" s="943"/>
      <c r="AJ390" s="953"/>
      <c r="AK390" s="954"/>
      <c r="AL390" s="954"/>
      <c r="AM390" s="955"/>
      <c r="AN390" s="944"/>
      <c r="AO390" s="944"/>
      <c r="AP390" s="944"/>
      <c r="AQ390" s="951"/>
      <c r="AR390" s="952"/>
      <c r="AS390" s="945">
        <f t="shared" si="111"/>
        <v>0</v>
      </c>
      <c r="AT390" s="945"/>
      <c r="AU390" s="945"/>
      <c r="AV390" s="945"/>
      <c r="AW390" s="946"/>
      <c r="AX390" s="947"/>
      <c r="AY390" s="948"/>
      <c r="AZ390" s="948"/>
      <c r="BA390" s="948"/>
      <c r="BB390" s="948"/>
      <c r="CM390"/>
      <c r="CN390"/>
      <c r="CO390"/>
      <c r="CP390"/>
      <c r="CQ390" s="65"/>
      <c r="CR390" s="65"/>
      <c r="CS390" s="65"/>
      <c r="CT390" s="65"/>
      <c r="CU390" s="65"/>
      <c r="CV390" s="65"/>
      <c r="CW390" s="65"/>
      <c r="CX390" s="65"/>
      <c r="CY390" s="65"/>
      <c r="CZ390" s="65"/>
      <c r="DA390" s="65"/>
      <c r="DB390" s="65"/>
      <c r="DC390"/>
      <c r="DD390"/>
      <c r="DE390"/>
      <c r="DF390"/>
      <c r="DG390"/>
      <c r="DH390"/>
      <c r="DI390"/>
      <c r="DJ390"/>
      <c r="DK390"/>
      <c r="DL390"/>
      <c r="DM390"/>
      <c r="DN390"/>
      <c r="DO390"/>
      <c r="DP390"/>
      <c r="DQ390"/>
      <c r="DR390"/>
      <c r="DS390"/>
      <c r="DT390"/>
      <c r="DU390"/>
      <c r="DV390"/>
      <c r="DW390"/>
      <c r="DX390"/>
      <c r="DY390"/>
      <c r="DZ390"/>
      <c r="EA390"/>
      <c r="EB390"/>
      <c r="EC390"/>
      <c r="EL390" s="13"/>
      <c r="EM390" s="13"/>
      <c r="EN390" s="27">
        <f t="shared" si="110"/>
        <v>0</v>
      </c>
      <c r="EO390" s="27" t="str">
        <f t="shared" si="99"/>
        <v/>
      </c>
      <c r="EP390" s="13"/>
      <c r="EQ390" s="13">
        <f>IF(AND(OR($P390="固・国A",$P390="固・国B",$P390="固"),OR($AJ390=PL①!$H$29,$AJ390=PL①!$H$30,$AJ390=PL①!$H$31)),1,0)</f>
        <v>0</v>
      </c>
      <c r="ER390" s="13">
        <f t="shared" si="100"/>
        <v>0</v>
      </c>
      <c r="ES390" s="13">
        <f>IF(ER390=0,1,IF($R$74="",0,VLOOKUP($R$74,PL②!A$58:$P$1530,ER390))+IF($AG$74="",0,VLOOKUP($AG$74,PL②!A$58:$P$1530,ER390))+IF($AV$74="",0,VLOOKUP($AV$74,PL②!A$58:$P$1530,ER390)))</f>
        <v>1</v>
      </c>
      <c r="ET390" s="13" t="str">
        <f t="shared" si="101"/>
        <v/>
      </c>
      <c r="EU390" s="13"/>
      <c r="EV390" s="13">
        <f>IF(OR($P390="固・国A",$P390="固・国B",$P390=PL①!$A$32,$P390=PL①!$A$33),1,0)</f>
        <v>1</v>
      </c>
      <c r="EY390" s="13">
        <f t="shared" si="102"/>
        <v>0</v>
      </c>
      <c r="EZ390" s="13">
        <f t="shared" si="103"/>
        <v>0</v>
      </c>
      <c r="FA390" s="13">
        <f>IF(AND($AJ390=PL①!$H$32,OR(入力①申請書項目!$P390="固・国A",入力①申請書項目!$P390="固・国B",入力①申請書項目!$P390="固")),1,0)</f>
        <v>0</v>
      </c>
      <c r="FB390" s="13">
        <f>IF(AND($R$70=PL②!$G$1,入力①申請書項目!$AJ390=PL①!$H$29,OR(入力①申請書項目!$P390="固・国A",入力①申請書項目!$P390="固・国B",入力①申請書項目!$P390=PL①!$A$32,入力①申請書項目!$P390=PL①!$A$33)),1,0)</f>
        <v>0</v>
      </c>
      <c r="FC390" s="13">
        <f>IF(AND($AW390=PL①!$D$29,OR(入力①申請書項目!$P390="固・国A",入力①申請書項目!$P390="固・国B",入力①申請書項目!$P390="固")),1,0)</f>
        <v>0</v>
      </c>
      <c r="FE390" s="27" t="str">
        <f t="shared" si="104"/>
        <v/>
      </c>
      <c r="FF390" s="27" t="str">
        <f t="shared" si="105"/>
        <v/>
      </c>
      <c r="FG390" s="27" t="str">
        <f t="shared" si="106"/>
        <v/>
      </c>
      <c r="FH390" s="27" t="str">
        <f t="shared" si="107"/>
        <v/>
      </c>
      <c r="FI390" s="27" t="str">
        <f t="shared" si="108"/>
        <v/>
      </c>
      <c r="FK390" s="42">
        <f t="shared" si="109"/>
        <v>1</v>
      </c>
      <c r="FL390" s="42" t="str">
        <f t="shared" si="98"/>
        <v/>
      </c>
    </row>
    <row r="391" spans="4:168" ht="13.5" customHeight="1" x14ac:dyDescent="0.15">
      <c r="D391" s="234">
        <v>221</v>
      </c>
      <c r="E391" s="933"/>
      <c r="F391" s="934"/>
      <c r="G391" s="935"/>
      <c r="H391" s="936"/>
      <c r="I391" s="937"/>
      <c r="J391" s="938"/>
      <c r="K391" s="939"/>
      <c r="L391" s="939"/>
      <c r="M391" s="930"/>
      <c r="N391" s="931"/>
      <c r="O391" s="932"/>
      <c r="P391" s="938"/>
      <c r="Q391" s="938"/>
      <c r="R391" s="938"/>
      <c r="S391" s="938"/>
      <c r="T391" s="940"/>
      <c r="U391" s="940"/>
      <c r="V391" s="940"/>
      <c r="W391" s="940"/>
      <c r="X391" s="940"/>
      <c r="Y391" s="940"/>
      <c r="Z391" s="940"/>
      <c r="AA391" s="940"/>
      <c r="AB391" s="940"/>
      <c r="AC391" s="940"/>
      <c r="AD391" s="941"/>
      <c r="AE391" s="942"/>
      <c r="AF391" s="942"/>
      <c r="AG391" s="943"/>
      <c r="AH391" s="940"/>
      <c r="AI391" s="940"/>
      <c r="AJ391" s="938"/>
      <c r="AK391" s="938"/>
      <c r="AL391" s="938"/>
      <c r="AM391" s="938"/>
      <c r="AN391" s="944"/>
      <c r="AO391" s="944"/>
      <c r="AP391" s="944"/>
      <c r="AQ391" s="940"/>
      <c r="AR391" s="940"/>
      <c r="AS391" s="945">
        <f t="shared" si="111"/>
        <v>0</v>
      </c>
      <c r="AT391" s="945"/>
      <c r="AU391" s="945"/>
      <c r="AV391" s="945"/>
      <c r="AW391" s="946"/>
      <c r="AX391" s="947"/>
      <c r="AY391" s="948"/>
      <c r="AZ391" s="948"/>
      <c r="BA391" s="948"/>
      <c r="BB391" s="948"/>
      <c r="CM391"/>
      <c r="CN391"/>
      <c r="CO391"/>
      <c r="CP391"/>
      <c r="CQ391" s="65"/>
      <c r="CR391" s="65"/>
      <c r="CS391" s="65"/>
      <c r="CT391" s="65"/>
      <c r="CU391" s="65"/>
      <c r="CV391" s="65"/>
      <c r="CW391" s="65"/>
      <c r="CX391" s="65"/>
      <c r="CY391" s="65"/>
      <c r="CZ391" s="65"/>
      <c r="DA391" s="65"/>
      <c r="DB391" s="65"/>
      <c r="DC391"/>
      <c r="DD391"/>
      <c r="DE391"/>
      <c r="DF391"/>
      <c r="DG391"/>
      <c r="DH391"/>
      <c r="DI391"/>
      <c r="DJ391"/>
      <c r="DK391"/>
      <c r="DL391"/>
      <c r="DM391"/>
      <c r="DN391"/>
      <c r="DO391"/>
      <c r="DP391"/>
      <c r="DQ391"/>
      <c r="DR391"/>
      <c r="DS391"/>
      <c r="DT391"/>
      <c r="DU391"/>
      <c r="DV391"/>
      <c r="DW391"/>
      <c r="DX391"/>
      <c r="DY391"/>
      <c r="DZ391"/>
      <c r="EA391"/>
      <c r="EB391"/>
      <c r="EC391"/>
      <c r="EL391" s="13"/>
      <c r="EM391" s="13"/>
      <c r="EN391" s="27">
        <f t="shared" si="110"/>
        <v>0</v>
      </c>
      <c r="EO391" s="27" t="str">
        <f t="shared" si="99"/>
        <v/>
      </c>
      <c r="EP391" s="13"/>
      <c r="EQ391" s="13">
        <f>IF(AND(OR($P391="固・国A",$P391="固・国B",$P391="固"),OR($AJ391=PL①!$H$29,$AJ391=PL①!$H$30,$AJ391=PL①!$H$31)),1,0)</f>
        <v>0</v>
      </c>
      <c r="ER391" s="13">
        <f t="shared" si="100"/>
        <v>0</v>
      </c>
      <c r="ES391" s="13">
        <f>IF(ER391=0,1,IF($R$74="",0,VLOOKUP($R$74,PL②!A$58:$P$1530,ER391))+IF($AG$74="",0,VLOOKUP($AG$74,PL②!A$58:$P$1530,ER391))+IF($AV$74="",0,VLOOKUP($AV$74,PL②!A$58:$P$1530,ER391)))</f>
        <v>1</v>
      </c>
      <c r="ET391" s="13" t="str">
        <f t="shared" si="101"/>
        <v/>
      </c>
      <c r="EU391" s="13"/>
      <c r="EV391" s="13">
        <f>IF(OR($P391="固・国A",$P391="固・国B",$P391=PL①!$A$32,$P391=PL①!$A$33),1,0)</f>
        <v>1</v>
      </c>
      <c r="EY391" s="13">
        <f t="shared" si="102"/>
        <v>0</v>
      </c>
      <c r="EZ391" s="13">
        <f t="shared" si="103"/>
        <v>0</v>
      </c>
      <c r="FA391" s="13">
        <f>IF(AND($AJ391=PL①!$H$32,OR(入力①申請書項目!$P391="固・国A",入力①申請書項目!$P391="固・国B",入力①申請書項目!$P391="固")),1,0)</f>
        <v>0</v>
      </c>
      <c r="FB391" s="13">
        <f>IF(AND($R$70=PL②!$G$1,入力①申請書項目!$AJ391=PL①!$H$29,OR(入力①申請書項目!$P391="固・国A",入力①申請書項目!$P391="固・国B",入力①申請書項目!$P391=PL①!$A$32,入力①申請書項目!$P391=PL①!$A$33)),1,0)</f>
        <v>0</v>
      </c>
      <c r="FC391" s="13">
        <f>IF(AND($AW391=PL①!$D$29,OR(入力①申請書項目!$P391="固・国A",入力①申請書項目!$P391="固・国B",入力①申請書項目!$P391="固")),1,0)</f>
        <v>0</v>
      </c>
      <c r="FE391" s="27" t="str">
        <f t="shared" si="104"/>
        <v/>
      </c>
      <c r="FF391" s="27" t="str">
        <f t="shared" si="105"/>
        <v/>
      </c>
      <c r="FG391" s="27" t="str">
        <f t="shared" si="106"/>
        <v/>
      </c>
      <c r="FH391" s="27" t="str">
        <f t="shared" si="107"/>
        <v/>
      </c>
      <c r="FI391" s="27" t="str">
        <f t="shared" si="108"/>
        <v/>
      </c>
      <c r="FK391" s="42">
        <f t="shared" si="109"/>
        <v>1</v>
      </c>
      <c r="FL391" s="42" t="str">
        <f t="shared" si="98"/>
        <v/>
      </c>
    </row>
    <row r="392" spans="4:168" ht="13.5" customHeight="1" x14ac:dyDescent="0.15">
      <c r="D392" s="234">
        <v>222</v>
      </c>
      <c r="E392" s="933"/>
      <c r="F392" s="934"/>
      <c r="G392" s="935"/>
      <c r="H392" s="936"/>
      <c r="I392" s="937"/>
      <c r="J392" s="938"/>
      <c r="K392" s="939"/>
      <c r="L392" s="939"/>
      <c r="M392" s="930"/>
      <c r="N392" s="931"/>
      <c r="O392" s="932"/>
      <c r="P392" s="938"/>
      <c r="Q392" s="938"/>
      <c r="R392" s="938"/>
      <c r="S392" s="938"/>
      <c r="T392" s="940"/>
      <c r="U392" s="940"/>
      <c r="V392" s="940"/>
      <c r="W392" s="940"/>
      <c r="X392" s="940"/>
      <c r="Y392" s="940"/>
      <c r="Z392" s="940"/>
      <c r="AA392" s="940"/>
      <c r="AB392" s="940"/>
      <c r="AC392" s="940"/>
      <c r="AD392" s="949"/>
      <c r="AE392" s="950"/>
      <c r="AF392" s="950"/>
      <c r="AG392" s="943"/>
      <c r="AH392" s="940"/>
      <c r="AI392" s="940"/>
      <c r="AJ392" s="938"/>
      <c r="AK392" s="938"/>
      <c r="AL392" s="938"/>
      <c r="AM392" s="938"/>
      <c r="AN392" s="944"/>
      <c r="AO392" s="944"/>
      <c r="AP392" s="944"/>
      <c r="AQ392" s="940"/>
      <c r="AR392" s="940"/>
      <c r="AS392" s="945">
        <f t="shared" si="111"/>
        <v>0</v>
      </c>
      <c r="AT392" s="945"/>
      <c r="AU392" s="945"/>
      <c r="AV392" s="945"/>
      <c r="AW392" s="946"/>
      <c r="AX392" s="947"/>
      <c r="AY392" s="948"/>
      <c r="AZ392" s="948"/>
      <c r="BA392" s="948"/>
      <c r="BB392" s="948"/>
      <c r="CM392"/>
      <c r="CN392"/>
      <c r="CO392"/>
      <c r="CP392"/>
      <c r="CQ392" s="228"/>
      <c r="CR392" s="228"/>
      <c r="CS392" s="228"/>
      <c r="CT392" s="228"/>
      <c r="CU392" s="228"/>
      <c r="CV392" s="228"/>
      <c r="CW392" s="228"/>
      <c r="CX392" s="228"/>
      <c r="CY392" s="228"/>
      <c r="CZ392" s="228"/>
      <c r="DA392" s="228"/>
      <c r="DB392" s="228"/>
      <c r="DC392"/>
      <c r="DD392"/>
      <c r="DE392"/>
      <c r="DF392"/>
      <c r="DG392"/>
      <c r="DH392"/>
      <c r="DI392"/>
      <c r="DJ392"/>
      <c r="DK392"/>
      <c r="DL392"/>
      <c r="DM392"/>
      <c r="DN392"/>
      <c r="DO392"/>
      <c r="DP392"/>
      <c r="DQ392"/>
      <c r="DR392"/>
      <c r="DS392"/>
      <c r="DT392"/>
      <c r="DU392"/>
      <c r="DV392"/>
      <c r="DW392"/>
      <c r="DX392"/>
      <c r="DY392"/>
      <c r="DZ392"/>
      <c r="EA392"/>
      <c r="EB392"/>
      <c r="EC392"/>
      <c r="EL392" s="13"/>
      <c r="EM392" s="13"/>
      <c r="EN392" s="27">
        <f t="shared" si="110"/>
        <v>0</v>
      </c>
      <c r="EO392" s="27" t="str">
        <f t="shared" si="99"/>
        <v/>
      </c>
      <c r="EP392" s="13"/>
      <c r="EQ392" s="13">
        <f>IF(AND(OR($P392="固・国A",$P392="固・国B",$P392="固"),OR($AJ392=PL①!$H$29,$AJ392=PL①!$H$30,$AJ392=PL①!$H$31)),1,0)</f>
        <v>0</v>
      </c>
      <c r="ER392" s="13">
        <f t="shared" si="100"/>
        <v>0</v>
      </c>
      <c r="ES392" s="13">
        <f>IF(ER392=0,1,IF($R$74="",0,VLOOKUP($R$74,PL②!A$58:$P$1530,ER392))+IF($AG$74="",0,VLOOKUP($AG$74,PL②!A$58:$P$1530,ER392))+IF($AV$74="",0,VLOOKUP($AV$74,PL②!A$58:$P$1530,ER392)))</f>
        <v>1</v>
      </c>
      <c r="ET392" s="13" t="str">
        <f t="shared" si="101"/>
        <v/>
      </c>
      <c r="EU392" s="13"/>
      <c r="EV392" s="13">
        <f>IF(OR($P392="固・国A",$P392="固・国B",$P392=PL①!$A$32,$P392=PL①!$A$33),1,0)</f>
        <v>1</v>
      </c>
      <c r="EY392" s="13">
        <f t="shared" si="102"/>
        <v>0</v>
      </c>
      <c r="EZ392" s="13">
        <f t="shared" si="103"/>
        <v>0</v>
      </c>
      <c r="FA392" s="13">
        <f>IF(AND($AJ392=PL①!$H$32,OR(入力①申請書項目!$P392="固・国A",入力①申請書項目!$P392="固・国B",入力①申請書項目!$P392="固")),1,0)</f>
        <v>0</v>
      </c>
      <c r="FB392" s="13">
        <f>IF(AND($R$70=PL②!$G$1,入力①申請書項目!$AJ392=PL①!$H$29,OR(入力①申請書項目!$P392="固・国A",入力①申請書項目!$P392="固・国B",入力①申請書項目!$P392=PL①!$A$32,入力①申請書項目!$P392=PL①!$A$33)),1,0)</f>
        <v>0</v>
      </c>
      <c r="FC392" s="13">
        <f>IF(AND($AW392=PL①!$D$29,OR(入力①申請書項目!$P392="固・国A",入力①申請書項目!$P392="固・国B",入力①申請書項目!$P392="固")),1,0)</f>
        <v>0</v>
      </c>
      <c r="FE392" s="27" t="str">
        <f t="shared" si="104"/>
        <v/>
      </c>
      <c r="FF392" s="27" t="str">
        <f t="shared" si="105"/>
        <v/>
      </c>
      <c r="FG392" s="27" t="str">
        <f t="shared" si="106"/>
        <v/>
      </c>
      <c r="FH392" s="27" t="str">
        <f t="shared" si="107"/>
        <v/>
      </c>
      <c r="FI392" s="27" t="str">
        <f t="shared" si="108"/>
        <v/>
      </c>
      <c r="FK392" s="42">
        <f t="shared" si="109"/>
        <v>1</v>
      </c>
      <c r="FL392" s="42" t="str">
        <f t="shared" si="98"/>
        <v/>
      </c>
    </row>
    <row r="393" spans="4:168" ht="13.5" customHeight="1" x14ac:dyDescent="0.15">
      <c r="D393" s="234">
        <v>223</v>
      </c>
      <c r="E393" s="933"/>
      <c r="F393" s="934"/>
      <c r="G393" s="935"/>
      <c r="H393" s="936"/>
      <c r="I393" s="937"/>
      <c r="J393" s="938"/>
      <c r="K393" s="939"/>
      <c r="L393" s="939"/>
      <c r="M393" s="930"/>
      <c r="N393" s="931"/>
      <c r="O393" s="932"/>
      <c r="P393" s="938"/>
      <c r="Q393" s="938"/>
      <c r="R393" s="938"/>
      <c r="S393" s="938"/>
      <c r="T393" s="940"/>
      <c r="U393" s="940"/>
      <c r="V393" s="940"/>
      <c r="W393" s="940"/>
      <c r="X393" s="940"/>
      <c r="Y393" s="940"/>
      <c r="Z393" s="940"/>
      <c r="AA393" s="940"/>
      <c r="AB393" s="940"/>
      <c r="AC393" s="940"/>
      <c r="AD393" s="941"/>
      <c r="AE393" s="942"/>
      <c r="AF393" s="942"/>
      <c r="AG393" s="952"/>
      <c r="AH393" s="952"/>
      <c r="AI393" s="943"/>
      <c r="AJ393" s="953"/>
      <c r="AK393" s="954"/>
      <c r="AL393" s="954"/>
      <c r="AM393" s="955"/>
      <c r="AN393" s="944"/>
      <c r="AO393" s="944"/>
      <c r="AP393" s="944"/>
      <c r="AQ393" s="951"/>
      <c r="AR393" s="952"/>
      <c r="AS393" s="945">
        <f t="shared" si="111"/>
        <v>0</v>
      </c>
      <c r="AT393" s="945"/>
      <c r="AU393" s="945"/>
      <c r="AV393" s="945"/>
      <c r="AW393" s="946"/>
      <c r="AX393" s="947"/>
      <c r="AY393" s="948"/>
      <c r="AZ393" s="948"/>
      <c r="BA393" s="948"/>
      <c r="BB393" s="948"/>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L393" s="13"/>
      <c r="EM393" s="13"/>
      <c r="EN393" s="27">
        <f t="shared" si="110"/>
        <v>0</v>
      </c>
      <c r="EO393" s="27" t="str">
        <f t="shared" si="99"/>
        <v/>
      </c>
      <c r="EP393" s="13"/>
      <c r="EQ393" s="13">
        <f>IF(AND(OR($P393="固・国A",$P393="固・国B",$P393="固"),OR($AJ393=PL①!$H$29,$AJ393=PL①!$H$30,$AJ393=PL①!$H$31)),1,0)</f>
        <v>0</v>
      </c>
      <c r="ER393" s="13">
        <f t="shared" si="100"/>
        <v>0</v>
      </c>
      <c r="ES393" s="13">
        <f>IF(ER393=0,1,IF($R$74="",0,VLOOKUP($R$74,PL②!A$58:$P$1530,ER393))+IF($AG$74="",0,VLOOKUP($AG$74,PL②!A$58:$P$1530,ER393))+IF($AV$74="",0,VLOOKUP($AV$74,PL②!A$58:$P$1530,ER393)))</f>
        <v>1</v>
      </c>
      <c r="ET393" s="13" t="str">
        <f t="shared" si="101"/>
        <v/>
      </c>
      <c r="EU393" s="13"/>
      <c r="EV393" s="13">
        <f>IF(OR($P393="固・国A",$P393="固・国B",$P393=PL①!$A$32,$P393=PL①!$A$33),1,0)</f>
        <v>1</v>
      </c>
      <c r="EY393" s="13">
        <f t="shared" si="102"/>
        <v>0</v>
      </c>
      <c r="EZ393" s="13">
        <f t="shared" si="103"/>
        <v>0</v>
      </c>
      <c r="FA393" s="13">
        <f>IF(AND($AJ393=PL①!$H$32,OR(入力①申請書項目!$P393="固・国A",入力①申請書項目!$P393="固・国B",入力①申請書項目!$P393="固")),1,0)</f>
        <v>0</v>
      </c>
      <c r="FB393" s="13">
        <f>IF(AND($R$70=PL②!$G$1,入力①申請書項目!$AJ393=PL①!$H$29,OR(入力①申請書項目!$P393="固・国A",入力①申請書項目!$P393="固・国B",入力①申請書項目!$P393=PL①!$A$32,入力①申請書項目!$P393=PL①!$A$33)),1,0)</f>
        <v>0</v>
      </c>
      <c r="FC393" s="13">
        <f>IF(AND($AW393=PL①!$D$29,OR(入力①申請書項目!$P393="固・国A",入力①申請書項目!$P393="固・国B",入力①申請書項目!$P393="固")),1,0)</f>
        <v>0</v>
      </c>
      <c r="FE393" s="27" t="str">
        <f t="shared" si="104"/>
        <v/>
      </c>
      <c r="FF393" s="27" t="str">
        <f t="shared" si="105"/>
        <v/>
      </c>
      <c r="FG393" s="27" t="str">
        <f t="shared" si="106"/>
        <v/>
      </c>
      <c r="FH393" s="27" t="str">
        <f t="shared" si="107"/>
        <v/>
      </c>
      <c r="FI393" s="27" t="str">
        <f t="shared" si="108"/>
        <v/>
      </c>
      <c r="FK393" s="42">
        <f t="shared" si="109"/>
        <v>1</v>
      </c>
      <c r="FL393" s="42" t="str">
        <f t="shared" si="98"/>
        <v/>
      </c>
    </row>
    <row r="394" spans="4:168" ht="13.5" customHeight="1" x14ac:dyDescent="0.15">
      <c r="D394" s="234">
        <v>224</v>
      </c>
      <c r="E394" s="933"/>
      <c r="F394" s="934"/>
      <c r="G394" s="935"/>
      <c r="H394" s="936"/>
      <c r="I394" s="937"/>
      <c r="J394" s="938"/>
      <c r="K394" s="939"/>
      <c r="L394" s="939"/>
      <c r="M394" s="930"/>
      <c r="N394" s="931"/>
      <c r="O394" s="932"/>
      <c r="P394" s="938"/>
      <c r="Q394" s="938"/>
      <c r="R394" s="938"/>
      <c r="S394" s="938"/>
      <c r="T394" s="940"/>
      <c r="U394" s="940"/>
      <c r="V394" s="940"/>
      <c r="W394" s="940"/>
      <c r="X394" s="940"/>
      <c r="Y394" s="940"/>
      <c r="Z394" s="940"/>
      <c r="AA394" s="940"/>
      <c r="AB394" s="940"/>
      <c r="AC394" s="940"/>
      <c r="AD394" s="941"/>
      <c r="AE394" s="942"/>
      <c r="AF394" s="942"/>
      <c r="AG394" s="943"/>
      <c r="AH394" s="940"/>
      <c r="AI394" s="940"/>
      <c r="AJ394" s="938"/>
      <c r="AK394" s="938"/>
      <c r="AL394" s="938"/>
      <c r="AM394" s="938"/>
      <c r="AN394" s="944"/>
      <c r="AO394" s="944"/>
      <c r="AP394" s="944"/>
      <c r="AQ394" s="940"/>
      <c r="AR394" s="940"/>
      <c r="AS394" s="945">
        <f t="shared" si="111"/>
        <v>0</v>
      </c>
      <c r="AT394" s="945"/>
      <c r="AU394" s="945"/>
      <c r="AV394" s="945"/>
      <c r="AW394" s="946"/>
      <c r="AX394" s="947"/>
      <c r="AY394" s="948"/>
      <c r="AZ394" s="948"/>
      <c r="BA394" s="948"/>
      <c r="BB394" s="948"/>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L394" s="13"/>
      <c r="EM394" s="13"/>
      <c r="EN394" s="27">
        <f t="shared" si="110"/>
        <v>0</v>
      </c>
      <c r="EO394" s="27" t="str">
        <f t="shared" si="99"/>
        <v/>
      </c>
      <c r="EP394" s="13"/>
      <c r="EQ394" s="13">
        <f>IF(AND(OR($P394="固・国A",$P394="固・国B",$P394="固"),OR($AJ394=PL①!$H$29,$AJ394=PL①!$H$30,$AJ394=PL①!$H$31)),1,0)</f>
        <v>0</v>
      </c>
      <c r="ER394" s="13">
        <f t="shared" si="100"/>
        <v>0</v>
      </c>
      <c r="ES394" s="13">
        <f>IF(ER394=0,1,IF($R$74="",0,VLOOKUP($R$74,PL②!A$58:$P$1530,ER394))+IF($AG$74="",0,VLOOKUP($AG$74,PL②!A$58:$P$1530,ER394))+IF($AV$74="",0,VLOOKUP($AV$74,PL②!A$58:$P$1530,ER394)))</f>
        <v>1</v>
      </c>
      <c r="ET394" s="13" t="str">
        <f t="shared" si="101"/>
        <v/>
      </c>
      <c r="EU394" s="13"/>
      <c r="EV394" s="13">
        <f>IF(OR($P394="固・国A",$P394="固・国B",$P394=PL①!$A$32,$P394=PL①!$A$33),1,0)</f>
        <v>1</v>
      </c>
      <c r="EY394" s="13">
        <f t="shared" si="102"/>
        <v>0</v>
      </c>
      <c r="EZ394" s="13">
        <f t="shared" si="103"/>
        <v>0</v>
      </c>
      <c r="FA394" s="13">
        <f>IF(AND($AJ394=PL①!$H$32,OR(入力①申請書項目!$P394="固・国A",入力①申請書項目!$P394="固・国B",入力①申請書項目!$P394="固")),1,0)</f>
        <v>0</v>
      </c>
      <c r="FB394" s="13">
        <f>IF(AND($R$70=PL②!$G$1,入力①申請書項目!$AJ394=PL①!$H$29,OR(入力①申請書項目!$P394="固・国A",入力①申請書項目!$P394="固・国B",入力①申請書項目!$P394=PL①!$A$32,入力①申請書項目!$P394=PL①!$A$33)),1,0)</f>
        <v>0</v>
      </c>
      <c r="FC394" s="13">
        <f>IF(AND($AW394=PL①!$D$29,OR(入力①申請書項目!$P394="固・国A",入力①申請書項目!$P394="固・国B",入力①申請書項目!$P394="固")),1,0)</f>
        <v>0</v>
      </c>
      <c r="FE394" s="27" t="str">
        <f t="shared" si="104"/>
        <v/>
      </c>
      <c r="FF394" s="27" t="str">
        <f t="shared" si="105"/>
        <v/>
      </c>
      <c r="FG394" s="27" t="str">
        <f t="shared" si="106"/>
        <v/>
      </c>
      <c r="FH394" s="27" t="str">
        <f t="shared" si="107"/>
        <v/>
      </c>
      <c r="FI394" s="27" t="str">
        <f t="shared" si="108"/>
        <v/>
      </c>
      <c r="FK394" s="42">
        <f t="shared" si="109"/>
        <v>1</v>
      </c>
      <c r="FL394" s="42" t="str">
        <f t="shared" si="98"/>
        <v/>
      </c>
    </row>
    <row r="395" spans="4:168" ht="13.5" customHeight="1" x14ac:dyDescent="0.15">
      <c r="D395" s="234">
        <v>225</v>
      </c>
      <c r="E395" s="933"/>
      <c r="F395" s="934"/>
      <c r="G395" s="935"/>
      <c r="H395" s="936"/>
      <c r="I395" s="937"/>
      <c r="J395" s="938"/>
      <c r="K395" s="939"/>
      <c r="L395" s="939"/>
      <c r="M395" s="930"/>
      <c r="N395" s="931"/>
      <c r="O395" s="932"/>
      <c r="P395" s="938"/>
      <c r="Q395" s="938"/>
      <c r="R395" s="938"/>
      <c r="S395" s="938"/>
      <c r="T395" s="940"/>
      <c r="U395" s="940"/>
      <c r="V395" s="940"/>
      <c r="W395" s="940"/>
      <c r="X395" s="940"/>
      <c r="Y395" s="940"/>
      <c r="Z395" s="940"/>
      <c r="AA395" s="940"/>
      <c r="AB395" s="940"/>
      <c r="AC395" s="940"/>
      <c r="AD395" s="949"/>
      <c r="AE395" s="950"/>
      <c r="AF395" s="950"/>
      <c r="AG395" s="943"/>
      <c r="AH395" s="940"/>
      <c r="AI395" s="940"/>
      <c r="AJ395" s="938"/>
      <c r="AK395" s="938"/>
      <c r="AL395" s="938"/>
      <c r="AM395" s="938"/>
      <c r="AN395" s="944"/>
      <c r="AO395" s="944"/>
      <c r="AP395" s="944"/>
      <c r="AQ395" s="940"/>
      <c r="AR395" s="940"/>
      <c r="AS395" s="945">
        <f t="shared" si="111"/>
        <v>0</v>
      </c>
      <c r="AT395" s="945"/>
      <c r="AU395" s="945"/>
      <c r="AV395" s="945"/>
      <c r="AW395" s="946"/>
      <c r="AX395" s="947"/>
      <c r="AY395" s="948"/>
      <c r="AZ395" s="948"/>
      <c r="BA395" s="948"/>
      <c r="BB395" s="948"/>
      <c r="CM395" s="189"/>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L395" s="13"/>
      <c r="EM395" s="13"/>
      <c r="EN395" s="27">
        <f t="shared" si="110"/>
        <v>0</v>
      </c>
      <c r="EO395" s="27" t="str">
        <f t="shared" si="99"/>
        <v/>
      </c>
      <c r="EP395" s="13"/>
      <c r="EQ395" s="13">
        <f>IF(AND(OR($P395="固・国A",$P395="固・国B",$P395="固"),OR($AJ395=PL①!$H$29,$AJ395=PL①!$H$30,$AJ395=PL①!$H$31)),1,0)</f>
        <v>0</v>
      </c>
      <c r="ER395" s="13">
        <f t="shared" si="100"/>
        <v>0</v>
      </c>
      <c r="ES395" s="13">
        <f>IF(ER395=0,1,IF($R$74="",0,VLOOKUP($R$74,PL②!A$58:$P$1530,ER395))+IF($AG$74="",0,VLOOKUP($AG$74,PL②!A$58:$P$1530,ER395))+IF($AV$74="",0,VLOOKUP($AV$74,PL②!A$58:$P$1530,ER395)))</f>
        <v>1</v>
      </c>
      <c r="ET395" s="13" t="str">
        <f t="shared" si="101"/>
        <v/>
      </c>
      <c r="EU395" s="13"/>
      <c r="EV395" s="13">
        <f>IF(OR($P395="固・国A",$P395="固・国B",$P395=PL①!$A$32,$P395=PL①!$A$33),1,0)</f>
        <v>1</v>
      </c>
      <c r="EY395" s="13">
        <f t="shared" si="102"/>
        <v>0</v>
      </c>
      <c r="EZ395" s="13">
        <f t="shared" si="103"/>
        <v>0</v>
      </c>
      <c r="FA395" s="13">
        <f>IF(AND($AJ395=PL①!$H$32,OR(入力①申請書項目!$P395="固・国A",入力①申請書項目!$P395="固・国B",入力①申請書項目!$P395="固")),1,0)</f>
        <v>0</v>
      </c>
      <c r="FB395" s="13">
        <f>IF(AND($R$70=PL②!$G$1,入力①申請書項目!$AJ395=PL①!$H$29,OR(入力①申請書項目!$P395="固・国A",入力①申請書項目!$P395="固・国B",入力①申請書項目!$P395=PL①!$A$32,入力①申請書項目!$P395=PL①!$A$33)),1,0)</f>
        <v>0</v>
      </c>
      <c r="FC395" s="13">
        <f>IF(AND($AW395=PL①!$D$29,OR(入力①申請書項目!$P395="固・国A",入力①申請書項目!$P395="固・国B",入力①申請書項目!$P395="固")),1,0)</f>
        <v>0</v>
      </c>
      <c r="FE395" s="27" t="str">
        <f t="shared" si="104"/>
        <v/>
      </c>
      <c r="FF395" s="27" t="str">
        <f t="shared" si="105"/>
        <v/>
      </c>
      <c r="FG395" s="27" t="str">
        <f t="shared" si="106"/>
        <v/>
      </c>
      <c r="FH395" s="27" t="str">
        <f t="shared" si="107"/>
        <v/>
      </c>
      <c r="FI395" s="27" t="str">
        <f t="shared" si="108"/>
        <v/>
      </c>
      <c r="FK395" s="42">
        <f t="shared" si="109"/>
        <v>1</v>
      </c>
      <c r="FL395" s="42" t="str">
        <f t="shared" ref="FL395:FL458" si="112">IF(FK395=0,"No."&amp;ROW(A227)&amp;" ","")</f>
        <v/>
      </c>
    </row>
    <row r="396" spans="4:168" ht="13.5" customHeight="1" x14ac:dyDescent="0.15">
      <c r="D396" s="234">
        <v>226</v>
      </c>
      <c r="E396" s="933"/>
      <c r="F396" s="934"/>
      <c r="G396" s="935"/>
      <c r="H396" s="936"/>
      <c r="I396" s="937"/>
      <c r="J396" s="938"/>
      <c r="K396" s="939"/>
      <c r="L396" s="939"/>
      <c r="M396" s="930"/>
      <c r="N396" s="931"/>
      <c r="O396" s="932"/>
      <c r="P396" s="938"/>
      <c r="Q396" s="938"/>
      <c r="R396" s="938"/>
      <c r="S396" s="938"/>
      <c r="T396" s="940"/>
      <c r="U396" s="940"/>
      <c r="V396" s="940"/>
      <c r="W396" s="940"/>
      <c r="X396" s="940"/>
      <c r="Y396" s="940"/>
      <c r="Z396" s="940"/>
      <c r="AA396" s="940"/>
      <c r="AB396" s="940"/>
      <c r="AC396" s="940"/>
      <c r="AD396" s="941"/>
      <c r="AE396" s="942"/>
      <c r="AF396" s="942"/>
      <c r="AG396" s="952"/>
      <c r="AH396" s="952"/>
      <c r="AI396" s="943"/>
      <c r="AJ396" s="953"/>
      <c r="AK396" s="954"/>
      <c r="AL396" s="954"/>
      <c r="AM396" s="955"/>
      <c r="AN396" s="944"/>
      <c r="AO396" s="944"/>
      <c r="AP396" s="944"/>
      <c r="AQ396" s="951"/>
      <c r="AR396" s="952"/>
      <c r="AS396" s="945">
        <f t="shared" si="111"/>
        <v>0</v>
      </c>
      <c r="AT396" s="945"/>
      <c r="AU396" s="945"/>
      <c r="AV396" s="945"/>
      <c r="AW396" s="946"/>
      <c r="AX396" s="947"/>
      <c r="AY396" s="948"/>
      <c r="AZ396" s="948"/>
      <c r="BA396" s="948"/>
      <c r="BB396" s="948"/>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L396" s="13"/>
      <c r="EM396" s="13"/>
      <c r="EN396" s="27">
        <f t="shared" si="110"/>
        <v>0</v>
      </c>
      <c r="EO396" s="27" t="str">
        <f t="shared" si="99"/>
        <v/>
      </c>
      <c r="EP396" s="13"/>
      <c r="EQ396" s="13">
        <f>IF(AND(OR($P396="固・国A",$P396="固・国B",$P396="固"),OR($AJ396=PL①!$H$29,$AJ396=PL①!$H$30,$AJ396=PL①!$H$31)),1,0)</f>
        <v>0</v>
      </c>
      <c r="ER396" s="13">
        <f t="shared" si="100"/>
        <v>0</v>
      </c>
      <c r="ES396" s="13">
        <f>IF(ER396=0,1,IF($R$74="",0,VLOOKUP($R$74,PL②!A$58:$P$1530,ER396))+IF($AG$74="",0,VLOOKUP($AG$74,PL②!A$58:$P$1530,ER396))+IF($AV$74="",0,VLOOKUP($AV$74,PL②!A$58:$P$1530,ER396)))</f>
        <v>1</v>
      </c>
      <c r="ET396" s="13" t="str">
        <f t="shared" si="101"/>
        <v/>
      </c>
      <c r="EU396" s="13"/>
      <c r="EV396" s="13">
        <f>IF(OR($P396="固・国A",$P396="固・国B",$P396=PL①!$A$32,$P396=PL①!$A$33),1,0)</f>
        <v>1</v>
      </c>
      <c r="EY396" s="13">
        <f t="shared" si="102"/>
        <v>0</v>
      </c>
      <c r="EZ396" s="13">
        <f t="shared" si="103"/>
        <v>0</v>
      </c>
      <c r="FA396" s="13">
        <f>IF(AND($AJ396=PL①!$H$32,OR(入力①申請書項目!$P396="固・国A",入力①申請書項目!$P396="固・国B",入力①申請書項目!$P396="固")),1,0)</f>
        <v>0</v>
      </c>
      <c r="FB396" s="13">
        <f>IF(AND($R$70=PL②!$G$1,入力①申請書項目!$AJ396=PL①!$H$29,OR(入力①申請書項目!$P396="固・国A",入力①申請書項目!$P396="固・国B",入力①申請書項目!$P396=PL①!$A$32,入力①申請書項目!$P396=PL①!$A$33)),1,0)</f>
        <v>0</v>
      </c>
      <c r="FC396" s="13">
        <f>IF(AND($AW396=PL①!$D$29,OR(入力①申請書項目!$P396="固・国A",入力①申請書項目!$P396="固・国B",入力①申請書項目!$P396="固")),1,0)</f>
        <v>0</v>
      </c>
      <c r="FE396" s="27" t="str">
        <f t="shared" si="104"/>
        <v/>
      </c>
      <c r="FF396" s="27" t="str">
        <f t="shared" si="105"/>
        <v/>
      </c>
      <c r="FG396" s="27" t="str">
        <f t="shared" si="106"/>
        <v/>
      </c>
      <c r="FH396" s="27" t="str">
        <f t="shared" si="107"/>
        <v/>
      </c>
      <c r="FI396" s="27" t="str">
        <f t="shared" si="108"/>
        <v/>
      </c>
      <c r="FK396" s="42">
        <f t="shared" si="109"/>
        <v>1</v>
      </c>
      <c r="FL396" s="42" t="str">
        <f t="shared" si="112"/>
        <v/>
      </c>
    </row>
    <row r="397" spans="4:168" ht="13.5" customHeight="1" x14ac:dyDescent="0.15">
      <c r="D397" s="234">
        <v>227</v>
      </c>
      <c r="E397" s="933"/>
      <c r="F397" s="934"/>
      <c r="G397" s="935"/>
      <c r="H397" s="936"/>
      <c r="I397" s="937"/>
      <c r="J397" s="938"/>
      <c r="K397" s="939"/>
      <c r="L397" s="939"/>
      <c r="M397" s="930"/>
      <c r="N397" s="931"/>
      <c r="O397" s="932"/>
      <c r="P397" s="938"/>
      <c r="Q397" s="938"/>
      <c r="R397" s="938"/>
      <c r="S397" s="938"/>
      <c r="T397" s="940"/>
      <c r="U397" s="940"/>
      <c r="V397" s="940"/>
      <c r="W397" s="940"/>
      <c r="X397" s="940"/>
      <c r="Y397" s="940"/>
      <c r="Z397" s="940"/>
      <c r="AA397" s="940"/>
      <c r="AB397" s="940"/>
      <c r="AC397" s="940"/>
      <c r="AD397" s="941"/>
      <c r="AE397" s="942"/>
      <c r="AF397" s="942"/>
      <c r="AG397" s="943"/>
      <c r="AH397" s="940"/>
      <c r="AI397" s="940"/>
      <c r="AJ397" s="938"/>
      <c r="AK397" s="938"/>
      <c r="AL397" s="938"/>
      <c r="AM397" s="938"/>
      <c r="AN397" s="944"/>
      <c r="AO397" s="944"/>
      <c r="AP397" s="944"/>
      <c r="AQ397" s="940"/>
      <c r="AR397" s="940"/>
      <c r="AS397" s="945">
        <f t="shared" si="111"/>
        <v>0</v>
      </c>
      <c r="AT397" s="945"/>
      <c r="AU397" s="945"/>
      <c r="AV397" s="945"/>
      <c r="AW397" s="946"/>
      <c r="AX397" s="947"/>
      <c r="AY397" s="948"/>
      <c r="AZ397" s="948"/>
      <c r="BA397" s="948"/>
      <c r="BB397" s="948"/>
      <c r="CM397"/>
      <c r="CN397" s="191"/>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L397" s="13"/>
      <c r="EM397" s="13"/>
      <c r="EN397" s="27">
        <f t="shared" si="110"/>
        <v>0</v>
      </c>
      <c r="EO397" s="27" t="str">
        <f t="shared" ref="EO397:EO460" si="113">IF($T397="","",$G397*12+$J397)</f>
        <v/>
      </c>
      <c r="EP397" s="13"/>
      <c r="EQ397" s="13">
        <f>IF(AND(OR($P397="固・国A",$P397="固・国B",$P397="固"),OR($AJ397=PL①!$H$29,$AJ397=PL①!$H$30,$AJ397=PL①!$H$31)),1,0)</f>
        <v>0</v>
      </c>
      <c r="ER397" s="13">
        <f t="shared" ref="ER397:ER460" si="114">IF($EQ397=1,IF($AD397="埼玉県",10,0)+IF($AD397="千葉県",11,0)+IF($AD397="東京都",12,0)+IF($AD397="神奈川県",13,0)+IF($AD397="愛知県",14,0)+IF($AD397="京都府",15,0)+IF($AD397="大阪府",16,0),0)</f>
        <v>0</v>
      </c>
      <c r="ES397" s="13">
        <f>IF(ER397=0,1,IF($R$74="",0,VLOOKUP($R$74,PL②!A$58:$P$1530,ER397))+IF($AG$74="",0,VLOOKUP($AG$74,PL②!A$58:$P$1530,ER397))+IF($AV$74="",0,VLOOKUP($AV$74,PL②!A$58:$P$1530,ER397)))</f>
        <v>1</v>
      </c>
      <c r="ET397" s="13" t="str">
        <f t="shared" ref="ET397:ET460" si="115">IF($ES397=0,"No."&amp;ROW($A256)&amp;" ","")</f>
        <v/>
      </c>
      <c r="EU397" s="13"/>
      <c r="EV397" s="13">
        <f>IF(OR($P397="固・国A",$P397="固・国B",$P397=PL①!$A$32,$P397=PL①!$A$33),1,0)</f>
        <v>1</v>
      </c>
      <c r="EY397" s="13">
        <f t="shared" ref="EY397:EY460" si="116">IF(AND($EO397&lt;$EY$178,$EV397=1),1,0)</f>
        <v>0</v>
      </c>
      <c r="EZ397" s="13">
        <f t="shared" ref="EZ397:EZ460" si="117">IF(AND($EO397&lt;$EY$178,$EQ397),1,0)</f>
        <v>0</v>
      </c>
      <c r="FA397" s="13">
        <f>IF(AND($AJ397=PL①!$H$32,OR(入力①申請書項目!$P397="固・国A",入力①申請書項目!$P397="固・国B",入力①申請書項目!$P397="固")),1,0)</f>
        <v>0</v>
      </c>
      <c r="FB397" s="13">
        <f>IF(AND($R$70=PL②!$G$1,入力①申請書項目!$AJ397=PL①!$H$29,OR(入力①申請書項目!$P397="固・国A",入力①申請書項目!$P397="固・国B",入力①申請書項目!$P397=PL①!$A$32,入力①申請書項目!$P397=PL①!$A$33)),1,0)</f>
        <v>0</v>
      </c>
      <c r="FC397" s="13">
        <f>IF(AND($AW397=PL①!$D$29,OR(入力①申請書項目!$P397="固・国A",入力①申請書項目!$P397="固・国B",入力①申請書項目!$P397="固")),1,0)</f>
        <v>0</v>
      </c>
      <c r="FE397" s="27" t="str">
        <f t="shared" ref="FE397:FE460" si="118">IF($EY397=1,"No."&amp;ROW($A256)&amp;" ","")</f>
        <v/>
      </c>
      <c r="FF397" s="27" t="str">
        <f t="shared" ref="FF397:FF460" si="119">IF($EZ397=1,"No."&amp;ROW($A256)&amp;" ","")</f>
        <v/>
      </c>
      <c r="FG397" s="27" t="str">
        <f t="shared" ref="FG397:FG460" si="120">IF($FA397=1,"No."&amp;ROW($A256)&amp;" ","")</f>
        <v/>
      </c>
      <c r="FH397" s="27" t="str">
        <f t="shared" ref="FH397:FH460" si="121">IF($FB397=1,"No."&amp;ROW($A256)&amp;" ","")</f>
        <v/>
      </c>
      <c r="FI397" s="27" t="str">
        <f t="shared" ref="FI397:FI460" si="122">IF($FC397=1,"No."&amp;ROW($A256)&amp;" ","")</f>
        <v/>
      </c>
      <c r="FK397" s="42">
        <f t="shared" ref="FK397:FK460" si="123">IF($T397="",1,IF($P397="",0,1)*IF($AD397="",0,1)*IF($AJ397="",0,1)*IF($AY397="",0,1))</f>
        <v>1</v>
      </c>
      <c r="FL397" s="42" t="str">
        <f t="shared" si="112"/>
        <v/>
      </c>
    </row>
    <row r="398" spans="4:168" ht="13.5" customHeight="1" x14ac:dyDescent="0.15">
      <c r="D398" s="234">
        <v>228</v>
      </c>
      <c r="E398" s="933"/>
      <c r="F398" s="934"/>
      <c r="G398" s="935"/>
      <c r="H398" s="936"/>
      <c r="I398" s="937"/>
      <c r="J398" s="938"/>
      <c r="K398" s="939"/>
      <c r="L398" s="939"/>
      <c r="M398" s="930"/>
      <c r="N398" s="931"/>
      <c r="O398" s="932"/>
      <c r="P398" s="938"/>
      <c r="Q398" s="938"/>
      <c r="R398" s="938"/>
      <c r="S398" s="938"/>
      <c r="T398" s="940"/>
      <c r="U398" s="940"/>
      <c r="V398" s="940"/>
      <c r="W398" s="940"/>
      <c r="X398" s="940"/>
      <c r="Y398" s="940"/>
      <c r="Z398" s="940"/>
      <c r="AA398" s="940"/>
      <c r="AB398" s="940"/>
      <c r="AC398" s="940"/>
      <c r="AD398" s="949"/>
      <c r="AE398" s="950"/>
      <c r="AF398" s="950"/>
      <c r="AG398" s="943"/>
      <c r="AH398" s="940"/>
      <c r="AI398" s="940"/>
      <c r="AJ398" s="938"/>
      <c r="AK398" s="938"/>
      <c r="AL398" s="938"/>
      <c r="AM398" s="938"/>
      <c r="AN398" s="944"/>
      <c r="AO398" s="944"/>
      <c r="AP398" s="944"/>
      <c r="AQ398" s="940"/>
      <c r="AR398" s="940"/>
      <c r="AS398" s="945">
        <f t="shared" si="111"/>
        <v>0</v>
      </c>
      <c r="AT398" s="945"/>
      <c r="AU398" s="945"/>
      <c r="AV398" s="945"/>
      <c r="AW398" s="946"/>
      <c r="AX398" s="947"/>
      <c r="AY398" s="948"/>
      <c r="AZ398" s="948"/>
      <c r="BA398" s="948"/>
      <c r="BB398" s="948"/>
      <c r="CM398"/>
      <c r="CN398"/>
      <c r="CO398" s="191"/>
      <c r="CP398" s="191"/>
      <c r="CQ398" s="191"/>
      <c r="CR398" s="191"/>
      <c r="CS398" s="191"/>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L398" s="13"/>
      <c r="EM398" s="13"/>
      <c r="EN398" s="27">
        <f t="shared" ref="EN398:EN461" si="124">IF($T398="",0,1)</f>
        <v>0</v>
      </c>
      <c r="EO398" s="27" t="str">
        <f t="shared" si="113"/>
        <v/>
      </c>
      <c r="EP398" s="13"/>
      <c r="EQ398" s="13">
        <f>IF(AND(OR($P398="固・国A",$P398="固・国B",$P398="固"),OR($AJ398=PL①!$H$29,$AJ398=PL①!$H$30,$AJ398=PL①!$H$31)),1,0)</f>
        <v>0</v>
      </c>
      <c r="ER398" s="13">
        <f t="shared" si="114"/>
        <v>0</v>
      </c>
      <c r="ES398" s="13">
        <f>IF(ER398=0,1,IF($R$74="",0,VLOOKUP($R$74,PL②!A$58:$P$1530,ER398))+IF($AG$74="",0,VLOOKUP($AG$74,PL②!A$58:$P$1530,ER398))+IF($AV$74="",0,VLOOKUP($AV$74,PL②!A$58:$P$1530,ER398)))</f>
        <v>1</v>
      </c>
      <c r="ET398" s="13" t="str">
        <f t="shared" si="115"/>
        <v/>
      </c>
      <c r="EU398" s="13"/>
      <c r="EV398" s="13">
        <f>IF(OR($P398="固・国A",$P398="固・国B",$P398=PL①!$A$32,$P398=PL①!$A$33),1,0)</f>
        <v>1</v>
      </c>
      <c r="EY398" s="13">
        <f t="shared" si="116"/>
        <v>0</v>
      </c>
      <c r="EZ398" s="13">
        <f t="shared" si="117"/>
        <v>0</v>
      </c>
      <c r="FA398" s="13">
        <f>IF(AND($AJ398=PL①!$H$32,OR(入力①申請書項目!$P398="固・国A",入力①申請書項目!$P398="固・国B",入力①申請書項目!$P398="固")),1,0)</f>
        <v>0</v>
      </c>
      <c r="FB398" s="13">
        <f>IF(AND($R$70=PL②!$G$1,入力①申請書項目!$AJ398=PL①!$H$29,OR(入力①申請書項目!$P398="固・国A",入力①申請書項目!$P398="固・国B",入力①申請書項目!$P398=PL①!$A$32,入力①申請書項目!$P398=PL①!$A$33)),1,0)</f>
        <v>0</v>
      </c>
      <c r="FC398" s="13">
        <f>IF(AND($AW398=PL①!$D$29,OR(入力①申請書項目!$P398="固・国A",入力①申請書項目!$P398="固・国B",入力①申請書項目!$P398="固")),1,0)</f>
        <v>0</v>
      </c>
      <c r="FE398" s="27" t="str">
        <f t="shared" si="118"/>
        <v/>
      </c>
      <c r="FF398" s="27" t="str">
        <f t="shared" si="119"/>
        <v/>
      </c>
      <c r="FG398" s="27" t="str">
        <f t="shared" si="120"/>
        <v/>
      </c>
      <c r="FH398" s="27" t="str">
        <f t="shared" si="121"/>
        <v/>
      </c>
      <c r="FI398" s="27" t="str">
        <f t="shared" si="122"/>
        <v/>
      </c>
      <c r="FK398" s="42">
        <f t="shared" si="123"/>
        <v>1</v>
      </c>
      <c r="FL398" s="42" t="str">
        <f t="shared" si="112"/>
        <v/>
      </c>
    </row>
    <row r="399" spans="4:168" ht="13.5" customHeight="1" x14ac:dyDescent="0.15">
      <c r="D399" s="234">
        <v>229</v>
      </c>
      <c r="E399" s="933"/>
      <c r="F399" s="934"/>
      <c r="G399" s="935"/>
      <c r="H399" s="936"/>
      <c r="I399" s="937"/>
      <c r="J399" s="938"/>
      <c r="K399" s="939"/>
      <c r="L399" s="939"/>
      <c r="M399" s="930"/>
      <c r="N399" s="931"/>
      <c r="O399" s="932"/>
      <c r="P399" s="938"/>
      <c r="Q399" s="938"/>
      <c r="R399" s="938"/>
      <c r="S399" s="938"/>
      <c r="T399" s="940"/>
      <c r="U399" s="940"/>
      <c r="V399" s="940"/>
      <c r="W399" s="940"/>
      <c r="X399" s="940"/>
      <c r="Y399" s="940"/>
      <c r="Z399" s="940"/>
      <c r="AA399" s="940"/>
      <c r="AB399" s="940"/>
      <c r="AC399" s="940"/>
      <c r="AD399" s="941"/>
      <c r="AE399" s="942"/>
      <c r="AF399" s="942"/>
      <c r="AG399" s="952"/>
      <c r="AH399" s="952"/>
      <c r="AI399" s="943"/>
      <c r="AJ399" s="953"/>
      <c r="AK399" s="954"/>
      <c r="AL399" s="954"/>
      <c r="AM399" s="955"/>
      <c r="AN399" s="944"/>
      <c r="AO399" s="944"/>
      <c r="AP399" s="944"/>
      <c r="AQ399" s="951"/>
      <c r="AR399" s="952"/>
      <c r="AS399" s="945">
        <f t="shared" si="111"/>
        <v>0</v>
      </c>
      <c r="AT399" s="945"/>
      <c r="AU399" s="945"/>
      <c r="AV399" s="945"/>
      <c r="AW399" s="946"/>
      <c r="AX399" s="947"/>
      <c r="AY399" s="948"/>
      <c r="AZ399" s="948"/>
      <c r="BA399" s="948"/>
      <c r="BB399" s="948"/>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L399" s="13"/>
      <c r="EM399" s="13"/>
      <c r="EN399" s="27">
        <f t="shared" si="124"/>
        <v>0</v>
      </c>
      <c r="EO399" s="27" t="str">
        <f t="shared" si="113"/>
        <v/>
      </c>
      <c r="EP399" s="13"/>
      <c r="EQ399" s="13">
        <f>IF(AND(OR($P399="固・国A",$P399="固・国B",$P399="固"),OR($AJ399=PL①!$H$29,$AJ399=PL①!$H$30,$AJ399=PL①!$H$31)),1,0)</f>
        <v>0</v>
      </c>
      <c r="ER399" s="13">
        <f t="shared" si="114"/>
        <v>0</v>
      </c>
      <c r="ES399" s="13">
        <f>IF(ER399=0,1,IF($R$74="",0,VLOOKUP($R$74,PL②!A$58:$P$1530,ER399))+IF($AG$74="",0,VLOOKUP($AG$74,PL②!A$58:$P$1530,ER399))+IF($AV$74="",0,VLOOKUP($AV$74,PL②!A$58:$P$1530,ER399)))</f>
        <v>1</v>
      </c>
      <c r="ET399" s="13" t="str">
        <f t="shared" si="115"/>
        <v/>
      </c>
      <c r="EU399" s="13"/>
      <c r="EV399" s="13">
        <f>IF(OR($P399="固・国A",$P399="固・国B",$P399=PL①!$A$32,$P399=PL①!$A$33),1,0)</f>
        <v>1</v>
      </c>
      <c r="EY399" s="13">
        <f t="shared" si="116"/>
        <v>0</v>
      </c>
      <c r="EZ399" s="13">
        <f t="shared" si="117"/>
        <v>0</v>
      </c>
      <c r="FA399" s="13">
        <f>IF(AND($AJ399=PL①!$H$32,OR(入力①申請書項目!$P399="固・国A",入力①申請書項目!$P399="固・国B",入力①申請書項目!$P399="固")),1,0)</f>
        <v>0</v>
      </c>
      <c r="FB399" s="13">
        <f>IF(AND($R$70=PL②!$G$1,入力①申請書項目!$AJ399=PL①!$H$29,OR(入力①申請書項目!$P399="固・国A",入力①申請書項目!$P399="固・国B",入力①申請書項目!$P399=PL①!$A$32,入力①申請書項目!$P399=PL①!$A$33)),1,0)</f>
        <v>0</v>
      </c>
      <c r="FC399" s="13">
        <f>IF(AND($AW399=PL①!$D$29,OR(入力①申請書項目!$P399="固・国A",入力①申請書項目!$P399="固・国B",入力①申請書項目!$P399="固")),1,0)</f>
        <v>0</v>
      </c>
      <c r="FE399" s="27" t="str">
        <f t="shared" si="118"/>
        <v/>
      </c>
      <c r="FF399" s="27" t="str">
        <f t="shared" si="119"/>
        <v/>
      </c>
      <c r="FG399" s="27" t="str">
        <f t="shared" si="120"/>
        <v/>
      </c>
      <c r="FH399" s="27" t="str">
        <f t="shared" si="121"/>
        <v/>
      </c>
      <c r="FI399" s="27" t="str">
        <f t="shared" si="122"/>
        <v/>
      </c>
      <c r="FK399" s="42">
        <f t="shared" si="123"/>
        <v>1</v>
      </c>
      <c r="FL399" s="42" t="str">
        <f t="shared" si="112"/>
        <v/>
      </c>
    </row>
    <row r="400" spans="4:168" ht="13.5" customHeight="1" x14ac:dyDescent="0.15">
      <c r="D400" s="234">
        <v>230</v>
      </c>
      <c r="E400" s="933"/>
      <c r="F400" s="934"/>
      <c r="G400" s="935"/>
      <c r="H400" s="936"/>
      <c r="I400" s="937"/>
      <c r="J400" s="938"/>
      <c r="K400" s="939"/>
      <c r="L400" s="939"/>
      <c r="M400" s="930"/>
      <c r="N400" s="931"/>
      <c r="O400" s="932"/>
      <c r="P400" s="938"/>
      <c r="Q400" s="938"/>
      <c r="R400" s="938"/>
      <c r="S400" s="938"/>
      <c r="T400" s="940"/>
      <c r="U400" s="940"/>
      <c r="V400" s="940"/>
      <c r="W400" s="940"/>
      <c r="X400" s="940"/>
      <c r="Y400" s="940"/>
      <c r="Z400" s="940"/>
      <c r="AA400" s="940"/>
      <c r="AB400" s="940"/>
      <c r="AC400" s="940"/>
      <c r="AD400" s="941"/>
      <c r="AE400" s="942"/>
      <c r="AF400" s="942"/>
      <c r="AG400" s="943"/>
      <c r="AH400" s="940"/>
      <c r="AI400" s="940"/>
      <c r="AJ400" s="938"/>
      <c r="AK400" s="938"/>
      <c r="AL400" s="938"/>
      <c r="AM400" s="938"/>
      <c r="AN400" s="944"/>
      <c r="AO400" s="944"/>
      <c r="AP400" s="944"/>
      <c r="AQ400" s="940"/>
      <c r="AR400" s="940"/>
      <c r="AS400" s="945">
        <f t="shared" si="111"/>
        <v>0</v>
      </c>
      <c r="AT400" s="945"/>
      <c r="AU400" s="945"/>
      <c r="AV400" s="945"/>
      <c r="AW400" s="946"/>
      <c r="AX400" s="947"/>
      <c r="AY400" s="948"/>
      <c r="AZ400" s="948"/>
      <c r="BA400" s="948"/>
      <c r="BB400" s="948"/>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L400" s="13"/>
      <c r="EM400" s="13"/>
      <c r="EN400" s="27">
        <f t="shared" si="124"/>
        <v>0</v>
      </c>
      <c r="EO400" s="27" t="str">
        <f t="shared" si="113"/>
        <v/>
      </c>
      <c r="EP400" s="13"/>
      <c r="EQ400" s="13">
        <f>IF(AND(OR($P400="固・国A",$P400="固・国B",$P400="固"),OR($AJ400=PL①!$H$29,$AJ400=PL①!$H$30,$AJ400=PL①!$H$31)),1,0)</f>
        <v>0</v>
      </c>
      <c r="ER400" s="13">
        <f t="shared" si="114"/>
        <v>0</v>
      </c>
      <c r="ES400" s="13">
        <f>IF(ER400=0,1,IF($R$74="",0,VLOOKUP($R$74,PL②!A$58:$P$1530,ER400))+IF($AG$74="",0,VLOOKUP($AG$74,PL②!A$58:$P$1530,ER400))+IF($AV$74="",0,VLOOKUP($AV$74,PL②!A$58:$P$1530,ER400)))</f>
        <v>1</v>
      </c>
      <c r="ET400" s="13" t="str">
        <f t="shared" si="115"/>
        <v/>
      </c>
      <c r="EU400" s="13"/>
      <c r="EV400" s="13">
        <f>IF(OR($P400="固・国A",$P400="固・国B",$P400=PL①!$A$32,$P400=PL①!$A$33),1,0)</f>
        <v>1</v>
      </c>
      <c r="EY400" s="13">
        <f t="shared" si="116"/>
        <v>0</v>
      </c>
      <c r="EZ400" s="13">
        <f t="shared" si="117"/>
        <v>0</v>
      </c>
      <c r="FA400" s="13">
        <f>IF(AND($AJ400=PL①!$H$32,OR(入力①申請書項目!$P400="固・国A",入力①申請書項目!$P400="固・国B",入力①申請書項目!$P400="固")),1,0)</f>
        <v>0</v>
      </c>
      <c r="FB400" s="13">
        <f>IF(AND($R$70=PL②!$G$1,入力①申請書項目!$AJ400=PL①!$H$29,OR(入力①申請書項目!$P400="固・国A",入力①申請書項目!$P400="固・国B",入力①申請書項目!$P400=PL①!$A$32,入力①申請書項目!$P400=PL①!$A$33)),1,0)</f>
        <v>0</v>
      </c>
      <c r="FC400" s="13">
        <f>IF(AND($AW400=PL①!$D$29,OR(入力①申請書項目!$P400="固・国A",入力①申請書項目!$P400="固・国B",入力①申請書項目!$P400="固")),1,0)</f>
        <v>0</v>
      </c>
      <c r="FE400" s="27" t="str">
        <f t="shared" si="118"/>
        <v/>
      </c>
      <c r="FF400" s="27" t="str">
        <f t="shared" si="119"/>
        <v/>
      </c>
      <c r="FG400" s="27" t="str">
        <f t="shared" si="120"/>
        <v/>
      </c>
      <c r="FH400" s="27" t="str">
        <f t="shared" si="121"/>
        <v/>
      </c>
      <c r="FI400" s="27" t="str">
        <f t="shared" si="122"/>
        <v/>
      </c>
      <c r="FK400" s="42">
        <f t="shared" si="123"/>
        <v>1</v>
      </c>
      <c r="FL400" s="42" t="str">
        <f t="shared" si="112"/>
        <v/>
      </c>
    </row>
    <row r="401" spans="4:168" ht="13.5" customHeight="1" x14ac:dyDescent="0.15">
      <c r="D401" s="234">
        <v>231</v>
      </c>
      <c r="E401" s="933"/>
      <c r="F401" s="934"/>
      <c r="G401" s="935"/>
      <c r="H401" s="936"/>
      <c r="I401" s="937"/>
      <c r="J401" s="938"/>
      <c r="K401" s="939"/>
      <c r="L401" s="939"/>
      <c r="M401" s="930"/>
      <c r="N401" s="931"/>
      <c r="O401" s="932"/>
      <c r="P401" s="938"/>
      <c r="Q401" s="938"/>
      <c r="R401" s="938"/>
      <c r="S401" s="938"/>
      <c r="T401" s="940"/>
      <c r="U401" s="940"/>
      <c r="V401" s="940"/>
      <c r="W401" s="940"/>
      <c r="X401" s="940"/>
      <c r="Y401" s="940"/>
      <c r="Z401" s="940"/>
      <c r="AA401" s="940"/>
      <c r="AB401" s="940"/>
      <c r="AC401" s="940"/>
      <c r="AD401" s="949"/>
      <c r="AE401" s="950"/>
      <c r="AF401" s="950"/>
      <c r="AG401" s="943"/>
      <c r="AH401" s="940"/>
      <c r="AI401" s="940"/>
      <c r="AJ401" s="938"/>
      <c r="AK401" s="938"/>
      <c r="AL401" s="938"/>
      <c r="AM401" s="938"/>
      <c r="AN401" s="944"/>
      <c r="AO401" s="944"/>
      <c r="AP401" s="944"/>
      <c r="AQ401" s="940"/>
      <c r="AR401" s="940"/>
      <c r="AS401" s="945">
        <f t="shared" si="111"/>
        <v>0</v>
      </c>
      <c r="AT401" s="945"/>
      <c r="AU401" s="945"/>
      <c r="AV401" s="945"/>
      <c r="AW401" s="946"/>
      <c r="AX401" s="947"/>
      <c r="AY401" s="948"/>
      <c r="AZ401" s="948"/>
      <c r="BA401" s="948"/>
      <c r="BB401" s="948"/>
      <c r="CM401"/>
      <c r="CN401" s="19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L401" s="13"/>
      <c r="EM401" s="13"/>
      <c r="EN401" s="27">
        <f t="shared" si="124"/>
        <v>0</v>
      </c>
      <c r="EO401" s="27" t="str">
        <f t="shared" si="113"/>
        <v/>
      </c>
      <c r="EP401" s="13"/>
      <c r="EQ401" s="13">
        <f>IF(AND(OR($P401="固・国A",$P401="固・国B",$P401="固"),OR($AJ401=PL①!$H$29,$AJ401=PL①!$H$30,$AJ401=PL①!$H$31)),1,0)</f>
        <v>0</v>
      </c>
      <c r="ER401" s="13">
        <f t="shared" si="114"/>
        <v>0</v>
      </c>
      <c r="ES401" s="13">
        <f>IF(ER401=0,1,IF($R$74="",0,VLOOKUP($R$74,PL②!A$58:$P$1530,ER401))+IF($AG$74="",0,VLOOKUP($AG$74,PL②!A$58:$P$1530,ER401))+IF($AV$74="",0,VLOOKUP($AV$74,PL②!A$58:$P$1530,ER401)))</f>
        <v>1</v>
      </c>
      <c r="ET401" s="13" t="str">
        <f t="shared" si="115"/>
        <v/>
      </c>
      <c r="EU401" s="13"/>
      <c r="EV401" s="13">
        <f>IF(OR($P401="固・国A",$P401="固・国B",$P401=PL①!$A$32,$P401=PL①!$A$33),1,0)</f>
        <v>1</v>
      </c>
      <c r="EY401" s="13">
        <f t="shared" si="116"/>
        <v>0</v>
      </c>
      <c r="EZ401" s="13">
        <f t="shared" si="117"/>
        <v>0</v>
      </c>
      <c r="FA401" s="13">
        <f>IF(AND($AJ401=PL①!$H$32,OR(入力①申請書項目!$P401="固・国A",入力①申請書項目!$P401="固・国B",入力①申請書項目!$P401="固")),1,0)</f>
        <v>0</v>
      </c>
      <c r="FB401" s="13">
        <f>IF(AND($R$70=PL②!$G$1,入力①申請書項目!$AJ401=PL①!$H$29,OR(入力①申請書項目!$P401="固・国A",入力①申請書項目!$P401="固・国B",入力①申請書項目!$P401=PL①!$A$32,入力①申請書項目!$P401=PL①!$A$33)),1,0)</f>
        <v>0</v>
      </c>
      <c r="FC401" s="13">
        <f>IF(AND($AW401=PL①!$D$29,OR(入力①申請書項目!$P401="固・国A",入力①申請書項目!$P401="固・国B",入力①申請書項目!$P401="固")),1,0)</f>
        <v>0</v>
      </c>
      <c r="FE401" s="27" t="str">
        <f t="shared" si="118"/>
        <v/>
      </c>
      <c r="FF401" s="27" t="str">
        <f t="shared" si="119"/>
        <v/>
      </c>
      <c r="FG401" s="27" t="str">
        <f t="shared" si="120"/>
        <v/>
      </c>
      <c r="FH401" s="27" t="str">
        <f t="shared" si="121"/>
        <v/>
      </c>
      <c r="FI401" s="27" t="str">
        <f t="shared" si="122"/>
        <v/>
      </c>
      <c r="FK401" s="42">
        <f t="shared" si="123"/>
        <v>1</v>
      </c>
      <c r="FL401" s="42" t="str">
        <f t="shared" si="112"/>
        <v/>
      </c>
    </row>
    <row r="402" spans="4:168" ht="13.5" customHeight="1" x14ac:dyDescent="0.15">
      <c r="D402" s="234">
        <v>232</v>
      </c>
      <c r="E402" s="933"/>
      <c r="F402" s="934"/>
      <c r="G402" s="935"/>
      <c r="H402" s="936"/>
      <c r="I402" s="937"/>
      <c r="J402" s="938"/>
      <c r="K402" s="939"/>
      <c r="L402" s="939"/>
      <c r="M402" s="930"/>
      <c r="N402" s="931"/>
      <c r="O402" s="932"/>
      <c r="P402" s="938"/>
      <c r="Q402" s="938"/>
      <c r="R402" s="938"/>
      <c r="S402" s="938"/>
      <c r="T402" s="940"/>
      <c r="U402" s="940"/>
      <c r="V402" s="940"/>
      <c r="W402" s="940"/>
      <c r="X402" s="940"/>
      <c r="Y402" s="940"/>
      <c r="Z402" s="940"/>
      <c r="AA402" s="940"/>
      <c r="AB402" s="940"/>
      <c r="AC402" s="940"/>
      <c r="AD402" s="941"/>
      <c r="AE402" s="942"/>
      <c r="AF402" s="942"/>
      <c r="AG402" s="952"/>
      <c r="AH402" s="952"/>
      <c r="AI402" s="943"/>
      <c r="AJ402" s="953"/>
      <c r="AK402" s="954"/>
      <c r="AL402" s="954"/>
      <c r="AM402" s="955"/>
      <c r="AN402" s="944"/>
      <c r="AO402" s="944"/>
      <c r="AP402" s="944"/>
      <c r="AQ402" s="951"/>
      <c r="AR402" s="952"/>
      <c r="AS402" s="945">
        <f t="shared" si="111"/>
        <v>0</v>
      </c>
      <c r="AT402" s="945"/>
      <c r="AU402" s="945"/>
      <c r="AV402" s="945"/>
      <c r="AW402" s="946"/>
      <c r="AX402" s="947"/>
      <c r="AY402" s="948"/>
      <c r="AZ402" s="948"/>
      <c r="BA402" s="948"/>
      <c r="BB402" s="948"/>
      <c r="CM402"/>
      <c r="CN402"/>
      <c r="CO402" s="73"/>
      <c r="CP402" s="73"/>
      <c r="CQ402" s="73"/>
      <c r="CR402" s="73"/>
      <c r="CS402" s="73"/>
      <c r="CT402" s="73"/>
      <c r="CU402" s="73"/>
      <c r="CV402" s="73"/>
      <c r="CW402" s="73"/>
      <c r="CX402" s="73"/>
      <c r="CY402" s="73"/>
      <c r="CZ402" s="73"/>
      <c r="DA402" s="73"/>
      <c r="DB402" s="73"/>
      <c r="DC402" s="73"/>
      <c r="DD402" s="73"/>
      <c r="DE402" s="73"/>
      <c r="DF402" s="73"/>
      <c r="DG402" s="73"/>
      <c r="DH402" s="73"/>
      <c r="DI402" s="73"/>
      <c r="DJ402"/>
      <c r="DK402"/>
      <c r="DL402"/>
      <c r="DM402"/>
      <c r="DN402"/>
      <c r="DO402"/>
      <c r="DP402"/>
      <c r="DQ402"/>
      <c r="DR402"/>
      <c r="DS402"/>
      <c r="DT402"/>
      <c r="DU402"/>
      <c r="DV402"/>
      <c r="DW402"/>
      <c r="DX402"/>
      <c r="DY402"/>
      <c r="DZ402"/>
      <c r="EA402"/>
      <c r="EB402"/>
      <c r="EC402"/>
      <c r="EL402" s="13"/>
      <c r="EM402" s="13"/>
      <c r="EN402" s="27">
        <f t="shared" si="124"/>
        <v>0</v>
      </c>
      <c r="EO402" s="27" t="str">
        <f t="shared" si="113"/>
        <v/>
      </c>
      <c r="EP402" s="13"/>
      <c r="EQ402" s="13">
        <f>IF(AND(OR($P402="固・国A",$P402="固・国B",$P402="固"),OR($AJ402=PL①!$H$29,$AJ402=PL①!$H$30,$AJ402=PL①!$H$31)),1,0)</f>
        <v>0</v>
      </c>
      <c r="ER402" s="13">
        <f t="shared" si="114"/>
        <v>0</v>
      </c>
      <c r="ES402" s="13">
        <f>IF(ER402=0,1,IF($R$74="",0,VLOOKUP($R$74,PL②!A$58:$P$1530,ER402))+IF($AG$74="",0,VLOOKUP($AG$74,PL②!A$58:$P$1530,ER402))+IF($AV$74="",0,VLOOKUP($AV$74,PL②!A$58:$P$1530,ER402)))</f>
        <v>1</v>
      </c>
      <c r="ET402" s="13" t="str">
        <f t="shared" si="115"/>
        <v/>
      </c>
      <c r="EU402" s="13"/>
      <c r="EV402" s="13">
        <f>IF(OR($P402="固・国A",$P402="固・国B",$P402=PL①!$A$32,$P402=PL①!$A$33),1,0)</f>
        <v>1</v>
      </c>
      <c r="EY402" s="13">
        <f t="shared" si="116"/>
        <v>0</v>
      </c>
      <c r="EZ402" s="13">
        <f t="shared" si="117"/>
        <v>0</v>
      </c>
      <c r="FA402" s="13">
        <f>IF(AND($AJ402=PL①!$H$32,OR(入力①申請書項目!$P402="固・国A",入力①申請書項目!$P402="固・国B",入力①申請書項目!$P402="固")),1,0)</f>
        <v>0</v>
      </c>
      <c r="FB402" s="13">
        <f>IF(AND($R$70=PL②!$G$1,入力①申請書項目!$AJ402=PL①!$H$29,OR(入力①申請書項目!$P402="固・国A",入力①申請書項目!$P402="固・国B",入力①申請書項目!$P402=PL①!$A$32,入力①申請書項目!$P402=PL①!$A$33)),1,0)</f>
        <v>0</v>
      </c>
      <c r="FC402" s="13">
        <f>IF(AND($AW402=PL①!$D$29,OR(入力①申請書項目!$P402="固・国A",入力①申請書項目!$P402="固・国B",入力①申請書項目!$P402="固")),1,0)</f>
        <v>0</v>
      </c>
      <c r="FE402" s="27" t="str">
        <f t="shared" si="118"/>
        <v/>
      </c>
      <c r="FF402" s="27" t="str">
        <f t="shared" si="119"/>
        <v/>
      </c>
      <c r="FG402" s="27" t="str">
        <f t="shared" si="120"/>
        <v/>
      </c>
      <c r="FH402" s="27" t="str">
        <f t="shared" si="121"/>
        <v/>
      </c>
      <c r="FI402" s="27" t="str">
        <f t="shared" si="122"/>
        <v/>
      </c>
      <c r="FK402" s="42">
        <f t="shared" si="123"/>
        <v>1</v>
      </c>
      <c r="FL402" s="42" t="str">
        <f t="shared" si="112"/>
        <v/>
      </c>
    </row>
    <row r="403" spans="4:168" ht="13.5" customHeight="1" x14ac:dyDescent="0.15">
      <c r="D403" s="234">
        <v>233</v>
      </c>
      <c r="E403" s="933"/>
      <c r="F403" s="934"/>
      <c r="G403" s="935"/>
      <c r="H403" s="936"/>
      <c r="I403" s="937"/>
      <c r="J403" s="938"/>
      <c r="K403" s="939"/>
      <c r="L403" s="939"/>
      <c r="M403" s="930"/>
      <c r="N403" s="931"/>
      <c r="O403" s="932"/>
      <c r="P403" s="938"/>
      <c r="Q403" s="938"/>
      <c r="R403" s="938"/>
      <c r="S403" s="938"/>
      <c r="T403" s="940"/>
      <c r="U403" s="940"/>
      <c r="V403" s="940"/>
      <c r="W403" s="940"/>
      <c r="X403" s="940"/>
      <c r="Y403" s="940"/>
      <c r="Z403" s="940"/>
      <c r="AA403" s="940"/>
      <c r="AB403" s="940"/>
      <c r="AC403" s="940"/>
      <c r="AD403" s="941"/>
      <c r="AE403" s="942"/>
      <c r="AF403" s="942"/>
      <c r="AG403" s="943"/>
      <c r="AH403" s="940"/>
      <c r="AI403" s="940"/>
      <c r="AJ403" s="938"/>
      <c r="AK403" s="938"/>
      <c r="AL403" s="938"/>
      <c r="AM403" s="938"/>
      <c r="AN403" s="944"/>
      <c r="AO403" s="944"/>
      <c r="AP403" s="944"/>
      <c r="AQ403" s="940"/>
      <c r="AR403" s="940"/>
      <c r="AS403" s="945">
        <f t="shared" si="111"/>
        <v>0</v>
      </c>
      <c r="AT403" s="945"/>
      <c r="AU403" s="945"/>
      <c r="AV403" s="945"/>
      <c r="AW403" s="946"/>
      <c r="AX403" s="947"/>
      <c r="AY403" s="948"/>
      <c r="AZ403" s="948"/>
      <c r="BA403" s="948"/>
      <c r="BB403" s="948"/>
      <c r="CM403"/>
      <c r="CN403"/>
      <c r="CO403" s="73"/>
      <c r="CP403" s="229"/>
      <c r="CQ403" s="229"/>
      <c r="CR403" s="229"/>
      <c r="CS403" s="229"/>
      <c r="CT403" s="229"/>
      <c r="CU403" s="230"/>
      <c r="CV403" s="230"/>
      <c r="CW403" s="230"/>
      <c r="CX403" s="230"/>
      <c r="CY403" s="230"/>
      <c r="CZ403" s="230"/>
      <c r="DA403" s="230"/>
      <c r="DB403" s="230"/>
      <c r="DC403" s="230"/>
      <c r="DD403" s="230"/>
      <c r="DE403" s="230"/>
      <c r="DF403" s="230"/>
      <c r="DG403" s="230"/>
      <c r="DH403" s="230"/>
      <c r="DI403" s="230"/>
      <c r="DJ403"/>
      <c r="DK403"/>
      <c r="DL403" s="231"/>
      <c r="DM403" s="231"/>
      <c r="DN403" s="231"/>
      <c r="DO403" s="231"/>
      <c r="DP403" s="231"/>
      <c r="DQ403" s="231"/>
      <c r="DR403" s="231"/>
      <c r="DS403" s="231"/>
      <c r="DT403" s="231"/>
      <c r="DU403" s="231"/>
      <c r="DV403" s="231"/>
      <c r="DW403" s="231"/>
      <c r="DX403" s="231"/>
      <c r="DY403" s="231"/>
      <c r="DZ403" s="231"/>
      <c r="EA403" s="231"/>
      <c r="EB403" s="231"/>
      <c r="EC403" s="231"/>
      <c r="ED403" s="231"/>
      <c r="EE403" s="231"/>
      <c r="EL403" s="13"/>
      <c r="EM403" s="13"/>
      <c r="EN403" s="27">
        <f t="shared" si="124"/>
        <v>0</v>
      </c>
      <c r="EO403" s="27" t="str">
        <f t="shared" si="113"/>
        <v/>
      </c>
      <c r="EP403" s="13"/>
      <c r="EQ403" s="13">
        <f>IF(AND(OR($P403="固・国A",$P403="固・国B",$P403="固"),OR($AJ403=PL①!$H$29,$AJ403=PL①!$H$30,$AJ403=PL①!$H$31)),1,0)</f>
        <v>0</v>
      </c>
      <c r="ER403" s="13">
        <f t="shared" si="114"/>
        <v>0</v>
      </c>
      <c r="ES403" s="13">
        <f>IF(ER403=0,1,IF($R$74="",0,VLOOKUP($R$74,PL②!A$58:$P$1530,ER403))+IF($AG$74="",0,VLOOKUP($AG$74,PL②!A$58:$P$1530,ER403))+IF($AV$74="",0,VLOOKUP($AV$74,PL②!A$58:$P$1530,ER403)))</f>
        <v>1</v>
      </c>
      <c r="ET403" s="13" t="str">
        <f t="shared" si="115"/>
        <v/>
      </c>
      <c r="EU403" s="13"/>
      <c r="EV403" s="13">
        <f>IF(OR($P403="固・国A",$P403="固・国B",$P403=PL①!$A$32,$P403=PL①!$A$33),1,0)</f>
        <v>1</v>
      </c>
      <c r="EY403" s="13">
        <f t="shared" si="116"/>
        <v>0</v>
      </c>
      <c r="EZ403" s="13">
        <f t="shared" si="117"/>
        <v>0</v>
      </c>
      <c r="FA403" s="13">
        <f>IF(AND($AJ403=PL①!$H$32,OR(入力①申請書項目!$P403="固・国A",入力①申請書項目!$P403="固・国B",入力①申請書項目!$P403="固")),1,0)</f>
        <v>0</v>
      </c>
      <c r="FB403" s="13">
        <f>IF(AND($R$70=PL②!$G$1,入力①申請書項目!$AJ403=PL①!$H$29,OR(入力①申請書項目!$P403="固・国A",入力①申請書項目!$P403="固・国B",入力①申請書項目!$P403=PL①!$A$32,入力①申請書項目!$P403=PL①!$A$33)),1,0)</f>
        <v>0</v>
      </c>
      <c r="FC403" s="13">
        <f>IF(AND($AW403=PL①!$D$29,OR(入力①申請書項目!$P403="固・国A",入力①申請書項目!$P403="固・国B",入力①申請書項目!$P403="固")),1,0)</f>
        <v>0</v>
      </c>
      <c r="FE403" s="27" t="str">
        <f t="shared" si="118"/>
        <v/>
      </c>
      <c r="FF403" s="27" t="str">
        <f t="shared" si="119"/>
        <v/>
      </c>
      <c r="FG403" s="27" t="str">
        <f t="shared" si="120"/>
        <v/>
      </c>
      <c r="FH403" s="27" t="str">
        <f t="shared" si="121"/>
        <v/>
      </c>
      <c r="FI403" s="27" t="str">
        <f t="shared" si="122"/>
        <v/>
      </c>
      <c r="FK403" s="42">
        <f t="shared" si="123"/>
        <v>1</v>
      </c>
      <c r="FL403" s="42" t="str">
        <f t="shared" si="112"/>
        <v/>
      </c>
    </row>
    <row r="404" spans="4:168" ht="13.5" customHeight="1" x14ac:dyDescent="0.15">
      <c r="D404" s="234">
        <v>234</v>
      </c>
      <c r="E404" s="933"/>
      <c r="F404" s="934"/>
      <c r="G404" s="935"/>
      <c r="H404" s="936"/>
      <c r="I404" s="937"/>
      <c r="J404" s="938"/>
      <c r="K404" s="939"/>
      <c r="L404" s="939"/>
      <c r="M404" s="930"/>
      <c r="N404" s="931"/>
      <c r="O404" s="932"/>
      <c r="P404" s="938"/>
      <c r="Q404" s="938"/>
      <c r="R404" s="938"/>
      <c r="S404" s="938"/>
      <c r="T404" s="940"/>
      <c r="U404" s="940"/>
      <c r="V404" s="940"/>
      <c r="W404" s="940"/>
      <c r="X404" s="940"/>
      <c r="Y404" s="940"/>
      <c r="Z404" s="940"/>
      <c r="AA404" s="940"/>
      <c r="AB404" s="940"/>
      <c r="AC404" s="940"/>
      <c r="AD404" s="949"/>
      <c r="AE404" s="950"/>
      <c r="AF404" s="950"/>
      <c r="AG404" s="943"/>
      <c r="AH404" s="940"/>
      <c r="AI404" s="940"/>
      <c r="AJ404" s="938"/>
      <c r="AK404" s="938"/>
      <c r="AL404" s="938"/>
      <c r="AM404" s="938"/>
      <c r="AN404" s="944"/>
      <c r="AO404" s="944"/>
      <c r="AP404" s="944"/>
      <c r="AQ404" s="940"/>
      <c r="AR404" s="940"/>
      <c r="AS404" s="945">
        <f t="shared" si="111"/>
        <v>0</v>
      </c>
      <c r="AT404" s="945"/>
      <c r="AU404" s="945"/>
      <c r="AV404" s="945"/>
      <c r="AW404" s="946"/>
      <c r="AX404" s="947"/>
      <c r="AY404" s="948"/>
      <c r="AZ404" s="948"/>
      <c r="BA404" s="948"/>
      <c r="BB404" s="948"/>
      <c r="CM404"/>
      <c r="CN404"/>
      <c r="CO404" s="73"/>
      <c r="CP404" s="229"/>
      <c r="CQ404" s="229"/>
      <c r="CR404" s="229"/>
      <c r="CS404" s="229"/>
      <c r="CT404" s="229"/>
      <c r="CU404" s="230"/>
      <c r="CV404" s="230"/>
      <c r="CW404" s="230"/>
      <c r="CX404" s="230"/>
      <c r="CY404" s="230"/>
      <c r="CZ404" s="230"/>
      <c r="DA404" s="230"/>
      <c r="DB404" s="230"/>
      <c r="DC404" s="230"/>
      <c r="DD404" s="230"/>
      <c r="DE404" s="230"/>
      <c r="DF404" s="230"/>
      <c r="DG404" s="230"/>
      <c r="DH404" s="230"/>
      <c r="DI404" s="230"/>
      <c r="DJ404"/>
      <c r="DK404"/>
      <c r="DL404" s="231"/>
      <c r="DM404" s="231"/>
      <c r="DN404" s="231"/>
      <c r="DO404" s="231"/>
      <c r="DP404" s="231"/>
      <c r="DQ404" s="231"/>
      <c r="DR404" s="231"/>
      <c r="DS404" s="231"/>
      <c r="DT404" s="231"/>
      <c r="DU404" s="231"/>
      <c r="DV404" s="231"/>
      <c r="DW404" s="231"/>
      <c r="DX404" s="231"/>
      <c r="DY404" s="231"/>
      <c r="DZ404" s="231"/>
      <c r="EA404" s="231"/>
      <c r="EB404" s="231"/>
      <c r="EC404" s="231"/>
      <c r="ED404" s="231"/>
      <c r="EE404" s="231"/>
      <c r="EL404" s="13"/>
      <c r="EM404" s="13"/>
      <c r="EN404" s="27">
        <f t="shared" si="124"/>
        <v>0</v>
      </c>
      <c r="EO404" s="27" t="str">
        <f t="shared" si="113"/>
        <v/>
      </c>
      <c r="EP404" s="13"/>
      <c r="EQ404" s="13">
        <f>IF(AND(OR($P404="固・国A",$P404="固・国B",$P404="固"),OR($AJ404=PL①!$H$29,$AJ404=PL①!$H$30,$AJ404=PL①!$H$31)),1,0)</f>
        <v>0</v>
      </c>
      <c r="ER404" s="13">
        <f t="shared" si="114"/>
        <v>0</v>
      </c>
      <c r="ES404" s="13">
        <f>IF(ER404=0,1,IF($R$74="",0,VLOOKUP($R$74,PL②!A$58:$P$1530,ER404))+IF($AG$74="",0,VLOOKUP($AG$74,PL②!A$58:$P$1530,ER404))+IF($AV$74="",0,VLOOKUP($AV$74,PL②!A$58:$P$1530,ER404)))</f>
        <v>1</v>
      </c>
      <c r="ET404" s="13" t="str">
        <f t="shared" si="115"/>
        <v/>
      </c>
      <c r="EU404" s="13"/>
      <c r="EV404" s="13">
        <f>IF(OR($P404="固・国A",$P404="固・国B",$P404=PL①!$A$32,$P404=PL①!$A$33),1,0)</f>
        <v>1</v>
      </c>
      <c r="EY404" s="13">
        <f t="shared" si="116"/>
        <v>0</v>
      </c>
      <c r="EZ404" s="13">
        <f t="shared" si="117"/>
        <v>0</v>
      </c>
      <c r="FA404" s="13">
        <f>IF(AND($AJ404=PL①!$H$32,OR(入力①申請書項目!$P404="固・国A",入力①申請書項目!$P404="固・国B",入力①申請書項目!$P404="固")),1,0)</f>
        <v>0</v>
      </c>
      <c r="FB404" s="13">
        <f>IF(AND($R$70=PL②!$G$1,入力①申請書項目!$AJ404=PL①!$H$29,OR(入力①申請書項目!$P404="固・国A",入力①申請書項目!$P404="固・国B",入力①申請書項目!$P404=PL①!$A$32,入力①申請書項目!$P404=PL①!$A$33)),1,0)</f>
        <v>0</v>
      </c>
      <c r="FC404" s="13">
        <f>IF(AND($AW404=PL①!$D$29,OR(入力①申請書項目!$P404="固・国A",入力①申請書項目!$P404="固・国B",入力①申請書項目!$P404="固")),1,0)</f>
        <v>0</v>
      </c>
      <c r="FE404" s="27" t="str">
        <f t="shared" si="118"/>
        <v/>
      </c>
      <c r="FF404" s="27" t="str">
        <f t="shared" si="119"/>
        <v/>
      </c>
      <c r="FG404" s="27" t="str">
        <f t="shared" si="120"/>
        <v/>
      </c>
      <c r="FH404" s="27" t="str">
        <f t="shared" si="121"/>
        <v/>
      </c>
      <c r="FI404" s="27" t="str">
        <f t="shared" si="122"/>
        <v/>
      </c>
      <c r="FK404" s="42">
        <f t="shared" si="123"/>
        <v>1</v>
      </c>
      <c r="FL404" s="42" t="str">
        <f t="shared" si="112"/>
        <v/>
      </c>
    </row>
    <row r="405" spans="4:168" ht="13.5" customHeight="1" x14ac:dyDescent="0.15">
      <c r="D405" s="234">
        <v>235</v>
      </c>
      <c r="E405" s="933"/>
      <c r="F405" s="934"/>
      <c r="G405" s="935"/>
      <c r="H405" s="936"/>
      <c r="I405" s="937"/>
      <c r="J405" s="938"/>
      <c r="K405" s="939"/>
      <c r="L405" s="939"/>
      <c r="M405" s="930"/>
      <c r="N405" s="931"/>
      <c r="O405" s="932"/>
      <c r="P405" s="938"/>
      <c r="Q405" s="938"/>
      <c r="R405" s="938"/>
      <c r="S405" s="938"/>
      <c r="T405" s="940"/>
      <c r="U405" s="940"/>
      <c r="V405" s="940"/>
      <c r="W405" s="940"/>
      <c r="X405" s="940"/>
      <c r="Y405" s="940"/>
      <c r="Z405" s="940"/>
      <c r="AA405" s="940"/>
      <c r="AB405" s="940"/>
      <c r="AC405" s="940"/>
      <c r="AD405" s="941"/>
      <c r="AE405" s="942"/>
      <c r="AF405" s="942"/>
      <c r="AG405" s="952"/>
      <c r="AH405" s="952"/>
      <c r="AI405" s="943"/>
      <c r="AJ405" s="953"/>
      <c r="AK405" s="954"/>
      <c r="AL405" s="954"/>
      <c r="AM405" s="955"/>
      <c r="AN405" s="944"/>
      <c r="AO405" s="944"/>
      <c r="AP405" s="944"/>
      <c r="AQ405" s="951"/>
      <c r="AR405" s="952"/>
      <c r="AS405" s="945">
        <f t="shared" si="111"/>
        <v>0</v>
      </c>
      <c r="AT405" s="945"/>
      <c r="AU405" s="945"/>
      <c r="AV405" s="945"/>
      <c r="AW405" s="946"/>
      <c r="AX405" s="947"/>
      <c r="AY405" s="948"/>
      <c r="AZ405" s="948"/>
      <c r="BA405" s="948"/>
      <c r="BB405" s="948"/>
      <c r="CM405"/>
      <c r="CN405"/>
      <c r="CO405" s="73"/>
      <c r="CP405" s="229"/>
      <c r="CQ405" s="229"/>
      <c r="CR405" s="229"/>
      <c r="CS405" s="229"/>
      <c r="CT405" s="229"/>
      <c r="CU405" s="230"/>
      <c r="CV405" s="230"/>
      <c r="CW405" s="230"/>
      <c r="CX405" s="230"/>
      <c r="CY405" s="230"/>
      <c r="CZ405" s="230"/>
      <c r="DA405" s="230"/>
      <c r="DB405" s="230"/>
      <c r="DC405" s="230"/>
      <c r="DD405" s="230"/>
      <c r="DE405" s="230"/>
      <c r="DF405" s="230"/>
      <c r="DG405" s="230"/>
      <c r="DH405" s="230"/>
      <c r="DI405" s="230"/>
      <c r="DJ405"/>
      <c r="DK405"/>
      <c r="DL405" s="231"/>
      <c r="DM405" s="231"/>
      <c r="DN405" s="231"/>
      <c r="DO405" s="231"/>
      <c r="DP405" s="231"/>
      <c r="DQ405" s="231"/>
      <c r="DR405" s="231"/>
      <c r="DS405" s="231"/>
      <c r="DT405" s="231"/>
      <c r="DU405" s="231"/>
      <c r="DV405" s="231"/>
      <c r="DW405" s="231"/>
      <c r="DX405" s="231"/>
      <c r="DY405" s="231"/>
      <c r="DZ405" s="231"/>
      <c r="EA405" s="231"/>
      <c r="EB405" s="231"/>
      <c r="EC405" s="231"/>
      <c r="ED405" s="231"/>
      <c r="EE405" s="231"/>
      <c r="EL405" s="13"/>
      <c r="EM405" s="13"/>
      <c r="EN405" s="27">
        <f t="shared" si="124"/>
        <v>0</v>
      </c>
      <c r="EO405" s="27" t="str">
        <f t="shared" si="113"/>
        <v/>
      </c>
      <c r="EP405" s="13"/>
      <c r="EQ405" s="13">
        <f>IF(AND(OR($P405="固・国A",$P405="固・国B",$P405="固"),OR($AJ405=PL①!$H$29,$AJ405=PL①!$H$30,$AJ405=PL①!$H$31)),1,0)</f>
        <v>0</v>
      </c>
      <c r="ER405" s="13">
        <f t="shared" si="114"/>
        <v>0</v>
      </c>
      <c r="ES405" s="13">
        <f>IF(ER405=0,1,IF($R$74="",0,VLOOKUP($R$74,PL②!A$58:$P$1530,ER405))+IF($AG$74="",0,VLOOKUP($AG$74,PL②!A$58:$P$1530,ER405))+IF($AV$74="",0,VLOOKUP($AV$74,PL②!A$58:$P$1530,ER405)))</f>
        <v>1</v>
      </c>
      <c r="ET405" s="13" t="str">
        <f t="shared" si="115"/>
        <v/>
      </c>
      <c r="EU405" s="13"/>
      <c r="EV405" s="13">
        <f>IF(OR($P405="固・国A",$P405="固・国B",$P405=PL①!$A$32,$P405=PL①!$A$33),1,0)</f>
        <v>1</v>
      </c>
      <c r="EY405" s="13">
        <f t="shared" si="116"/>
        <v>0</v>
      </c>
      <c r="EZ405" s="13">
        <f t="shared" si="117"/>
        <v>0</v>
      </c>
      <c r="FA405" s="13">
        <f>IF(AND($AJ405=PL①!$H$32,OR(入力①申請書項目!$P405="固・国A",入力①申請書項目!$P405="固・国B",入力①申請書項目!$P405="固")),1,0)</f>
        <v>0</v>
      </c>
      <c r="FB405" s="13">
        <f>IF(AND($R$70=PL②!$G$1,入力①申請書項目!$AJ405=PL①!$H$29,OR(入力①申請書項目!$P405="固・国A",入力①申請書項目!$P405="固・国B",入力①申請書項目!$P405=PL①!$A$32,入力①申請書項目!$P405=PL①!$A$33)),1,0)</f>
        <v>0</v>
      </c>
      <c r="FC405" s="13">
        <f>IF(AND($AW405=PL①!$D$29,OR(入力①申請書項目!$P405="固・国A",入力①申請書項目!$P405="固・国B",入力①申請書項目!$P405="固")),1,0)</f>
        <v>0</v>
      </c>
      <c r="FE405" s="27" t="str">
        <f t="shared" si="118"/>
        <v/>
      </c>
      <c r="FF405" s="27" t="str">
        <f t="shared" si="119"/>
        <v/>
      </c>
      <c r="FG405" s="27" t="str">
        <f t="shared" si="120"/>
        <v/>
      </c>
      <c r="FH405" s="27" t="str">
        <f t="shared" si="121"/>
        <v/>
      </c>
      <c r="FI405" s="27" t="str">
        <f t="shared" si="122"/>
        <v/>
      </c>
      <c r="FK405" s="42">
        <f t="shared" si="123"/>
        <v>1</v>
      </c>
      <c r="FL405" s="42" t="str">
        <f t="shared" si="112"/>
        <v/>
      </c>
    </row>
    <row r="406" spans="4:168" ht="13.5" customHeight="1" x14ac:dyDescent="0.15">
      <c r="D406" s="234">
        <v>236</v>
      </c>
      <c r="E406" s="933"/>
      <c r="F406" s="934"/>
      <c r="G406" s="935"/>
      <c r="H406" s="936"/>
      <c r="I406" s="937"/>
      <c r="J406" s="938"/>
      <c r="K406" s="939"/>
      <c r="L406" s="939"/>
      <c r="M406" s="930"/>
      <c r="N406" s="931"/>
      <c r="O406" s="932"/>
      <c r="P406" s="938"/>
      <c r="Q406" s="938"/>
      <c r="R406" s="938"/>
      <c r="S406" s="938"/>
      <c r="T406" s="940"/>
      <c r="U406" s="940"/>
      <c r="V406" s="940"/>
      <c r="W406" s="940"/>
      <c r="X406" s="940"/>
      <c r="Y406" s="940"/>
      <c r="Z406" s="940"/>
      <c r="AA406" s="940"/>
      <c r="AB406" s="940"/>
      <c r="AC406" s="940"/>
      <c r="AD406" s="941"/>
      <c r="AE406" s="942"/>
      <c r="AF406" s="942"/>
      <c r="AG406" s="943"/>
      <c r="AH406" s="940"/>
      <c r="AI406" s="940"/>
      <c r="AJ406" s="938"/>
      <c r="AK406" s="938"/>
      <c r="AL406" s="938"/>
      <c r="AM406" s="938"/>
      <c r="AN406" s="944"/>
      <c r="AO406" s="944"/>
      <c r="AP406" s="944"/>
      <c r="AQ406" s="940"/>
      <c r="AR406" s="940"/>
      <c r="AS406" s="945">
        <f t="shared" si="111"/>
        <v>0</v>
      </c>
      <c r="AT406" s="945"/>
      <c r="AU406" s="945"/>
      <c r="AV406" s="945"/>
      <c r="AW406" s="946"/>
      <c r="AX406" s="947"/>
      <c r="AY406" s="948"/>
      <c r="AZ406" s="948"/>
      <c r="BA406" s="948"/>
      <c r="BB406" s="948"/>
      <c r="CM406"/>
      <c r="CN406"/>
      <c r="CO406" s="73"/>
      <c r="CP406" s="229"/>
      <c r="CQ406" s="229"/>
      <c r="CR406" s="229"/>
      <c r="CS406" s="229"/>
      <c r="CT406" s="229"/>
      <c r="CU406" s="230"/>
      <c r="CV406" s="230"/>
      <c r="CW406" s="230"/>
      <c r="CX406" s="230"/>
      <c r="CY406" s="230"/>
      <c r="CZ406" s="230"/>
      <c r="DA406" s="230"/>
      <c r="DB406" s="230"/>
      <c r="DC406" s="230"/>
      <c r="DD406" s="230"/>
      <c r="DE406" s="230"/>
      <c r="DF406" s="230"/>
      <c r="DG406" s="230"/>
      <c r="DH406" s="230"/>
      <c r="DI406" s="230"/>
      <c r="DJ406"/>
      <c r="DK406"/>
      <c r="DL406" s="231"/>
      <c r="DM406" s="231"/>
      <c r="DN406" s="231"/>
      <c r="DO406" s="231"/>
      <c r="DP406" s="231"/>
      <c r="DQ406" s="231"/>
      <c r="DR406" s="231"/>
      <c r="DS406" s="231"/>
      <c r="DT406" s="231"/>
      <c r="DU406" s="231"/>
      <c r="DV406" s="231"/>
      <c r="DW406" s="231"/>
      <c r="DX406" s="231"/>
      <c r="DY406" s="231"/>
      <c r="DZ406" s="231"/>
      <c r="EA406" s="231"/>
      <c r="EB406" s="231"/>
      <c r="EC406" s="231"/>
      <c r="ED406" s="231"/>
      <c r="EE406" s="231"/>
      <c r="EL406" s="13"/>
      <c r="EM406" s="13"/>
      <c r="EN406" s="27">
        <f t="shared" si="124"/>
        <v>0</v>
      </c>
      <c r="EO406" s="27" t="str">
        <f t="shared" si="113"/>
        <v/>
      </c>
      <c r="EP406" s="13"/>
      <c r="EQ406" s="13">
        <f>IF(AND(OR($P406="固・国A",$P406="固・国B",$P406="固"),OR($AJ406=PL①!$H$29,$AJ406=PL①!$H$30,$AJ406=PL①!$H$31)),1,0)</f>
        <v>0</v>
      </c>
      <c r="ER406" s="13">
        <f t="shared" si="114"/>
        <v>0</v>
      </c>
      <c r="ES406" s="13">
        <f>IF(ER406=0,1,IF($R$74="",0,VLOOKUP($R$74,PL②!A$58:$P$1530,ER406))+IF($AG$74="",0,VLOOKUP($AG$74,PL②!A$58:$P$1530,ER406))+IF($AV$74="",0,VLOOKUP($AV$74,PL②!A$58:$P$1530,ER406)))</f>
        <v>1</v>
      </c>
      <c r="ET406" s="13" t="str">
        <f t="shared" si="115"/>
        <v/>
      </c>
      <c r="EU406" s="13"/>
      <c r="EV406" s="13">
        <f>IF(OR($P406="固・国A",$P406="固・国B",$P406=PL①!$A$32,$P406=PL①!$A$33),1,0)</f>
        <v>1</v>
      </c>
      <c r="EY406" s="13">
        <f t="shared" si="116"/>
        <v>0</v>
      </c>
      <c r="EZ406" s="13">
        <f t="shared" si="117"/>
        <v>0</v>
      </c>
      <c r="FA406" s="13">
        <f>IF(AND($AJ406=PL①!$H$32,OR(入力①申請書項目!$P406="固・国A",入力①申請書項目!$P406="固・国B",入力①申請書項目!$P406="固")),1,0)</f>
        <v>0</v>
      </c>
      <c r="FB406" s="13">
        <f>IF(AND($R$70=PL②!$G$1,入力①申請書項目!$AJ406=PL①!$H$29,OR(入力①申請書項目!$P406="固・国A",入力①申請書項目!$P406="固・国B",入力①申請書項目!$P406=PL①!$A$32,入力①申請書項目!$P406=PL①!$A$33)),1,0)</f>
        <v>0</v>
      </c>
      <c r="FC406" s="13">
        <f>IF(AND($AW406=PL①!$D$29,OR(入力①申請書項目!$P406="固・国A",入力①申請書項目!$P406="固・国B",入力①申請書項目!$P406="固")),1,0)</f>
        <v>0</v>
      </c>
      <c r="FE406" s="27" t="str">
        <f t="shared" si="118"/>
        <v/>
      </c>
      <c r="FF406" s="27" t="str">
        <f t="shared" si="119"/>
        <v/>
      </c>
      <c r="FG406" s="27" t="str">
        <f t="shared" si="120"/>
        <v/>
      </c>
      <c r="FH406" s="27" t="str">
        <f t="shared" si="121"/>
        <v/>
      </c>
      <c r="FI406" s="27" t="str">
        <f t="shared" si="122"/>
        <v/>
      </c>
      <c r="FK406" s="42">
        <f t="shared" si="123"/>
        <v>1</v>
      </c>
      <c r="FL406" s="42" t="str">
        <f t="shared" si="112"/>
        <v/>
      </c>
    </row>
    <row r="407" spans="4:168" ht="13.5" customHeight="1" x14ac:dyDescent="0.15">
      <c r="D407" s="234">
        <v>237</v>
      </c>
      <c r="E407" s="933"/>
      <c r="F407" s="934"/>
      <c r="G407" s="935"/>
      <c r="H407" s="936"/>
      <c r="I407" s="937"/>
      <c r="J407" s="938"/>
      <c r="K407" s="939"/>
      <c r="L407" s="939"/>
      <c r="M407" s="930"/>
      <c r="N407" s="931"/>
      <c r="O407" s="932"/>
      <c r="P407" s="938"/>
      <c r="Q407" s="938"/>
      <c r="R407" s="938"/>
      <c r="S407" s="938"/>
      <c r="T407" s="940"/>
      <c r="U407" s="940"/>
      <c r="V407" s="940"/>
      <c r="W407" s="940"/>
      <c r="X407" s="940"/>
      <c r="Y407" s="940"/>
      <c r="Z407" s="940"/>
      <c r="AA407" s="940"/>
      <c r="AB407" s="940"/>
      <c r="AC407" s="940"/>
      <c r="AD407" s="949"/>
      <c r="AE407" s="950"/>
      <c r="AF407" s="950"/>
      <c r="AG407" s="943"/>
      <c r="AH407" s="940"/>
      <c r="AI407" s="940"/>
      <c r="AJ407" s="938"/>
      <c r="AK407" s="938"/>
      <c r="AL407" s="938"/>
      <c r="AM407" s="938"/>
      <c r="AN407" s="944"/>
      <c r="AO407" s="944"/>
      <c r="AP407" s="944"/>
      <c r="AQ407" s="940"/>
      <c r="AR407" s="940"/>
      <c r="AS407" s="945">
        <f t="shared" ref="AS407:AS470" si="125">AN407*AQ407</f>
        <v>0</v>
      </c>
      <c r="AT407" s="945"/>
      <c r="AU407" s="945"/>
      <c r="AV407" s="945"/>
      <c r="AW407" s="946"/>
      <c r="AX407" s="947"/>
      <c r="AY407" s="948"/>
      <c r="AZ407" s="948"/>
      <c r="BA407" s="948"/>
      <c r="BB407" s="948"/>
      <c r="CM407"/>
      <c r="CN407"/>
      <c r="CO407" s="73"/>
      <c r="CP407" s="229"/>
      <c r="CQ407" s="229"/>
      <c r="CR407" s="229"/>
      <c r="CS407" s="229"/>
      <c r="CT407" s="229"/>
      <c r="CU407" s="230"/>
      <c r="CV407" s="230"/>
      <c r="CW407" s="230"/>
      <c r="CX407" s="230"/>
      <c r="CY407" s="230"/>
      <c r="CZ407" s="230"/>
      <c r="DA407" s="230"/>
      <c r="DB407" s="230"/>
      <c r="DC407" s="230"/>
      <c r="DD407" s="230"/>
      <c r="DE407" s="230"/>
      <c r="DF407" s="230"/>
      <c r="DG407" s="230"/>
      <c r="DH407" s="230"/>
      <c r="DI407" s="230"/>
      <c r="DJ407"/>
      <c r="DK407"/>
      <c r="DL407" s="231"/>
      <c r="DM407" s="231"/>
      <c r="DN407" s="231"/>
      <c r="DO407" s="231"/>
      <c r="DP407" s="231"/>
      <c r="DQ407" s="231"/>
      <c r="DR407" s="231"/>
      <c r="DS407" s="231"/>
      <c r="DT407" s="231"/>
      <c r="DU407" s="231"/>
      <c r="DV407" s="231"/>
      <c r="DW407" s="231"/>
      <c r="DX407" s="231"/>
      <c r="DY407" s="231"/>
      <c r="DZ407" s="231"/>
      <c r="EA407" s="231"/>
      <c r="EB407" s="231"/>
      <c r="EC407" s="231"/>
      <c r="ED407" s="231"/>
      <c r="EE407" s="231"/>
      <c r="EL407" s="13"/>
      <c r="EM407" s="13"/>
      <c r="EN407" s="27">
        <f t="shared" si="124"/>
        <v>0</v>
      </c>
      <c r="EO407" s="27" t="str">
        <f t="shared" si="113"/>
        <v/>
      </c>
      <c r="EP407" s="13"/>
      <c r="EQ407" s="13">
        <f>IF(AND(OR($P407="固・国A",$P407="固・国B",$P407="固"),OR($AJ407=PL①!$H$29,$AJ407=PL①!$H$30,$AJ407=PL①!$H$31)),1,0)</f>
        <v>0</v>
      </c>
      <c r="ER407" s="13">
        <f t="shared" si="114"/>
        <v>0</v>
      </c>
      <c r="ES407" s="13">
        <f>IF(ER407=0,1,IF($R$74="",0,VLOOKUP($R$74,PL②!A$58:$P$1530,ER407))+IF($AG$74="",0,VLOOKUP($AG$74,PL②!A$58:$P$1530,ER407))+IF($AV$74="",0,VLOOKUP($AV$74,PL②!A$58:$P$1530,ER407)))</f>
        <v>1</v>
      </c>
      <c r="ET407" s="13" t="str">
        <f t="shared" si="115"/>
        <v/>
      </c>
      <c r="EU407" s="13"/>
      <c r="EV407" s="13">
        <f>IF(OR($P407="固・国A",$P407="固・国B",$P407=PL①!$A$32,$P407=PL①!$A$33),1,0)</f>
        <v>1</v>
      </c>
      <c r="EY407" s="13">
        <f t="shared" si="116"/>
        <v>0</v>
      </c>
      <c r="EZ407" s="13">
        <f t="shared" si="117"/>
        <v>0</v>
      </c>
      <c r="FA407" s="13">
        <f>IF(AND($AJ407=PL①!$H$32,OR(入力①申請書項目!$P407="固・国A",入力①申請書項目!$P407="固・国B",入力①申請書項目!$P407="固")),1,0)</f>
        <v>0</v>
      </c>
      <c r="FB407" s="13">
        <f>IF(AND($R$70=PL②!$G$1,入力①申請書項目!$AJ407=PL①!$H$29,OR(入力①申請書項目!$P407="固・国A",入力①申請書項目!$P407="固・国B",入力①申請書項目!$P407=PL①!$A$32,入力①申請書項目!$P407=PL①!$A$33)),1,0)</f>
        <v>0</v>
      </c>
      <c r="FC407" s="13">
        <f>IF(AND($AW407=PL①!$D$29,OR(入力①申請書項目!$P407="固・国A",入力①申請書項目!$P407="固・国B",入力①申請書項目!$P407="固")),1,0)</f>
        <v>0</v>
      </c>
      <c r="FE407" s="27" t="str">
        <f t="shared" si="118"/>
        <v/>
      </c>
      <c r="FF407" s="27" t="str">
        <f t="shared" si="119"/>
        <v/>
      </c>
      <c r="FG407" s="27" t="str">
        <f t="shared" si="120"/>
        <v/>
      </c>
      <c r="FH407" s="27" t="str">
        <f t="shared" si="121"/>
        <v/>
      </c>
      <c r="FI407" s="27" t="str">
        <f t="shared" si="122"/>
        <v/>
      </c>
      <c r="FK407" s="42">
        <f t="shared" si="123"/>
        <v>1</v>
      </c>
      <c r="FL407" s="42" t="str">
        <f t="shared" si="112"/>
        <v/>
      </c>
    </row>
    <row r="408" spans="4:168" ht="13.5" customHeight="1" x14ac:dyDescent="0.15">
      <c r="D408" s="234">
        <v>238</v>
      </c>
      <c r="E408" s="933"/>
      <c r="F408" s="934"/>
      <c r="G408" s="935"/>
      <c r="H408" s="936"/>
      <c r="I408" s="937"/>
      <c r="J408" s="938"/>
      <c r="K408" s="939"/>
      <c r="L408" s="939"/>
      <c r="M408" s="930"/>
      <c r="N408" s="931"/>
      <c r="O408" s="932"/>
      <c r="P408" s="938"/>
      <c r="Q408" s="938"/>
      <c r="R408" s="938"/>
      <c r="S408" s="938"/>
      <c r="T408" s="940"/>
      <c r="U408" s="940"/>
      <c r="V408" s="940"/>
      <c r="W408" s="940"/>
      <c r="X408" s="940"/>
      <c r="Y408" s="940"/>
      <c r="Z408" s="940"/>
      <c r="AA408" s="940"/>
      <c r="AB408" s="940"/>
      <c r="AC408" s="940"/>
      <c r="AD408" s="941"/>
      <c r="AE408" s="942"/>
      <c r="AF408" s="942"/>
      <c r="AG408" s="952"/>
      <c r="AH408" s="952"/>
      <c r="AI408" s="943"/>
      <c r="AJ408" s="953"/>
      <c r="AK408" s="954"/>
      <c r="AL408" s="954"/>
      <c r="AM408" s="955"/>
      <c r="AN408" s="944"/>
      <c r="AO408" s="944"/>
      <c r="AP408" s="944"/>
      <c r="AQ408" s="951"/>
      <c r="AR408" s="952"/>
      <c r="AS408" s="945">
        <f t="shared" si="125"/>
        <v>0</v>
      </c>
      <c r="AT408" s="945"/>
      <c r="AU408" s="945"/>
      <c r="AV408" s="945"/>
      <c r="AW408" s="946"/>
      <c r="AX408" s="947"/>
      <c r="AY408" s="948"/>
      <c r="AZ408" s="948"/>
      <c r="BA408" s="948"/>
      <c r="BB408" s="948"/>
      <c r="CM408"/>
      <c r="CN408"/>
      <c r="CO408" s="73"/>
      <c r="CP408" s="229"/>
      <c r="CQ408" s="229"/>
      <c r="CR408" s="229"/>
      <c r="CS408" s="229"/>
      <c r="CT408" s="229"/>
      <c r="CU408" s="230"/>
      <c r="CV408" s="230"/>
      <c r="CW408" s="230"/>
      <c r="CX408" s="230"/>
      <c r="CY408" s="230"/>
      <c r="CZ408" s="230"/>
      <c r="DA408" s="230"/>
      <c r="DB408" s="230"/>
      <c r="DC408" s="230"/>
      <c r="DD408" s="230"/>
      <c r="DE408" s="230"/>
      <c r="DF408" s="230"/>
      <c r="DG408" s="230"/>
      <c r="DH408" s="230"/>
      <c r="DI408" s="230"/>
      <c r="DJ408"/>
      <c r="DK408"/>
      <c r="DL408" s="231"/>
      <c r="DM408" s="231"/>
      <c r="DN408" s="231"/>
      <c r="DO408" s="231"/>
      <c r="DP408" s="231"/>
      <c r="DQ408" s="231"/>
      <c r="DR408" s="231"/>
      <c r="DS408" s="231"/>
      <c r="DT408" s="231"/>
      <c r="DU408" s="231"/>
      <c r="DV408" s="231"/>
      <c r="DW408" s="231"/>
      <c r="DX408" s="231"/>
      <c r="DY408" s="231"/>
      <c r="DZ408" s="231"/>
      <c r="EA408" s="231"/>
      <c r="EB408" s="231"/>
      <c r="EC408" s="231"/>
      <c r="ED408" s="231"/>
      <c r="EE408" s="231"/>
      <c r="EL408" s="13"/>
      <c r="EM408" s="13"/>
      <c r="EN408" s="27">
        <f t="shared" si="124"/>
        <v>0</v>
      </c>
      <c r="EO408" s="27" t="str">
        <f t="shared" si="113"/>
        <v/>
      </c>
      <c r="EP408" s="13"/>
      <c r="EQ408" s="13">
        <f>IF(AND(OR($P408="固・国A",$P408="固・国B",$P408="固"),OR($AJ408=PL①!$H$29,$AJ408=PL①!$H$30,$AJ408=PL①!$H$31)),1,0)</f>
        <v>0</v>
      </c>
      <c r="ER408" s="13">
        <f t="shared" si="114"/>
        <v>0</v>
      </c>
      <c r="ES408" s="13">
        <f>IF(ER408=0,1,IF($R$74="",0,VLOOKUP($R$74,PL②!A$58:$P$1530,ER408))+IF($AG$74="",0,VLOOKUP($AG$74,PL②!A$58:$P$1530,ER408))+IF($AV$74="",0,VLOOKUP($AV$74,PL②!A$58:$P$1530,ER408)))</f>
        <v>1</v>
      </c>
      <c r="ET408" s="13" t="str">
        <f t="shared" si="115"/>
        <v/>
      </c>
      <c r="EU408" s="13"/>
      <c r="EV408" s="13">
        <f>IF(OR($P408="固・国A",$P408="固・国B",$P408=PL①!$A$32,$P408=PL①!$A$33),1,0)</f>
        <v>1</v>
      </c>
      <c r="EY408" s="13">
        <f t="shared" si="116"/>
        <v>0</v>
      </c>
      <c r="EZ408" s="13">
        <f t="shared" si="117"/>
        <v>0</v>
      </c>
      <c r="FA408" s="13">
        <f>IF(AND($AJ408=PL①!$H$32,OR(入力①申請書項目!$P408="固・国A",入力①申請書項目!$P408="固・国B",入力①申請書項目!$P408="固")),1,0)</f>
        <v>0</v>
      </c>
      <c r="FB408" s="13">
        <f>IF(AND($R$70=PL②!$G$1,入力①申請書項目!$AJ408=PL①!$H$29,OR(入力①申請書項目!$P408="固・国A",入力①申請書項目!$P408="固・国B",入力①申請書項目!$P408=PL①!$A$32,入力①申請書項目!$P408=PL①!$A$33)),1,0)</f>
        <v>0</v>
      </c>
      <c r="FC408" s="13">
        <f>IF(AND($AW408=PL①!$D$29,OR(入力①申請書項目!$P408="固・国A",入力①申請書項目!$P408="固・国B",入力①申請書項目!$P408="固")),1,0)</f>
        <v>0</v>
      </c>
      <c r="FE408" s="27" t="str">
        <f t="shared" si="118"/>
        <v/>
      </c>
      <c r="FF408" s="27" t="str">
        <f t="shared" si="119"/>
        <v/>
      </c>
      <c r="FG408" s="27" t="str">
        <f t="shared" si="120"/>
        <v/>
      </c>
      <c r="FH408" s="27" t="str">
        <f t="shared" si="121"/>
        <v/>
      </c>
      <c r="FI408" s="27" t="str">
        <f t="shared" si="122"/>
        <v/>
      </c>
      <c r="FK408" s="42">
        <f t="shared" si="123"/>
        <v>1</v>
      </c>
      <c r="FL408" s="42" t="str">
        <f t="shared" si="112"/>
        <v/>
      </c>
    </row>
    <row r="409" spans="4:168" ht="13.5" customHeight="1" x14ac:dyDescent="0.15">
      <c r="D409" s="234">
        <v>239</v>
      </c>
      <c r="E409" s="933"/>
      <c r="F409" s="934"/>
      <c r="G409" s="935"/>
      <c r="H409" s="936"/>
      <c r="I409" s="937"/>
      <c r="J409" s="938"/>
      <c r="K409" s="939"/>
      <c r="L409" s="939"/>
      <c r="M409" s="930"/>
      <c r="N409" s="931"/>
      <c r="O409" s="932"/>
      <c r="P409" s="938"/>
      <c r="Q409" s="938"/>
      <c r="R409" s="938"/>
      <c r="S409" s="938"/>
      <c r="T409" s="940"/>
      <c r="U409" s="940"/>
      <c r="V409" s="940"/>
      <c r="W409" s="940"/>
      <c r="X409" s="940"/>
      <c r="Y409" s="940"/>
      <c r="Z409" s="940"/>
      <c r="AA409" s="940"/>
      <c r="AB409" s="940"/>
      <c r="AC409" s="940"/>
      <c r="AD409" s="941"/>
      <c r="AE409" s="942"/>
      <c r="AF409" s="942"/>
      <c r="AG409" s="943"/>
      <c r="AH409" s="940"/>
      <c r="AI409" s="940"/>
      <c r="AJ409" s="938"/>
      <c r="AK409" s="938"/>
      <c r="AL409" s="938"/>
      <c r="AM409" s="938"/>
      <c r="AN409" s="944"/>
      <c r="AO409" s="944"/>
      <c r="AP409" s="944"/>
      <c r="AQ409" s="940"/>
      <c r="AR409" s="940"/>
      <c r="AS409" s="945">
        <f t="shared" si="125"/>
        <v>0</v>
      </c>
      <c r="AT409" s="945"/>
      <c r="AU409" s="945"/>
      <c r="AV409" s="945"/>
      <c r="AW409" s="946"/>
      <c r="AX409" s="947"/>
      <c r="AY409" s="948"/>
      <c r="AZ409" s="948"/>
      <c r="BA409" s="948"/>
      <c r="BB409" s="948"/>
      <c r="CK409" s="3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L409" s="13"/>
      <c r="EM409" s="13"/>
      <c r="EN409" s="27">
        <f t="shared" si="124"/>
        <v>0</v>
      </c>
      <c r="EO409" s="27" t="str">
        <f t="shared" si="113"/>
        <v/>
      </c>
      <c r="EP409" s="13"/>
      <c r="EQ409" s="13">
        <f>IF(AND(OR($P409="固・国A",$P409="固・国B",$P409="固"),OR($AJ409=PL①!$H$29,$AJ409=PL①!$H$30,$AJ409=PL①!$H$31)),1,0)</f>
        <v>0</v>
      </c>
      <c r="ER409" s="13">
        <f t="shared" si="114"/>
        <v>0</v>
      </c>
      <c r="ES409" s="13">
        <f>IF(ER409=0,1,IF($R$74="",0,VLOOKUP($R$74,PL②!A$58:$P$1530,ER409))+IF($AG$74="",0,VLOOKUP($AG$74,PL②!A$58:$P$1530,ER409))+IF($AV$74="",0,VLOOKUP($AV$74,PL②!A$58:$P$1530,ER409)))</f>
        <v>1</v>
      </c>
      <c r="ET409" s="13" t="str">
        <f t="shared" si="115"/>
        <v/>
      </c>
      <c r="EU409" s="13"/>
      <c r="EV409" s="13">
        <f>IF(OR($P409="固・国A",$P409="固・国B",$P409=PL①!$A$32,$P409=PL①!$A$33),1,0)</f>
        <v>1</v>
      </c>
      <c r="EY409" s="13">
        <f t="shared" si="116"/>
        <v>0</v>
      </c>
      <c r="EZ409" s="13">
        <f t="shared" si="117"/>
        <v>0</v>
      </c>
      <c r="FA409" s="13">
        <f>IF(AND($AJ409=PL①!$H$32,OR(入力①申請書項目!$P409="固・国A",入力①申請書項目!$P409="固・国B",入力①申請書項目!$P409="固")),1,0)</f>
        <v>0</v>
      </c>
      <c r="FB409" s="13">
        <f>IF(AND($R$70=PL②!$G$1,入力①申請書項目!$AJ409=PL①!$H$29,OR(入力①申請書項目!$P409="固・国A",入力①申請書項目!$P409="固・国B",入力①申請書項目!$P409=PL①!$A$32,入力①申請書項目!$P409=PL①!$A$33)),1,0)</f>
        <v>0</v>
      </c>
      <c r="FC409" s="13">
        <f>IF(AND($AW409=PL①!$D$29,OR(入力①申請書項目!$P409="固・国A",入力①申請書項目!$P409="固・国B",入力①申請書項目!$P409="固")),1,0)</f>
        <v>0</v>
      </c>
      <c r="FE409" s="27" t="str">
        <f t="shared" si="118"/>
        <v/>
      </c>
      <c r="FF409" s="27" t="str">
        <f t="shared" si="119"/>
        <v/>
      </c>
      <c r="FG409" s="27" t="str">
        <f t="shared" si="120"/>
        <v/>
      </c>
      <c r="FH409" s="27" t="str">
        <f t="shared" si="121"/>
        <v/>
      </c>
      <c r="FI409" s="27" t="str">
        <f t="shared" si="122"/>
        <v/>
      </c>
      <c r="FK409" s="42">
        <f t="shared" si="123"/>
        <v>1</v>
      </c>
      <c r="FL409" s="42" t="str">
        <f t="shared" si="112"/>
        <v/>
      </c>
    </row>
    <row r="410" spans="4:168" ht="13.5" customHeight="1" x14ac:dyDescent="0.15">
      <c r="D410" s="234">
        <v>240</v>
      </c>
      <c r="E410" s="933"/>
      <c r="F410" s="934"/>
      <c r="G410" s="935"/>
      <c r="H410" s="936"/>
      <c r="I410" s="937"/>
      <c r="J410" s="938"/>
      <c r="K410" s="939"/>
      <c r="L410" s="939"/>
      <c r="M410" s="930"/>
      <c r="N410" s="931"/>
      <c r="O410" s="932"/>
      <c r="P410" s="938"/>
      <c r="Q410" s="938"/>
      <c r="R410" s="938"/>
      <c r="S410" s="938"/>
      <c r="T410" s="940"/>
      <c r="U410" s="940"/>
      <c r="V410" s="940"/>
      <c r="W410" s="940"/>
      <c r="X410" s="940"/>
      <c r="Y410" s="940"/>
      <c r="Z410" s="940"/>
      <c r="AA410" s="940"/>
      <c r="AB410" s="940"/>
      <c r="AC410" s="940"/>
      <c r="AD410" s="949"/>
      <c r="AE410" s="950"/>
      <c r="AF410" s="950"/>
      <c r="AG410" s="943"/>
      <c r="AH410" s="940"/>
      <c r="AI410" s="940"/>
      <c r="AJ410" s="938"/>
      <c r="AK410" s="938"/>
      <c r="AL410" s="938"/>
      <c r="AM410" s="938"/>
      <c r="AN410" s="944"/>
      <c r="AO410" s="944"/>
      <c r="AP410" s="944"/>
      <c r="AQ410" s="940"/>
      <c r="AR410" s="940"/>
      <c r="AS410" s="945">
        <f t="shared" si="125"/>
        <v>0</v>
      </c>
      <c r="AT410" s="945"/>
      <c r="AU410" s="945"/>
      <c r="AV410" s="945"/>
      <c r="AW410" s="946"/>
      <c r="AX410" s="947"/>
      <c r="AY410" s="948"/>
      <c r="AZ410" s="948"/>
      <c r="BA410" s="948"/>
      <c r="BB410" s="948"/>
      <c r="DT410"/>
      <c r="DU410"/>
      <c r="DV410"/>
      <c r="DW410"/>
      <c r="DX410"/>
      <c r="DY410"/>
      <c r="DZ410"/>
      <c r="EA410"/>
      <c r="EB410"/>
      <c r="EC410"/>
      <c r="EL410" s="13"/>
      <c r="EM410" s="13"/>
      <c r="EN410" s="27">
        <f t="shared" si="124"/>
        <v>0</v>
      </c>
      <c r="EO410" s="27" t="str">
        <f t="shared" si="113"/>
        <v/>
      </c>
      <c r="EP410" s="13"/>
      <c r="EQ410" s="13">
        <f>IF(AND(OR($P410="固・国A",$P410="固・国B",$P410="固"),OR($AJ410=PL①!$H$29,$AJ410=PL①!$H$30,$AJ410=PL①!$H$31)),1,0)</f>
        <v>0</v>
      </c>
      <c r="ER410" s="13">
        <f t="shared" si="114"/>
        <v>0</v>
      </c>
      <c r="ES410" s="13">
        <f>IF(ER410=0,1,IF($R$74="",0,VLOOKUP($R$74,PL②!A$58:$P$1530,ER410))+IF($AG$74="",0,VLOOKUP($AG$74,PL②!A$58:$P$1530,ER410))+IF($AV$74="",0,VLOOKUP($AV$74,PL②!A$58:$P$1530,ER410)))</f>
        <v>1</v>
      </c>
      <c r="ET410" s="13" t="str">
        <f t="shared" si="115"/>
        <v/>
      </c>
      <c r="EU410" s="13"/>
      <c r="EV410" s="13">
        <f>IF(OR($P410="固・国A",$P410="固・国B",$P410=PL①!$A$32,$P410=PL①!$A$33),1,0)</f>
        <v>1</v>
      </c>
      <c r="EY410" s="13">
        <f t="shared" si="116"/>
        <v>0</v>
      </c>
      <c r="EZ410" s="13">
        <f t="shared" si="117"/>
        <v>0</v>
      </c>
      <c r="FA410" s="13">
        <f>IF(AND($AJ410=PL①!$H$32,OR(入力①申請書項目!$P410="固・国A",入力①申請書項目!$P410="固・国B",入力①申請書項目!$P410="固")),1,0)</f>
        <v>0</v>
      </c>
      <c r="FB410" s="13">
        <f>IF(AND($R$70=PL②!$G$1,入力①申請書項目!$AJ410=PL①!$H$29,OR(入力①申請書項目!$P410="固・国A",入力①申請書項目!$P410="固・国B",入力①申請書項目!$P410=PL①!$A$32,入力①申請書項目!$P410=PL①!$A$33)),1,0)</f>
        <v>0</v>
      </c>
      <c r="FC410" s="13">
        <f>IF(AND($AW410=PL①!$D$29,OR(入力①申請書項目!$P410="固・国A",入力①申請書項目!$P410="固・国B",入力①申請書項目!$P410="固")),1,0)</f>
        <v>0</v>
      </c>
      <c r="FE410" s="27" t="str">
        <f t="shared" si="118"/>
        <v/>
      </c>
      <c r="FF410" s="27" t="str">
        <f t="shared" si="119"/>
        <v/>
      </c>
      <c r="FG410" s="27" t="str">
        <f t="shared" si="120"/>
        <v/>
      </c>
      <c r="FH410" s="27" t="str">
        <f t="shared" si="121"/>
        <v/>
      </c>
      <c r="FI410" s="27" t="str">
        <f t="shared" si="122"/>
        <v/>
      </c>
      <c r="FK410" s="42">
        <f t="shared" si="123"/>
        <v>1</v>
      </c>
      <c r="FL410" s="42" t="str">
        <f t="shared" si="112"/>
        <v/>
      </c>
    </row>
    <row r="411" spans="4:168" ht="13.5" customHeight="1" x14ac:dyDescent="0.15">
      <c r="D411" s="234">
        <v>241</v>
      </c>
      <c r="E411" s="933"/>
      <c r="F411" s="934"/>
      <c r="G411" s="935"/>
      <c r="H411" s="936"/>
      <c r="I411" s="937"/>
      <c r="J411" s="938"/>
      <c r="K411" s="939"/>
      <c r="L411" s="939"/>
      <c r="M411" s="930"/>
      <c r="N411" s="931"/>
      <c r="O411" s="932"/>
      <c r="P411" s="938"/>
      <c r="Q411" s="938"/>
      <c r="R411" s="938"/>
      <c r="S411" s="938"/>
      <c r="T411" s="940"/>
      <c r="U411" s="940"/>
      <c r="V411" s="940"/>
      <c r="W411" s="940"/>
      <c r="X411" s="940"/>
      <c r="Y411" s="940"/>
      <c r="Z411" s="940"/>
      <c r="AA411" s="940"/>
      <c r="AB411" s="940"/>
      <c r="AC411" s="940"/>
      <c r="AD411" s="941"/>
      <c r="AE411" s="942"/>
      <c r="AF411" s="942"/>
      <c r="AG411" s="952"/>
      <c r="AH411" s="952"/>
      <c r="AI411" s="943"/>
      <c r="AJ411" s="953"/>
      <c r="AK411" s="954"/>
      <c r="AL411" s="954"/>
      <c r="AM411" s="955"/>
      <c r="AN411" s="944"/>
      <c r="AO411" s="944"/>
      <c r="AP411" s="944"/>
      <c r="AQ411" s="951"/>
      <c r="AR411" s="952"/>
      <c r="AS411" s="945">
        <f t="shared" si="125"/>
        <v>0</v>
      </c>
      <c r="AT411" s="945"/>
      <c r="AU411" s="945"/>
      <c r="AV411" s="945"/>
      <c r="AW411" s="946"/>
      <c r="AX411" s="947"/>
      <c r="AY411" s="948"/>
      <c r="AZ411" s="948"/>
      <c r="BA411" s="948"/>
      <c r="BB411" s="948"/>
      <c r="DT411"/>
      <c r="DU411"/>
      <c r="DV411"/>
      <c r="DW411"/>
      <c r="DX411"/>
      <c r="DY411"/>
      <c r="DZ411"/>
      <c r="EA411"/>
      <c r="EB411"/>
      <c r="EC411"/>
      <c r="EL411" s="13"/>
      <c r="EM411" s="13"/>
      <c r="EN411" s="27">
        <f t="shared" si="124"/>
        <v>0</v>
      </c>
      <c r="EO411" s="27" t="str">
        <f t="shared" si="113"/>
        <v/>
      </c>
      <c r="EP411" s="13"/>
      <c r="EQ411" s="13">
        <f>IF(AND(OR($P411="固・国A",$P411="固・国B",$P411="固"),OR($AJ411=PL①!$H$29,$AJ411=PL①!$H$30,$AJ411=PL①!$H$31)),1,0)</f>
        <v>0</v>
      </c>
      <c r="ER411" s="13">
        <f t="shared" si="114"/>
        <v>0</v>
      </c>
      <c r="ES411" s="13">
        <f>IF(ER411=0,1,IF($R$74="",0,VLOOKUP($R$74,PL②!A$58:$P$1530,ER411))+IF($AG$74="",0,VLOOKUP($AG$74,PL②!A$58:$P$1530,ER411))+IF($AV$74="",0,VLOOKUP($AV$74,PL②!A$58:$P$1530,ER411)))</f>
        <v>1</v>
      </c>
      <c r="ET411" s="13" t="str">
        <f t="shared" si="115"/>
        <v/>
      </c>
      <c r="EU411" s="13"/>
      <c r="EV411" s="13">
        <f>IF(OR($P411="固・国A",$P411="固・国B",$P411=PL①!$A$32,$P411=PL①!$A$33),1,0)</f>
        <v>1</v>
      </c>
      <c r="EY411" s="13">
        <f t="shared" si="116"/>
        <v>0</v>
      </c>
      <c r="EZ411" s="13">
        <f t="shared" si="117"/>
        <v>0</v>
      </c>
      <c r="FA411" s="13">
        <f>IF(AND($AJ411=PL①!$H$32,OR(入力①申請書項目!$P411="固・国A",入力①申請書項目!$P411="固・国B",入力①申請書項目!$P411="固")),1,0)</f>
        <v>0</v>
      </c>
      <c r="FB411" s="13">
        <f>IF(AND($R$70=PL②!$G$1,入力①申請書項目!$AJ411=PL①!$H$29,OR(入力①申請書項目!$P411="固・国A",入力①申請書項目!$P411="固・国B",入力①申請書項目!$P411=PL①!$A$32,入力①申請書項目!$P411=PL①!$A$33)),1,0)</f>
        <v>0</v>
      </c>
      <c r="FC411" s="13">
        <f>IF(AND($AW411=PL①!$D$29,OR(入力①申請書項目!$P411="固・国A",入力①申請書項目!$P411="固・国B",入力①申請書項目!$P411="固")),1,0)</f>
        <v>0</v>
      </c>
      <c r="FE411" s="27" t="str">
        <f t="shared" si="118"/>
        <v/>
      </c>
      <c r="FF411" s="27" t="str">
        <f t="shared" si="119"/>
        <v/>
      </c>
      <c r="FG411" s="27" t="str">
        <f t="shared" si="120"/>
        <v/>
      </c>
      <c r="FH411" s="27" t="str">
        <f t="shared" si="121"/>
        <v/>
      </c>
      <c r="FI411" s="27" t="str">
        <f t="shared" si="122"/>
        <v/>
      </c>
      <c r="FK411" s="42">
        <f t="shared" si="123"/>
        <v>1</v>
      </c>
      <c r="FL411" s="42" t="str">
        <f t="shared" si="112"/>
        <v/>
      </c>
    </row>
    <row r="412" spans="4:168" ht="13.5" customHeight="1" x14ac:dyDescent="0.15">
      <c r="D412" s="234">
        <v>242</v>
      </c>
      <c r="E412" s="933"/>
      <c r="F412" s="934"/>
      <c r="G412" s="935"/>
      <c r="H412" s="936"/>
      <c r="I412" s="937"/>
      <c r="J412" s="938"/>
      <c r="K412" s="939"/>
      <c r="L412" s="939"/>
      <c r="M412" s="930"/>
      <c r="N412" s="931"/>
      <c r="O412" s="932"/>
      <c r="P412" s="938"/>
      <c r="Q412" s="938"/>
      <c r="R412" s="938"/>
      <c r="S412" s="938"/>
      <c r="T412" s="940"/>
      <c r="U412" s="940"/>
      <c r="V412" s="940"/>
      <c r="W412" s="940"/>
      <c r="X412" s="940"/>
      <c r="Y412" s="940"/>
      <c r="Z412" s="940"/>
      <c r="AA412" s="940"/>
      <c r="AB412" s="940"/>
      <c r="AC412" s="940"/>
      <c r="AD412" s="941"/>
      <c r="AE412" s="942"/>
      <c r="AF412" s="942"/>
      <c r="AG412" s="943"/>
      <c r="AH412" s="940"/>
      <c r="AI412" s="940"/>
      <c r="AJ412" s="938"/>
      <c r="AK412" s="938"/>
      <c r="AL412" s="938"/>
      <c r="AM412" s="938"/>
      <c r="AN412" s="944"/>
      <c r="AO412" s="944"/>
      <c r="AP412" s="944"/>
      <c r="AQ412" s="940"/>
      <c r="AR412" s="940"/>
      <c r="AS412" s="945">
        <f t="shared" si="125"/>
        <v>0</v>
      </c>
      <c r="AT412" s="945"/>
      <c r="AU412" s="945"/>
      <c r="AV412" s="945"/>
      <c r="AW412" s="946"/>
      <c r="AX412" s="947"/>
      <c r="AY412" s="948"/>
      <c r="AZ412" s="948"/>
      <c r="BA412" s="948"/>
      <c r="BB412" s="948"/>
      <c r="DT412"/>
      <c r="DU412"/>
      <c r="DV412"/>
      <c r="DW412"/>
      <c r="DX412"/>
      <c r="DY412"/>
      <c r="DZ412"/>
      <c r="EA412"/>
      <c r="EB412"/>
      <c r="EC412"/>
      <c r="EL412" s="13"/>
      <c r="EM412" s="13"/>
      <c r="EN412" s="27">
        <f t="shared" si="124"/>
        <v>0</v>
      </c>
      <c r="EO412" s="27" t="str">
        <f t="shared" si="113"/>
        <v/>
      </c>
      <c r="EP412" s="13"/>
      <c r="EQ412" s="13">
        <f>IF(AND(OR($P412="固・国A",$P412="固・国B",$P412="固"),OR($AJ412=PL①!$H$29,$AJ412=PL①!$H$30,$AJ412=PL①!$H$31)),1,0)</f>
        <v>0</v>
      </c>
      <c r="ER412" s="13">
        <f t="shared" si="114"/>
        <v>0</v>
      </c>
      <c r="ES412" s="13">
        <f>IF(ER412=0,1,IF($R$74="",0,VLOOKUP($R$74,PL②!A$58:$P$1530,ER412))+IF($AG$74="",0,VLOOKUP($AG$74,PL②!A$58:$P$1530,ER412))+IF($AV$74="",0,VLOOKUP($AV$74,PL②!A$58:$P$1530,ER412)))</f>
        <v>1</v>
      </c>
      <c r="ET412" s="13" t="str">
        <f t="shared" si="115"/>
        <v/>
      </c>
      <c r="EU412" s="13"/>
      <c r="EV412" s="13">
        <f>IF(OR($P412="固・国A",$P412="固・国B",$P412=PL①!$A$32,$P412=PL①!$A$33),1,0)</f>
        <v>1</v>
      </c>
      <c r="EY412" s="13">
        <f t="shared" si="116"/>
        <v>0</v>
      </c>
      <c r="EZ412" s="13">
        <f t="shared" si="117"/>
        <v>0</v>
      </c>
      <c r="FA412" s="13">
        <f>IF(AND($AJ412=PL①!$H$32,OR(入力①申請書項目!$P412="固・国A",入力①申請書項目!$P412="固・国B",入力①申請書項目!$P412="固")),1,0)</f>
        <v>0</v>
      </c>
      <c r="FB412" s="13">
        <f>IF(AND($R$70=PL②!$G$1,入力①申請書項目!$AJ412=PL①!$H$29,OR(入力①申請書項目!$P412="固・国A",入力①申請書項目!$P412="固・国B",入力①申請書項目!$P412=PL①!$A$32,入力①申請書項目!$P412=PL①!$A$33)),1,0)</f>
        <v>0</v>
      </c>
      <c r="FC412" s="13">
        <f>IF(AND($AW412=PL①!$D$29,OR(入力①申請書項目!$P412="固・国A",入力①申請書項目!$P412="固・国B",入力①申請書項目!$P412="固")),1,0)</f>
        <v>0</v>
      </c>
      <c r="FE412" s="27" t="str">
        <f t="shared" si="118"/>
        <v/>
      </c>
      <c r="FF412" s="27" t="str">
        <f t="shared" si="119"/>
        <v/>
      </c>
      <c r="FG412" s="27" t="str">
        <f t="shared" si="120"/>
        <v/>
      </c>
      <c r="FH412" s="27" t="str">
        <f t="shared" si="121"/>
        <v/>
      </c>
      <c r="FI412" s="27" t="str">
        <f t="shared" si="122"/>
        <v/>
      </c>
      <c r="FK412" s="42">
        <f t="shared" si="123"/>
        <v>1</v>
      </c>
      <c r="FL412" s="42" t="str">
        <f t="shared" si="112"/>
        <v/>
      </c>
    </row>
    <row r="413" spans="4:168" ht="13.5" customHeight="1" x14ac:dyDescent="0.15">
      <c r="D413" s="234">
        <v>243</v>
      </c>
      <c r="E413" s="933"/>
      <c r="F413" s="934"/>
      <c r="G413" s="935"/>
      <c r="H413" s="936"/>
      <c r="I413" s="937"/>
      <c r="J413" s="938"/>
      <c r="K413" s="939"/>
      <c r="L413" s="939"/>
      <c r="M413" s="930"/>
      <c r="N413" s="931"/>
      <c r="O413" s="932"/>
      <c r="P413" s="938"/>
      <c r="Q413" s="938"/>
      <c r="R413" s="938"/>
      <c r="S413" s="938"/>
      <c r="T413" s="940"/>
      <c r="U413" s="940"/>
      <c r="V413" s="940"/>
      <c r="W413" s="940"/>
      <c r="X413" s="940"/>
      <c r="Y413" s="940"/>
      <c r="Z413" s="940"/>
      <c r="AA413" s="940"/>
      <c r="AB413" s="940"/>
      <c r="AC413" s="940"/>
      <c r="AD413" s="949"/>
      <c r="AE413" s="950"/>
      <c r="AF413" s="950"/>
      <c r="AG413" s="943"/>
      <c r="AH413" s="940"/>
      <c r="AI413" s="940"/>
      <c r="AJ413" s="938"/>
      <c r="AK413" s="938"/>
      <c r="AL413" s="938"/>
      <c r="AM413" s="938"/>
      <c r="AN413" s="944"/>
      <c r="AO413" s="944"/>
      <c r="AP413" s="944"/>
      <c r="AQ413" s="940"/>
      <c r="AR413" s="940"/>
      <c r="AS413" s="945">
        <f t="shared" si="125"/>
        <v>0</v>
      </c>
      <c r="AT413" s="945"/>
      <c r="AU413" s="945"/>
      <c r="AV413" s="945"/>
      <c r="AW413" s="946"/>
      <c r="AX413" s="947"/>
      <c r="AY413" s="948"/>
      <c r="AZ413" s="948"/>
      <c r="BA413" s="948"/>
      <c r="BB413" s="948"/>
      <c r="DT413"/>
      <c r="DU413"/>
      <c r="DV413"/>
      <c r="DW413"/>
      <c r="DX413"/>
      <c r="DY413"/>
      <c r="DZ413"/>
      <c r="EA413"/>
      <c r="EB413"/>
      <c r="EC413"/>
      <c r="EL413" s="13"/>
      <c r="EM413" s="13"/>
      <c r="EN413" s="27">
        <f t="shared" si="124"/>
        <v>0</v>
      </c>
      <c r="EO413" s="27" t="str">
        <f t="shared" si="113"/>
        <v/>
      </c>
      <c r="EP413" s="13"/>
      <c r="EQ413" s="13">
        <f>IF(AND(OR($P413="固・国A",$P413="固・国B",$P413="固"),OR($AJ413=PL①!$H$29,$AJ413=PL①!$H$30,$AJ413=PL①!$H$31)),1,0)</f>
        <v>0</v>
      </c>
      <c r="ER413" s="13">
        <f t="shared" si="114"/>
        <v>0</v>
      </c>
      <c r="ES413" s="13">
        <f>IF(ER413=0,1,IF($R$74="",0,VLOOKUP($R$74,PL②!A$58:$P$1530,ER413))+IF($AG$74="",0,VLOOKUP($AG$74,PL②!A$58:$P$1530,ER413))+IF($AV$74="",0,VLOOKUP($AV$74,PL②!A$58:$P$1530,ER413)))</f>
        <v>1</v>
      </c>
      <c r="ET413" s="13" t="str">
        <f t="shared" si="115"/>
        <v/>
      </c>
      <c r="EU413" s="13"/>
      <c r="EV413" s="13">
        <f>IF(OR($P413="固・国A",$P413="固・国B",$P413=PL①!$A$32,$P413=PL①!$A$33),1,0)</f>
        <v>1</v>
      </c>
      <c r="EY413" s="13">
        <f t="shared" si="116"/>
        <v>0</v>
      </c>
      <c r="EZ413" s="13">
        <f t="shared" si="117"/>
        <v>0</v>
      </c>
      <c r="FA413" s="13">
        <f>IF(AND($AJ413=PL①!$H$32,OR(入力①申請書項目!$P413="固・国A",入力①申請書項目!$P413="固・国B",入力①申請書項目!$P413="固")),1,0)</f>
        <v>0</v>
      </c>
      <c r="FB413" s="13">
        <f>IF(AND($R$70=PL②!$G$1,入力①申請書項目!$AJ413=PL①!$H$29,OR(入力①申請書項目!$P413="固・国A",入力①申請書項目!$P413="固・国B",入力①申請書項目!$P413=PL①!$A$32,入力①申請書項目!$P413=PL①!$A$33)),1,0)</f>
        <v>0</v>
      </c>
      <c r="FC413" s="13">
        <f>IF(AND($AW413=PL①!$D$29,OR(入力①申請書項目!$P413="固・国A",入力①申請書項目!$P413="固・国B",入力①申請書項目!$P413="固")),1,0)</f>
        <v>0</v>
      </c>
      <c r="FE413" s="27" t="str">
        <f t="shared" si="118"/>
        <v/>
      </c>
      <c r="FF413" s="27" t="str">
        <f t="shared" si="119"/>
        <v/>
      </c>
      <c r="FG413" s="27" t="str">
        <f t="shared" si="120"/>
        <v/>
      </c>
      <c r="FH413" s="27" t="str">
        <f t="shared" si="121"/>
        <v/>
      </c>
      <c r="FI413" s="27" t="str">
        <f t="shared" si="122"/>
        <v/>
      </c>
      <c r="FK413" s="42">
        <f t="shared" si="123"/>
        <v>1</v>
      </c>
      <c r="FL413" s="42" t="str">
        <f t="shared" si="112"/>
        <v/>
      </c>
    </row>
    <row r="414" spans="4:168" ht="13.5" customHeight="1" x14ac:dyDescent="0.15">
      <c r="D414" s="234">
        <v>244</v>
      </c>
      <c r="E414" s="933"/>
      <c r="F414" s="934"/>
      <c r="G414" s="935"/>
      <c r="H414" s="936"/>
      <c r="I414" s="937"/>
      <c r="J414" s="938"/>
      <c r="K414" s="939"/>
      <c r="L414" s="939"/>
      <c r="M414" s="930"/>
      <c r="N414" s="931"/>
      <c r="O414" s="932"/>
      <c r="P414" s="938"/>
      <c r="Q414" s="938"/>
      <c r="R414" s="938"/>
      <c r="S414" s="938"/>
      <c r="T414" s="940"/>
      <c r="U414" s="940"/>
      <c r="V414" s="940"/>
      <c r="W414" s="940"/>
      <c r="X414" s="940"/>
      <c r="Y414" s="940"/>
      <c r="Z414" s="940"/>
      <c r="AA414" s="940"/>
      <c r="AB414" s="940"/>
      <c r="AC414" s="940"/>
      <c r="AD414" s="941"/>
      <c r="AE414" s="942"/>
      <c r="AF414" s="942"/>
      <c r="AG414" s="952"/>
      <c r="AH414" s="952"/>
      <c r="AI414" s="943"/>
      <c r="AJ414" s="953"/>
      <c r="AK414" s="954"/>
      <c r="AL414" s="954"/>
      <c r="AM414" s="955"/>
      <c r="AN414" s="944"/>
      <c r="AO414" s="944"/>
      <c r="AP414" s="944"/>
      <c r="AQ414" s="951"/>
      <c r="AR414" s="952"/>
      <c r="AS414" s="945">
        <f t="shared" si="125"/>
        <v>0</v>
      </c>
      <c r="AT414" s="945"/>
      <c r="AU414" s="945"/>
      <c r="AV414" s="945"/>
      <c r="AW414" s="946"/>
      <c r="AX414" s="947"/>
      <c r="AY414" s="948"/>
      <c r="AZ414" s="948"/>
      <c r="BA414" s="948"/>
      <c r="BB414" s="948"/>
      <c r="DT414"/>
      <c r="DU414"/>
      <c r="DV414"/>
      <c r="DW414"/>
      <c r="DX414"/>
      <c r="DY414"/>
      <c r="DZ414"/>
      <c r="EA414"/>
      <c r="EB414"/>
      <c r="EC414"/>
      <c r="EL414" s="13"/>
      <c r="EM414" s="13"/>
      <c r="EN414" s="27">
        <f t="shared" si="124"/>
        <v>0</v>
      </c>
      <c r="EO414" s="27" t="str">
        <f t="shared" si="113"/>
        <v/>
      </c>
      <c r="EP414" s="13"/>
      <c r="EQ414" s="13">
        <f>IF(AND(OR($P414="固・国A",$P414="固・国B",$P414="固"),OR($AJ414=PL①!$H$29,$AJ414=PL①!$H$30,$AJ414=PL①!$H$31)),1,0)</f>
        <v>0</v>
      </c>
      <c r="ER414" s="13">
        <f t="shared" si="114"/>
        <v>0</v>
      </c>
      <c r="ES414" s="13">
        <f>IF(ER414=0,1,IF($R$74="",0,VLOOKUP($R$74,PL②!A$58:$P$1530,ER414))+IF($AG$74="",0,VLOOKUP($AG$74,PL②!A$58:$P$1530,ER414))+IF($AV$74="",0,VLOOKUP($AV$74,PL②!A$58:$P$1530,ER414)))</f>
        <v>1</v>
      </c>
      <c r="ET414" s="13" t="str">
        <f t="shared" si="115"/>
        <v/>
      </c>
      <c r="EU414" s="13"/>
      <c r="EV414" s="13">
        <f>IF(OR($P414="固・国A",$P414="固・国B",$P414=PL①!$A$32,$P414=PL①!$A$33),1,0)</f>
        <v>1</v>
      </c>
      <c r="EY414" s="13">
        <f t="shared" si="116"/>
        <v>0</v>
      </c>
      <c r="EZ414" s="13">
        <f t="shared" si="117"/>
        <v>0</v>
      </c>
      <c r="FA414" s="13">
        <f>IF(AND($AJ414=PL①!$H$32,OR(入力①申請書項目!$P414="固・国A",入力①申請書項目!$P414="固・国B",入力①申請書項目!$P414="固")),1,0)</f>
        <v>0</v>
      </c>
      <c r="FB414" s="13">
        <f>IF(AND($R$70=PL②!$G$1,入力①申請書項目!$AJ414=PL①!$H$29,OR(入力①申請書項目!$P414="固・国A",入力①申請書項目!$P414="固・国B",入力①申請書項目!$P414=PL①!$A$32,入力①申請書項目!$P414=PL①!$A$33)),1,0)</f>
        <v>0</v>
      </c>
      <c r="FC414" s="13">
        <f>IF(AND($AW414=PL①!$D$29,OR(入力①申請書項目!$P414="固・国A",入力①申請書項目!$P414="固・国B",入力①申請書項目!$P414="固")),1,0)</f>
        <v>0</v>
      </c>
      <c r="FE414" s="27" t="str">
        <f t="shared" si="118"/>
        <v/>
      </c>
      <c r="FF414" s="27" t="str">
        <f t="shared" si="119"/>
        <v/>
      </c>
      <c r="FG414" s="27" t="str">
        <f t="shared" si="120"/>
        <v/>
      </c>
      <c r="FH414" s="27" t="str">
        <f t="shared" si="121"/>
        <v/>
      </c>
      <c r="FI414" s="27" t="str">
        <f t="shared" si="122"/>
        <v/>
      </c>
      <c r="FK414" s="42">
        <f t="shared" si="123"/>
        <v>1</v>
      </c>
      <c r="FL414" s="42" t="str">
        <f t="shared" si="112"/>
        <v/>
      </c>
    </row>
    <row r="415" spans="4:168" ht="13.5" customHeight="1" x14ac:dyDescent="0.15">
      <c r="D415" s="234">
        <v>245</v>
      </c>
      <c r="E415" s="933"/>
      <c r="F415" s="934"/>
      <c r="G415" s="935"/>
      <c r="H415" s="936"/>
      <c r="I415" s="937"/>
      <c r="J415" s="938"/>
      <c r="K415" s="939"/>
      <c r="L415" s="939"/>
      <c r="M415" s="930"/>
      <c r="N415" s="931"/>
      <c r="O415" s="932"/>
      <c r="P415" s="938"/>
      <c r="Q415" s="938"/>
      <c r="R415" s="938"/>
      <c r="S415" s="938"/>
      <c r="T415" s="940"/>
      <c r="U415" s="940"/>
      <c r="V415" s="940"/>
      <c r="W415" s="940"/>
      <c r="X415" s="940"/>
      <c r="Y415" s="940"/>
      <c r="Z415" s="940"/>
      <c r="AA415" s="940"/>
      <c r="AB415" s="940"/>
      <c r="AC415" s="940"/>
      <c r="AD415" s="941"/>
      <c r="AE415" s="942"/>
      <c r="AF415" s="942"/>
      <c r="AG415" s="943"/>
      <c r="AH415" s="940"/>
      <c r="AI415" s="940"/>
      <c r="AJ415" s="938"/>
      <c r="AK415" s="938"/>
      <c r="AL415" s="938"/>
      <c r="AM415" s="938"/>
      <c r="AN415" s="944"/>
      <c r="AO415" s="944"/>
      <c r="AP415" s="944"/>
      <c r="AQ415" s="940"/>
      <c r="AR415" s="940"/>
      <c r="AS415" s="945">
        <f t="shared" si="125"/>
        <v>0</v>
      </c>
      <c r="AT415" s="945"/>
      <c r="AU415" s="945"/>
      <c r="AV415" s="945"/>
      <c r="AW415" s="946"/>
      <c r="AX415" s="947"/>
      <c r="AY415" s="948"/>
      <c r="AZ415" s="948"/>
      <c r="BA415" s="948"/>
      <c r="BB415" s="948"/>
      <c r="DT415"/>
      <c r="DU415"/>
      <c r="DV415"/>
      <c r="DW415"/>
      <c r="DX415"/>
      <c r="DY415"/>
      <c r="DZ415"/>
      <c r="EA415"/>
      <c r="EB415"/>
      <c r="EC415"/>
      <c r="EL415" s="13"/>
      <c r="EM415" s="13"/>
      <c r="EN415" s="27">
        <f t="shared" si="124"/>
        <v>0</v>
      </c>
      <c r="EO415" s="27" t="str">
        <f t="shared" si="113"/>
        <v/>
      </c>
      <c r="EP415" s="13"/>
      <c r="EQ415" s="13">
        <f>IF(AND(OR($P415="固・国A",$P415="固・国B",$P415="固"),OR($AJ415=PL①!$H$29,$AJ415=PL①!$H$30,$AJ415=PL①!$H$31)),1,0)</f>
        <v>0</v>
      </c>
      <c r="ER415" s="13">
        <f t="shared" si="114"/>
        <v>0</v>
      </c>
      <c r="ES415" s="13">
        <f>IF(ER415=0,1,IF($R$74="",0,VLOOKUP($R$74,PL②!A$58:$P$1530,ER415))+IF($AG$74="",0,VLOOKUP($AG$74,PL②!A$58:$P$1530,ER415))+IF($AV$74="",0,VLOOKUP($AV$74,PL②!A$58:$P$1530,ER415)))</f>
        <v>1</v>
      </c>
      <c r="ET415" s="13" t="str">
        <f t="shared" si="115"/>
        <v/>
      </c>
      <c r="EU415" s="13"/>
      <c r="EV415" s="13">
        <f>IF(OR($P415="固・国A",$P415="固・国B",$P415=PL①!$A$32,$P415=PL①!$A$33),1,0)</f>
        <v>1</v>
      </c>
      <c r="EY415" s="13">
        <f t="shared" si="116"/>
        <v>0</v>
      </c>
      <c r="EZ415" s="13">
        <f t="shared" si="117"/>
        <v>0</v>
      </c>
      <c r="FA415" s="13">
        <f>IF(AND($AJ415=PL①!$H$32,OR(入力①申請書項目!$P415="固・国A",入力①申請書項目!$P415="固・国B",入力①申請書項目!$P415="固")),1,0)</f>
        <v>0</v>
      </c>
      <c r="FB415" s="13">
        <f>IF(AND($R$70=PL②!$G$1,入力①申請書項目!$AJ415=PL①!$H$29,OR(入力①申請書項目!$P415="固・国A",入力①申請書項目!$P415="固・国B",入力①申請書項目!$P415=PL①!$A$32,入力①申請書項目!$P415=PL①!$A$33)),1,0)</f>
        <v>0</v>
      </c>
      <c r="FC415" s="13">
        <f>IF(AND($AW415=PL①!$D$29,OR(入力①申請書項目!$P415="固・国A",入力①申請書項目!$P415="固・国B",入力①申請書項目!$P415="固")),1,0)</f>
        <v>0</v>
      </c>
      <c r="FE415" s="27" t="str">
        <f t="shared" si="118"/>
        <v/>
      </c>
      <c r="FF415" s="27" t="str">
        <f t="shared" si="119"/>
        <v/>
      </c>
      <c r="FG415" s="27" t="str">
        <f t="shared" si="120"/>
        <v/>
      </c>
      <c r="FH415" s="27" t="str">
        <f t="shared" si="121"/>
        <v/>
      </c>
      <c r="FI415" s="27" t="str">
        <f t="shared" si="122"/>
        <v/>
      </c>
      <c r="FK415" s="42">
        <f t="shared" si="123"/>
        <v>1</v>
      </c>
      <c r="FL415" s="42" t="str">
        <f t="shared" si="112"/>
        <v/>
      </c>
    </row>
    <row r="416" spans="4:168" ht="13.5" customHeight="1" x14ac:dyDescent="0.15">
      <c r="D416" s="234">
        <v>246</v>
      </c>
      <c r="E416" s="933"/>
      <c r="F416" s="934"/>
      <c r="G416" s="935"/>
      <c r="H416" s="936"/>
      <c r="I416" s="937"/>
      <c r="J416" s="938"/>
      <c r="K416" s="939"/>
      <c r="L416" s="939"/>
      <c r="M416" s="930"/>
      <c r="N416" s="931"/>
      <c r="O416" s="932"/>
      <c r="P416" s="938"/>
      <c r="Q416" s="938"/>
      <c r="R416" s="938"/>
      <c r="S416" s="938"/>
      <c r="T416" s="940"/>
      <c r="U416" s="940"/>
      <c r="V416" s="940"/>
      <c r="W416" s="940"/>
      <c r="X416" s="940"/>
      <c r="Y416" s="940"/>
      <c r="Z416" s="940"/>
      <c r="AA416" s="940"/>
      <c r="AB416" s="940"/>
      <c r="AC416" s="940"/>
      <c r="AD416" s="949"/>
      <c r="AE416" s="950"/>
      <c r="AF416" s="950"/>
      <c r="AG416" s="943"/>
      <c r="AH416" s="940"/>
      <c r="AI416" s="940"/>
      <c r="AJ416" s="938"/>
      <c r="AK416" s="938"/>
      <c r="AL416" s="938"/>
      <c r="AM416" s="938"/>
      <c r="AN416" s="944"/>
      <c r="AO416" s="944"/>
      <c r="AP416" s="944"/>
      <c r="AQ416" s="940"/>
      <c r="AR416" s="940"/>
      <c r="AS416" s="945">
        <f t="shared" si="125"/>
        <v>0</v>
      </c>
      <c r="AT416" s="945"/>
      <c r="AU416" s="945"/>
      <c r="AV416" s="945"/>
      <c r="AW416" s="946"/>
      <c r="AX416" s="947"/>
      <c r="AY416" s="948"/>
      <c r="AZ416" s="948"/>
      <c r="BA416" s="948"/>
      <c r="BB416" s="948"/>
      <c r="DT416"/>
      <c r="DU416"/>
      <c r="DV416"/>
      <c r="DW416"/>
      <c r="DX416"/>
      <c r="DY416"/>
      <c r="DZ416"/>
      <c r="EA416"/>
      <c r="EB416"/>
      <c r="EC416"/>
      <c r="EL416" s="13"/>
      <c r="EM416" s="13"/>
      <c r="EN416" s="27">
        <f t="shared" si="124"/>
        <v>0</v>
      </c>
      <c r="EO416" s="27" t="str">
        <f t="shared" si="113"/>
        <v/>
      </c>
      <c r="EP416" s="13"/>
      <c r="EQ416" s="13">
        <f>IF(AND(OR($P416="固・国A",$P416="固・国B",$P416="固"),OR($AJ416=PL①!$H$29,$AJ416=PL①!$H$30,$AJ416=PL①!$H$31)),1,0)</f>
        <v>0</v>
      </c>
      <c r="ER416" s="13">
        <f t="shared" si="114"/>
        <v>0</v>
      </c>
      <c r="ES416" s="13">
        <f>IF(ER416=0,1,IF($R$74="",0,VLOOKUP($R$74,PL②!A$58:$P$1530,ER416))+IF($AG$74="",0,VLOOKUP($AG$74,PL②!A$58:$P$1530,ER416))+IF($AV$74="",0,VLOOKUP($AV$74,PL②!A$58:$P$1530,ER416)))</f>
        <v>1</v>
      </c>
      <c r="ET416" s="13" t="str">
        <f t="shared" si="115"/>
        <v/>
      </c>
      <c r="EU416" s="13"/>
      <c r="EV416" s="13">
        <f>IF(OR($P416="固・国A",$P416="固・国B",$P416=PL①!$A$32,$P416=PL①!$A$33),1,0)</f>
        <v>1</v>
      </c>
      <c r="EY416" s="13">
        <f t="shared" si="116"/>
        <v>0</v>
      </c>
      <c r="EZ416" s="13">
        <f t="shared" si="117"/>
        <v>0</v>
      </c>
      <c r="FA416" s="13">
        <f>IF(AND($AJ416=PL①!$H$32,OR(入力①申請書項目!$P416="固・国A",入力①申請書項目!$P416="固・国B",入力①申請書項目!$P416="固")),1,0)</f>
        <v>0</v>
      </c>
      <c r="FB416" s="13">
        <f>IF(AND($R$70=PL②!$G$1,入力①申請書項目!$AJ416=PL①!$H$29,OR(入力①申請書項目!$P416="固・国A",入力①申請書項目!$P416="固・国B",入力①申請書項目!$P416=PL①!$A$32,入力①申請書項目!$P416=PL①!$A$33)),1,0)</f>
        <v>0</v>
      </c>
      <c r="FC416" s="13">
        <f>IF(AND($AW416=PL①!$D$29,OR(入力①申請書項目!$P416="固・国A",入力①申請書項目!$P416="固・国B",入力①申請書項目!$P416="固")),1,0)</f>
        <v>0</v>
      </c>
      <c r="FE416" s="27" t="str">
        <f t="shared" si="118"/>
        <v/>
      </c>
      <c r="FF416" s="27" t="str">
        <f t="shared" si="119"/>
        <v/>
      </c>
      <c r="FG416" s="27" t="str">
        <f t="shared" si="120"/>
        <v/>
      </c>
      <c r="FH416" s="27" t="str">
        <f t="shared" si="121"/>
        <v/>
      </c>
      <c r="FI416" s="27" t="str">
        <f t="shared" si="122"/>
        <v/>
      </c>
      <c r="FK416" s="42">
        <f t="shared" si="123"/>
        <v>1</v>
      </c>
      <c r="FL416" s="42" t="str">
        <f t="shared" si="112"/>
        <v/>
      </c>
    </row>
    <row r="417" spans="4:168" ht="13.5" customHeight="1" x14ac:dyDescent="0.15">
      <c r="D417" s="234">
        <v>247</v>
      </c>
      <c r="E417" s="933"/>
      <c r="F417" s="934"/>
      <c r="G417" s="935"/>
      <c r="H417" s="936"/>
      <c r="I417" s="937"/>
      <c r="J417" s="938"/>
      <c r="K417" s="939"/>
      <c r="L417" s="939"/>
      <c r="M417" s="930"/>
      <c r="N417" s="931"/>
      <c r="O417" s="932"/>
      <c r="P417" s="938"/>
      <c r="Q417" s="938"/>
      <c r="R417" s="938"/>
      <c r="S417" s="938"/>
      <c r="T417" s="940"/>
      <c r="U417" s="940"/>
      <c r="V417" s="940"/>
      <c r="W417" s="940"/>
      <c r="X417" s="940"/>
      <c r="Y417" s="940"/>
      <c r="Z417" s="940"/>
      <c r="AA417" s="940"/>
      <c r="AB417" s="940"/>
      <c r="AC417" s="940"/>
      <c r="AD417" s="941"/>
      <c r="AE417" s="942"/>
      <c r="AF417" s="942"/>
      <c r="AG417" s="952"/>
      <c r="AH417" s="952"/>
      <c r="AI417" s="943"/>
      <c r="AJ417" s="953"/>
      <c r="AK417" s="954"/>
      <c r="AL417" s="954"/>
      <c r="AM417" s="955"/>
      <c r="AN417" s="944"/>
      <c r="AO417" s="944"/>
      <c r="AP417" s="944"/>
      <c r="AQ417" s="951"/>
      <c r="AR417" s="952"/>
      <c r="AS417" s="945">
        <f t="shared" si="125"/>
        <v>0</v>
      </c>
      <c r="AT417" s="945"/>
      <c r="AU417" s="945"/>
      <c r="AV417" s="945"/>
      <c r="AW417" s="946"/>
      <c r="AX417" s="947"/>
      <c r="AY417" s="948"/>
      <c r="AZ417" s="948"/>
      <c r="BA417" s="948"/>
      <c r="BB417" s="948"/>
      <c r="DT417"/>
      <c r="DU417"/>
      <c r="DV417"/>
      <c r="DW417"/>
      <c r="DX417"/>
      <c r="DY417"/>
      <c r="DZ417"/>
      <c r="EA417"/>
      <c r="EB417"/>
      <c r="EC417"/>
      <c r="EL417" s="13"/>
      <c r="EM417" s="13"/>
      <c r="EN417" s="27">
        <f t="shared" si="124"/>
        <v>0</v>
      </c>
      <c r="EO417" s="27" t="str">
        <f t="shared" si="113"/>
        <v/>
      </c>
      <c r="EP417" s="13"/>
      <c r="EQ417" s="13">
        <f>IF(AND(OR($P417="固・国A",$P417="固・国B",$P417="固"),OR($AJ417=PL①!$H$29,$AJ417=PL①!$H$30,$AJ417=PL①!$H$31)),1,0)</f>
        <v>0</v>
      </c>
      <c r="ER417" s="13">
        <f t="shared" si="114"/>
        <v>0</v>
      </c>
      <c r="ES417" s="13">
        <f>IF(ER417=0,1,IF($R$74="",0,VLOOKUP($R$74,PL②!A$58:$P$1530,ER417))+IF($AG$74="",0,VLOOKUP($AG$74,PL②!A$58:$P$1530,ER417))+IF($AV$74="",0,VLOOKUP($AV$74,PL②!A$58:$P$1530,ER417)))</f>
        <v>1</v>
      </c>
      <c r="ET417" s="13" t="str">
        <f t="shared" si="115"/>
        <v/>
      </c>
      <c r="EU417" s="13"/>
      <c r="EV417" s="13">
        <f>IF(OR($P417="固・国A",$P417="固・国B",$P417=PL①!$A$32,$P417=PL①!$A$33),1,0)</f>
        <v>1</v>
      </c>
      <c r="EY417" s="13">
        <f t="shared" si="116"/>
        <v>0</v>
      </c>
      <c r="EZ417" s="13">
        <f t="shared" si="117"/>
        <v>0</v>
      </c>
      <c r="FA417" s="13">
        <f>IF(AND($AJ417=PL①!$H$32,OR(入力①申請書項目!$P417="固・国A",入力①申請書項目!$P417="固・国B",入力①申請書項目!$P417="固")),1,0)</f>
        <v>0</v>
      </c>
      <c r="FB417" s="13">
        <f>IF(AND($R$70=PL②!$G$1,入力①申請書項目!$AJ417=PL①!$H$29,OR(入力①申請書項目!$P417="固・国A",入力①申請書項目!$P417="固・国B",入力①申請書項目!$P417=PL①!$A$32,入力①申請書項目!$P417=PL①!$A$33)),1,0)</f>
        <v>0</v>
      </c>
      <c r="FC417" s="13">
        <f>IF(AND($AW417=PL①!$D$29,OR(入力①申請書項目!$P417="固・国A",入力①申請書項目!$P417="固・国B",入力①申請書項目!$P417="固")),1,0)</f>
        <v>0</v>
      </c>
      <c r="FE417" s="27" t="str">
        <f t="shared" si="118"/>
        <v/>
      </c>
      <c r="FF417" s="27" t="str">
        <f t="shared" si="119"/>
        <v/>
      </c>
      <c r="FG417" s="27" t="str">
        <f t="shared" si="120"/>
        <v/>
      </c>
      <c r="FH417" s="27" t="str">
        <f t="shared" si="121"/>
        <v/>
      </c>
      <c r="FI417" s="27" t="str">
        <f t="shared" si="122"/>
        <v/>
      </c>
      <c r="FK417" s="42">
        <f t="shared" si="123"/>
        <v>1</v>
      </c>
      <c r="FL417" s="42" t="str">
        <f t="shared" si="112"/>
        <v/>
      </c>
    </row>
    <row r="418" spans="4:168" ht="13.5" customHeight="1" x14ac:dyDescent="0.15">
      <c r="D418" s="234">
        <v>248</v>
      </c>
      <c r="E418" s="933"/>
      <c r="F418" s="934"/>
      <c r="G418" s="935"/>
      <c r="H418" s="936"/>
      <c r="I418" s="937"/>
      <c r="J418" s="938"/>
      <c r="K418" s="939"/>
      <c r="L418" s="939"/>
      <c r="M418" s="930"/>
      <c r="N418" s="931"/>
      <c r="O418" s="932"/>
      <c r="P418" s="938"/>
      <c r="Q418" s="938"/>
      <c r="R418" s="938"/>
      <c r="S418" s="938"/>
      <c r="T418" s="940"/>
      <c r="U418" s="940"/>
      <c r="V418" s="940"/>
      <c r="W418" s="940"/>
      <c r="X418" s="940"/>
      <c r="Y418" s="940"/>
      <c r="Z418" s="940"/>
      <c r="AA418" s="940"/>
      <c r="AB418" s="940"/>
      <c r="AC418" s="940"/>
      <c r="AD418" s="941"/>
      <c r="AE418" s="942"/>
      <c r="AF418" s="942"/>
      <c r="AG418" s="943"/>
      <c r="AH418" s="940"/>
      <c r="AI418" s="940"/>
      <c r="AJ418" s="938"/>
      <c r="AK418" s="938"/>
      <c r="AL418" s="938"/>
      <c r="AM418" s="938"/>
      <c r="AN418" s="944"/>
      <c r="AO418" s="944"/>
      <c r="AP418" s="944"/>
      <c r="AQ418" s="940"/>
      <c r="AR418" s="940"/>
      <c r="AS418" s="945">
        <f t="shared" si="125"/>
        <v>0</v>
      </c>
      <c r="AT418" s="945"/>
      <c r="AU418" s="945"/>
      <c r="AV418" s="945"/>
      <c r="AW418" s="946"/>
      <c r="AX418" s="947"/>
      <c r="AY418" s="948"/>
      <c r="AZ418" s="948"/>
      <c r="BA418" s="948"/>
      <c r="BB418" s="948"/>
      <c r="DT418"/>
      <c r="DU418"/>
      <c r="DV418"/>
      <c r="DW418"/>
      <c r="DX418"/>
      <c r="DY418"/>
      <c r="DZ418"/>
      <c r="EA418"/>
      <c r="EB418"/>
      <c r="EC418"/>
      <c r="EL418" s="13"/>
      <c r="EM418" s="13"/>
      <c r="EN418" s="27">
        <f t="shared" si="124"/>
        <v>0</v>
      </c>
      <c r="EO418" s="27" t="str">
        <f t="shared" si="113"/>
        <v/>
      </c>
      <c r="EP418" s="13"/>
      <c r="EQ418" s="13">
        <f>IF(AND(OR($P418="固・国A",$P418="固・国B",$P418="固"),OR($AJ418=PL①!$H$29,$AJ418=PL①!$H$30,$AJ418=PL①!$H$31)),1,0)</f>
        <v>0</v>
      </c>
      <c r="ER418" s="13">
        <f t="shared" si="114"/>
        <v>0</v>
      </c>
      <c r="ES418" s="13">
        <f>IF(ER418=0,1,IF($R$74="",0,VLOOKUP($R$74,PL②!A$58:$P$1530,ER418))+IF($AG$74="",0,VLOOKUP($AG$74,PL②!A$58:$P$1530,ER418))+IF($AV$74="",0,VLOOKUP($AV$74,PL②!A$58:$P$1530,ER418)))</f>
        <v>1</v>
      </c>
      <c r="ET418" s="13" t="str">
        <f t="shared" si="115"/>
        <v/>
      </c>
      <c r="EU418" s="13"/>
      <c r="EV418" s="13">
        <f>IF(OR($P418="固・国A",$P418="固・国B",$P418=PL①!$A$32,$P418=PL①!$A$33),1,0)</f>
        <v>1</v>
      </c>
      <c r="EY418" s="13">
        <f t="shared" si="116"/>
        <v>0</v>
      </c>
      <c r="EZ418" s="13">
        <f t="shared" si="117"/>
        <v>0</v>
      </c>
      <c r="FA418" s="13">
        <f>IF(AND($AJ418=PL①!$H$32,OR(入力①申請書項目!$P418="固・国A",入力①申請書項目!$P418="固・国B",入力①申請書項目!$P418="固")),1,0)</f>
        <v>0</v>
      </c>
      <c r="FB418" s="13">
        <f>IF(AND($R$70=PL②!$G$1,入力①申請書項目!$AJ418=PL①!$H$29,OR(入力①申請書項目!$P418="固・国A",入力①申請書項目!$P418="固・国B",入力①申請書項目!$P418=PL①!$A$32,入力①申請書項目!$P418=PL①!$A$33)),1,0)</f>
        <v>0</v>
      </c>
      <c r="FC418" s="13">
        <f>IF(AND($AW418=PL①!$D$29,OR(入力①申請書項目!$P418="固・国A",入力①申請書項目!$P418="固・国B",入力①申請書項目!$P418="固")),1,0)</f>
        <v>0</v>
      </c>
      <c r="FE418" s="27" t="str">
        <f t="shared" si="118"/>
        <v/>
      </c>
      <c r="FF418" s="27" t="str">
        <f t="shared" si="119"/>
        <v/>
      </c>
      <c r="FG418" s="27" t="str">
        <f t="shared" si="120"/>
        <v/>
      </c>
      <c r="FH418" s="27" t="str">
        <f t="shared" si="121"/>
        <v/>
      </c>
      <c r="FI418" s="27" t="str">
        <f t="shared" si="122"/>
        <v/>
      </c>
      <c r="FK418" s="42">
        <f t="shared" si="123"/>
        <v>1</v>
      </c>
      <c r="FL418" s="42" t="str">
        <f t="shared" si="112"/>
        <v/>
      </c>
    </row>
    <row r="419" spans="4:168" ht="13.5" customHeight="1" x14ac:dyDescent="0.15">
      <c r="D419" s="234">
        <v>249</v>
      </c>
      <c r="E419" s="933"/>
      <c r="F419" s="934"/>
      <c r="G419" s="935"/>
      <c r="H419" s="936"/>
      <c r="I419" s="937"/>
      <c r="J419" s="938"/>
      <c r="K419" s="939"/>
      <c r="L419" s="939"/>
      <c r="M419" s="930"/>
      <c r="N419" s="931"/>
      <c r="O419" s="932"/>
      <c r="P419" s="938"/>
      <c r="Q419" s="938"/>
      <c r="R419" s="938"/>
      <c r="S419" s="938"/>
      <c r="T419" s="940"/>
      <c r="U419" s="940"/>
      <c r="V419" s="940"/>
      <c r="W419" s="940"/>
      <c r="X419" s="940"/>
      <c r="Y419" s="940"/>
      <c r="Z419" s="940"/>
      <c r="AA419" s="940"/>
      <c r="AB419" s="940"/>
      <c r="AC419" s="940"/>
      <c r="AD419" s="949"/>
      <c r="AE419" s="950"/>
      <c r="AF419" s="950"/>
      <c r="AG419" s="943"/>
      <c r="AH419" s="940"/>
      <c r="AI419" s="940"/>
      <c r="AJ419" s="938"/>
      <c r="AK419" s="938"/>
      <c r="AL419" s="938"/>
      <c r="AM419" s="938"/>
      <c r="AN419" s="944"/>
      <c r="AO419" s="944"/>
      <c r="AP419" s="944"/>
      <c r="AQ419" s="940"/>
      <c r="AR419" s="940"/>
      <c r="AS419" s="945">
        <f t="shared" si="125"/>
        <v>0</v>
      </c>
      <c r="AT419" s="945"/>
      <c r="AU419" s="945"/>
      <c r="AV419" s="945"/>
      <c r="AW419" s="946"/>
      <c r="AX419" s="947"/>
      <c r="AY419" s="948"/>
      <c r="AZ419" s="948"/>
      <c r="BA419" s="948"/>
      <c r="BB419" s="948"/>
      <c r="DT419"/>
      <c r="DU419"/>
      <c r="DV419"/>
      <c r="DW419"/>
      <c r="DX419"/>
      <c r="DY419"/>
      <c r="DZ419"/>
      <c r="EA419"/>
      <c r="EB419"/>
      <c r="EC419"/>
      <c r="EL419" s="13"/>
      <c r="EM419" s="13"/>
      <c r="EN419" s="27">
        <f t="shared" si="124"/>
        <v>0</v>
      </c>
      <c r="EO419" s="27" t="str">
        <f t="shared" si="113"/>
        <v/>
      </c>
      <c r="EP419" s="13"/>
      <c r="EQ419" s="13">
        <f>IF(AND(OR($P419="固・国A",$P419="固・国B",$P419="固"),OR($AJ419=PL①!$H$29,$AJ419=PL①!$H$30,$AJ419=PL①!$H$31)),1,0)</f>
        <v>0</v>
      </c>
      <c r="ER419" s="13">
        <f t="shared" si="114"/>
        <v>0</v>
      </c>
      <c r="ES419" s="13">
        <f>IF(ER419=0,1,IF($R$74="",0,VLOOKUP($R$74,PL②!A$58:$P$1530,ER419))+IF($AG$74="",0,VLOOKUP($AG$74,PL②!A$58:$P$1530,ER419))+IF($AV$74="",0,VLOOKUP($AV$74,PL②!A$58:$P$1530,ER419)))</f>
        <v>1</v>
      </c>
      <c r="ET419" s="13" t="str">
        <f t="shared" si="115"/>
        <v/>
      </c>
      <c r="EU419" s="13"/>
      <c r="EV419" s="13">
        <f>IF(OR($P419="固・国A",$P419="固・国B",$P419=PL①!$A$32,$P419=PL①!$A$33),1,0)</f>
        <v>1</v>
      </c>
      <c r="EY419" s="13">
        <f t="shared" si="116"/>
        <v>0</v>
      </c>
      <c r="EZ419" s="13">
        <f t="shared" si="117"/>
        <v>0</v>
      </c>
      <c r="FA419" s="13">
        <f>IF(AND($AJ419=PL①!$H$32,OR(入力①申請書項目!$P419="固・国A",入力①申請書項目!$P419="固・国B",入力①申請書項目!$P419="固")),1,0)</f>
        <v>0</v>
      </c>
      <c r="FB419" s="13">
        <f>IF(AND($R$70=PL②!$G$1,入力①申請書項目!$AJ419=PL①!$H$29,OR(入力①申請書項目!$P419="固・国A",入力①申請書項目!$P419="固・国B",入力①申請書項目!$P419=PL①!$A$32,入力①申請書項目!$P419=PL①!$A$33)),1,0)</f>
        <v>0</v>
      </c>
      <c r="FC419" s="13">
        <f>IF(AND($AW419=PL①!$D$29,OR(入力①申請書項目!$P419="固・国A",入力①申請書項目!$P419="固・国B",入力①申請書項目!$P419="固")),1,0)</f>
        <v>0</v>
      </c>
      <c r="FE419" s="27" t="str">
        <f t="shared" si="118"/>
        <v/>
      </c>
      <c r="FF419" s="27" t="str">
        <f t="shared" si="119"/>
        <v/>
      </c>
      <c r="FG419" s="27" t="str">
        <f t="shared" si="120"/>
        <v/>
      </c>
      <c r="FH419" s="27" t="str">
        <f t="shared" si="121"/>
        <v/>
      </c>
      <c r="FI419" s="27" t="str">
        <f t="shared" si="122"/>
        <v/>
      </c>
      <c r="FK419" s="42">
        <f t="shared" si="123"/>
        <v>1</v>
      </c>
      <c r="FL419" s="42" t="str">
        <f t="shared" si="112"/>
        <v/>
      </c>
    </row>
    <row r="420" spans="4:168" ht="13.5" customHeight="1" x14ac:dyDescent="0.15">
      <c r="D420" s="234">
        <v>250</v>
      </c>
      <c r="E420" s="933"/>
      <c r="F420" s="934"/>
      <c r="G420" s="935"/>
      <c r="H420" s="936"/>
      <c r="I420" s="937"/>
      <c r="J420" s="938"/>
      <c r="K420" s="939"/>
      <c r="L420" s="939"/>
      <c r="M420" s="930"/>
      <c r="N420" s="931"/>
      <c r="O420" s="932"/>
      <c r="P420" s="938"/>
      <c r="Q420" s="938"/>
      <c r="R420" s="938"/>
      <c r="S420" s="938"/>
      <c r="T420" s="940"/>
      <c r="U420" s="940"/>
      <c r="V420" s="940"/>
      <c r="W420" s="940"/>
      <c r="X420" s="940"/>
      <c r="Y420" s="940"/>
      <c r="Z420" s="940"/>
      <c r="AA420" s="940"/>
      <c r="AB420" s="940"/>
      <c r="AC420" s="940"/>
      <c r="AD420" s="941"/>
      <c r="AE420" s="942"/>
      <c r="AF420" s="942"/>
      <c r="AG420" s="952"/>
      <c r="AH420" s="952"/>
      <c r="AI420" s="943"/>
      <c r="AJ420" s="953"/>
      <c r="AK420" s="954"/>
      <c r="AL420" s="954"/>
      <c r="AM420" s="955"/>
      <c r="AN420" s="944"/>
      <c r="AO420" s="944"/>
      <c r="AP420" s="944"/>
      <c r="AQ420" s="951"/>
      <c r="AR420" s="952"/>
      <c r="AS420" s="945">
        <f t="shared" si="125"/>
        <v>0</v>
      </c>
      <c r="AT420" s="945"/>
      <c r="AU420" s="945"/>
      <c r="AV420" s="945"/>
      <c r="AW420" s="946"/>
      <c r="AX420" s="947"/>
      <c r="AY420" s="948"/>
      <c r="AZ420" s="948"/>
      <c r="BA420" s="948"/>
      <c r="BB420" s="948"/>
      <c r="DT420"/>
      <c r="DU420"/>
      <c r="DV420"/>
      <c r="DW420"/>
      <c r="DX420"/>
      <c r="DY420"/>
      <c r="DZ420"/>
      <c r="EA420"/>
      <c r="EB420"/>
      <c r="EC420"/>
      <c r="EL420" s="13"/>
      <c r="EM420" s="13"/>
      <c r="EN420" s="27">
        <f t="shared" si="124"/>
        <v>0</v>
      </c>
      <c r="EO420" s="27" t="str">
        <f t="shared" si="113"/>
        <v/>
      </c>
      <c r="EP420" s="13"/>
      <c r="EQ420" s="13">
        <f>IF(AND(OR($P420="固・国A",$P420="固・国B",$P420="固"),OR($AJ420=PL①!$H$29,$AJ420=PL①!$H$30,$AJ420=PL①!$H$31)),1,0)</f>
        <v>0</v>
      </c>
      <c r="ER420" s="13">
        <f t="shared" si="114"/>
        <v>0</v>
      </c>
      <c r="ES420" s="13">
        <f>IF(ER420=0,1,IF($R$74="",0,VLOOKUP($R$74,PL②!A$58:$P$1530,ER420))+IF($AG$74="",0,VLOOKUP($AG$74,PL②!A$58:$P$1530,ER420))+IF($AV$74="",0,VLOOKUP($AV$74,PL②!A$58:$P$1530,ER420)))</f>
        <v>1</v>
      </c>
      <c r="ET420" s="13" t="str">
        <f t="shared" si="115"/>
        <v/>
      </c>
      <c r="EU420" s="13"/>
      <c r="EV420" s="13">
        <f>IF(OR($P420="固・国A",$P420="固・国B",$P420=PL①!$A$32,$P420=PL①!$A$33),1,0)</f>
        <v>1</v>
      </c>
      <c r="EY420" s="13">
        <f t="shared" si="116"/>
        <v>0</v>
      </c>
      <c r="EZ420" s="13">
        <f t="shared" si="117"/>
        <v>0</v>
      </c>
      <c r="FA420" s="13">
        <f>IF(AND($AJ420=PL①!$H$32,OR(入力①申請書項目!$P420="固・国A",入力①申請書項目!$P420="固・国B",入力①申請書項目!$P420="固")),1,0)</f>
        <v>0</v>
      </c>
      <c r="FB420" s="13">
        <f>IF(AND($R$70=PL②!$G$1,入力①申請書項目!$AJ420=PL①!$H$29,OR(入力①申請書項目!$P420="固・国A",入力①申請書項目!$P420="固・国B",入力①申請書項目!$P420=PL①!$A$32,入力①申請書項目!$P420=PL①!$A$33)),1,0)</f>
        <v>0</v>
      </c>
      <c r="FC420" s="13">
        <f>IF(AND($AW420=PL①!$D$29,OR(入力①申請書項目!$P420="固・国A",入力①申請書項目!$P420="固・国B",入力①申請書項目!$P420="固")),1,0)</f>
        <v>0</v>
      </c>
      <c r="FE420" s="27" t="str">
        <f t="shared" si="118"/>
        <v/>
      </c>
      <c r="FF420" s="27" t="str">
        <f t="shared" si="119"/>
        <v/>
      </c>
      <c r="FG420" s="27" t="str">
        <f t="shared" si="120"/>
        <v/>
      </c>
      <c r="FH420" s="27" t="str">
        <f t="shared" si="121"/>
        <v/>
      </c>
      <c r="FI420" s="27" t="str">
        <f t="shared" si="122"/>
        <v/>
      </c>
      <c r="FK420" s="42">
        <f t="shared" si="123"/>
        <v>1</v>
      </c>
      <c r="FL420" s="42" t="str">
        <f t="shared" si="112"/>
        <v/>
      </c>
    </row>
    <row r="421" spans="4:168" ht="13.5" customHeight="1" x14ac:dyDescent="0.15">
      <c r="D421" s="234">
        <v>251</v>
      </c>
      <c r="E421" s="933"/>
      <c r="F421" s="934"/>
      <c r="G421" s="935"/>
      <c r="H421" s="936"/>
      <c r="I421" s="937"/>
      <c r="J421" s="938"/>
      <c r="K421" s="939"/>
      <c r="L421" s="939"/>
      <c r="M421" s="930"/>
      <c r="N421" s="931"/>
      <c r="O421" s="932"/>
      <c r="P421" s="938"/>
      <c r="Q421" s="938"/>
      <c r="R421" s="938"/>
      <c r="S421" s="938"/>
      <c r="T421" s="940"/>
      <c r="U421" s="940"/>
      <c r="V421" s="940"/>
      <c r="W421" s="940"/>
      <c r="X421" s="940"/>
      <c r="Y421" s="940"/>
      <c r="Z421" s="940"/>
      <c r="AA421" s="940"/>
      <c r="AB421" s="940"/>
      <c r="AC421" s="940"/>
      <c r="AD421" s="941"/>
      <c r="AE421" s="942"/>
      <c r="AF421" s="942"/>
      <c r="AG421" s="943"/>
      <c r="AH421" s="940"/>
      <c r="AI421" s="940"/>
      <c r="AJ421" s="938"/>
      <c r="AK421" s="938"/>
      <c r="AL421" s="938"/>
      <c r="AM421" s="938"/>
      <c r="AN421" s="944"/>
      <c r="AO421" s="944"/>
      <c r="AP421" s="944"/>
      <c r="AQ421" s="940"/>
      <c r="AR421" s="940"/>
      <c r="AS421" s="945">
        <f t="shared" si="125"/>
        <v>0</v>
      </c>
      <c r="AT421" s="945"/>
      <c r="AU421" s="945"/>
      <c r="AV421" s="945"/>
      <c r="AW421" s="946"/>
      <c r="AX421" s="947"/>
      <c r="AY421" s="948"/>
      <c r="AZ421" s="948"/>
      <c r="BA421" s="948"/>
      <c r="BB421" s="948"/>
      <c r="DT421"/>
      <c r="DU421"/>
      <c r="DV421"/>
      <c r="DW421"/>
      <c r="DX421"/>
      <c r="DY421"/>
      <c r="DZ421"/>
      <c r="EA421"/>
      <c r="EB421"/>
      <c r="EC421"/>
      <c r="EL421" s="13"/>
      <c r="EM421" s="13"/>
      <c r="EN421" s="27">
        <f t="shared" si="124"/>
        <v>0</v>
      </c>
      <c r="EO421" s="27" t="str">
        <f t="shared" si="113"/>
        <v/>
      </c>
      <c r="EP421" s="13"/>
      <c r="EQ421" s="13">
        <f>IF(AND(OR($P421="固・国A",$P421="固・国B",$P421="固"),OR($AJ421=PL①!$H$29,$AJ421=PL①!$H$30,$AJ421=PL①!$H$31)),1,0)</f>
        <v>0</v>
      </c>
      <c r="ER421" s="13">
        <f t="shared" si="114"/>
        <v>0</v>
      </c>
      <c r="ES421" s="13">
        <f>IF(ER421=0,1,IF($R$74="",0,VLOOKUP($R$74,PL②!A$58:$P$1530,ER421))+IF($AG$74="",0,VLOOKUP($AG$74,PL②!A$58:$P$1530,ER421))+IF($AV$74="",0,VLOOKUP($AV$74,PL②!A$58:$P$1530,ER421)))</f>
        <v>1</v>
      </c>
      <c r="ET421" s="13" t="str">
        <f t="shared" si="115"/>
        <v/>
      </c>
      <c r="EU421" s="13"/>
      <c r="EV421" s="13">
        <f>IF(OR($P421="固・国A",$P421="固・国B",$P421=PL①!$A$32,$P421=PL①!$A$33),1,0)</f>
        <v>1</v>
      </c>
      <c r="EY421" s="13">
        <f t="shared" si="116"/>
        <v>0</v>
      </c>
      <c r="EZ421" s="13">
        <f t="shared" si="117"/>
        <v>0</v>
      </c>
      <c r="FA421" s="13">
        <f>IF(AND($AJ421=PL①!$H$32,OR(入力①申請書項目!$P421="固・国A",入力①申請書項目!$P421="固・国B",入力①申請書項目!$P421="固")),1,0)</f>
        <v>0</v>
      </c>
      <c r="FB421" s="13">
        <f>IF(AND($R$70=PL②!$G$1,入力①申請書項目!$AJ421=PL①!$H$29,OR(入力①申請書項目!$P421="固・国A",入力①申請書項目!$P421="固・国B",入力①申請書項目!$P421=PL①!$A$32,入力①申請書項目!$P421=PL①!$A$33)),1,0)</f>
        <v>0</v>
      </c>
      <c r="FC421" s="13">
        <f>IF(AND($AW421=PL①!$D$29,OR(入力①申請書項目!$P421="固・国A",入力①申請書項目!$P421="固・国B",入力①申請書項目!$P421="固")),1,0)</f>
        <v>0</v>
      </c>
      <c r="FE421" s="27" t="str">
        <f t="shared" si="118"/>
        <v/>
      </c>
      <c r="FF421" s="27" t="str">
        <f t="shared" si="119"/>
        <v/>
      </c>
      <c r="FG421" s="27" t="str">
        <f t="shared" si="120"/>
        <v/>
      </c>
      <c r="FH421" s="27" t="str">
        <f t="shared" si="121"/>
        <v/>
      </c>
      <c r="FI421" s="27" t="str">
        <f t="shared" si="122"/>
        <v/>
      </c>
      <c r="FK421" s="42">
        <f t="shared" si="123"/>
        <v>1</v>
      </c>
      <c r="FL421" s="42" t="str">
        <f t="shared" si="112"/>
        <v/>
      </c>
    </row>
    <row r="422" spans="4:168" ht="13.5" customHeight="1" x14ac:dyDescent="0.15">
      <c r="D422" s="234">
        <v>252</v>
      </c>
      <c r="E422" s="933"/>
      <c r="F422" s="934"/>
      <c r="G422" s="935"/>
      <c r="H422" s="936"/>
      <c r="I422" s="937"/>
      <c r="J422" s="938"/>
      <c r="K422" s="939"/>
      <c r="L422" s="939"/>
      <c r="M422" s="930"/>
      <c r="N422" s="931"/>
      <c r="O422" s="932"/>
      <c r="P422" s="938"/>
      <c r="Q422" s="938"/>
      <c r="R422" s="938"/>
      <c r="S422" s="938"/>
      <c r="T422" s="940"/>
      <c r="U422" s="940"/>
      <c r="V422" s="940"/>
      <c r="W422" s="940"/>
      <c r="X422" s="940"/>
      <c r="Y422" s="940"/>
      <c r="Z422" s="940"/>
      <c r="AA422" s="940"/>
      <c r="AB422" s="940"/>
      <c r="AC422" s="940"/>
      <c r="AD422" s="949"/>
      <c r="AE422" s="950"/>
      <c r="AF422" s="950"/>
      <c r="AG422" s="943"/>
      <c r="AH422" s="940"/>
      <c r="AI422" s="940"/>
      <c r="AJ422" s="938"/>
      <c r="AK422" s="938"/>
      <c r="AL422" s="938"/>
      <c r="AM422" s="938"/>
      <c r="AN422" s="944"/>
      <c r="AO422" s="944"/>
      <c r="AP422" s="944"/>
      <c r="AQ422" s="940"/>
      <c r="AR422" s="940"/>
      <c r="AS422" s="945">
        <f t="shared" si="125"/>
        <v>0</v>
      </c>
      <c r="AT422" s="945"/>
      <c r="AU422" s="945"/>
      <c r="AV422" s="945"/>
      <c r="AW422" s="946"/>
      <c r="AX422" s="947"/>
      <c r="AY422" s="948"/>
      <c r="AZ422" s="948"/>
      <c r="BA422" s="948"/>
      <c r="BB422" s="948"/>
      <c r="DT422"/>
      <c r="DU422"/>
      <c r="DV422"/>
      <c r="DW422"/>
      <c r="DX422"/>
      <c r="DY422"/>
      <c r="DZ422"/>
      <c r="EA422"/>
      <c r="EB422"/>
      <c r="EC422"/>
      <c r="EL422" s="13"/>
      <c r="EM422" s="13"/>
      <c r="EN422" s="27">
        <f t="shared" si="124"/>
        <v>0</v>
      </c>
      <c r="EO422" s="27" t="str">
        <f t="shared" si="113"/>
        <v/>
      </c>
      <c r="EP422" s="13"/>
      <c r="EQ422" s="13">
        <f>IF(AND(OR($P422="固・国A",$P422="固・国B",$P422="固"),OR($AJ422=PL①!$H$29,$AJ422=PL①!$H$30,$AJ422=PL①!$H$31)),1,0)</f>
        <v>0</v>
      </c>
      <c r="ER422" s="13">
        <f t="shared" si="114"/>
        <v>0</v>
      </c>
      <c r="ES422" s="13">
        <f>IF(ER422=0,1,IF($R$74="",0,VLOOKUP($R$74,PL②!A$58:$P$1530,ER422))+IF($AG$74="",0,VLOOKUP($AG$74,PL②!A$58:$P$1530,ER422))+IF($AV$74="",0,VLOOKUP($AV$74,PL②!A$58:$P$1530,ER422)))</f>
        <v>1</v>
      </c>
      <c r="ET422" s="13" t="str">
        <f t="shared" si="115"/>
        <v/>
      </c>
      <c r="EU422" s="13"/>
      <c r="EV422" s="13">
        <f>IF(OR($P422="固・国A",$P422="固・国B",$P422=PL①!$A$32,$P422=PL①!$A$33),1,0)</f>
        <v>1</v>
      </c>
      <c r="EY422" s="13">
        <f t="shared" si="116"/>
        <v>0</v>
      </c>
      <c r="EZ422" s="13">
        <f t="shared" si="117"/>
        <v>0</v>
      </c>
      <c r="FA422" s="13">
        <f>IF(AND($AJ422=PL①!$H$32,OR(入力①申請書項目!$P422="固・国A",入力①申請書項目!$P422="固・国B",入力①申請書項目!$P422="固")),1,0)</f>
        <v>0</v>
      </c>
      <c r="FB422" s="13">
        <f>IF(AND($R$70=PL②!$G$1,入力①申請書項目!$AJ422=PL①!$H$29,OR(入力①申請書項目!$P422="固・国A",入力①申請書項目!$P422="固・国B",入力①申請書項目!$P422=PL①!$A$32,入力①申請書項目!$P422=PL①!$A$33)),1,0)</f>
        <v>0</v>
      </c>
      <c r="FC422" s="13">
        <f>IF(AND($AW422=PL①!$D$29,OR(入力①申請書項目!$P422="固・国A",入力①申請書項目!$P422="固・国B",入力①申請書項目!$P422="固")),1,0)</f>
        <v>0</v>
      </c>
      <c r="FE422" s="27" t="str">
        <f t="shared" si="118"/>
        <v/>
      </c>
      <c r="FF422" s="27" t="str">
        <f t="shared" si="119"/>
        <v/>
      </c>
      <c r="FG422" s="27" t="str">
        <f t="shared" si="120"/>
        <v/>
      </c>
      <c r="FH422" s="27" t="str">
        <f t="shared" si="121"/>
        <v/>
      </c>
      <c r="FI422" s="27" t="str">
        <f t="shared" si="122"/>
        <v/>
      </c>
      <c r="FK422" s="42">
        <f t="shared" si="123"/>
        <v>1</v>
      </c>
      <c r="FL422" s="42" t="str">
        <f t="shared" si="112"/>
        <v/>
      </c>
    </row>
    <row r="423" spans="4:168" ht="13.5" customHeight="1" x14ac:dyDescent="0.15">
      <c r="D423" s="234">
        <v>253</v>
      </c>
      <c r="E423" s="933"/>
      <c r="F423" s="934"/>
      <c r="G423" s="935"/>
      <c r="H423" s="936"/>
      <c r="I423" s="937"/>
      <c r="J423" s="938"/>
      <c r="K423" s="939"/>
      <c r="L423" s="939"/>
      <c r="M423" s="930"/>
      <c r="N423" s="931"/>
      <c r="O423" s="932"/>
      <c r="P423" s="938"/>
      <c r="Q423" s="938"/>
      <c r="R423" s="938"/>
      <c r="S423" s="938"/>
      <c r="T423" s="940"/>
      <c r="U423" s="940"/>
      <c r="V423" s="940"/>
      <c r="W423" s="940"/>
      <c r="X423" s="940"/>
      <c r="Y423" s="940"/>
      <c r="Z423" s="940"/>
      <c r="AA423" s="940"/>
      <c r="AB423" s="940"/>
      <c r="AC423" s="940"/>
      <c r="AD423" s="941"/>
      <c r="AE423" s="942"/>
      <c r="AF423" s="942"/>
      <c r="AG423" s="952"/>
      <c r="AH423" s="952"/>
      <c r="AI423" s="943"/>
      <c r="AJ423" s="953"/>
      <c r="AK423" s="954"/>
      <c r="AL423" s="954"/>
      <c r="AM423" s="955"/>
      <c r="AN423" s="944"/>
      <c r="AO423" s="944"/>
      <c r="AP423" s="944"/>
      <c r="AQ423" s="951"/>
      <c r="AR423" s="952"/>
      <c r="AS423" s="945">
        <f t="shared" si="125"/>
        <v>0</v>
      </c>
      <c r="AT423" s="945"/>
      <c r="AU423" s="945"/>
      <c r="AV423" s="945"/>
      <c r="AW423" s="946"/>
      <c r="AX423" s="947"/>
      <c r="AY423" s="948"/>
      <c r="AZ423" s="948"/>
      <c r="BA423" s="948"/>
      <c r="BB423" s="948"/>
      <c r="DT423"/>
      <c r="DU423"/>
      <c r="DV423"/>
      <c r="DW423"/>
      <c r="DX423"/>
      <c r="DY423"/>
      <c r="DZ423"/>
      <c r="EA423"/>
      <c r="EB423"/>
      <c r="EC423"/>
      <c r="EL423" s="13"/>
      <c r="EM423" s="13"/>
      <c r="EN423" s="27">
        <f t="shared" si="124"/>
        <v>0</v>
      </c>
      <c r="EO423" s="27" t="str">
        <f t="shared" si="113"/>
        <v/>
      </c>
      <c r="EP423" s="13"/>
      <c r="EQ423" s="13">
        <f>IF(AND(OR($P423="固・国A",$P423="固・国B",$P423="固"),OR($AJ423=PL①!$H$29,$AJ423=PL①!$H$30,$AJ423=PL①!$H$31)),1,0)</f>
        <v>0</v>
      </c>
      <c r="ER423" s="13">
        <f t="shared" si="114"/>
        <v>0</v>
      </c>
      <c r="ES423" s="13">
        <f>IF(ER423=0,1,IF($R$74="",0,VLOOKUP($R$74,PL②!A$58:$P$1530,ER423))+IF($AG$74="",0,VLOOKUP($AG$74,PL②!A$58:$P$1530,ER423))+IF($AV$74="",0,VLOOKUP($AV$74,PL②!A$58:$P$1530,ER423)))</f>
        <v>1</v>
      </c>
      <c r="ET423" s="13" t="str">
        <f t="shared" si="115"/>
        <v/>
      </c>
      <c r="EU423" s="13"/>
      <c r="EV423" s="13">
        <f>IF(OR($P423="固・国A",$P423="固・国B",$P423=PL①!$A$32,$P423=PL①!$A$33),1,0)</f>
        <v>1</v>
      </c>
      <c r="EY423" s="13">
        <f t="shared" si="116"/>
        <v>0</v>
      </c>
      <c r="EZ423" s="13">
        <f t="shared" si="117"/>
        <v>0</v>
      </c>
      <c r="FA423" s="13">
        <f>IF(AND($AJ423=PL①!$H$32,OR(入力①申請書項目!$P423="固・国A",入力①申請書項目!$P423="固・国B",入力①申請書項目!$P423="固")),1,0)</f>
        <v>0</v>
      </c>
      <c r="FB423" s="13">
        <f>IF(AND($R$70=PL②!$G$1,入力①申請書項目!$AJ423=PL①!$H$29,OR(入力①申請書項目!$P423="固・国A",入力①申請書項目!$P423="固・国B",入力①申請書項目!$P423=PL①!$A$32,入力①申請書項目!$P423=PL①!$A$33)),1,0)</f>
        <v>0</v>
      </c>
      <c r="FC423" s="13">
        <f>IF(AND($AW423=PL①!$D$29,OR(入力①申請書項目!$P423="固・国A",入力①申請書項目!$P423="固・国B",入力①申請書項目!$P423="固")),1,0)</f>
        <v>0</v>
      </c>
      <c r="FE423" s="27" t="str">
        <f t="shared" si="118"/>
        <v/>
      </c>
      <c r="FF423" s="27" t="str">
        <f t="shared" si="119"/>
        <v/>
      </c>
      <c r="FG423" s="27" t="str">
        <f t="shared" si="120"/>
        <v/>
      </c>
      <c r="FH423" s="27" t="str">
        <f t="shared" si="121"/>
        <v/>
      </c>
      <c r="FI423" s="27" t="str">
        <f t="shared" si="122"/>
        <v/>
      </c>
      <c r="FK423" s="42">
        <f t="shared" si="123"/>
        <v>1</v>
      </c>
      <c r="FL423" s="42" t="str">
        <f t="shared" si="112"/>
        <v/>
      </c>
    </row>
    <row r="424" spans="4:168" ht="13.5" customHeight="1" x14ac:dyDescent="0.15">
      <c r="D424" s="234">
        <v>254</v>
      </c>
      <c r="E424" s="933"/>
      <c r="F424" s="934"/>
      <c r="G424" s="935"/>
      <c r="H424" s="936"/>
      <c r="I424" s="937"/>
      <c r="J424" s="938"/>
      <c r="K424" s="939"/>
      <c r="L424" s="939"/>
      <c r="M424" s="930"/>
      <c r="N424" s="931"/>
      <c r="O424" s="932"/>
      <c r="P424" s="938"/>
      <c r="Q424" s="938"/>
      <c r="R424" s="938"/>
      <c r="S424" s="938"/>
      <c r="T424" s="940"/>
      <c r="U424" s="940"/>
      <c r="V424" s="940"/>
      <c r="W424" s="940"/>
      <c r="X424" s="940"/>
      <c r="Y424" s="940"/>
      <c r="Z424" s="940"/>
      <c r="AA424" s="940"/>
      <c r="AB424" s="940"/>
      <c r="AC424" s="940"/>
      <c r="AD424" s="941"/>
      <c r="AE424" s="942"/>
      <c r="AF424" s="942"/>
      <c r="AG424" s="943"/>
      <c r="AH424" s="940"/>
      <c r="AI424" s="940"/>
      <c r="AJ424" s="938"/>
      <c r="AK424" s="938"/>
      <c r="AL424" s="938"/>
      <c r="AM424" s="938"/>
      <c r="AN424" s="944"/>
      <c r="AO424" s="944"/>
      <c r="AP424" s="944"/>
      <c r="AQ424" s="940"/>
      <c r="AR424" s="940"/>
      <c r="AS424" s="945">
        <f t="shared" si="125"/>
        <v>0</v>
      </c>
      <c r="AT424" s="945"/>
      <c r="AU424" s="945"/>
      <c r="AV424" s="945"/>
      <c r="AW424" s="946"/>
      <c r="AX424" s="947"/>
      <c r="AY424" s="948"/>
      <c r="AZ424" s="948"/>
      <c r="BA424" s="948"/>
      <c r="BB424" s="948"/>
      <c r="DT424"/>
      <c r="DU424"/>
      <c r="DV424"/>
      <c r="DW424"/>
      <c r="DX424"/>
      <c r="DY424"/>
      <c r="DZ424"/>
      <c r="EA424"/>
      <c r="EB424"/>
      <c r="EC424"/>
      <c r="EL424" s="13"/>
      <c r="EM424" s="13"/>
      <c r="EN424" s="27">
        <f t="shared" si="124"/>
        <v>0</v>
      </c>
      <c r="EO424" s="27" t="str">
        <f t="shared" si="113"/>
        <v/>
      </c>
      <c r="EP424" s="13"/>
      <c r="EQ424" s="13">
        <f>IF(AND(OR($P424="固・国A",$P424="固・国B",$P424="固"),OR($AJ424=PL①!$H$29,$AJ424=PL①!$H$30,$AJ424=PL①!$H$31)),1,0)</f>
        <v>0</v>
      </c>
      <c r="ER424" s="13">
        <f t="shared" si="114"/>
        <v>0</v>
      </c>
      <c r="ES424" s="13">
        <f>IF(ER424=0,1,IF($R$74="",0,VLOOKUP($R$74,PL②!A$58:$P$1530,ER424))+IF($AG$74="",0,VLOOKUP($AG$74,PL②!A$58:$P$1530,ER424))+IF($AV$74="",0,VLOOKUP($AV$74,PL②!A$58:$P$1530,ER424)))</f>
        <v>1</v>
      </c>
      <c r="ET424" s="13" t="str">
        <f t="shared" si="115"/>
        <v/>
      </c>
      <c r="EU424" s="13"/>
      <c r="EV424" s="13">
        <f>IF(OR($P424="固・国A",$P424="固・国B",$P424=PL①!$A$32,$P424=PL①!$A$33),1,0)</f>
        <v>1</v>
      </c>
      <c r="EY424" s="13">
        <f t="shared" si="116"/>
        <v>0</v>
      </c>
      <c r="EZ424" s="13">
        <f t="shared" si="117"/>
        <v>0</v>
      </c>
      <c r="FA424" s="13">
        <f>IF(AND($AJ424=PL①!$H$32,OR(入力①申請書項目!$P424="固・国A",入力①申請書項目!$P424="固・国B",入力①申請書項目!$P424="固")),1,0)</f>
        <v>0</v>
      </c>
      <c r="FB424" s="13">
        <f>IF(AND($R$70=PL②!$G$1,入力①申請書項目!$AJ424=PL①!$H$29,OR(入力①申請書項目!$P424="固・国A",入力①申請書項目!$P424="固・国B",入力①申請書項目!$P424=PL①!$A$32,入力①申請書項目!$P424=PL①!$A$33)),1,0)</f>
        <v>0</v>
      </c>
      <c r="FC424" s="13">
        <f>IF(AND($AW424=PL①!$D$29,OR(入力①申請書項目!$P424="固・国A",入力①申請書項目!$P424="固・国B",入力①申請書項目!$P424="固")),1,0)</f>
        <v>0</v>
      </c>
      <c r="FE424" s="27" t="str">
        <f t="shared" si="118"/>
        <v/>
      </c>
      <c r="FF424" s="27" t="str">
        <f t="shared" si="119"/>
        <v/>
      </c>
      <c r="FG424" s="27" t="str">
        <f t="shared" si="120"/>
        <v/>
      </c>
      <c r="FH424" s="27" t="str">
        <f t="shared" si="121"/>
        <v/>
      </c>
      <c r="FI424" s="27" t="str">
        <f t="shared" si="122"/>
        <v/>
      </c>
      <c r="FK424" s="42">
        <f t="shared" si="123"/>
        <v>1</v>
      </c>
      <c r="FL424" s="42" t="str">
        <f t="shared" si="112"/>
        <v/>
      </c>
    </row>
    <row r="425" spans="4:168" ht="13.5" customHeight="1" x14ac:dyDescent="0.15">
      <c r="D425" s="234">
        <v>255</v>
      </c>
      <c r="E425" s="933"/>
      <c r="F425" s="934"/>
      <c r="G425" s="935"/>
      <c r="H425" s="936"/>
      <c r="I425" s="937"/>
      <c r="J425" s="938"/>
      <c r="K425" s="939"/>
      <c r="L425" s="939"/>
      <c r="M425" s="930"/>
      <c r="N425" s="931"/>
      <c r="O425" s="932"/>
      <c r="P425" s="938"/>
      <c r="Q425" s="938"/>
      <c r="R425" s="938"/>
      <c r="S425" s="938"/>
      <c r="T425" s="940"/>
      <c r="U425" s="940"/>
      <c r="V425" s="940"/>
      <c r="W425" s="940"/>
      <c r="X425" s="940"/>
      <c r="Y425" s="940"/>
      <c r="Z425" s="940"/>
      <c r="AA425" s="940"/>
      <c r="AB425" s="940"/>
      <c r="AC425" s="940"/>
      <c r="AD425" s="949"/>
      <c r="AE425" s="950"/>
      <c r="AF425" s="950"/>
      <c r="AG425" s="943"/>
      <c r="AH425" s="940"/>
      <c r="AI425" s="940"/>
      <c r="AJ425" s="938"/>
      <c r="AK425" s="938"/>
      <c r="AL425" s="938"/>
      <c r="AM425" s="938"/>
      <c r="AN425" s="944"/>
      <c r="AO425" s="944"/>
      <c r="AP425" s="944"/>
      <c r="AQ425" s="940"/>
      <c r="AR425" s="940"/>
      <c r="AS425" s="945">
        <f t="shared" si="125"/>
        <v>0</v>
      </c>
      <c r="AT425" s="945"/>
      <c r="AU425" s="945"/>
      <c r="AV425" s="945"/>
      <c r="AW425" s="946"/>
      <c r="AX425" s="947"/>
      <c r="AY425" s="948"/>
      <c r="AZ425" s="948"/>
      <c r="BA425" s="948"/>
      <c r="BB425" s="948"/>
      <c r="DT425"/>
      <c r="DU425"/>
      <c r="DV425"/>
      <c r="DW425"/>
      <c r="DX425"/>
      <c r="DY425"/>
      <c r="DZ425"/>
      <c r="EA425"/>
      <c r="EB425"/>
      <c r="EC425"/>
      <c r="EL425" s="13"/>
      <c r="EM425" s="13"/>
      <c r="EN425" s="27">
        <f t="shared" si="124"/>
        <v>0</v>
      </c>
      <c r="EO425" s="27" t="str">
        <f t="shared" si="113"/>
        <v/>
      </c>
      <c r="EP425" s="13"/>
      <c r="EQ425" s="13">
        <f>IF(AND(OR($P425="固・国A",$P425="固・国B",$P425="固"),OR($AJ425=PL①!$H$29,$AJ425=PL①!$H$30,$AJ425=PL①!$H$31)),1,0)</f>
        <v>0</v>
      </c>
      <c r="ER425" s="13">
        <f t="shared" si="114"/>
        <v>0</v>
      </c>
      <c r="ES425" s="13">
        <f>IF(ER425=0,1,IF($R$74="",0,VLOOKUP($R$74,PL②!A$58:$P$1530,ER425))+IF($AG$74="",0,VLOOKUP($AG$74,PL②!A$58:$P$1530,ER425))+IF($AV$74="",0,VLOOKUP($AV$74,PL②!A$58:$P$1530,ER425)))</f>
        <v>1</v>
      </c>
      <c r="ET425" s="13" t="str">
        <f t="shared" si="115"/>
        <v/>
      </c>
      <c r="EU425" s="13"/>
      <c r="EV425" s="13">
        <f>IF(OR($P425="固・国A",$P425="固・国B",$P425=PL①!$A$32,$P425=PL①!$A$33),1,0)</f>
        <v>1</v>
      </c>
      <c r="EY425" s="13">
        <f t="shared" si="116"/>
        <v>0</v>
      </c>
      <c r="EZ425" s="13">
        <f t="shared" si="117"/>
        <v>0</v>
      </c>
      <c r="FA425" s="13">
        <f>IF(AND($AJ425=PL①!$H$32,OR(入力①申請書項目!$P425="固・国A",入力①申請書項目!$P425="固・国B",入力①申請書項目!$P425="固")),1,0)</f>
        <v>0</v>
      </c>
      <c r="FB425" s="13">
        <f>IF(AND($R$70=PL②!$G$1,入力①申請書項目!$AJ425=PL①!$H$29,OR(入力①申請書項目!$P425="固・国A",入力①申請書項目!$P425="固・国B",入力①申請書項目!$P425=PL①!$A$32,入力①申請書項目!$P425=PL①!$A$33)),1,0)</f>
        <v>0</v>
      </c>
      <c r="FC425" s="13">
        <f>IF(AND($AW425=PL①!$D$29,OR(入力①申請書項目!$P425="固・国A",入力①申請書項目!$P425="固・国B",入力①申請書項目!$P425="固")),1,0)</f>
        <v>0</v>
      </c>
      <c r="FE425" s="27" t="str">
        <f t="shared" si="118"/>
        <v/>
      </c>
      <c r="FF425" s="27" t="str">
        <f t="shared" si="119"/>
        <v/>
      </c>
      <c r="FG425" s="27" t="str">
        <f t="shared" si="120"/>
        <v/>
      </c>
      <c r="FH425" s="27" t="str">
        <f t="shared" si="121"/>
        <v/>
      </c>
      <c r="FI425" s="27" t="str">
        <f t="shared" si="122"/>
        <v/>
      </c>
      <c r="FK425" s="42">
        <f t="shared" si="123"/>
        <v>1</v>
      </c>
      <c r="FL425" s="42" t="str">
        <f t="shared" si="112"/>
        <v/>
      </c>
    </row>
    <row r="426" spans="4:168" ht="13.5" customHeight="1" x14ac:dyDescent="0.15">
      <c r="D426" s="234">
        <v>256</v>
      </c>
      <c r="E426" s="933"/>
      <c r="F426" s="934"/>
      <c r="G426" s="935"/>
      <c r="H426" s="936"/>
      <c r="I426" s="937"/>
      <c r="J426" s="938"/>
      <c r="K426" s="939"/>
      <c r="L426" s="939"/>
      <c r="M426" s="930"/>
      <c r="N426" s="931"/>
      <c r="O426" s="932"/>
      <c r="P426" s="938"/>
      <c r="Q426" s="938"/>
      <c r="R426" s="938"/>
      <c r="S426" s="938"/>
      <c r="T426" s="940"/>
      <c r="U426" s="940"/>
      <c r="V426" s="940"/>
      <c r="W426" s="940"/>
      <c r="X426" s="940"/>
      <c r="Y426" s="940"/>
      <c r="Z426" s="940"/>
      <c r="AA426" s="940"/>
      <c r="AB426" s="940"/>
      <c r="AC426" s="940"/>
      <c r="AD426" s="941"/>
      <c r="AE426" s="942"/>
      <c r="AF426" s="942"/>
      <c r="AG426" s="952"/>
      <c r="AH426" s="952"/>
      <c r="AI426" s="943"/>
      <c r="AJ426" s="953"/>
      <c r="AK426" s="954"/>
      <c r="AL426" s="954"/>
      <c r="AM426" s="955"/>
      <c r="AN426" s="944"/>
      <c r="AO426" s="944"/>
      <c r="AP426" s="944"/>
      <c r="AQ426" s="951"/>
      <c r="AR426" s="952"/>
      <c r="AS426" s="945">
        <f t="shared" si="125"/>
        <v>0</v>
      </c>
      <c r="AT426" s="945"/>
      <c r="AU426" s="945"/>
      <c r="AV426" s="945"/>
      <c r="AW426" s="946"/>
      <c r="AX426" s="947"/>
      <c r="AY426" s="948"/>
      <c r="AZ426" s="948"/>
      <c r="BA426" s="948"/>
      <c r="BB426" s="948"/>
      <c r="DT426"/>
      <c r="DU426"/>
      <c r="DV426"/>
      <c r="DW426"/>
      <c r="DX426"/>
      <c r="DY426"/>
      <c r="DZ426"/>
      <c r="EA426"/>
      <c r="EB426"/>
      <c r="EC426"/>
      <c r="EL426" s="13"/>
      <c r="EM426" s="13"/>
      <c r="EN426" s="27">
        <f t="shared" si="124"/>
        <v>0</v>
      </c>
      <c r="EO426" s="27" t="str">
        <f t="shared" si="113"/>
        <v/>
      </c>
      <c r="EP426" s="13"/>
      <c r="EQ426" s="13">
        <f>IF(AND(OR($P426="固・国A",$P426="固・国B",$P426="固"),OR($AJ426=PL①!$H$29,$AJ426=PL①!$H$30,$AJ426=PL①!$H$31)),1,0)</f>
        <v>0</v>
      </c>
      <c r="ER426" s="13">
        <f t="shared" si="114"/>
        <v>0</v>
      </c>
      <c r="ES426" s="13">
        <f>IF(ER426=0,1,IF($R$74="",0,VLOOKUP($R$74,PL②!A$58:$P$1530,ER426))+IF($AG$74="",0,VLOOKUP($AG$74,PL②!A$58:$P$1530,ER426))+IF($AV$74="",0,VLOOKUP($AV$74,PL②!A$58:$P$1530,ER426)))</f>
        <v>1</v>
      </c>
      <c r="ET426" s="13" t="str">
        <f t="shared" si="115"/>
        <v/>
      </c>
      <c r="EU426" s="13"/>
      <c r="EV426" s="13">
        <f>IF(OR($P426="固・国A",$P426="固・国B",$P426=PL①!$A$32,$P426=PL①!$A$33),1,0)</f>
        <v>1</v>
      </c>
      <c r="EY426" s="13">
        <f t="shared" si="116"/>
        <v>0</v>
      </c>
      <c r="EZ426" s="13">
        <f t="shared" si="117"/>
        <v>0</v>
      </c>
      <c r="FA426" s="13">
        <f>IF(AND($AJ426=PL①!$H$32,OR(入力①申請書項目!$P426="固・国A",入力①申請書項目!$P426="固・国B",入力①申請書項目!$P426="固")),1,0)</f>
        <v>0</v>
      </c>
      <c r="FB426" s="13">
        <f>IF(AND($R$70=PL②!$G$1,入力①申請書項目!$AJ426=PL①!$H$29,OR(入力①申請書項目!$P426="固・国A",入力①申請書項目!$P426="固・国B",入力①申請書項目!$P426=PL①!$A$32,入力①申請書項目!$P426=PL①!$A$33)),1,0)</f>
        <v>0</v>
      </c>
      <c r="FC426" s="13">
        <f>IF(AND($AW426=PL①!$D$29,OR(入力①申請書項目!$P426="固・国A",入力①申請書項目!$P426="固・国B",入力①申請書項目!$P426="固")),1,0)</f>
        <v>0</v>
      </c>
      <c r="FE426" s="27" t="str">
        <f t="shared" si="118"/>
        <v/>
      </c>
      <c r="FF426" s="27" t="str">
        <f t="shared" si="119"/>
        <v/>
      </c>
      <c r="FG426" s="27" t="str">
        <f t="shared" si="120"/>
        <v/>
      </c>
      <c r="FH426" s="27" t="str">
        <f t="shared" si="121"/>
        <v/>
      </c>
      <c r="FI426" s="27" t="str">
        <f t="shared" si="122"/>
        <v/>
      </c>
      <c r="FK426" s="42">
        <f t="shared" si="123"/>
        <v>1</v>
      </c>
      <c r="FL426" s="42" t="str">
        <f t="shared" si="112"/>
        <v/>
      </c>
    </row>
    <row r="427" spans="4:168" ht="13.5" customHeight="1" x14ac:dyDescent="0.15">
      <c r="D427" s="234">
        <v>257</v>
      </c>
      <c r="E427" s="933"/>
      <c r="F427" s="934"/>
      <c r="G427" s="935"/>
      <c r="H427" s="936"/>
      <c r="I427" s="937"/>
      <c r="J427" s="938"/>
      <c r="K427" s="939"/>
      <c r="L427" s="939"/>
      <c r="M427" s="930"/>
      <c r="N427" s="931"/>
      <c r="O427" s="932"/>
      <c r="P427" s="938"/>
      <c r="Q427" s="938"/>
      <c r="R427" s="938"/>
      <c r="S427" s="938"/>
      <c r="T427" s="940"/>
      <c r="U427" s="940"/>
      <c r="V427" s="940"/>
      <c r="W427" s="940"/>
      <c r="X427" s="940"/>
      <c r="Y427" s="940"/>
      <c r="Z427" s="940"/>
      <c r="AA427" s="940"/>
      <c r="AB427" s="940"/>
      <c r="AC427" s="940"/>
      <c r="AD427" s="941"/>
      <c r="AE427" s="942"/>
      <c r="AF427" s="942"/>
      <c r="AG427" s="943"/>
      <c r="AH427" s="940"/>
      <c r="AI427" s="940"/>
      <c r="AJ427" s="938"/>
      <c r="AK427" s="938"/>
      <c r="AL427" s="938"/>
      <c r="AM427" s="938"/>
      <c r="AN427" s="944"/>
      <c r="AO427" s="944"/>
      <c r="AP427" s="944"/>
      <c r="AQ427" s="940"/>
      <c r="AR427" s="940"/>
      <c r="AS427" s="945">
        <f t="shared" si="125"/>
        <v>0</v>
      </c>
      <c r="AT427" s="945"/>
      <c r="AU427" s="945"/>
      <c r="AV427" s="945"/>
      <c r="AW427" s="946"/>
      <c r="AX427" s="947"/>
      <c r="AY427" s="948"/>
      <c r="AZ427" s="948"/>
      <c r="BA427" s="948"/>
      <c r="BB427" s="948"/>
      <c r="DT427"/>
      <c r="DU427"/>
      <c r="DV427"/>
      <c r="DW427"/>
      <c r="DX427"/>
      <c r="DY427"/>
      <c r="DZ427"/>
      <c r="EA427"/>
      <c r="EB427"/>
      <c r="EC427"/>
      <c r="EL427" s="13"/>
      <c r="EM427" s="13"/>
      <c r="EN427" s="27">
        <f t="shared" si="124"/>
        <v>0</v>
      </c>
      <c r="EO427" s="27" t="str">
        <f t="shared" si="113"/>
        <v/>
      </c>
      <c r="EP427" s="13"/>
      <c r="EQ427" s="13">
        <f>IF(AND(OR($P427="固・国A",$P427="固・国B",$P427="固"),OR($AJ427=PL①!$H$29,$AJ427=PL①!$H$30,$AJ427=PL①!$H$31)),1,0)</f>
        <v>0</v>
      </c>
      <c r="ER427" s="13">
        <f t="shared" si="114"/>
        <v>0</v>
      </c>
      <c r="ES427" s="13">
        <f>IF(ER427=0,1,IF($R$74="",0,VLOOKUP($R$74,PL②!A$58:$P$1530,ER427))+IF($AG$74="",0,VLOOKUP($AG$74,PL②!A$58:$P$1530,ER427))+IF($AV$74="",0,VLOOKUP($AV$74,PL②!A$58:$P$1530,ER427)))</f>
        <v>1</v>
      </c>
      <c r="ET427" s="13" t="str">
        <f t="shared" si="115"/>
        <v/>
      </c>
      <c r="EU427" s="13"/>
      <c r="EV427" s="13">
        <f>IF(OR($P427="固・国A",$P427="固・国B",$P427=PL①!$A$32,$P427=PL①!$A$33),1,0)</f>
        <v>1</v>
      </c>
      <c r="EY427" s="13">
        <f t="shared" si="116"/>
        <v>0</v>
      </c>
      <c r="EZ427" s="13">
        <f t="shared" si="117"/>
        <v>0</v>
      </c>
      <c r="FA427" s="13">
        <f>IF(AND($AJ427=PL①!$H$32,OR(入力①申請書項目!$P427="固・国A",入力①申請書項目!$P427="固・国B",入力①申請書項目!$P427="固")),1,0)</f>
        <v>0</v>
      </c>
      <c r="FB427" s="13">
        <f>IF(AND($R$70=PL②!$G$1,入力①申請書項目!$AJ427=PL①!$H$29,OR(入力①申請書項目!$P427="固・国A",入力①申請書項目!$P427="固・国B",入力①申請書項目!$P427=PL①!$A$32,入力①申請書項目!$P427=PL①!$A$33)),1,0)</f>
        <v>0</v>
      </c>
      <c r="FC427" s="13">
        <f>IF(AND($AW427=PL①!$D$29,OR(入力①申請書項目!$P427="固・国A",入力①申請書項目!$P427="固・国B",入力①申請書項目!$P427="固")),1,0)</f>
        <v>0</v>
      </c>
      <c r="FE427" s="27" t="str">
        <f t="shared" si="118"/>
        <v/>
      </c>
      <c r="FF427" s="27" t="str">
        <f t="shared" si="119"/>
        <v/>
      </c>
      <c r="FG427" s="27" t="str">
        <f t="shared" si="120"/>
        <v/>
      </c>
      <c r="FH427" s="27" t="str">
        <f t="shared" si="121"/>
        <v/>
      </c>
      <c r="FI427" s="27" t="str">
        <f t="shared" si="122"/>
        <v/>
      </c>
      <c r="FK427" s="42">
        <f t="shared" si="123"/>
        <v>1</v>
      </c>
      <c r="FL427" s="42" t="str">
        <f t="shared" si="112"/>
        <v/>
      </c>
    </row>
    <row r="428" spans="4:168" ht="13.5" customHeight="1" x14ac:dyDescent="0.15">
      <c r="D428" s="234">
        <v>258</v>
      </c>
      <c r="E428" s="933"/>
      <c r="F428" s="934"/>
      <c r="G428" s="935"/>
      <c r="H428" s="936"/>
      <c r="I428" s="937"/>
      <c r="J428" s="938"/>
      <c r="K428" s="939"/>
      <c r="L428" s="939"/>
      <c r="M428" s="930"/>
      <c r="N428" s="931"/>
      <c r="O428" s="932"/>
      <c r="P428" s="938"/>
      <c r="Q428" s="938"/>
      <c r="R428" s="938"/>
      <c r="S428" s="938"/>
      <c r="T428" s="940"/>
      <c r="U428" s="940"/>
      <c r="V428" s="940"/>
      <c r="W428" s="940"/>
      <c r="X428" s="940"/>
      <c r="Y428" s="940"/>
      <c r="Z428" s="940"/>
      <c r="AA428" s="940"/>
      <c r="AB428" s="940"/>
      <c r="AC428" s="940"/>
      <c r="AD428" s="949"/>
      <c r="AE428" s="950"/>
      <c r="AF428" s="950"/>
      <c r="AG428" s="943"/>
      <c r="AH428" s="940"/>
      <c r="AI428" s="940"/>
      <c r="AJ428" s="938"/>
      <c r="AK428" s="938"/>
      <c r="AL428" s="938"/>
      <c r="AM428" s="938"/>
      <c r="AN428" s="944"/>
      <c r="AO428" s="944"/>
      <c r="AP428" s="944"/>
      <c r="AQ428" s="940"/>
      <c r="AR428" s="940"/>
      <c r="AS428" s="945">
        <f t="shared" si="125"/>
        <v>0</v>
      </c>
      <c r="AT428" s="945"/>
      <c r="AU428" s="945"/>
      <c r="AV428" s="945"/>
      <c r="AW428" s="946"/>
      <c r="AX428" s="947"/>
      <c r="AY428" s="948"/>
      <c r="AZ428" s="948"/>
      <c r="BA428" s="948"/>
      <c r="BB428" s="948"/>
      <c r="DT428"/>
      <c r="DU428"/>
      <c r="DV428"/>
      <c r="DW428"/>
      <c r="DX428"/>
      <c r="DY428"/>
      <c r="DZ428"/>
      <c r="EA428"/>
      <c r="EB428"/>
      <c r="EC428"/>
      <c r="EL428" s="13"/>
      <c r="EM428" s="13"/>
      <c r="EN428" s="27">
        <f t="shared" si="124"/>
        <v>0</v>
      </c>
      <c r="EO428" s="27" t="str">
        <f t="shared" si="113"/>
        <v/>
      </c>
      <c r="EP428" s="13"/>
      <c r="EQ428" s="13">
        <f>IF(AND(OR($P428="固・国A",$P428="固・国B",$P428="固"),OR($AJ428=PL①!$H$29,$AJ428=PL①!$H$30,$AJ428=PL①!$H$31)),1,0)</f>
        <v>0</v>
      </c>
      <c r="ER428" s="13">
        <f t="shared" si="114"/>
        <v>0</v>
      </c>
      <c r="ES428" s="13">
        <f>IF(ER428=0,1,IF($R$74="",0,VLOOKUP($R$74,PL②!A$58:$P$1530,ER428))+IF($AG$74="",0,VLOOKUP($AG$74,PL②!A$58:$P$1530,ER428))+IF($AV$74="",0,VLOOKUP($AV$74,PL②!A$58:$P$1530,ER428)))</f>
        <v>1</v>
      </c>
      <c r="ET428" s="13" t="str">
        <f t="shared" si="115"/>
        <v/>
      </c>
      <c r="EU428" s="13"/>
      <c r="EV428" s="13">
        <f>IF(OR($P428="固・国A",$P428="固・国B",$P428=PL①!$A$32,$P428=PL①!$A$33),1,0)</f>
        <v>1</v>
      </c>
      <c r="EY428" s="13">
        <f t="shared" si="116"/>
        <v>0</v>
      </c>
      <c r="EZ428" s="13">
        <f t="shared" si="117"/>
        <v>0</v>
      </c>
      <c r="FA428" s="13">
        <f>IF(AND($AJ428=PL①!$H$32,OR(入力①申請書項目!$P428="固・国A",入力①申請書項目!$P428="固・国B",入力①申請書項目!$P428="固")),1,0)</f>
        <v>0</v>
      </c>
      <c r="FB428" s="13">
        <f>IF(AND($R$70=PL②!$G$1,入力①申請書項目!$AJ428=PL①!$H$29,OR(入力①申請書項目!$P428="固・国A",入力①申請書項目!$P428="固・国B",入力①申請書項目!$P428=PL①!$A$32,入力①申請書項目!$P428=PL①!$A$33)),1,0)</f>
        <v>0</v>
      </c>
      <c r="FC428" s="13">
        <f>IF(AND($AW428=PL①!$D$29,OR(入力①申請書項目!$P428="固・国A",入力①申請書項目!$P428="固・国B",入力①申請書項目!$P428="固")),1,0)</f>
        <v>0</v>
      </c>
      <c r="FE428" s="27" t="str">
        <f t="shared" si="118"/>
        <v/>
      </c>
      <c r="FF428" s="27" t="str">
        <f t="shared" si="119"/>
        <v/>
      </c>
      <c r="FG428" s="27" t="str">
        <f t="shared" si="120"/>
        <v/>
      </c>
      <c r="FH428" s="27" t="str">
        <f t="shared" si="121"/>
        <v/>
      </c>
      <c r="FI428" s="27" t="str">
        <f t="shared" si="122"/>
        <v/>
      </c>
      <c r="FK428" s="42">
        <f t="shared" si="123"/>
        <v>1</v>
      </c>
      <c r="FL428" s="42" t="str">
        <f t="shared" si="112"/>
        <v/>
      </c>
    </row>
    <row r="429" spans="4:168" ht="13.5" customHeight="1" x14ac:dyDescent="0.15">
      <c r="D429" s="234">
        <v>259</v>
      </c>
      <c r="E429" s="933"/>
      <c r="F429" s="934"/>
      <c r="G429" s="935"/>
      <c r="H429" s="936"/>
      <c r="I429" s="937"/>
      <c r="J429" s="938"/>
      <c r="K429" s="939"/>
      <c r="L429" s="939"/>
      <c r="M429" s="930"/>
      <c r="N429" s="931"/>
      <c r="O429" s="932"/>
      <c r="P429" s="938"/>
      <c r="Q429" s="938"/>
      <c r="R429" s="938"/>
      <c r="S429" s="938"/>
      <c r="T429" s="940"/>
      <c r="U429" s="940"/>
      <c r="V429" s="940"/>
      <c r="W429" s="940"/>
      <c r="X429" s="940"/>
      <c r="Y429" s="940"/>
      <c r="Z429" s="940"/>
      <c r="AA429" s="940"/>
      <c r="AB429" s="940"/>
      <c r="AC429" s="940"/>
      <c r="AD429" s="941"/>
      <c r="AE429" s="942"/>
      <c r="AF429" s="942"/>
      <c r="AG429" s="952"/>
      <c r="AH429" s="952"/>
      <c r="AI429" s="943"/>
      <c r="AJ429" s="953"/>
      <c r="AK429" s="954"/>
      <c r="AL429" s="954"/>
      <c r="AM429" s="955"/>
      <c r="AN429" s="944"/>
      <c r="AO429" s="944"/>
      <c r="AP429" s="944"/>
      <c r="AQ429" s="951"/>
      <c r="AR429" s="952"/>
      <c r="AS429" s="945">
        <f t="shared" si="125"/>
        <v>0</v>
      </c>
      <c r="AT429" s="945"/>
      <c r="AU429" s="945"/>
      <c r="AV429" s="945"/>
      <c r="AW429" s="946"/>
      <c r="AX429" s="947"/>
      <c r="AY429" s="948"/>
      <c r="AZ429" s="948"/>
      <c r="BA429" s="948"/>
      <c r="BB429" s="948"/>
      <c r="DT429"/>
      <c r="DU429"/>
      <c r="DV429"/>
      <c r="DW429"/>
      <c r="DX429"/>
      <c r="DY429"/>
      <c r="DZ429"/>
      <c r="EA429"/>
      <c r="EB429"/>
      <c r="EC429"/>
      <c r="EL429" s="13"/>
      <c r="EM429" s="13"/>
      <c r="EN429" s="27">
        <f t="shared" si="124"/>
        <v>0</v>
      </c>
      <c r="EO429" s="27" t="str">
        <f t="shared" si="113"/>
        <v/>
      </c>
      <c r="EP429" s="13"/>
      <c r="EQ429" s="13">
        <f>IF(AND(OR($P429="固・国A",$P429="固・国B",$P429="固"),OR($AJ429=PL①!$H$29,$AJ429=PL①!$H$30,$AJ429=PL①!$H$31)),1,0)</f>
        <v>0</v>
      </c>
      <c r="ER429" s="13">
        <f t="shared" si="114"/>
        <v>0</v>
      </c>
      <c r="ES429" s="13">
        <f>IF(ER429=0,1,IF($R$74="",0,VLOOKUP($R$74,PL②!A$58:$P$1530,ER429))+IF($AG$74="",0,VLOOKUP($AG$74,PL②!A$58:$P$1530,ER429))+IF($AV$74="",0,VLOOKUP($AV$74,PL②!A$58:$P$1530,ER429)))</f>
        <v>1</v>
      </c>
      <c r="ET429" s="13" t="str">
        <f t="shared" si="115"/>
        <v/>
      </c>
      <c r="EU429" s="13"/>
      <c r="EV429" s="13">
        <f>IF(OR($P429="固・国A",$P429="固・国B",$P429=PL①!$A$32,$P429=PL①!$A$33),1,0)</f>
        <v>1</v>
      </c>
      <c r="EY429" s="13">
        <f t="shared" si="116"/>
        <v>0</v>
      </c>
      <c r="EZ429" s="13">
        <f t="shared" si="117"/>
        <v>0</v>
      </c>
      <c r="FA429" s="13">
        <f>IF(AND($AJ429=PL①!$H$32,OR(入力①申請書項目!$P429="固・国A",入力①申請書項目!$P429="固・国B",入力①申請書項目!$P429="固")),1,0)</f>
        <v>0</v>
      </c>
      <c r="FB429" s="13">
        <f>IF(AND($R$70=PL②!$G$1,入力①申請書項目!$AJ429=PL①!$H$29,OR(入力①申請書項目!$P429="固・国A",入力①申請書項目!$P429="固・国B",入力①申請書項目!$P429=PL①!$A$32,入力①申請書項目!$P429=PL①!$A$33)),1,0)</f>
        <v>0</v>
      </c>
      <c r="FC429" s="13">
        <f>IF(AND($AW429=PL①!$D$29,OR(入力①申請書項目!$P429="固・国A",入力①申請書項目!$P429="固・国B",入力①申請書項目!$P429="固")),1,0)</f>
        <v>0</v>
      </c>
      <c r="FE429" s="27" t="str">
        <f t="shared" si="118"/>
        <v/>
      </c>
      <c r="FF429" s="27" t="str">
        <f t="shared" si="119"/>
        <v/>
      </c>
      <c r="FG429" s="27" t="str">
        <f t="shared" si="120"/>
        <v/>
      </c>
      <c r="FH429" s="27" t="str">
        <f t="shared" si="121"/>
        <v/>
      </c>
      <c r="FI429" s="27" t="str">
        <f t="shared" si="122"/>
        <v/>
      </c>
      <c r="FK429" s="42">
        <f t="shared" si="123"/>
        <v>1</v>
      </c>
      <c r="FL429" s="42" t="str">
        <f t="shared" si="112"/>
        <v/>
      </c>
    </row>
    <row r="430" spans="4:168" ht="13.5" customHeight="1" x14ac:dyDescent="0.15">
      <c r="D430" s="234">
        <v>260</v>
      </c>
      <c r="E430" s="933"/>
      <c r="F430" s="934"/>
      <c r="G430" s="935"/>
      <c r="H430" s="936"/>
      <c r="I430" s="937"/>
      <c r="J430" s="938"/>
      <c r="K430" s="939"/>
      <c r="L430" s="939"/>
      <c r="M430" s="930"/>
      <c r="N430" s="931"/>
      <c r="O430" s="932"/>
      <c r="P430" s="938"/>
      <c r="Q430" s="938"/>
      <c r="R430" s="938"/>
      <c r="S430" s="938"/>
      <c r="T430" s="940"/>
      <c r="U430" s="940"/>
      <c r="V430" s="940"/>
      <c r="W430" s="940"/>
      <c r="X430" s="940"/>
      <c r="Y430" s="940"/>
      <c r="Z430" s="940"/>
      <c r="AA430" s="940"/>
      <c r="AB430" s="940"/>
      <c r="AC430" s="940"/>
      <c r="AD430" s="941"/>
      <c r="AE430" s="942"/>
      <c r="AF430" s="942"/>
      <c r="AG430" s="943"/>
      <c r="AH430" s="940"/>
      <c r="AI430" s="940"/>
      <c r="AJ430" s="938"/>
      <c r="AK430" s="938"/>
      <c r="AL430" s="938"/>
      <c r="AM430" s="938"/>
      <c r="AN430" s="944"/>
      <c r="AO430" s="944"/>
      <c r="AP430" s="944"/>
      <c r="AQ430" s="940"/>
      <c r="AR430" s="940"/>
      <c r="AS430" s="945">
        <f t="shared" si="125"/>
        <v>0</v>
      </c>
      <c r="AT430" s="945"/>
      <c r="AU430" s="945"/>
      <c r="AV430" s="945"/>
      <c r="AW430" s="946"/>
      <c r="AX430" s="947"/>
      <c r="AY430" s="948"/>
      <c r="AZ430" s="948"/>
      <c r="BA430" s="948"/>
      <c r="BB430" s="948"/>
      <c r="DT430"/>
      <c r="DU430"/>
      <c r="DV430"/>
      <c r="DW430"/>
      <c r="DX430"/>
      <c r="DY430"/>
      <c r="DZ430"/>
      <c r="EA430"/>
      <c r="EB430"/>
      <c r="EC430"/>
      <c r="EL430" s="13"/>
      <c r="EM430" s="13"/>
      <c r="EN430" s="27">
        <f t="shared" si="124"/>
        <v>0</v>
      </c>
      <c r="EO430" s="27" t="str">
        <f t="shared" si="113"/>
        <v/>
      </c>
      <c r="EP430" s="13"/>
      <c r="EQ430" s="13">
        <f>IF(AND(OR($P430="固・国A",$P430="固・国B",$P430="固"),OR($AJ430=PL①!$H$29,$AJ430=PL①!$H$30,$AJ430=PL①!$H$31)),1,0)</f>
        <v>0</v>
      </c>
      <c r="ER430" s="13">
        <f t="shared" si="114"/>
        <v>0</v>
      </c>
      <c r="ES430" s="13">
        <f>IF(ER430=0,1,IF($R$74="",0,VLOOKUP($R$74,PL②!A$58:$P$1530,ER430))+IF($AG$74="",0,VLOOKUP($AG$74,PL②!A$58:$P$1530,ER430))+IF($AV$74="",0,VLOOKUP($AV$74,PL②!A$58:$P$1530,ER430)))</f>
        <v>1</v>
      </c>
      <c r="ET430" s="13" t="str">
        <f t="shared" si="115"/>
        <v/>
      </c>
      <c r="EU430" s="13"/>
      <c r="EV430" s="13">
        <f>IF(OR($P430="固・国A",$P430="固・国B",$P430=PL①!$A$32,$P430=PL①!$A$33),1,0)</f>
        <v>1</v>
      </c>
      <c r="EY430" s="13">
        <f t="shared" si="116"/>
        <v>0</v>
      </c>
      <c r="EZ430" s="13">
        <f t="shared" si="117"/>
        <v>0</v>
      </c>
      <c r="FA430" s="13">
        <f>IF(AND($AJ430=PL①!$H$32,OR(入力①申請書項目!$P430="固・国A",入力①申請書項目!$P430="固・国B",入力①申請書項目!$P430="固")),1,0)</f>
        <v>0</v>
      </c>
      <c r="FB430" s="13">
        <f>IF(AND($R$70=PL②!$G$1,入力①申請書項目!$AJ430=PL①!$H$29,OR(入力①申請書項目!$P430="固・国A",入力①申請書項目!$P430="固・国B",入力①申請書項目!$P430=PL①!$A$32,入力①申請書項目!$P430=PL①!$A$33)),1,0)</f>
        <v>0</v>
      </c>
      <c r="FC430" s="13">
        <f>IF(AND($AW430=PL①!$D$29,OR(入力①申請書項目!$P430="固・国A",入力①申請書項目!$P430="固・国B",入力①申請書項目!$P430="固")),1,0)</f>
        <v>0</v>
      </c>
      <c r="FE430" s="27" t="str">
        <f t="shared" si="118"/>
        <v/>
      </c>
      <c r="FF430" s="27" t="str">
        <f t="shared" si="119"/>
        <v/>
      </c>
      <c r="FG430" s="27" t="str">
        <f t="shared" si="120"/>
        <v/>
      </c>
      <c r="FH430" s="27" t="str">
        <f t="shared" si="121"/>
        <v/>
      </c>
      <c r="FI430" s="27" t="str">
        <f t="shared" si="122"/>
        <v/>
      </c>
      <c r="FK430" s="42">
        <f t="shared" si="123"/>
        <v>1</v>
      </c>
      <c r="FL430" s="42" t="str">
        <f t="shared" si="112"/>
        <v/>
      </c>
    </row>
    <row r="431" spans="4:168" ht="13.5" customHeight="1" x14ac:dyDescent="0.15">
      <c r="D431" s="234">
        <v>261</v>
      </c>
      <c r="E431" s="933"/>
      <c r="F431" s="934"/>
      <c r="G431" s="935"/>
      <c r="H431" s="936"/>
      <c r="I431" s="937"/>
      <c r="J431" s="938"/>
      <c r="K431" s="939"/>
      <c r="L431" s="939"/>
      <c r="M431" s="930"/>
      <c r="N431" s="931"/>
      <c r="O431" s="932"/>
      <c r="P431" s="938"/>
      <c r="Q431" s="938"/>
      <c r="R431" s="938"/>
      <c r="S431" s="938"/>
      <c r="T431" s="940"/>
      <c r="U431" s="940"/>
      <c r="V431" s="940"/>
      <c r="W431" s="940"/>
      <c r="X431" s="940"/>
      <c r="Y431" s="940"/>
      <c r="Z431" s="940"/>
      <c r="AA431" s="940"/>
      <c r="AB431" s="940"/>
      <c r="AC431" s="940"/>
      <c r="AD431" s="949"/>
      <c r="AE431" s="950"/>
      <c r="AF431" s="950"/>
      <c r="AG431" s="943"/>
      <c r="AH431" s="940"/>
      <c r="AI431" s="940"/>
      <c r="AJ431" s="938"/>
      <c r="AK431" s="938"/>
      <c r="AL431" s="938"/>
      <c r="AM431" s="938"/>
      <c r="AN431" s="944"/>
      <c r="AO431" s="944"/>
      <c r="AP431" s="944"/>
      <c r="AQ431" s="940"/>
      <c r="AR431" s="940"/>
      <c r="AS431" s="945">
        <f t="shared" si="125"/>
        <v>0</v>
      </c>
      <c r="AT431" s="945"/>
      <c r="AU431" s="945"/>
      <c r="AV431" s="945"/>
      <c r="AW431" s="946"/>
      <c r="AX431" s="947"/>
      <c r="AY431" s="948"/>
      <c r="AZ431" s="948"/>
      <c r="BA431" s="948"/>
      <c r="BB431" s="948"/>
      <c r="DT431"/>
      <c r="DU431"/>
      <c r="DV431"/>
      <c r="DW431"/>
      <c r="DX431"/>
      <c r="DY431"/>
      <c r="DZ431"/>
      <c r="EA431"/>
      <c r="EB431"/>
      <c r="EC431"/>
      <c r="EL431" s="13"/>
      <c r="EM431" s="13"/>
      <c r="EN431" s="27">
        <f t="shared" si="124"/>
        <v>0</v>
      </c>
      <c r="EO431" s="27" t="str">
        <f t="shared" si="113"/>
        <v/>
      </c>
      <c r="EP431" s="13"/>
      <c r="EQ431" s="13">
        <f>IF(AND(OR($P431="固・国A",$P431="固・国B",$P431="固"),OR($AJ431=PL①!$H$29,$AJ431=PL①!$H$30,$AJ431=PL①!$H$31)),1,0)</f>
        <v>0</v>
      </c>
      <c r="ER431" s="13">
        <f t="shared" si="114"/>
        <v>0</v>
      </c>
      <c r="ES431" s="13">
        <f>IF(ER431=0,1,IF($R$74="",0,VLOOKUP($R$74,PL②!A$58:$P$1530,ER431))+IF($AG$74="",0,VLOOKUP($AG$74,PL②!A$58:$P$1530,ER431))+IF($AV$74="",0,VLOOKUP($AV$74,PL②!A$58:$P$1530,ER431)))</f>
        <v>1</v>
      </c>
      <c r="ET431" s="13" t="str">
        <f t="shared" si="115"/>
        <v/>
      </c>
      <c r="EU431" s="13"/>
      <c r="EV431" s="13">
        <f>IF(OR($P431="固・国A",$P431="固・国B",$P431=PL①!$A$32,$P431=PL①!$A$33),1,0)</f>
        <v>1</v>
      </c>
      <c r="EY431" s="13">
        <f t="shared" si="116"/>
        <v>0</v>
      </c>
      <c r="EZ431" s="13">
        <f t="shared" si="117"/>
        <v>0</v>
      </c>
      <c r="FA431" s="13">
        <f>IF(AND($AJ431=PL①!$H$32,OR(入力①申請書項目!$P431="固・国A",入力①申請書項目!$P431="固・国B",入力①申請書項目!$P431="固")),1,0)</f>
        <v>0</v>
      </c>
      <c r="FB431" s="13">
        <f>IF(AND($R$70=PL②!$G$1,入力①申請書項目!$AJ431=PL①!$H$29,OR(入力①申請書項目!$P431="固・国A",入力①申請書項目!$P431="固・国B",入力①申請書項目!$P431=PL①!$A$32,入力①申請書項目!$P431=PL①!$A$33)),1,0)</f>
        <v>0</v>
      </c>
      <c r="FC431" s="13">
        <f>IF(AND($AW431=PL①!$D$29,OR(入力①申請書項目!$P431="固・国A",入力①申請書項目!$P431="固・国B",入力①申請書項目!$P431="固")),1,0)</f>
        <v>0</v>
      </c>
      <c r="FE431" s="27" t="str">
        <f t="shared" si="118"/>
        <v/>
      </c>
      <c r="FF431" s="27" t="str">
        <f t="shared" si="119"/>
        <v/>
      </c>
      <c r="FG431" s="27" t="str">
        <f t="shared" si="120"/>
        <v/>
      </c>
      <c r="FH431" s="27" t="str">
        <f t="shared" si="121"/>
        <v/>
      </c>
      <c r="FI431" s="27" t="str">
        <f t="shared" si="122"/>
        <v/>
      </c>
      <c r="FK431" s="42">
        <f t="shared" si="123"/>
        <v>1</v>
      </c>
      <c r="FL431" s="42" t="str">
        <f t="shared" si="112"/>
        <v/>
      </c>
    </row>
    <row r="432" spans="4:168" ht="13.5" customHeight="1" x14ac:dyDescent="0.15">
      <c r="D432" s="234">
        <v>262</v>
      </c>
      <c r="E432" s="933"/>
      <c r="F432" s="934"/>
      <c r="G432" s="935"/>
      <c r="H432" s="936"/>
      <c r="I432" s="937"/>
      <c r="J432" s="938"/>
      <c r="K432" s="939"/>
      <c r="L432" s="939"/>
      <c r="M432" s="930"/>
      <c r="N432" s="931"/>
      <c r="O432" s="932"/>
      <c r="P432" s="938"/>
      <c r="Q432" s="938"/>
      <c r="R432" s="938"/>
      <c r="S432" s="938"/>
      <c r="T432" s="940"/>
      <c r="U432" s="940"/>
      <c r="V432" s="940"/>
      <c r="W432" s="940"/>
      <c r="X432" s="940"/>
      <c r="Y432" s="940"/>
      <c r="Z432" s="940"/>
      <c r="AA432" s="940"/>
      <c r="AB432" s="940"/>
      <c r="AC432" s="940"/>
      <c r="AD432" s="941"/>
      <c r="AE432" s="942"/>
      <c r="AF432" s="942"/>
      <c r="AG432" s="952"/>
      <c r="AH432" s="952"/>
      <c r="AI432" s="943"/>
      <c r="AJ432" s="953"/>
      <c r="AK432" s="954"/>
      <c r="AL432" s="954"/>
      <c r="AM432" s="955"/>
      <c r="AN432" s="944"/>
      <c r="AO432" s="944"/>
      <c r="AP432" s="944"/>
      <c r="AQ432" s="951"/>
      <c r="AR432" s="952"/>
      <c r="AS432" s="945">
        <f t="shared" si="125"/>
        <v>0</v>
      </c>
      <c r="AT432" s="945"/>
      <c r="AU432" s="945"/>
      <c r="AV432" s="945"/>
      <c r="AW432" s="946"/>
      <c r="AX432" s="947"/>
      <c r="AY432" s="948"/>
      <c r="AZ432" s="948"/>
      <c r="BA432" s="948"/>
      <c r="BB432" s="948"/>
      <c r="DT432"/>
      <c r="DU432"/>
      <c r="DV432"/>
      <c r="DW432"/>
      <c r="DX432"/>
      <c r="DY432"/>
      <c r="DZ432"/>
      <c r="EA432"/>
      <c r="EB432"/>
      <c r="EC432"/>
      <c r="EL432" s="13"/>
      <c r="EM432" s="13"/>
      <c r="EN432" s="27">
        <f t="shared" si="124"/>
        <v>0</v>
      </c>
      <c r="EO432" s="27" t="str">
        <f t="shared" si="113"/>
        <v/>
      </c>
      <c r="EP432" s="13"/>
      <c r="EQ432" s="13">
        <f>IF(AND(OR($P432="固・国A",$P432="固・国B",$P432="固"),OR($AJ432=PL①!$H$29,$AJ432=PL①!$H$30,$AJ432=PL①!$H$31)),1,0)</f>
        <v>0</v>
      </c>
      <c r="ER432" s="13">
        <f t="shared" si="114"/>
        <v>0</v>
      </c>
      <c r="ES432" s="13">
        <f>IF(ER432=0,1,IF($R$74="",0,VLOOKUP($R$74,PL②!A$58:$P$1530,ER432))+IF($AG$74="",0,VLOOKUP($AG$74,PL②!A$58:$P$1530,ER432))+IF($AV$74="",0,VLOOKUP($AV$74,PL②!A$58:$P$1530,ER432)))</f>
        <v>1</v>
      </c>
      <c r="ET432" s="13" t="str">
        <f t="shared" si="115"/>
        <v/>
      </c>
      <c r="EU432" s="13"/>
      <c r="EV432" s="13">
        <f>IF(OR($P432="固・国A",$P432="固・国B",$P432=PL①!$A$32,$P432=PL①!$A$33),1,0)</f>
        <v>1</v>
      </c>
      <c r="EY432" s="13">
        <f t="shared" si="116"/>
        <v>0</v>
      </c>
      <c r="EZ432" s="13">
        <f t="shared" si="117"/>
        <v>0</v>
      </c>
      <c r="FA432" s="13">
        <f>IF(AND($AJ432=PL①!$H$32,OR(入力①申請書項目!$P432="固・国A",入力①申請書項目!$P432="固・国B",入力①申請書項目!$P432="固")),1,0)</f>
        <v>0</v>
      </c>
      <c r="FB432" s="13">
        <f>IF(AND($R$70=PL②!$G$1,入力①申請書項目!$AJ432=PL①!$H$29,OR(入力①申請書項目!$P432="固・国A",入力①申請書項目!$P432="固・国B",入力①申請書項目!$P432=PL①!$A$32,入力①申請書項目!$P432=PL①!$A$33)),1,0)</f>
        <v>0</v>
      </c>
      <c r="FC432" s="13">
        <f>IF(AND($AW432=PL①!$D$29,OR(入力①申請書項目!$P432="固・国A",入力①申請書項目!$P432="固・国B",入力①申請書項目!$P432="固")),1,0)</f>
        <v>0</v>
      </c>
      <c r="FE432" s="27" t="str">
        <f t="shared" si="118"/>
        <v/>
      </c>
      <c r="FF432" s="27" t="str">
        <f t="shared" si="119"/>
        <v/>
      </c>
      <c r="FG432" s="27" t="str">
        <f t="shared" si="120"/>
        <v/>
      </c>
      <c r="FH432" s="27" t="str">
        <f t="shared" si="121"/>
        <v/>
      </c>
      <c r="FI432" s="27" t="str">
        <f t="shared" si="122"/>
        <v/>
      </c>
      <c r="FK432" s="42">
        <f t="shared" si="123"/>
        <v>1</v>
      </c>
      <c r="FL432" s="42" t="str">
        <f t="shared" si="112"/>
        <v/>
      </c>
    </row>
    <row r="433" spans="4:168" ht="13.5" customHeight="1" x14ac:dyDescent="0.15">
      <c r="D433" s="234">
        <v>263</v>
      </c>
      <c r="E433" s="933"/>
      <c r="F433" s="934"/>
      <c r="G433" s="935"/>
      <c r="H433" s="936"/>
      <c r="I433" s="937"/>
      <c r="J433" s="938"/>
      <c r="K433" s="939"/>
      <c r="L433" s="939"/>
      <c r="M433" s="930"/>
      <c r="N433" s="931"/>
      <c r="O433" s="932"/>
      <c r="P433" s="938"/>
      <c r="Q433" s="938"/>
      <c r="R433" s="938"/>
      <c r="S433" s="938"/>
      <c r="T433" s="940"/>
      <c r="U433" s="940"/>
      <c r="V433" s="940"/>
      <c r="W433" s="940"/>
      <c r="X433" s="940"/>
      <c r="Y433" s="940"/>
      <c r="Z433" s="940"/>
      <c r="AA433" s="940"/>
      <c r="AB433" s="940"/>
      <c r="AC433" s="940"/>
      <c r="AD433" s="941"/>
      <c r="AE433" s="942"/>
      <c r="AF433" s="942"/>
      <c r="AG433" s="943"/>
      <c r="AH433" s="940"/>
      <c r="AI433" s="940"/>
      <c r="AJ433" s="938"/>
      <c r="AK433" s="938"/>
      <c r="AL433" s="938"/>
      <c r="AM433" s="938"/>
      <c r="AN433" s="944"/>
      <c r="AO433" s="944"/>
      <c r="AP433" s="944"/>
      <c r="AQ433" s="940"/>
      <c r="AR433" s="940"/>
      <c r="AS433" s="945">
        <f t="shared" si="125"/>
        <v>0</v>
      </c>
      <c r="AT433" s="945"/>
      <c r="AU433" s="945"/>
      <c r="AV433" s="945"/>
      <c r="AW433" s="946"/>
      <c r="AX433" s="947"/>
      <c r="AY433" s="948"/>
      <c r="AZ433" s="948"/>
      <c r="BA433" s="948"/>
      <c r="BB433" s="948"/>
      <c r="DT433"/>
      <c r="DU433"/>
      <c r="DV433"/>
      <c r="DW433"/>
      <c r="DX433"/>
      <c r="DY433"/>
      <c r="DZ433"/>
      <c r="EA433"/>
      <c r="EB433"/>
      <c r="EC433"/>
      <c r="EL433" s="13"/>
      <c r="EM433" s="13"/>
      <c r="EN433" s="27">
        <f t="shared" si="124"/>
        <v>0</v>
      </c>
      <c r="EO433" s="27" t="str">
        <f t="shared" si="113"/>
        <v/>
      </c>
      <c r="EP433" s="13"/>
      <c r="EQ433" s="13">
        <f>IF(AND(OR($P433="固・国A",$P433="固・国B",$P433="固"),OR($AJ433=PL①!$H$29,$AJ433=PL①!$H$30,$AJ433=PL①!$H$31)),1,0)</f>
        <v>0</v>
      </c>
      <c r="ER433" s="13">
        <f t="shared" si="114"/>
        <v>0</v>
      </c>
      <c r="ES433" s="13">
        <f>IF(ER433=0,1,IF($R$74="",0,VLOOKUP($R$74,PL②!A$58:$P$1530,ER433))+IF($AG$74="",0,VLOOKUP($AG$74,PL②!A$58:$P$1530,ER433))+IF($AV$74="",0,VLOOKUP($AV$74,PL②!A$58:$P$1530,ER433)))</f>
        <v>1</v>
      </c>
      <c r="ET433" s="13" t="str">
        <f t="shared" si="115"/>
        <v/>
      </c>
      <c r="EU433" s="13"/>
      <c r="EV433" s="13">
        <f>IF(OR($P433="固・国A",$P433="固・国B",$P433=PL①!$A$32,$P433=PL①!$A$33),1,0)</f>
        <v>1</v>
      </c>
      <c r="EY433" s="13">
        <f t="shared" si="116"/>
        <v>0</v>
      </c>
      <c r="EZ433" s="13">
        <f t="shared" si="117"/>
        <v>0</v>
      </c>
      <c r="FA433" s="13">
        <f>IF(AND($AJ433=PL①!$H$32,OR(入力①申請書項目!$P433="固・国A",入力①申請書項目!$P433="固・国B",入力①申請書項目!$P433="固")),1,0)</f>
        <v>0</v>
      </c>
      <c r="FB433" s="13">
        <f>IF(AND($R$70=PL②!$G$1,入力①申請書項目!$AJ433=PL①!$H$29,OR(入力①申請書項目!$P433="固・国A",入力①申請書項目!$P433="固・国B",入力①申請書項目!$P433=PL①!$A$32,入力①申請書項目!$P433=PL①!$A$33)),1,0)</f>
        <v>0</v>
      </c>
      <c r="FC433" s="13">
        <f>IF(AND($AW433=PL①!$D$29,OR(入力①申請書項目!$P433="固・国A",入力①申請書項目!$P433="固・国B",入力①申請書項目!$P433="固")),1,0)</f>
        <v>0</v>
      </c>
      <c r="FE433" s="27" t="str">
        <f t="shared" si="118"/>
        <v/>
      </c>
      <c r="FF433" s="27" t="str">
        <f t="shared" si="119"/>
        <v/>
      </c>
      <c r="FG433" s="27" t="str">
        <f t="shared" si="120"/>
        <v/>
      </c>
      <c r="FH433" s="27" t="str">
        <f t="shared" si="121"/>
        <v/>
      </c>
      <c r="FI433" s="27" t="str">
        <f t="shared" si="122"/>
        <v/>
      </c>
      <c r="FK433" s="42">
        <f t="shared" si="123"/>
        <v>1</v>
      </c>
      <c r="FL433" s="42" t="str">
        <f t="shared" si="112"/>
        <v/>
      </c>
    </row>
    <row r="434" spans="4:168" ht="13.5" customHeight="1" x14ac:dyDescent="0.15">
      <c r="D434" s="234">
        <v>264</v>
      </c>
      <c r="E434" s="933"/>
      <c r="F434" s="934"/>
      <c r="G434" s="935"/>
      <c r="H434" s="936"/>
      <c r="I434" s="937"/>
      <c r="J434" s="938"/>
      <c r="K434" s="939"/>
      <c r="L434" s="939"/>
      <c r="M434" s="930"/>
      <c r="N434" s="931"/>
      <c r="O434" s="932"/>
      <c r="P434" s="938"/>
      <c r="Q434" s="938"/>
      <c r="R434" s="938"/>
      <c r="S434" s="938"/>
      <c r="T434" s="940"/>
      <c r="U434" s="940"/>
      <c r="V434" s="940"/>
      <c r="W434" s="940"/>
      <c r="X434" s="940"/>
      <c r="Y434" s="940"/>
      <c r="Z434" s="940"/>
      <c r="AA434" s="940"/>
      <c r="AB434" s="940"/>
      <c r="AC434" s="940"/>
      <c r="AD434" s="949"/>
      <c r="AE434" s="950"/>
      <c r="AF434" s="950"/>
      <c r="AG434" s="943"/>
      <c r="AH434" s="940"/>
      <c r="AI434" s="940"/>
      <c r="AJ434" s="938"/>
      <c r="AK434" s="938"/>
      <c r="AL434" s="938"/>
      <c r="AM434" s="938"/>
      <c r="AN434" s="944"/>
      <c r="AO434" s="944"/>
      <c r="AP434" s="944"/>
      <c r="AQ434" s="940"/>
      <c r="AR434" s="940"/>
      <c r="AS434" s="945">
        <f t="shared" si="125"/>
        <v>0</v>
      </c>
      <c r="AT434" s="945"/>
      <c r="AU434" s="945"/>
      <c r="AV434" s="945"/>
      <c r="AW434" s="946"/>
      <c r="AX434" s="947"/>
      <c r="AY434" s="948"/>
      <c r="AZ434" s="948"/>
      <c r="BA434" s="948"/>
      <c r="BB434" s="948"/>
      <c r="DT434"/>
      <c r="DU434"/>
      <c r="DV434"/>
      <c r="DW434"/>
      <c r="DX434"/>
      <c r="DY434"/>
      <c r="DZ434"/>
      <c r="EA434"/>
      <c r="EB434"/>
      <c r="EC434"/>
      <c r="EL434" s="13"/>
      <c r="EM434" s="13"/>
      <c r="EN434" s="27">
        <f t="shared" si="124"/>
        <v>0</v>
      </c>
      <c r="EO434" s="27" t="str">
        <f t="shared" si="113"/>
        <v/>
      </c>
      <c r="EP434" s="13"/>
      <c r="EQ434" s="13">
        <f>IF(AND(OR($P434="固・国A",$P434="固・国B",$P434="固"),OR($AJ434=PL①!$H$29,$AJ434=PL①!$H$30,$AJ434=PL①!$H$31)),1,0)</f>
        <v>0</v>
      </c>
      <c r="ER434" s="13">
        <f t="shared" si="114"/>
        <v>0</v>
      </c>
      <c r="ES434" s="13">
        <f>IF(ER434=0,1,IF($R$74="",0,VLOOKUP($R$74,PL②!A$58:$P$1530,ER434))+IF($AG$74="",0,VLOOKUP($AG$74,PL②!A$58:$P$1530,ER434))+IF($AV$74="",0,VLOOKUP($AV$74,PL②!A$58:$P$1530,ER434)))</f>
        <v>1</v>
      </c>
      <c r="ET434" s="13" t="str">
        <f t="shared" si="115"/>
        <v/>
      </c>
      <c r="EU434" s="13"/>
      <c r="EV434" s="13">
        <f>IF(OR($P434="固・国A",$P434="固・国B",$P434=PL①!$A$32,$P434=PL①!$A$33),1,0)</f>
        <v>1</v>
      </c>
      <c r="EY434" s="13">
        <f t="shared" si="116"/>
        <v>0</v>
      </c>
      <c r="EZ434" s="13">
        <f t="shared" si="117"/>
        <v>0</v>
      </c>
      <c r="FA434" s="13">
        <f>IF(AND($AJ434=PL①!$H$32,OR(入力①申請書項目!$P434="固・国A",入力①申請書項目!$P434="固・国B",入力①申請書項目!$P434="固")),1,0)</f>
        <v>0</v>
      </c>
      <c r="FB434" s="13">
        <f>IF(AND($R$70=PL②!$G$1,入力①申請書項目!$AJ434=PL①!$H$29,OR(入力①申請書項目!$P434="固・国A",入力①申請書項目!$P434="固・国B",入力①申請書項目!$P434=PL①!$A$32,入力①申請書項目!$P434=PL①!$A$33)),1,0)</f>
        <v>0</v>
      </c>
      <c r="FC434" s="13">
        <f>IF(AND($AW434=PL①!$D$29,OR(入力①申請書項目!$P434="固・国A",入力①申請書項目!$P434="固・国B",入力①申請書項目!$P434="固")),1,0)</f>
        <v>0</v>
      </c>
      <c r="FE434" s="27" t="str">
        <f t="shared" si="118"/>
        <v/>
      </c>
      <c r="FF434" s="27" t="str">
        <f t="shared" si="119"/>
        <v/>
      </c>
      <c r="FG434" s="27" t="str">
        <f t="shared" si="120"/>
        <v/>
      </c>
      <c r="FH434" s="27" t="str">
        <f t="shared" si="121"/>
        <v/>
      </c>
      <c r="FI434" s="27" t="str">
        <f t="shared" si="122"/>
        <v/>
      </c>
      <c r="FK434" s="42">
        <f t="shared" si="123"/>
        <v>1</v>
      </c>
      <c r="FL434" s="42" t="str">
        <f t="shared" si="112"/>
        <v/>
      </c>
    </row>
    <row r="435" spans="4:168" ht="13.5" customHeight="1" x14ac:dyDescent="0.15">
      <c r="D435" s="234">
        <v>265</v>
      </c>
      <c r="E435" s="933"/>
      <c r="F435" s="934"/>
      <c r="G435" s="935"/>
      <c r="H435" s="936"/>
      <c r="I435" s="937"/>
      <c r="J435" s="938"/>
      <c r="K435" s="939"/>
      <c r="L435" s="939"/>
      <c r="M435" s="930"/>
      <c r="N435" s="931"/>
      <c r="O435" s="932"/>
      <c r="P435" s="938"/>
      <c r="Q435" s="938"/>
      <c r="R435" s="938"/>
      <c r="S435" s="938"/>
      <c r="T435" s="940"/>
      <c r="U435" s="940"/>
      <c r="V435" s="940"/>
      <c r="W435" s="940"/>
      <c r="X435" s="940"/>
      <c r="Y435" s="940"/>
      <c r="Z435" s="940"/>
      <c r="AA435" s="940"/>
      <c r="AB435" s="940"/>
      <c r="AC435" s="940"/>
      <c r="AD435" s="941"/>
      <c r="AE435" s="942"/>
      <c r="AF435" s="942"/>
      <c r="AG435" s="952"/>
      <c r="AH435" s="952"/>
      <c r="AI435" s="943"/>
      <c r="AJ435" s="953"/>
      <c r="AK435" s="954"/>
      <c r="AL435" s="954"/>
      <c r="AM435" s="955"/>
      <c r="AN435" s="944"/>
      <c r="AO435" s="944"/>
      <c r="AP435" s="944"/>
      <c r="AQ435" s="951"/>
      <c r="AR435" s="952"/>
      <c r="AS435" s="945">
        <f t="shared" si="125"/>
        <v>0</v>
      </c>
      <c r="AT435" s="945"/>
      <c r="AU435" s="945"/>
      <c r="AV435" s="945"/>
      <c r="AW435" s="946"/>
      <c r="AX435" s="947"/>
      <c r="AY435" s="948"/>
      <c r="AZ435" s="948"/>
      <c r="BA435" s="948"/>
      <c r="BB435" s="948"/>
      <c r="DT435"/>
      <c r="DU435"/>
      <c r="DV435"/>
      <c r="DW435"/>
      <c r="DX435"/>
      <c r="DY435"/>
      <c r="DZ435"/>
      <c r="EA435"/>
      <c r="EB435"/>
      <c r="EC435"/>
      <c r="EL435" s="13"/>
      <c r="EM435" s="13"/>
      <c r="EN435" s="27">
        <f t="shared" si="124"/>
        <v>0</v>
      </c>
      <c r="EO435" s="27" t="str">
        <f t="shared" si="113"/>
        <v/>
      </c>
      <c r="EP435" s="13"/>
      <c r="EQ435" s="13">
        <f>IF(AND(OR($P435="固・国A",$P435="固・国B",$P435="固"),OR($AJ435=PL①!$H$29,$AJ435=PL①!$H$30,$AJ435=PL①!$H$31)),1,0)</f>
        <v>0</v>
      </c>
      <c r="ER435" s="13">
        <f t="shared" si="114"/>
        <v>0</v>
      </c>
      <c r="ES435" s="13">
        <f>IF(ER435=0,1,IF($R$74="",0,VLOOKUP($R$74,PL②!A$58:$P$1530,ER435))+IF($AG$74="",0,VLOOKUP($AG$74,PL②!A$58:$P$1530,ER435))+IF($AV$74="",0,VLOOKUP($AV$74,PL②!A$58:$P$1530,ER435)))</f>
        <v>1</v>
      </c>
      <c r="ET435" s="13" t="str">
        <f t="shared" si="115"/>
        <v/>
      </c>
      <c r="EU435" s="13"/>
      <c r="EV435" s="13">
        <f>IF(OR($P435="固・国A",$P435="固・国B",$P435=PL①!$A$32,$P435=PL①!$A$33),1,0)</f>
        <v>1</v>
      </c>
      <c r="EY435" s="13">
        <f t="shared" si="116"/>
        <v>0</v>
      </c>
      <c r="EZ435" s="13">
        <f t="shared" si="117"/>
        <v>0</v>
      </c>
      <c r="FA435" s="13">
        <f>IF(AND($AJ435=PL①!$H$32,OR(入力①申請書項目!$P435="固・国A",入力①申請書項目!$P435="固・国B",入力①申請書項目!$P435="固")),1,0)</f>
        <v>0</v>
      </c>
      <c r="FB435" s="13">
        <f>IF(AND($R$70=PL②!$G$1,入力①申請書項目!$AJ435=PL①!$H$29,OR(入力①申請書項目!$P435="固・国A",入力①申請書項目!$P435="固・国B",入力①申請書項目!$P435=PL①!$A$32,入力①申請書項目!$P435=PL①!$A$33)),1,0)</f>
        <v>0</v>
      </c>
      <c r="FC435" s="13">
        <f>IF(AND($AW435=PL①!$D$29,OR(入力①申請書項目!$P435="固・国A",入力①申請書項目!$P435="固・国B",入力①申請書項目!$P435="固")),1,0)</f>
        <v>0</v>
      </c>
      <c r="FE435" s="27" t="str">
        <f t="shared" si="118"/>
        <v/>
      </c>
      <c r="FF435" s="27" t="str">
        <f t="shared" si="119"/>
        <v/>
      </c>
      <c r="FG435" s="27" t="str">
        <f t="shared" si="120"/>
        <v/>
      </c>
      <c r="FH435" s="27" t="str">
        <f t="shared" si="121"/>
        <v/>
      </c>
      <c r="FI435" s="27" t="str">
        <f t="shared" si="122"/>
        <v/>
      </c>
      <c r="FK435" s="42">
        <f t="shared" si="123"/>
        <v>1</v>
      </c>
      <c r="FL435" s="42" t="str">
        <f t="shared" si="112"/>
        <v/>
      </c>
    </row>
    <row r="436" spans="4:168" ht="13.5" customHeight="1" x14ac:dyDescent="0.15">
      <c r="D436" s="234">
        <v>266</v>
      </c>
      <c r="E436" s="933"/>
      <c r="F436" s="934"/>
      <c r="G436" s="935"/>
      <c r="H436" s="936"/>
      <c r="I436" s="937"/>
      <c r="J436" s="938"/>
      <c r="K436" s="939"/>
      <c r="L436" s="939"/>
      <c r="M436" s="930"/>
      <c r="N436" s="931"/>
      <c r="O436" s="932"/>
      <c r="P436" s="938"/>
      <c r="Q436" s="938"/>
      <c r="R436" s="938"/>
      <c r="S436" s="938"/>
      <c r="T436" s="940"/>
      <c r="U436" s="940"/>
      <c r="V436" s="940"/>
      <c r="W436" s="940"/>
      <c r="X436" s="940"/>
      <c r="Y436" s="940"/>
      <c r="Z436" s="940"/>
      <c r="AA436" s="940"/>
      <c r="AB436" s="940"/>
      <c r="AC436" s="940"/>
      <c r="AD436" s="941"/>
      <c r="AE436" s="942"/>
      <c r="AF436" s="942"/>
      <c r="AG436" s="943"/>
      <c r="AH436" s="940"/>
      <c r="AI436" s="940"/>
      <c r="AJ436" s="938"/>
      <c r="AK436" s="938"/>
      <c r="AL436" s="938"/>
      <c r="AM436" s="938"/>
      <c r="AN436" s="944"/>
      <c r="AO436" s="944"/>
      <c r="AP436" s="944"/>
      <c r="AQ436" s="940"/>
      <c r="AR436" s="940"/>
      <c r="AS436" s="945">
        <f t="shared" si="125"/>
        <v>0</v>
      </c>
      <c r="AT436" s="945"/>
      <c r="AU436" s="945"/>
      <c r="AV436" s="945"/>
      <c r="AW436" s="946"/>
      <c r="AX436" s="947"/>
      <c r="AY436" s="948"/>
      <c r="AZ436" s="948"/>
      <c r="BA436" s="948"/>
      <c r="BB436" s="948"/>
      <c r="DT436"/>
      <c r="DU436"/>
      <c r="DV436"/>
      <c r="DW436"/>
      <c r="DX436"/>
      <c r="DY436"/>
      <c r="DZ436"/>
      <c r="EA436"/>
      <c r="EB436"/>
      <c r="EC436"/>
      <c r="EL436" s="13"/>
      <c r="EM436" s="13"/>
      <c r="EN436" s="27">
        <f t="shared" si="124"/>
        <v>0</v>
      </c>
      <c r="EO436" s="27" t="str">
        <f t="shared" si="113"/>
        <v/>
      </c>
      <c r="EP436" s="13"/>
      <c r="EQ436" s="13">
        <f>IF(AND(OR($P436="固・国A",$P436="固・国B",$P436="固"),OR($AJ436=PL①!$H$29,$AJ436=PL①!$H$30,$AJ436=PL①!$H$31)),1,0)</f>
        <v>0</v>
      </c>
      <c r="ER436" s="13">
        <f t="shared" si="114"/>
        <v>0</v>
      </c>
      <c r="ES436" s="13">
        <f>IF(ER436=0,1,IF($R$74="",0,VLOOKUP($R$74,PL②!A$58:$P$1530,ER436))+IF($AG$74="",0,VLOOKUP($AG$74,PL②!A$58:$P$1530,ER436))+IF($AV$74="",0,VLOOKUP($AV$74,PL②!A$58:$P$1530,ER436)))</f>
        <v>1</v>
      </c>
      <c r="ET436" s="13" t="str">
        <f t="shared" si="115"/>
        <v/>
      </c>
      <c r="EU436" s="13"/>
      <c r="EV436" s="13">
        <f>IF(OR($P436="固・国A",$P436="固・国B",$P436=PL①!$A$32,$P436=PL①!$A$33),1,0)</f>
        <v>1</v>
      </c>
      <c r="EY436" s="13">
        <f t="shared" si="116"/>
        <v>0</v>
      </c>
      <c r="EZ436" s="13">
        <f t="shared" si="117"/>
        <v>0</v>
      </c>
      <c r="FA436" s="13">
        <f>IF(AND($AJ436=PL①!$H$32,OR(入力①申請書項目!$P436="固・国A",入力①申請書項目!$P436="固・国B",入力①申請書項目!$P436="固")),1,0)</f>
        <v>0</v>
      </c>
      <c r="FB436" s="13">
        <f>IF(AND($R$70=PL②!$G$1,入力①申請書項目!$AJ436=PL①!$H$29,OR(入力①申請書項目!$P436="固・国A",入力①申請書項目!$P436="固・国B",入力①申請書項目!$P436=PL①!$A$32,入力①申請書項目!$P436=PL①!$A$33)),1,0)</f>
        <v>0</v>
      </c>
      <c r="FC436" s="13">
        <f>IF(AND($AW436=PL①!$D$29,OR(入力①申請書項目!$P436="固・国A",入力①申請書項目!$P436="固・国B",入力①申請書項目!$P436="固")),1,0)</f>
        <v>0</v>
      </c>
      <c r="FE436" s="27" t="str">
        <f t="shared" si="118"/>
        <v/>
      </c>
      <c r="FF436" s="27" t="str">
        <f t="shared" si="119"/>
        <v/>
      </c>
      <c r="FG436" s="27" t="str">
        <f t="shared" si="120"/>
        <v/>
      </c>
      <c r="FH436" s="27" t="str">
        <f t="shared" si="121"/>
        <v/>
      </c>
      <c r="FI436" s="27" t="str">
        <f t="shared" si="122"/>
        <v/>
      </c>
      <c r="FK436" s="42">
        <f t="shared" si="123"/>
        <v>1</v>
      </c>
      <c r="FL436" s="42" t="str">
        <f t="shared" si="112"/>
        <v/>
      </c>
    </row>
    <row r="437" spans="4:168" ht="13.5" customHeight="1" x14ac:dyDescent="0.15">
      <c r="D437" s="234">
        <v>267</v>
      </c>
      <c r="E437" s="933"/>
      <c r="F437" s="934"/>
      <c r="G437" s="935"/>
      <c r="H437" s="936"/>
      <c r="I437" s="937"/>
      <c r="J437" s="938"/>
      <c r="K437" s="939"/>
      <c r="L437" s="939"/>
      <c r="M437" s="930"/>
      <c r="N437" s="931"/>
      <c r="O437" s="932"/>
      <c r="P437" s="938"/>
      <c r="Q437" s="938"/>
      <c r="R437" s="938"/>
      <c r="S437" s="938"/>
      <c r="T437" s="940"/>
      <c r="U437" s="940"/>
      <c r="V437" s="940"/>
      <c r="W437" s="940"/>
      <c r="X437" s="940"/>
      <c r="Y437" s="940"/>
      <c r="Z437" s="940"/>
      <c r="AA437" s="940"/>
      <c r="AB437" s="940"/>
      <c r="AC437" s="940"/>
      <c r="AD437" s="949"/>
      <c r="AE437" s="950"/>
      <c r="AF437" s="950"/>
      <c r="AG437" s="943"/>
      <c r="AH437" s="940"/>
      <c r="AI437" s="940"/>
      <c r="AJ437" s="938"/>
      <c r="AK437" s="938"/>
      <c r="AL437" s="938"/>
      <c r="AM437" s="938"/>
      <c r="AN437" s="944"/>
      <c r="AO437" s="944"/>
      <c r="AP437" s="944"/>
      <c r="AQ437" s="940"/>
      <c r="AR437" s="940"/>
      <c r="AS437" s="945">
        <f t="shared" si="125"/>
        <v>0</v>
      </c>
      <c r="AT437" s="945"/>
      <c r="AU437" s="945"/>
      <c r="AV437" s="945"/>
      <c r="AW437" s="946"/>
      <c r="AX437" s="947"/>
      <c r="AY437" s="948"/>
      <c r="AZ437" s="948"/>
      <c r="BA437" s="948"/>
      <c r="BB437" s="948"/>
      <c r="DT437"/>
      <c r="DU437"/>
      <c r="DV437"/>
      <c r="DW437"/>
      <c r="DX437"/>
      <c r="DY437"/>
      <c r="DZ437"/>
      <c r="EA437"/>
      <c r="EB437"/>
      <c r="EC437"/>
      <c r="EL437" s="13"/>
      <c r="EM437" s="13"/>
      <c r="EN437" s="27">
        <f t="shared" si="124"/>
        <v>0</v>
      </c>
      <c r="EO437" s="27" t="str">
        <f t="shared" si="113"/>
        <v/>
      </c>
      <c r="EP437" s="13"/>
      <c r="EQ437" s="13">
        <f>IF(AND(OR($P437="固・国A",$P437="固・国B",$P437="固"),OR($AJ437=PL①!$H$29,$AJ437=PL①!$H$30,$AJ437=PL①!$H$31)),1,0)</f>
        <v>0</v>
      </c>
      <c r="ER437" s="13">
        <f t="shared" si="114"/>
        <v>0</v>
      </c>
      <c r="ES437" s="13">
        <f>IF(ER437=0,1,IF($R$74="",0,VLOOKUP($R$74,PL②!A$58:$P$1530,ER437))+IF($AG$74="",0,VLOOKUP($AG$74,PL②!A$58:$P$1530,ER437))+IF($AV$74="",0,VLOOKUP($AV$74,PL②!A$58:$P$1530,ER437)))</f>
        <v>1</v>
      </c>
      <c r="ET437" s="13" t="str">
        <f t="shared" si="115"/>
        <v/>
      </c>
      <c r="EU437" s="13"/>
      <c r="EV437" s="13">
        <f>IF(OR($P437="固・国A",$P437="固・国B",$P437=PL①!$A$32,$P437=PL①!$A$33),1,0)</f>
        <v>1</v>
      </c>
      <c r="EY437" s="13">
        <f t="shared" si="116"/>
        <v>0</v>
      </c>
      <c r="EZ437" s="13">
        <f t="shared" si="117"/>
        <v>0</v>
      </c>
      <c r="FA437" s="13">
        <f>IF(AND($AJ437=PL①!$H$32,OR(入力①申請書項目!$P437="固・国A",入力①申請書項目!$P437="固・国B",入力①申請書項目!$P437="固")),1,0)</f>
        <v>0</v>
      </c>
      <c r="FB437" s="13">
        <f>IF(AND($R$70=PL②!$G$1,入力①申請書項目!$AJ437=PL①!$H$29,OR(入力①申請書項目!$P437="固・国A",入力①申請書項目!$P437="固・国B",入力①申請書項目!$P437=PL①!$A$32,入力①申請書項目!$P437=PL①!$A$33)),1,0)</f>
        <v>0</v>
      </c>
      <c r="FC437" s="13">
        <f>IF(AND($AW437=PL①!$D$29,OR(入力①申請書項目!$P437="固・国A",入力①申請書項目!$P437="固・国B",入力①申請書項目!$P437="固")),1,0)</f>
        <v>0</v>
      </c>
      <c r="FE437" s="27" t="str">
        <f t="shared" si="118"/>
        <v/>
      </c>
      <c r="FF437" s="27" t="str">
        <f t="shared" si="119"/>
        <v/>
      </c>
      <c r="FG437" s="27" t="str">
        <f t="shared" si="120"/>
        <v/>
      </c>
      <c r="FH437" s="27" t="str">
        <f t="shared" si="121"/>
        <v/>
      </c>
      <c r="FI437" s="27" t="str">
        <f t="shared" si="122"/>
        <v/>
      </c>
      <c r="FK437" s="42">
        <f t="shared" si="123"/>
        <v>1</v>
      </c>
      <c r="FL437" s="42" t="str">
        <f t="shared" si="112"/>
        <v/>
      </c>
    </row>
    <row r="438" spans="4:168" ht="13.5" customHeight="1" x14ac:dyDescent="0.15">
      <c r="D438" s="234">
        <v>268</v>
      </c>
      <c r="E438" s="933"/>
      <c r="F438" s="934"/>
      <c r="G438" s="935"/>
      <c r="H438" s="936"/>
      <c r="I438" s="937"/>
      <c r="J438" s="938"/>
      <c r="K438" s="939"/>
      <c r="L438" s="939"/>
      <c r="M438" s="930"/>
      <c r="N438" s="931"/>
      <c r="O438" s="932"/>
      <c r="P438" s="938"/>
      <c r="Q438" s="938"/>
      <c r="R438" s="938"/>
      <c r="S438" s="938"/>
      <c r="T438" s="940"/>
      <c r="U438" s="940"/>
      <c r="V438" s="940"/>
      <c r="W438" s="940"/>
      <c r="X438" s="940"/>
      <c r="Y438" s="940"/>
      <c r="Z438" s="940"/>
      <c r="AA438" s="940"/>
      <c r="AB438" s="940"/>
      <c r="AC438" s="940"/>
      <c r="AD438" s="941"/>
      <c r="AE438" s="942"/>
      <c r="AF438" s="942"/>
      <c r="AG438" s="952"/>
      <c r="AH438" s="952"/>
      <c r="AI438" s="943"/>
      <c r="AJ438" s="953"/>
      <c r="AK438" s="954"/>
      <c r="AL438" s="954"/>
      <c r="AM438" s="955"/>
      <c r="AN438" s="944"/>
      <c r="AO438" s="944"/>
      <c r="AP438" s="944"/>
      <c r="AQ438" s="951"/>
      <c r="AR438" s="952"/>
      <c r="AS438" s="945">
        <f t="shared" si="125"/>
        <v>0</v>
      </c>
      <c r="AT438" s="945"/>
      <c r="AU438" s="945"/>
      <c r="AV438" s="945"/>
      <c r="AW438" s="946"/>
      <c r="AX438" s="947"/>
      <c r="AY438" s="948"/>
      <c r="AZ438" s="948"/>
      <c r="BA438" s="948"/>
      <c r="BB438" s="948"/>
      <c r="DT438"/>
      <c r="DU438"/>
      <c r="DV438"/>
      <c r="DW438"/>
      <c r="DX438"/>
      <c r="DY438"/>
      <c r="DZ438"/>
      <c r="EA438"/>
      <c r="EB438"/>
      <c r="EC438"/>
      <c r="EL438" s="13"/>
      <c r="EM438" s="13"/>
      <c r="EN438" s="27">
        <f t="shared" si="124"/>
        <v>0</v>
      </c>
      <c r="EO438" s="27" t="str">
        <f t="shared" si="113"/>
        <v/>
      </c>
      <c r="EP438" s="13"/>
      <c r="EQ438" s="13">
        <f>IF(AND(OR($P438="固・国A",$P438="固・国B",$P438="固"),OR($AJ438=PL①!$H$29,$AJ438=PL①!$H$30,$AJ438=PL①!$H$31)),1,0)</f>
        <v>0</v>
      </c>
      <c r="ER438" s="13">
        <f t="shared" si="114"/>
        <v>0</v>
      </c>
      <c r="ES438" s="13">
        <f>IF(ER438=0,1,IF($R$74="",0,VLOOKUP($R$74,PL②!A$58:$P$1530,ER438))+IF($AG$74="",0,VLOOKUP($AG$74,PL②!A$58:$P$1530,ER438))+IF($AV$74="",0,VLOOKUP($AV$74,PL②!A$58:$P$1530,ER438)))</f>
        <v>1</v>
      </c>
      <c r="ET438" s="13" t="str">
        <f t="shared" si="115"/>
        <v/>
      </c>
      <c r="EU438" s="13"/>
      <c r="EV438" s="13">
        <f>IF(OR($P438="固・国A",$P438="固・国B",$P438=PL①!$A$32,$P438=PL①!$A$33),1,0)</f>
        <v>1</v>
      </c>
      <c r="EY438" s="13">
        <f t="shared" si="116"/>
        <v>0</v>
      </c>
      <c r="EZ438" s="13">
        <f t="shared" si="117"/>
        <v>0</v>
      </c>
      <c r="FA438" s="13">
        <f>IF(AND($AJ438=PL①!$H$32,OR(入力①申請書項目!$P438="固・国A",入力①申請書項目!$P438="固・国B",入力①申請書項目!$P438="固")),1,0)</f>
        <v>0</v>
      </c>
      <c r="FB438" s="13">
        <f>IF(AND($R$70=PL②!$G$1,入力①申請書項目!$AJ438=PL①!$H$29,OR(入力①申請書項目!$P438="固・国A",入力①申請書項目!$P438="固・国B",入力①申請書項目!$P438=PL①!$A$32,入力①申請書項目!$P438=PL①!$A$33)),1,0)</f>
        <v>0</v>
      </c>
      <c r="FC438" s="13">
        <f>IF(AND($AW438=PL①!$D$29,OR(入力①申請書項目!$P438="固・国A",入力①申請書項目!$P438="固・国B",入力①申請書項目!$P438="固")),1,0)</f>
        <v>0</v>
      </c>
      <c r="FE438" s="27" t="str">
        <f t="shared" si="118"/>
        <v/>
      </c>
      <c r="FF438" s="27" t="str">
        <f t="shared" si="119"/>
        <v/>
      </c>
      <c r="FG438" s="27" t="str">
        <f t="shared" si="120"/>
        <v/>
      </c>
      <c r="FH438" s="27" t="str">
        <f t="shared" si="121"/>
        <v/>
      </c>
      <c r="FI438" s="27" t="str">
        <f t="shared" si="122"/>
        <v/>
      </c>
      <c r="FK438" s="42">
        <f t="shared" si="123"/>
        <v>1</v>
      </c>
      <c r="FL438" s="42" t="str">
        <f t="shared" si="112"/>
        <v/>
      </c>
    </row>
    <row r="439" spans="4:168" ht="13.5" customHeight="1" x14ac:dyDescent="0.15">
      <c r="D439" s="234">
        <v>269</v>
      </c>
      <c r="E439" s="933"/>
      <c r="F439" s="934"/>
      <c r="G439" s="935"/>
      <c r="H439" s="936"/>
      <c r="I439" s="937"/>
      <c r="J439" s="938"/>
      <c r="K439" s="939"/>
      <c r="L439" s="939"/>
      <c r="M439" s="930"/>
      <c r="N439" s="931"/>
      <c r="O439" s="932"/>
      <c r="P439" s="938"/>
      <c r="Q439" s="938"/>
      <c r="R439" s="938"/>
      <c r="S439" s="938"/>
      <c r="T439" s="940"/>
      <c r="U439" s="940"/>
      <c r="V439" s="940"/>
      <c r="W439" s="940"/>
      <c r="X439" s="940"/>
      <c r="Y439" s="940"/>
      <c r="Z439" s="940"/>
      <c r="AA439" s="940"/>
      <c r="AB439" s="940"/>
      <c r="AC439" s="940"/>
      <c r="AD439" s="941"/>
      <c r="AE439" s="942"/>
      <c r="AF439" s="942"/>
      <c r="AG439" s="943"/>
      <c r="AH439" s="940"/>
      <c r="AI439" s="940"/>
      <c r="AJ439" s="938"/>
      <c r="AK439" s="938"/>
      <c r="AL439" s="938"/>
      <c r="AM439" s="938"/>
      <c r="AN439" s="944"/>
      <c r="AO439" s="944"/>
      <c r="AP439" s="944"/>
      <c r="AQ439" s="940"/>
      <c r="AR439" s="940"/>
      <c r="AS439" s="945">
        <f t="shared" si="125"/>
        <v>0</v>
      </c>
      <c r="AT439" s="945"/>
      <c r="AU439" s="945"/>
      <c r="AV439" s="945"/>
      <c r="AW439" s="946"/>
      <c r="AX439" s="947"/>
      <c r="AY439" s="948"/>
      <c r="AZ439" s="948"/>
      <c r="BA439" s="948"/>
      <c r="BB439" s="948"/>
      <c r="DT439"/>
      <c r="DU439"/>
      <c r="DV439"/>
      <c r="DW439"/>
      <c r="DX439"/>
      <c r="DY439"/>
      <c r="DZ439"/>
      <c r="EA439"/>
      <c r="EB439"/>
      <c r="EC439"/>
      <c r="EL439" s="13"/>
      <c r="EM439" s="13"/>
      <c r="EN439" s="27">
        <f t="shared" si="124"/>
        <v>0</v>
      </c>
      <c r="EO439" s="27" t="str">
        <f t="shared" si="113"/>
        <v/>
      </c>
      <c r="EP439" s="13"/>
      <c r="EQ439" s="13">
        <f>IF(AND(OR($P439="固・国A",$P439="固・国B",$P439="固"),OR($AJ439=PL①!$H$29,$AJ439=PL①!$H$30,$AJ439=PL①!$H$31)),1,0)</f>
        <v>0</v>
      </c>
      <c r="ER439" s="13">
        <f t="shared" si="114"/>
        <v>0</v>
      </c>
      <c r="ES439" s="13">
        <f>IF(ER439=0,1,IF($R$74="",0,VLOOKUP($R$74,PL②!A$58:$P$1530,ER439))+IF($AG$74="",0,VLOOKUP($AG$74,PL②!A$58:$P$1530,ER439))+IF($AV$74="",0,VLOOKUP($AV$74,PL②!A$58:$P$1530,ER439)))</f>
        <v>1</v>
      </c>
      <c r="ET439" s="13" t="str">
        <f t="shared" si="115"/>
        <v/>
      </c>
      <c r="EU439" s="13"/>
      <c r="EV439" s="13">
        <f>IF(OR($P439="固・国A",$P439="固・国B",$P439=PL①!$A$32,$P439=PL①!$A$33),1,0)</f>
        <v>1</v>
      </c>
      <c r="EY439" s="13">
        <f t="shared" si="116"/>
        <v>0</v>
      </c>
      <c r="EZ439" s="13">
        <f t="shared" si="117"/>
        <v>0</v>
      </c>
      <c r="FA439" s="13">
        <f>IF(AND($AJ439=PL①!$H$32,OR(入力①申請書項目!$P439="固・国A",入力①申請書項目!$P439="固・国B",入力①申請書項目!$P439="固")),1,0)</f>
        <v>0</v>
      </c>
      <c r="FB439" s="13">
        <f>IF(AND($R$70=PL②!$G$1,入力①申請書項目!$AJ439=PL①!$H$29,OR(入力①申請書項目!$P439="固・国A",入力①申請書項目!$P439="固・国B",入力①申請書項目!$P439=PL①!$A$32,入力①申請書項目!$P439=PL①!$A$33)),1,0)</f>
        <v>0</v>
      </c>
      <c r="FC439" s="13">
        <f>IF(AND($AW439=PL①!$D$29,OR(入力①申請書項目!$P439="固・国A",入力①申請書項目!$P439="固・国B",入力①申請書項目!$P439="固")),1,0)</f>
        <v>0</v>
      </c>
      <c r="FE439" s="27" t="str">
        <f t="shared" si="118"/>
        <v/>
      </c>
      <c r="FF439" s="27" t="str">
        <f t="shared" si="119"/>
        <v/>
      </c>
      <c r="FG439" s="27" t="str">
        <f t="shared" si="120"/>
        <v/>
      </c>
      <c r="FH439" s="27" t="str">
        <f t="shared" si="121"/>
        <v/>
      </c>
      <c r="FI439" s="27" t="str">
        <f t="shared" si="122"/>
        <v/>
      </c>
      <c r="FK439" s="42">
        <f t="shared" si="123"/>
        <v>1</v>
      </c>
      <c r="FL439" s="42" t="str">
        <f t="shared" si="112"/>
        <v/>
      </c>
    </row>
    <row r="440" spans="4:168" ht="13.5" customHeight="1" x14ac:dyDescent="0.15">
      <c r="D440" s="234">
        <v>270</v>
      </c>
      <c r="E440" s="933"/>
      <c r="F440" s="934"/>
      <c r="G440" s="935"/>
      <c r="H440" s="936"/>
      <c r="I440" s="937"/>
      <c r="J440" s="938"/>
      <c r="K440" s="939"/>
      <c r="L440" s="939"/>
      <c r="M440" s="930"/>
      <c r="N440" s="931"/>
      <c r="O440" s="932"/>
      <c r="P440" s="938"/>
      <c r="Q440" s="938"/>
      <c r="R440" s="938"/>
      <c r="S440" s="938"/>
      <c r="T440" s="940"/>
      <c r="U440" s="940"/>
      <c r="V440" s="940"/>
      <c r="W440" s="940"/>
      <c r="X440" s="940"/>
      <c r="Y440" s="940"/>
      <c r="Z440" s="940"/>
      <c r="AA440" s="940"/>
      <c r="AB440" s="940"/>
      <c r="AC440" s="940"/>
      <c r="AD440" s="949"/>
      <c r="AE440" s="950"/>
      <c r="AF440" s="950"/>
      <c r="AG440" s="943"/>
      <c r="AH440" s="940"/>
      <c r="AI440" s="940"/>
      <c r="AJ440" s="938"/>
      <c r="AK440" s="938"/>
      <c r="AL440" s="938"/>
      <c r="AM440" s="938"/>
      <c r="AN440" s="944"/>
      <c r="AO440" s="944"/>
      <c r="AP440" s="944"/>
      <c r="AQ440" s="940"/>
      <c r="AR440" s="940"/>
      <c r="AS440" s="945">
        <f t="shared" si="125"/>
        <v>0</v>
      </c>
      <c r="AT440" s="945"/>
      <c r="AU440" s="945"/>
      <c r="AV440" s="945"/>
      <c r="AW440" s="946"/>
      <c r="AX440" s="947"/>
      <c r="AY440" s="948"/>
      <c r="AZ440" s="948"/>
      <c r="BA440" s="948"/>
      <c r="BB440" s="948"/>
      <c r="DT440"/>
      <c r="DU440"/>
      <c r="DV440"/>
      <c r="DW440"/>
      <c r="DX440"/>
      <c r="DY440"/>
      <c r="DZ440"/>
      <c r="EA440"/>
      <c r="EB440"/>
      <c r="EC440"/>
      <c r="EL440" s="13"/>
      <c r="EM440" s="13"/>
      <c r="EN440" s="27">
        <f t="shared" si="124"/>
        <v>0</v>
      </c>
      <c r="EO440" s="27" t="str">
        <f t="shared" si="113"/>
        <v/>
      </c>
      <c r="EP440" s="13"/>
      <c r="EQ440" s="13">
        <f>IF(AND(OR($P440="固・国A",$P440="固・国B",$P440="固"),OR($AJ440=PL①!$H$29,$AJ440=PL①!$H$30,$AJ440=PL①!$H$31)),1,0)</f>
        <v>0</v>
      </c>
      <c r="ER440" s="13">
        <f t="shared" si="114"/>
        <v>0</v>
      </c>
      <c r="ES440" s="13">
        <f>IF(ER440=0,1,IF($R$74="",0,VLOOKUP($R$74,PL②!A$58:$P$1530,ER440))+IF($AG$74="",0,VLOOKUP($AG$74,PL②!A$58:$P$1530,ER440))+IF($AV$74="",0,VLOOKUP($AV$74,PL②!A$58:$P$1530,ER440)))</f>
        <v>1</v>
      </c>
      <c r="ET440" s="13" t="str">
        <f t="shared" si="115"/>
        <v/>
      </c>
      <c r="EU440" s="13"/>
      <c r="EV440" s="13">
        <f>IF(OR($P440="固・国A",$P440="固・国B",$P440=PL①!$A$32,$P440=PL①!$A$33),1,0)</f>
        <v>1</v>
      </c>
      <c r="EY440" s="13">
        <f t="shared" si="116"/>
        <v>0</v>
      </c>
      <c r="EZ440" s="13">
        <f t="shared" si="117"/>
        <v>0</v>
      </c>
      <c r="FA440" s="13">
        <f>IF(AND($AJ440=PL①!$H$32,OR(入力①申請書項目!$P440="固・国A",入力①申請書項目!$P440="固・国B",入力①申請書項目!$P440="固")),1,0)</f>
        <v>0</v>
      </c>
      <c r="FB440" s="13">
        <f>IF(AND($R$70=PL②!$G$1,入力①申請書項目!$AJ440=PL①!$H$29,OR(入力①申請書項目!$P440="固・国A",入力①申請書項目!$P440="固・国B",入力①申請書項目!$P440=PL①!$A$32,入力①申請書項目!$P440=PL①!$A$33)),1,0)</f>
        <v>0</v>
      </c>
      <c r="FC440" s="13">
        <f>IF(AND($AW440=PL①!$D$29,OR(入力①申請書項目!$P440="固・国A",入力①申請書項目!$P440="固・国B",入力①申請書項目!$P440="固")),1,0)</f>
        <v>0</v>
      </c>
      <c r="FE440" s="27" t="str">
        <f t="shared" si="118"/>
        <v/>
      </c>
      <c r="FF440" s="27" t="str">
        <f t="shared" si="119"/>
        <v/>
      </c>
      <c r="FG440" s="27" t="str">
        <f t="shared" si="120"/>
        <v/>
      </c>
      <c r="FH440" s="27" t="str">
        <f t="shared" si="121"/>
        <v/>
      </c>
      <c r="FI440" s="27" t="str">
        <f t="shared" si="122"/>
        <v/>
      </c>
      <c r="FK440" s="42">
        <f t="shared" si="123"/>
        <v>1</v>
      </c>
      <c r="FL440" s="42" t="str">
        <f t="shared" si="112"/>
        <v/>
      </c>
    </row>
    <row r="441" spans="4:168" ht="13.5" customHeight="1" x14ac:dyDescent="0.15">
      <c r="D441" s="234">
        <v>271</v>
      </c>
      <c r="E441" s="933"/>
      <c r="F441" s="934"/>
      <c r="G441" s="935"/>
      <c r="H441" s="936"/>
      <c r="I441" s="937"/>
      <c r="J441" s="938"/>
      <c r="K441" s="939"/>
      <c r="L441" s="939"/>
      <c r="M441" s="930"/>
      <c r="N441" s="931"/>
      <c r="O441" s="932"/>
      <c r="P441" s="938"/>
      <c r="Q441" s="938"/>
      <c r="R441" s="938"/>
      <c r="S441" s="938"/>
      <c r="T441" s="940"/>
      <c r="U441" s="940"/>
      <c r="V441" s="940"/>
      <c r="W441" s="940"/>
      <c r="X441" s="940"/>
      <c r="Y441" s="940"/>
      <c r="Z441" s="940"/>
      <c r="AA441" s="940"/>
      <c r="AB441" s="940"/>
      <c r="AC441" s="940"/>
      <c r="AD441" s="941"/>
      <c r="AE441" s="942"/>
      <c r="AF441" s="942"/>
      <c r="AG441" s="952"/>
      <c r="AH441" s="952"/>
      <c r="AI441" s="943"/>
      <c r="AJ441" s="953"/>
      <c r="AK441" s="954"/>
      <c r="AL441" s="954"/>
      <c r="AM441" s="955"/>
      <c r="AN441" s="944"/>
      <c r="AO441" s="944"/>
      <c r="AP441" s="944"/>
      <c r="AQ441" s="951"/>
      <c r="AR441" s="952"/>
      <c r="AS441" s="945">
        <f t="shared" si="125"/>
        <v>0</v>
      </c>
      <c r="AT441" s="945"/>
      <c r="AU441" s="945"/>
      <c r="AV441" s="945"/>
      <c r="AW441" s="946"/>
      <c r="AX441" s="947"/>
      <c r="AY441" s="948"/>
      <c r="AZ441" s="948"/>
      <c r="BA441" s="948"/>
      <c r="BB441" s="948"/>
      <c r="DT441"/>
      <c r="DU441"/>
      <c r="DV441"/>
      <c r="DW441"/>
      <c r="DX441"/>
      <c r="DY441"/>
      <c r="DZ441"/>
      <c r="EA441"/>
      <c r="EB441"/>
      <c r="EC441"/>
      <c r="EL441" s="13"/>
      <c r="EM441" s="13"/>
      <c r="EN441" s="27">
        <f t="shared" si="124"/>
        <v>0</v>
      </c>
      <c r="EO441" s="27" t="str">
        <f t="shared" si="113"/>
        <v/>
      </c>
      <c r="EP441" s="13"/>
      <c r="EQ441" s="13">
        <f>IF(AND(OR($P441="固・国A",$P441="固・国B",$P441="固"),OR($AJ441=PL①!$H$29,$AJ441=PL①!$H$30,$AJ441=PL①!$H$31)),1,0)</f>
        <v>0</v>
      </c>
      <c r="ER441" s="13">
        <f t="shared" si="114"/>
        <v>0</v>
      </c>
      <c r="ES441" s="13">
        <f>IF(ER441=0,1,IF($R$74="",0,VLOOKUP($R$74,PL②!A$58:$P$1530,ER441))+IF($AG$74="",0,VLOOKUP($AG$74,PL②!A$58:$P$1530,ER441))+IF($AV$74="",0,VLOOKUP($AV$74,PL②!A$58:$P$1530,ER441)))</f>
        <v>1</v>
      </c>
      <c r="ET441" s="13" t="str">
        <f t="shared" si="115"/>
        <v/>
      </c>
      <c r="EU441" s="13"/>
      <c r="EV441" s="13">
        <f>IF(OR($P441="固・国A",$P441="固・国B",$P441=PL①!$A$32,$P441=PL①!$A$33),1,0)</f>
        <v>1</v>
      </c>
      <c r="EY441" s="13">
        <f t="shared" si="116"/>
        <v>0</v>
      </c>
      <c r="EZ441" s="13">
        <f t="shared" si="117"/>
        <v>0</v>
      </c>
      <c r="FA441" s="13">
        <f>IF(AND($AJ441=PL①!$H$32,OR(入力①申請書項目!$P441="固・国A",入力①申請書項目!$P441="固・国B",入力①申請書項目!$P441="固")),1,0)</f>
        <v>0</v>
      </c>
      <c r="FB441" s="13">
        <f>IF(AND($R$70=PL②!$G$1,入力①申請書項目!$AJ441=PL①!$H$29,OR(入力①申請書項目!$P441="固・国A",入力①申請書項目!$P441="固・国B",入力①申請書項目!$P441=PL①!$A$32,入力①申請書項目!$P441=PL①!$A$33)),1,0)</f>
        <v>0</v>
      </c>
      <c r="FC441" s="13">
        <f>IF(AND($AW441=PL①!$D$29,OR(入力①申請書項目!$P441="固・国A",入力①申請書項目!$P441="固・国B",入力①申請書項目!$P441="固")),1,0)</f>
        <v>0</v>
      </c>
      <c r="FE441" s="27" t="str">
        <f t="shared" si="118"/>
        <v/>
      </c>
      <c r="FF441" s="27" t="str">
        <f t="shared" si="119"/>
        <v/>
      </c>
      <c r="FG441" s="27" t="str">
        <f t="shared" si="120"/>
        <v/>
      </c>
      <c r="FH441" s="27" t="str">
        <f t="shared" si="121"/>
        <v/>
      </c>
      <c r="FI441" s="27" t="str">
        <f t="shared" si="122"/>
        <v/>
      </c>
      <c r="FK441" s="42">
        <f t="shared" si="123"/>
        <v>1</v>
      </c>
      <c r="FL441" s="42" t="str">
        <f t="shared" si="112"/>
        <v/>
      </c>
    </row>
    <row r="442" spans="4:168" ht="13.5" customHeight="1" x14ac:dyDescent="0.15">
      <c r="D442" s="234">
        <v>272</v>
      </c>
      <c r="E442" s="933"/>
      <c r="F442" s="934"/>
      <c r="G442" s="935"/>
      <c r="H442" s="936"/>
      <c r="I442" s="937"/>
      <c r="J442" s="938"/>
      <c r="K442" s="939"/>
      <c r="L442" s="939"/>
      <c r="M442" s="930"/>
      <c r="N442" s="931"/>
      <c r="O442" s="932"/>
      <c r="P442" s="938"/>
      <c r="Q442" s="938"/>
      <c r="R442" s="938"/>
      <c r="S442" s="938"/>
      <c r="T442" s="940"/>
      <c r="U442" s="940"/>
      <c r="V442" s="940"/>
      <c r="W442" s="940"/>
      <c r="X442" s="940"/>
      <c r="Y442" s="940"/>
      <c r="Z442" s="940"/>
      <c r="AA442" s="940"/>
      <c r="AB442" s="940"/>
      <c r="AC442" s="940"/>
      <c r="AD442" s="941"/>
      <c r="AE442" s="942"/>
      <c r="AF442" s="942"/>
      <c r="AG442" s="943"/>
      <c r="AH442" s="940"/>
      <c r="AI442" s="940"/>
      <c r="AJ442" s="938"/>
      <c r="AK442" s="938"/>
      <c r="AL442" s="938"/>
      <c r="AM442" s="938"/>
      <c r="AN442" s="944"/>
      <c r="AO442" s="944"/>
      <c r="AP442" s="944"/>
      <c r="AQ442" s="940"/>
      <c r="AR442" s="940"/>
      <c r="AS442" s="945">
        <f t="shared" si="125"/>
        <v>0</v>
      </c>
      <c r="AT442" s="945"/>
      <c r="AU442" s="945"/>
      <c r="AV442" s="945"/>
      <c r="AW442" s="946"/>
      <c r="AX442" s="947"/>
      <c r="AY442" s="948"/>
      <c r="AZ442" s="948"/>
      <c r="BA442" s="948"/>
      <c r="BB442" s="948"/>
      <c r="DT442"/>
      <c r="DU442"/>
      <c r="DV442"/>
      <c r="DW442"/>
      <c r="DX442"/>
      <c r="DY442"/>
      <c r="DZ442"/>
      <c r="EA442"/>
      <c r="EB442"/>
      <c r="EC442"/>
      <c r="EL442" s="13"/>
      <c r="EM442" s="13"/>
      <c r="EN442" s="27">
        <f t="shared" si="124"/>
        <v>0</v>
      </c>
      <c r="EO442" s="27" t="str">
        <f t="shared" si="113"/>
        <v/>
      </c>
      <c r="EP442" s="13"/>
      <c r="EQ442" s="13">
        <f>IF(AND(OR($P442="固・国A",$P442="固・国B",$P442="固"),OR($AJ442=PL①!$H$29,$AJ442=PL①!$H$30,$AJ442=PL①!$H$31)),1,0)</f>
        <v>0</v>
      </c>
      <c r="ER442" s="13">
        <f t="shared" si="114"/>
        <v>0</v>
      </c>
      <c r="ES442" s="13">
        <f>IF(ER442=0,1,IF($R$74="",0,VLOOKUP($R$74,PL②!A$58:$P$1530,ER442))+IF($AG$74="",0,VLOOKUP($AG$74,PL②!A$58:$P$1530,ER442))+IF($AV$74="",0,VLOOKUP($AV$74,PL②!A$58:$P$1530,ER442)))</f>
        <v>1</v>
      </c>
      <c r="ET442" s="13" t="str">
        <f t="shared" si="115"/>
        <v/>
      </c>
      <c r="EU442" s="13"/>
      <c r="EV442" s="13">
        <f>IF(OR($P442="固・国A",$P442="固・国B",$P442=PL①!$A$32,$P442=PL①!$A$33),1,0)</f>
        <v>1</v>
      </c>
      <c r="EY442" s="13">
        <f t="shared" si="116"/>
        <v>0</v>
      </c>
      <c r="EZ442" s="13">
        <f t="shared" si="117"/>
        <v>0</v>
      </c>
      <c r="FA442" s="13">
        <f>IF(AND($AJ442=PL①!$H$32,OR(入力①申請書項目!$P442="固・国A",入力①申請書項目!$P442="固・国B",入力①申請書項目!$P442="固")),1,0)</f>
        <v>0</v>
      </c>
      <c r="FB442" s="13">
        <f>IF(AND($R$70=PL②!$G$1,入力①申請書項目!$AJ442=PL①!$H$29,OR(入力①申請書項目!$P442="固・国A",入力①申請書項目!$P442="固・国B",入力①申請書項目!$P442=PL①!$A$32,入力①申請書項目!$P442=PL①!$A$33)),1,0)</f>
        <v>0</v>
      </c>
      <c r="FC442" s="13">
        <f>IF(AND($AW442=PL①!$D$29,OR(入力①申請書項目!$P442="固・国A",入力①申請書項目!$P442="固・国B",入力①申請書項目!$P442="固")),1,0)</f>
        <v>0</v>
      </c>
      <c r="FE442" s="27" t="str">
        <f t="shared" si="118"/>
        <v/>
      </c>
      <c r="FF442" s="27" t="str">
        <f t="shared" si="119"/>
        <v/>
      </c>
      <c r="FG442" s="27" t="str">
        <f t="shared" si="120"/>
        <v/>
      </c>
      <c r="FH442" s="27" t="str">
        <f t="shared" si="121"/>
        <v/>
      </c>
      <c r="FI442" s="27" t="str">
        <f t="shared" si="122"/>
        <v/>
      </c>
      <c r="FK442" s="42">
        <f t="shared" si="123"/>
        <v>1</v>
      </c>
      <c r="FL442" s="42" t="str">
        <f t="shared" si="112"/>
        <v/>
      </c>
    </row>
    <row r="443" spans="4:168" ht="13.5" customHeight="1" x14ac:dyDescent="0.15">
      <c r="D443" s="234">
        <v>273</v>
      </c>
      <c r="E443" s="933"/>
      <c r="F443" s="934"/>
      <c r="G443" s="935"/>
      <c r="H443" s="936"/>
      <c r="I443" s="937"/>
      <c r="J443" s="938"/>
      <c r="K443" s="939"/>
      <c r="L443" s="939"/>
      <c r="M443" s="930"/>
      <c r="N443" s="931"/>
      <c r="O443" s="932"/>
      <c r="P443" s="938"/>
      <c r="Q443" s="938"/>
      <c r="R443" s="938"/>
      <c r="S443" s="938"/>
      <c r="T443" s="940"/>
      <c r="U443" s="940"/>
      <c r="V443" s="940"/>
      <c r="W443" s="940"/>
      <c r="X443" s="940"/>
      <c r="Y443" s="940"/>
      <c r="Z443" s="940"/>
      <c r="AA443" s="940"/>
      <c r="AB443" s="940"/>
      <c r="AC443" s="940"/>
      <c r="AD443" s="949"/>
      <c r="AE443" s="950"/>
      <c r="AF443" s="950"/>
      <c r="AG443" s="943"/>
      <c r="AH443" s="940"/>
      <c r="AI443" s="940"/>
      <c r="AJ443" s="938"/>
      <c r="AK443" s="938"/>
      <c r="AL443" s="938"/>
      <c r="AM443" s="938"/>
      <c r="AN443" s="944"/>
      <c r="AO443" s="944"/>
      <c r="AP443" s="944"/>
      <c r="AQ443" s="940"/>
      <c r="AR443" s="940"/>
      <c r="AS443" s="945">
        <f t="shared" si="125"/>
        <v>0</v>
      </c>
      <c r="AT443" s="945"/>
      <c r="AU443" s="945"/>
      <c r="AV443" s="945"/>
      <c r="AW443" s="946"/>
      <c r="AX443" s="947"/>
      <c r="AY443" s="948"/>
      <c r="AZ443" s="948"/>
      <c r="BA443" s="948"/>
      <c r="BB443" s="948"/>
      <c r="DT443"/>
      <c r="DU443"/>
      <c r="DV443"/>
      <c r="DW443"/>
      <c r="DX443"/>
      <c r="DY443"/>
      <c r="DZ443"/>
      <c r="EA443"/>
      <c r="EB443"/>
      <c r="EC443"/>
      <c r="EL443" s="13"/>
      <c r="EM443" s="13"/>
      <c r="EN443" s="27">
        <f t="shared" si="124"/>
        <v>0</v>
      </c>
      <c r="EO443" s="27" t="str">
        <f t="shared" si="113"/>
        <v/>
      </c>
      <c r="EP443" s="13"/>
      <c r="EQ443" s="13">
        <f>IF(AND(OR($P443="固・国A",$P443="固・国B",$P443="固"),OR($AJ443=PL①!$H$29,$AJ443=PL①!$H$30,$AJ443=PL①!$H$31)),1,0)</f>
        <v>0</v>
      </c>
      <c r="ER443" s="13">
        <f t="shared" si="114"/>
        <v>0</v>
      </c>
      <c r="ES443" s="13">
        <f>IF(ER443=0,1,IF($R$74="",0,VLOOKUP($R$74,PL②!A$58:$P$1530,ER443))+IF($AG$74="",0,VLOOKUP($AG$74,PL②!A$58:$P$1530,ER443))+IF($AV$74="",0,VLOOKUP($AV$74,PL②!A$58:$P$1530,ER443)))</f>
        <v>1</v>
      </c>
      <c r="ET443" s="13" t="str">
        <f t="shared" si="115"/>
        <v/>
      </c>
      <c r="EU443" s="13"/>
      <c r="EV443" s="13">
        <f>IF(OR($P443="固・国A",$P443="固・国B",$P443=PL①!$A$32,$P443=PL①!$A$33),1,0)</f>
        <v>1</v>
      </c>
      <c r="EY443" s="13">
        <f t="shared" si="116"/>
        <v>0</v>
      </c>
      <c r="EZ443" s="13">
        <f t="shared" si="117"/>
        <v>0</v>
      </c>
      <c r="FA443" s="13">
        <f>IF(AND($AJ443=PL①!$H$32,OR(入力①申請書項目!$P443="固・国A",入力①申請書項目!$P443="固・国B",入力①申請書項目!$P443="固")),1,0)</f>
        <v>0</v>
      </c>
      <c r="FB443" s="13">
        <f>IF(AND($R$70=PL②!$G$1,入力①申請書項目!$AJ443=PL①!$H$29,OR(入力①申請書項目!$P443="固・国A",入力①申請書項目!$P443="固・国B",入力①申請書項目!$P443=PL①!$A$32,入力①申請書項目!$P443=PL①!$A$33)),1,0)</f>
        <v>0</v>
      </c>
      <c r="FC443" s="13">
        <f>IF(AND($AW443=PL①!$D$29,OR(入力①申請書項目!$P443="固・国A",入力①申請書項目!$P443="固・国B",入力①申請書項目!$P443="固")),1,0)</f>
        <v>0</v>
      </c>
      <c r="FE443" s="27" t="str">
        <f t="shared" si="118"/>
        <v/>
      </c>
      <c r="FF443" s="27" t="str">
        <f t="shared" si="119"/>
        <v/>
      </c>
      <c r="FG443" s="27" t="str">
        <f t="shared" si="120"/>
        <v/>
      </c>
      <c r="FH443" s="27" t="str">
        <f t="shared" si="121"/>
        <v/>
      </c>
      <c r="FI443" s="27" t="str">
        <f t="shared" si="122"/>
        <v/>
      </c>
      <c r="FK443" s="42">
        <f t="shared" si="123"/>
        <v>1</v>
      </c>
      <c r="FL443" s="42" t="str">
        <f t="shared" si="112"/>
        <v/>
      </c>
    </row>
    <row r="444" spans="4:168" ht="13.5" customHeight="1" x14ac:dyDescent="0.15">
      <c r="D444" s="234">
        <v>274</v>
      </c>
      <c r="E444" s="933"/>
      <c r="F444" s="934"/>
      <c r="G444" s="935"/>
      <c r="H444" s="936"/>
      <c r="I444" s="937"/>
      <c r="J444" s="938"/>
      <c r="K444" s="939"/>
      <c r="L444" s="939"/>
      <c r="M444" s="930"/>
      <c r="N444" s="931"/>
      <c r="O444" s="932"/>
      <c r="P444" s="938"/>
      <c r="Q444" s="938"/>
      <c r="R444" s="938"/>
      <c r="S444" s="938"/>
      <c r="T444" s="940"/>
      <c r="U444" s="940"/>
      <c r="V444" s="940"/>
      <c r="W444" s="940"/>
      <c r="X444" s="940"/>
      <c r="Y444" s="940"/>
      <c r="Z444" s="940"/>
      <c r="AA444" s="940"/>
      <c r="AB444" s="940"/>
      <c r="AC444" s="940"/>
      <c r="AD444" s="941"/>
      <c r="AE444" s="942"/>
      <c r="AF444" s="942"/>
      <c r="AG444" s="952"/>
      <c r="AH444" s="952"/>
      <c r="AI444" s="943"/>
      <c r="AJ444" s="953"/>
      <c r="AK444" s="954"/>
      <c r="AL444" s="954"/>
      <c r="AM444" s="955"/>
      <c r="AN444" s="944"/>
      <c r="AO444" s="944"/>
      <c r="AP444" s="944"/>
      <c r="AQ444" s="951"/>
      <c r="AR444" s="952"/>
      <c r="AS444" s="945">
        <f t="shared" si="125"/>
        <v>0</v>
      </c>
      <c r="AT444" s="945"/>
      <c r="AU444" s="945"/>
      <c r="AV444" s="945"/>
      <c r="AW444" s="946"/>
      <c r="AX444" s="947"/>
      <c r="AY444" s="948"/>
      <c r="AZ444" s="948"/>
      <c r="BA444" s="948"/>
      <c r="BB444" s="948"/>
      <c r="DT444"/>
      <c r="DU444"/>
      <c r="DV444"/>
      <c r="DW444"/>
      <c r="DX444"/>
      <c r="DY444"/>
      <c r="DZ444"/>
      <c r="EA444"/>
      <c r="EB444"/>
      <c r="EC444"/>
      <c r="EL444" s="13"/>
      <c r="EM444" s="13"/>
      <c r="EN444" s="27">
        <f t="shared" si="124"/>
        <v>0</v>
      </c>
      <c r="EO444" s="27" t="str">
        <f t="shared" si="113"/>
        <v/>
      </c>
      <c r="EP444" s="13"/>
      <c r="EQ444" s="13">
        <f>IF(AND(OR($P444="固・国A",$P444="固・国B",$P444="固"),OR($AJ444=PL①!$H$29,$AJ444=PL①!$H$30,$AJ444=PL①!$H$31)),1,0)</f>
        <v>0</v>
      </c>
      <c r="ER444" s="13">
        <f t="shared" si="114"/>
        <v>0</v>
      </c>
      <c r="ES444" s="13">
        <f>IF(ER444=0,1,IF($R$74="",0,VLOOKUP($R$74,PL②!A$58:$P$1530,ER444))+IF($AG$74="",0,VLOOKUP($AG$74,PL②!A$58:$P$1530,ER444))+IF($AV$74="",0,VLOOKUP($AV$74,PL②!A$58:$P$1530,ER444)))</f>
        <v>1</v>
      </c>
      <c r="ET444" s="13" t="str">
        <f t="shared" si="115"/>
        <v/>
      </c>
      <c r="EU444" s="13"/>
      <c r="EV444" s="13">
        <f>IF(OR($P444="固・国A",$P444="固・国B",$P444=PL①!$A$32,$P444=PL①!$A$33),1,0)</f>
        <v>1</v>
      </c>
      <c r="EY444" s="13">
        <f t="shared" si="116"/>
        <v>0</v>
      </c>
      <c r="EZ444" s="13">
        <f t="shared" si="117"/>
        <v>0</v>
      </c>
      <c r="FA444" s="13">
        <f>IF(AND($AJ444=PL①!$H$32,OR(入力①申請書項目!$P444="固・国A",入力①申請書項目!$P444="固・国B",入力①申請書項目!$P444="固")),1,0)</f>
        <v>0</v>
      </c>
      <c r="FB444" s="13">
        <f>IF(AND($R$70=PL②!$G$1,入力①申請書項目!$AJ444=PL①!$H$29,OR(入力①申請書項目!$P444="固・国A",入力①申請書項目!$P444="固・国B",入力①申請書項目!$P444=PL①!$A$32,入力①申請書項目!$P444=PL①!$A$33)),1,0)</f>
        <v>0</v>
      </c>
      <c r="FC444" s="13">
        <f>IF(AND($AW444=PL①!$D$29,OR(入力①申請書項目!$P444="固・国A",入力①申請書項目!$P444="固・国B",入力①申請書項目!$P444="固")),1,0)</f>
        <v>0</v>
      </c>
      <c r="FE444" s="27" t="str">
        <f t="shared" si="118"/>
        <v/>
      </c>
      <c r="FF444" s="27" t="str">
        <f t="shared" si="119"/>
        <v/>
      </c>
      <c r="FG444" s="27" t="str">
        <f t="shared" si="120"/>
        <v/>
      </c>
      <c r="FH444" s="27" t="str">
        <f t="shared" si="121"/>
        <v/>
      </c>
      <c r="FI444" s="27" t="str">
        <f t="shared" si="122"/>
        <v/>
      </c>
      <c r="FK444" s="42">
        <f t="shared" si="123"/>
        <v>1</v>
      </c>
      <c r="FL444" s="42" t="str">
        <f t="shared" si="112"/>
        <v/>
      </c>
    </row>
    <row r="445" spans="4:168" ht="13.5" customHeight="1" x14ac:dyDescent="0.15">
      <c r="D445" s="234">
        <v>275</v>
      </c>
      <c r="E445" s="933"/>
      <c r="F445" s="934"/>
      <c r="G445" s="935"/>
      <c r="H445" s="936"/>
      <c r="I445" s="937"/>
      <c r="J445" s="938"/>
      <c r="K445" s="939"/>
      <c r="L445" s="939"/>
      <c r="M445" s="930"/>
      <c r="N445" s="931"/>
      <c r="O445" s="932"/>
      <c r="P445" s="938"/>
      <c r="Q445" s="938"/>
      <c r="R445" s="938"/>
      <c r="S445" s="938"/>
      <c r="T445" s="940"/>
      <c r="U445" s="940"/>
      <c r="V445" s="940"/>
      <c r="W445" s="940"/>
      <c r="X445" s="940"/>
      <c r="Y445" s="940"/>
      <c r="Z445" s="940"/>
      <c r="AA445" s="940"/>
      <c r="AB445" s="940"/>
      <c r="AC445" s="940"/>
      <c r="AD445" s="941"/>
      <c r="AE445" s="942"/>
      <c r="AF445" s="942"/>
      <c r="AG445" s="943"/>
      <c r="AH445" s="940"/>
      <c r="AI445" s="940"/>
      <c r="AJ445" s="938"/>
      <c r="AK445" s="938"/>
      <c r="AL445" s="938"/>
      <c r="AM445" s="938"/>
      <c r="AN445" s="944"/>
      <c r="AO445" s="944"/>
      <c r="AP445" s="944"/>
      <c r="AQ445" s="940"/>
      <c r="AR445" s="940"/>
      <c r="AS445" s="945">
        <f t="shared" si="125"/>
        <v>0</v>
      </c>
      <c r="AT445" s="945"/>
      <c r="AU445" s="945"/>
      <c r="AV445" s="945"/>
      <c r="AW445" s="946"/>
      <c r="AX445" s="947"/>
      <c r="AY445" s="948"/>
      <c r="AZ445" s="948"/>
      <c r="BA445" s="948"/>
      <c r="BB445" s="948"/>
      <c r="DT445"/>
      <c r="DU445"/>
      <c r="DV445"/>
      <c r="DW445"/>
      <c r="DX445"/>
      <c r="DY445"/>
      <c r="DZ445"/>
      <c r="EA445"/>
      <c r="EB445"/>
      <c r="EC445"/>
      <c r="EL445" s="13"/>
      <c r="EM445" s="13"/>
      <c r="EN445" s="27">
        <f t="shared" si="124"/>
        <v>0</v>
      </c>
      <c r="EO445" s="27" t="str">
        <f t="shared" si="113"/>
        <v/>
      </c>
      <c r="EP445" s="13"/>
      <c r="EQ445" s="13">
        <f>IF(AND(OR($P445="固・国A",$P445="固・国B",$P445="固"),OR($AJ445=PL①!$H$29,$AJ445=PL①!$H$30,$AJ445=PL①!$H$31)),1,0)</f>
        <v>0</v>
      </c>
      <c r="ER445" s="13">
        <f t="shared" si="114"/>
        <v>0</v>
      </c>
      <c r="ES445" s="13">
        <f>IF(ER445=0,1,IF($R$74="",0,VLOOKUP($R$74,PL②!A$58:$P$1530,ER445))+IF($AG$74="",0,VLOOKUP($AG$74,PL②!A$58:$P$1530,ER445))+IF($AV$74="",0,VLOOKUP($AV$74,PL②!A$58:$P$1530,ER445)))</f>
        <v>1</v>
      </c>
      <c r="ET445" s="13" t="str">
        <f t="shared" si="115"/>
        <v/>
      </c>
      <c r="EU445" s="13"/>
      <c r="EV445" s="13">
        <f>IF(OR($P445="固・国A",$P445="固・国B",$P445=PL①!$A$32,$P445=PL①!$A$33),1,0)</f>
        <v>1</v>
      </c>
      <c r="EY445" s="13">
        <f t="shared" si="116"/>
        <v>0</v>
      </c>
      <c r="EZ445" s="13">
        <f t="shared" si="117"/>
        <v>0</v>
      </c>
      <c r="FA445" s="13">
        <f>IF(AND($AJ445=PL①!$H$32,OR(入力①申請書項目!$P445="固・国A",入力①申請書項目!$P445="固・国B",入力①申請書項目!$P445="固")),1,0)</f>
        <v>0</v>
      </c>
      <c r="FB445" s="13">
        <f>IF(AND($R$70=PL②!$G$1,入力①申請書項目!$AJ445=PL①!$H$29,OR(入力①申請書項目!$P445="固・国A",入力①申請書項目!$P445="固・国B",入力①申請書項目!$P445=PL①!$A$32,入力①申請書項目!$P445=PL①!$A$33)),1,0)</f>
        <v>0</v>
      </c>
      <c r="FC445" s="13">
        <f>IF(AND($AW445=PL①!$D$29,OR(入力①申請書項目!$P445="固・国A",入力①申請書項目!$P445="固・国B",入力①申請書項目!$P445="固")),1,0)</f>
        <v>0</v>
      </c>
      <c r="FE445" s="27" t="str">
        <f t="shared" si="118"/>
        <v/>
      </c>
      <c r="FF445" s="27" t="str">
        <f t="shared" si="119"/>
        <v/>
      </c>
      <c r="FG445" s="27" t="str">
        <f t="shared" si="120"/>
        <v/>
      </c>
      <c r="FH445" s="27" t="str">
        <f t="shared" si="121"/>
        <v/>
      </c>
      <c r="FI445" s="27" t="str">
        <f t="shared" si="122"/>
        <v/>
      </c>
      <c r="FK445" s="42">
        <f t="shared" si="123"/>
        <v>1</v>
      </c>
      <c r="FL445" s="42" t="str">
        <f t="shared" si="112"/>
        <v/>
      </c>
    </row>
    <row r="446" spans="4:168" ht="13.5" customHeight="1" x14ac:dyDescent="0.15">
      <c r="D446" s="234">
        <v>276</v>
      </c>
      <c r="E446" s="933"/>
      <c r="F446" s="934"/>
      <c r="G446" s="935"/>
      <c r="H446" s="936"/>
      <c r="I446" s="937"/>
      <c r="J446" s="938"/>
      <c r="K446" s="939"/>
      <c r="L446" s="939"/>
      <c r="M446" s="930"/>
      <c r="N446" s="931"/>
      <c r="O446" s="932"/>
      <c r="P446" s="938"/>
      <c r="Q446" s="938"/>
      <c r="R446" s="938"/>
      <c r="S446" s="938"/>
      <c r="T446" s="940"/>
      <c r="U446" s="940"/>
      <c r="V446" s="940"/>
      <c r="W446" s="940"/>
      <c r="X446" s="940"/>
      <c r="Y446" s="940"/>
      <c r="Z446" s="940"/>
      <c r="AA446" s="940"/>
      <c r="AB446" s="940"/>
      <c r="AC446" s="940"/>
      <c r="AD446" s="949"/>
      <c r="AE446" s="950"/>
      <c r="AF446" s="950"/>
      <c r="AG446" s="943"/>
      <c r="AH446" s="940"/>
      <c r="AI446" s="940"/>
      <c r="AJ446" s="938"/>
      <c r="AK446" s="938"/>
      <c r="AL446" s="938"/>
      <c r="AM446" s="938"/>
      <c r="AN446" s="944"/>
      <c r="AO446" s="944"/>
      <c r="AP446" s="944"/>
      <c r="AQ446" s="940"/>
      <c r="AR446" s="940"/>
      <c r="AS446" s="945">
        <f t="shared" si="125"/>
        <v>0</v>
      </c>
      <c r="AT446" s="945"/>
      <c r="AU446" s="945"/>
      <c r="AV446" s="945"/>
      <c r="AW446" s="946"/>
      <c r="AX446" s="947"/>
      <c r="AY446" s="948"/>
      <c r="AZ446" s="948"/>
      <c r="BA446" s="948"/>
      <c r="BB446" s="948"/>
      <c r="DT446"/>
      <c r="DU446"/>
      <c r="DV446"/>
      <c r="DW446"/>
      <c r="DX446"/>
      <c r="DY446"/>
      <c r="DZ446"/>
      <c r="EA446"/>
      <c r="EB446"/>
      <c r="EC446"/>
      <c r="EL446" s="13"/>
      <c r="EM446" s="13"/>
      <c r="EN446" s="27">
        <f t="shared" si="124"/>
        <v>0</v>
      </c>
      <c r="EO446" s="27" t="str">
        <f t="shared" si="113"/>
        <v/>
      </c>
      <c r="EP446" s="13"/>
      <c r="EQ446" s="13">
        <f>IF(AND(OR($P446="固・国A",$P446="固・国B",$P446="固"),OR($AJ446=PL①!$H$29,$AJ446=PL①!$H$30,$AJ446=PL①!$H$31)),1,0)</f>
        <v>0</v>
      </c>
      <c r="ER446" s="13">
        <f t="shared" si="114"/>
        <v>0</v>
      </c>
      <c r="ES446" s="13">
        <f>IF(ER446=0,1,IF($R$74="",0,VLOOKUP($R$74,PL②!A$58:$P$1530,ER446))+IF($AG$74="",0,VLOOKUP($AG$74,PL②!A$58:$P$1530,ER446))+IF($AV$74="",0,VLOOKUP($AV$74,PL②!A$58:$P$1530,ER446)))</f>
        <v>1</v>
      </c>
      <c r="ET446" s="13" t="str">
        <f t="shared" si="115"/>
        <v/>
      </c>
      <c r="EU446" s="13"/>
      <c r="EV446" s="13">
        <f>IF(OR($P446="固・国A",$P446="固・国B",$P446=PL①!$A$32,$P446=PL①!$A$33),1,0)</f>
        <v>1</v>
      </c>
      <c r="EY446" s="13">
        <f t="shared" si="116"/>
        <v>0</v>
      </c>
      <c r="EZ446" s="13">
        <f t="shared" si="117"/>
        <v>0</v>
      </c>
      <c r="FA446" s="13">
        <f>IF(AND($AJ446=PL①!$H$32,OR(入力①申請書項目!$P446="固・国A",入力①申請書項目!$P446="固・国B",入力①申請書項目!$P446="固")),1,0)</f>
        <v>0</v>
      </c>
      <c r="FB446" s="13">
        <f>IF(AND($R$70=PL②!$G$1,入力①申請書項目!$AJ446=PL①!$H$29,OR(入力①申請書項目!$P446="固・国A",入力①申請書項目!$P446="固・国B",入力①申請書項目!$P446=PL①!$A$32,入力①申請書項目!$P446=PL①!$A$33)),1,0)</f>
        <v>0</v>
      </c>
      <c r="FC446" s="13">
        <f>IF(AND($AW446=PL①!$D$29,OR(入力①申請書項目!$P446="固・国A",入力①申請書項目!$P446="固・国B",入力①申請書項目!$P446="固")),1,0)</f>
        <v>0</v>
      </c>
      <c r="FE446" s="27" t="str">
        <f t="shared" si="118"/>
        <v/>
      </c>
      <c r="FF446" s="27" t="str">
        <f t="shared" si="119"/>
        <v/>
      </c>
      <c r="FG446" s="27" t="str">
        <f t="shared" si="120"/>
        <v/>
      </c>
      <c r="FH446" s="27" t="str">
        <f t="shared" si="121"/>
        <v/>
      </c>
      <c r="FI446" s="27" t="str">
        <f t="shared" si="122"/>
        <v/>
      </c>
      <c r="FK446" s="42">
        <f t="shared" si="123"/>
        <v>1</v>
      </c>
      <c r="FL446" s="42" t="str">
        <f t="shared" si="112"/>
        <v/>
      </c>
    </row>
    <row r="447" spans="4:168" ht="13.5" customHeight="1" x14ac:dyDescent="0.15">
      <c r="D447" s="234">
        <v>277</v>
      </c>
      <c r="E447" s="933"/>
      <c r="F447" s="934"/>
      <c r="G447" s="935"/>
      <c r="H447" s="936"/>
      <c r="I447" s="937"/>
      <c r="J447" s="938"/>
      <c r="K447" s="939"/>
      <c r="L447" s="939"/>
      <c r="M447" s="930"/>
      <c r="N447" s="931"/>
      <c r="O447" s="932"/>
      <c r="P447" s="938"/>
      <c r="Q447" s="938"/>
      <c r="R447" s="938"/>
      <c r="S447" s="938"/>
      <c r="T447" s="940"/>
      <c r="U447" s="940"/>
      <c r="V447" s="940"/>
      <c r="W447" s="940"/>
      <c r="X447" s="940"/>
      <c r="Y447" s="940"/>
      <c r="Z447" s="940"/>
      <c r="AA447" s="940"/>
      <c r="AB447" s="940"/>
      <c r="AC447" s="940"/>
      <c r="AD447" s="941"/>
      <c r="AE447" s="942"/>
      <c r="AF447" s="942"/>
      <c r="AG447" s="952"/>
      <c r="AH447" s="952"/>
      <c r="AI447" s="943"/>
      <c r="AJ447" s="953"/>
      <c r="AK447" s="954"/>
      <c r="AL447" s="954"/>
      <c r="AM447" s="955"/>
      <c r="AN447" s="944"/>
      <c r="AO447" s="944"/>
      <c r="AP447" s="944"/>
      <c r="AQ447" s="951"/>
      <c r="AR447" s="952"/>
      <c r="AS447" s="945">
        <f t="shared" si="125"/>
        <v>0</v>
      </c>
      <c r="AT447" s="945"/>
      <c r="AU447" s="945"/>
      <c r="AV447" s="945"/>
      <c r="AW447" s="946"/>
      <c r="AX447" s="947"/>
      <c r="AY447" s="948"/>
      <c r="AZ447" s="948"/>
      <c r="BA447" s="948"/>
      <c r="BB447" s="948"/>
      <c r="DT447"/>
      <c r="DU447"/>
      <c r="DV447"/>
      <c r="DW447"/>
      <c r="DX447"/>
      <c r="DY447"/>
      <c r="DZ447"/>
      <c r="EA447"/>
      <c r="EB447"/>
      <c r="EC447"/>
      <c r="EL447" s="13"/>
      <c r="EM447" s="13"/>
      <c r="EN447" s="27">
        <f t="shared" si="124"/>
        <v>0</v>
      </c>
      <c r="EO447" s="27" t="str">
        <f t="shared" si="113"/>
        <v/>
      </c>
      <c r="EP447" s="13"/>
      <c r="EQ447" s="13">
        <f>IF(AND(OR($P447="固・国A",$P447="固・国B",$P447="固"),OR($AJ447=PL①!$H$29,$AJ447=PL①!$H$30,$AJ447=PL①!$H$31)),1,0)</f>
        <v>0</v>
      </c>
      <c r="ER447" s="13">
        <f t="shared" si="114"/>
        <v>0</v>
      </c>
      <c r="ES447" s="13">
        <f>IF(ER447=0,1,IF($R$74="",0,VLOOKUP($R$74,PL②!A$58:$P$1530,ER447))+IF($AG$74="",0,VLOOKUP($AG$74,PL②!A$58:$P$1530,ER447))+IF($AV$74="",0,VLOOKUP($AV$74,PL②!A$58:$P$1530,ER447)))</f>
        <v>1</v>
      </c>
      <c r="ET447" s="13" t="str">
        <f t="shared" si="115"/>
        <v/>
      </c>
      <c r="EU447" s="13"/>
      <c r="EV447" s="13">
        <f>IF(OR($P447="固・国A",$P447="固・国B",$P447=PL①!$A$32,$P447=PL①!$A$33),1,0)</f>
        <v>1</v>
      </c>
      <c r="EY447" s="13">
        <f t="shared" si="116"/>
        <v>0</v>
      </c>
      <c r="EZ447" s="13">
        <f t="shared" si="117"/>
        <v>0</v>
      </c>
      <c r="FA447" s="13">
        <f>IF(AND($AJ447=PL①!$H$32,OR(入力①申請書項目!$P447="固・国A",入力①申請書項目!$P447="固・国B",入力①申請書項目!$P447="固")),1,0)</f>
        <v>0</v>
      </c>
      <c r="FB447" s="13">
        <f>IF(AND($R$70=PL②!$G$1,入力①申請書項目!$AJ447=PL①!$H$29,OR(入力①申請書項目!$P447="固・国A",入力①申請書項目!$P447="固・国B",入力①申請書項目!$P447=PL①!$A$32,入力①申請書項目!$P447=PL①!$A$33)),1,0)</f>
        <v>0</v>
      </c>
      <c r="FC447" s="13">
        <f>IF(AND($AW447=PL①!$D$29,OR(入力①申請書項目!$P447="固・国A",入力①申請書項目!$P447="固・国B",入力①申請書項目!$P447="固")),1,0)</f>
        <v>0</v>
      </c>
      <c r="FE447" s="27" t="str">
        <f t="shared" si="118"/>
        <v/>
      </c>
      <c r="FF447" s="27" t="str">
        <f t="shared" si="119"/>
        <v/>
      </c>
      <c r="FG447" s="27" t="str">
        <f t="shared" si="120"/>
        <v/>
      </c>
      <c r="FH447" s="27" t="str">
        <f t="shared" si="121"/>
        <v/>
      </c>
      <c r="FI447" s="27" t="str">
        <f t="shared" si="122"/>
        <v/>
      </c>
      <c r="FK447" s="42">
        <f t="shared" si="123"/>
        <v>1</v>
      </c>
      <c r="FL447" s="42" t="str">
        <f t="shared" si="112"/>
        <v/>
      </c>
    </row>
    <row r="448" spans="4:168" ht="13.5" customHeight="1" x14ac:dyDescent="0.15">
      <c r="D448" s="234">
        <v>278</v>
      </c>
      <c r="E448" s="933"/>
      <c r="F448" s="934"/>
      <c r="G448" s="935"/>
      <c r="H448" s="936"/>
      <c r="I448" s="937"/>
      <c r="J448" s="938"/>
      <c r="K448" s="939"/>
      <c r="L448" s="939"/>
      <c r="M448" s="930"/>
      <c r="N448" s="931"/>
      <c r="O448" s="932"/>
      <c r="P448" s="938"/>
      <c r="Q448" s="938"/>
      <c r="R448" s="938"/>
      <c r="S448" s="938"/>
      <c r="T448" s="940"/>
      <c r="U448" s="940"/>
      <c r="V448" s="940"/>
      <c r="W448" s="940"/>
      <c r="X448" s="940"/>
      <c r="Y448" s="940"/>
      <c r="Z448" s="940"/>
      <c r="AA448" s="940"/>
      <c r="AB448" s="940"/>
      <c r="AC448" s="940"/>
      <c r="AD448" s="941"/>
      <c r="AE448" s="942"/>
      <c r="AF448" s="942"/>
      <c r="AG448" s="943"/>
      <c r="AH448" s="940"/>
      <c r="AI448" s="940"/>
      <c r="AJ448" s="938"/>
      <c r="AK448" s="938"/>
      <c r="AL448" s="938"/>
      <c r="AM448" s="938"/>
      <c r="AN448" s="944"/>
      <c r="AO448" s="944"/>
      <c r="AP448" s="944"/>
      <c r="AQ448" s="940"/>
      <c r="AR448" s="940"/>
      <c r="AS448" s="945">
        <f t="shared" si="125"/>
        <v>0</v>
      </c>
      <c r="AT448" s="945"/>
      <c r="AU448" s="945"/>
      <c r="AV448" s="945"/>
      <c r="AW448" s="946"/>
      <c r="AX448" s="947"/>
      <c r="AY448" s="948"/>
      <c r="AZ448" s="948"/>
      <c r="BA448" s="948"/>
      <c r="BB448" s="948"/>
      <c r="DT448"/>
      <c r="DU448"/>
      <c r="DV448"/>
      <c r="DW448"/>
      <c r="DX448"/>
      <c r="DY448"/>
      <c r="DZ448"/>
      <c r="EA448"/>
      <c r="EB448"/>
      <c r="EC448"/>
      <c r="EL448" s="13"/>
      <c r="EM448" s="13"/>
      <c r="EN448" s="27">
        <f t="shared" si="124"/>
        <v>0</v>
      </c>
      <c r="EO448" s="27" t="str">
        <f t="shared" si="113"/>
        <v/>
      </c>
      <c r="EP448" s="13"/>
      <c r="EQ448" s="13">
        <f>IF(AND(OR($P448="固・国A",$P448="固・国B",$P448="固"),OR($AJ448=PL①!$H$29,$AJ448=PL①!$H$30,$AJ448=PL①!$H$31)),1,0)</f>
        <v>0</v>
      </c>
      <c r="ER448" s="13">
        <f t="shared" si="114"/>
        <v>0</v>
      </c>
      <c r="ES448" s="13">
        <f>IF(ER448=0,1,IF($R$74="",0,VLOOKUP($R$74,PL②!A$58:$P$1530,ER448))+IF($AG$74="",0,VLOOKUP($AG$74,PL②!A$58:$P$1530,ER448))+IF($AV$74="",0,VLOOKUP($AV$74,PL②!A$58:$P$1530,ER448)))</f>
        <v>1</v>
      </c>
      <c r="ET448" s="13" t="str">
        <f t="shared" si="115"/>
        <v/>
      </c>
      <c r="EU448" s="13"/>
      <c r="EV448" s="13">
        <f>IF(OR($P448="固・国A",$P448="固・国B",$P448=PL①!$A$32,$P448=PL①!$A$33),1,0)</f>
        <v>1</v>
      </c>
      <c r="EY448" s="13">
        <f t="shared" si="116"/>
        <v>0</v>
      </c>
      <c r="EZ448" s="13">
        <f t="shared" si="117"/>
        <v>0</v>
      </c>
      <c r="FA448" s="13">
        <f>IF(AND($AJ448=PL①!$H$32,OR(入力①申請書項目!$P448="固・国A",入力①申請書項目!$P448="固・国B",入力①申請書項目!$P448="固")),1,0)</f>
        <v>0</v>
      </c>
      <c r="FB448" s="13">
        <f>IF(AND($R$70=PL②!$G$1,入力①申請書項目!$AJ448=PL①!$H$29,OR(入力①申請書項目!$P448="固・国A",入力①申請書項目!$P448="固・国B",入力①申請書項目!$P448=PL①!$A$32,入力①申請書項目!$P448=PL①!$A$33)),1,0)</f>
        <v>0</v>
      </c>
      <c r="FC448" s="13">
        <f>IF(AND($AW448=PL①!$D$29,OR(入力①申請書項目!$P448="固・国A",入力①申請書項目!$P448="固・国B",入力①申請書項目!$P448="固")),1,0)</f>
        <v>0</v>
      </c>
      <c r="FE448" s="27" t="str">
        <f t="shared" si="118"/>
        <v/>
      </c>
      <c r="FF448" s="27" t="str">
        <f t="shared" si="119"/>
        <v/>
      </c>
      <c r="FG448" s="27" t="str">
        <f t="shared" si="120"/>
        <v/>
      </c>
      <c r="FH448" s="27" t="str">
        <f t="shared" si="121"/>
        <v/>
      </c>
      <c r="FI448" s="27" t="str">
        <f t="shared" si="122"/>
        <v/>
      </c>
      <c r="FK448" s="42">
        <f t="shared" si="123"/>
        <v>1</v>
      </c>
      <c r="FL448" s="42" t="str">
        <f t="shared" si="112"/>
        <v/>
      </c>
    </row>
    <row r="449" spans="4:168" ht="13.5" customHeight="1" x14ac:dyDescent="0.15">
      <c r="D449" s="234">
        <v>279</v>
      </c>
      <c r="E449" s="933"/>
      <c r="F449" s="934"/>
      <c r="G449" s="935"/>
      <c r="H449" s="936"/>
      <c r="I449" s="937"/>
      <c r="J449" s="938"/>
      <c r="K449" s="939"/>
      <c r="L449" s="939"/>
      <c r="M449" s="930"/>
      <c r="N449" s="931"/>
      <c r="O449" s="932"/>
      <c r="P449" s="938"/>
      <c r="Q449" s="938"/>
      <c r="R449" s="938"/>
      <c r="S449" s="938"/>
      <c r="T449" s="940"/>
      <c r="U449" s="940"/>
      <c r="V449" s="940"/>
      <c r="W449" s="940"/>
      <c r="X449" s="940"/>
      <c r="Y449" s="940"/>
      <c r="Z449" s="940"/>
      <c r="AA449" s="940"/>
      <c r="AB449" s="940"/>
      <c r="AC449" s="940"/>
      <c r="AD449" s="949"/>
      <c r="AE449" s="950"/>
      <c r="AF449" s="950"/>
      <c r="AG449" s="943"/>
      <c r="AH449" s="940"/>
      <c r="AI449" s="940"/>
      <c r="AJ449" s="938"/>
      <c r="AK449" s="938"/>
      <c r="AL449" s="938"/>
      <c r="AM449" s="938"/>
      <c r="AN449" s="944"/>
      <c r="AO449" s="944"/>
      <c r="AP449" s="944"/>
      <c r="AQ449" s="940"/>
      <c r="AR449" s="940"/>
      <c r="AS449" s="945">
        <f t="shared" si="125"/>
        <v>0</v>
      </c>
      <c r="AT449" s="945"/>
      <c r="AU449" s="945"/>
      <c r="AV449" s="945"/>
      <c r="AW449" s="946"/>
      <c r="AX449" s="947"/>
      <c r="AY449" s="948"/>
      <c r="AZ449" s="948"/>
      <c r="BA449" s="948"/>
      <c r="BB449" s="948"/>
      <c r="DT449"/>
      <c r="DU449"/>
      <c r="DV449"/>
      <c r="DW449"/>
      <c r="DX449"/>
      <c r="DY449"/>
      <c r="DZ449"/>
      <c r="EA449"/>
      <c r="EB449"/>
      <c r="EC449"/>
      <c r="EL449" s="13"/>
      <c r="EM449" s="13"/>
      <c r="EN449" s="27">
        <f t="shared" si="124"/>
        <v>0</v>
      </c>
      <c r="EO449" s="27" t="str">
        <f t="shared" si="113"/>
        <v/>
      </c>
      <c r="EP449" s="13"/>
      <c r="EQ449" s="13">
        <f>IF(AND(OR($P449="固・国A",$P449="固・国B",$P449="固"),OR($AJ449=PL①!$H$29,$AJ449=PL①!$H$30,$AJ449=PL①!$H$31)),1,0)</f>
        <v>0</v>
      </c>
      <c r="ER449" s="13">
        <f t="shared" si="114"/>
        <v>0</v>
      </c>
      <c r="ES449" s="13">
        <f>IF(ER449=0,1,IF($R$74="",0,VLOOKUP($R$74,PL②!A$58:$P$1530,ER449))+IF($AG$74="",0,VLOOKUP($AG$74,PL②!A$58:$P$1530,ER449))+IF($AV$74="",0,VLOOKUP($AV$74,PL②!A$58:$P$1530,ER449)))</f>
        <v>1</v>
      </c>
      <c r="ET449" s="13" t="str">
        <f t="shared" si="115"/>
        <v/>
      </c>
      <c r="EU449" s="13"/>
      <c r="EV449" s="13">
        <f>IF(OR($P449="固・国A",$P449="固・国B",$P449=PL①!$A$32,$P449=PL①!$A$33),1,0)</f>
        <v>1</v>
      </c>
      <c r="EY449" s="13">
        <f t="shared" si="116"/>
        <v>0</v>
      </c>
      <c r="EZ449" s="13">
        <f t="shared" si="117"/>
        <v>0</v>
      </c>
      <c r="FA449" s="13">
        <f>IF(AND($AJ449=PL①!$H$32,OR(入力①申請書項目!$P449="固・国A",入力①申請書項目!$P449="固・国B",入力①申請書項目!$P449="固")),1,0)</f>
        <v>0</v>
      </c>
      <c r="FB449" s="13">
        <f>IF(AND($R$70=PL②!$G$1,入力①申請書項目!$AJ449=PL①!$H$29,OR(入力①申請書項目!$P449="固・国A",入力①申請書項目!$P449="固・国B",入力①申請書項目!$P449=PL①!$A$32,入力①申請書項目!$P449=PL①!$A$33)),1,0)</f>
        <v>0</v>
      </c>
      <c r="FC449" s="13">
        <f>IF(AND($AW449=PL①!$D$29,OR(入力①申請書項目!$P449="固・国A",入力①申請書項目!$P449="固・国B",入力①申請書項目!$P449="固")),1,0)</f>
        <v>0</v>
      </c>
      <c r="FE449" s="27" t="str">
        <f t="shared" si="118"/>
        <v/>
      </c>
      <c r="FF449" s="27" t="str">
        <f t="shared" si="119"/>
        <v/>
      </c>
      <c r="FG449" s="27" t="str">
        <f t="shared" si="120"/>
        <v/>
      </c>
      <c r="FH449" s="27" t="str">
        <f t="shared" si="121"/>
        <v/>
      </c>
      <c r="FI449" s="27" t="str">
        <f t="shared" si="122"/>
        <v/>
      </c>
      <c r="FK449" s="42">
        <f t="shared" si="123"/>
        <v>1</v>
      </c>
      <c r="FL449" s="42" t="str">
        <f t="shared" si="112"/>
        <v/>
      </c>
    </row>
    <row r="450" spans="4:168" x14ac:dyDescent="0.15">
      <c r="D450" s="234">
        <v>280</v>
      </c>
      <c r="E450" s="933"/>
      <c r="F450" s="934"/>
      <c r="G450" s="935"/>
      <c r="H450" s="936"/>
      <c r="I450" s="937"/>
      <c r="J450" s="938"/>
      <c r="K450" s="939"/>
      <c r="L450" s="939"/>
      <c r="M450" s="930"/>
      <c r="N450" s="931"/>
      <c r="O450" s="932"/>
      <c r="P450" s="938"/>
      <c r="Q450" s="938"/>
      <c r="R450" s="938"/>
      <c r="S450" s="938"/>
      <c r="T450" s="940"/>
      <c r="U450" s="940"/>
      <c r="V450" s="940"/>
      <c r="W450" s="940"/>
      <c r="X450" s="940"/>
      <c r="Y450" s="940"/>
      <c r="Z450" s="940"/>
      <c r="AA450" s="940"/>
      <c r="AB450" s="940"/>
      <c r="AC450" s="940"/>
      <c r="AD450" s="941"/>
      <c r="AE450" s="942"/>
      <c r="AF450" s="942"/>
      <c r="AG450" s="952"/>
      <c r="AH450" s="952"/>
      <c r="AI450" s="943"/>
      <c r="AJ450" s="953"/>
      <c r="AK450" s="954"/>
      <c r="AL450" s="954"/>
      <c r="AM450" s="955"/>
      <c r="AN450" s="944"/>
      <c r="AO450" s="944"/>
      <c r="AP450" s="944"/>
      <c r="AQ450" s="951"/>
      <c r="AR450" s="952"/>
      <c r="AS450" s="945">
        <f t="shared" si="125"/>
        <v>0</v>
      </c>
      <c r="AT450" s="945"/>
      <c r="AU450" s="945"/>
      <c r="AV450" s="945"/>
      <c r="AW450" s="946"/>
      <c r="AX450" s="947"/>
      <c r="AY450" s="948"/>
      <c r="AZ450" s="948"/>
      <c r="BA450" s="948"/>
      <c r="BB450" s="948"/>
      <c r="DT450"/>
      <c r="DU450"/>
      <c r="DV450"/>
      <c r="DW450"/>
      <c r="DX450"/>
      <c r="DY450"/>
      <c r="DZ450"/>
      <c r="EA450"/>
      <c r="EB450"/>
      <c r="EC450"/>
      <c r="EL450" s="13"/>
      <c r="EM450" s="13"/>
      <c r="EN450" s="27">
        <f t="shared" si="124"/>
        <v>0</v>
      </c>
      <c r="EO450" s="27" t="str">
        <f t="shared" si="113"/>
        <v/>
      </c>
      <c r="EP450" s="13"/>
      <c r="EQ450" s="13">
        <f>IF(AND(OR($P450="固・国A",$P450="固・国B",$P450="固"),OR($AJ450=PL①!$H$29,$AJ450=PL①!$H$30,$AJ450=PL①!$H$31)),1,0)</f>
        <v>0</v>
      </c>
      <c r="ER450" s="13">
        <f t="shared" si="114"/>
        <v>0</v>
      </c>
      <c r="ES450" s="13">
        <f>IF(ER450=0,1,IF($R$74="",0,VLOOKUP($R$74,PL②!A$58:$P$1530,ER450))+IF($AG$74="",0,VLOOKUP($AG$74,PL②!A$58:$P$1530,ER450))+IF($AV$74="",0,VLOOKUP($AV$74,PL②!A$58:$P$1530,ER450)))</f>
        <v>1</v>
      </c>
      <c r="ET450" s="13" t="str">
        <f t="shared" si="115"/>
        <v/>
      </c>
      <c r="EU450" s="13"/>
      <c r="EV450" s="13">
        <f>IF(OR($P450="固・国A",$P450="固・国B",$P450=PL①!$A$32,$P450=PL①!$A$33),1,0)</f>
        <v>1</v>
      </c>
      <c r="EY450" s="13">
        <f t="shared" si="116"/>
        <v>0</v>
      </c>
      <c r="EZ450" s="13">
        <f t="shared" si="117"/>
        <v>0</v>
      </c>
      <c r="FA450" s="13">
        <f>IF(AND($AJ450=PL①!$H$32,OR(入力①申請書項目!$P450="固・国A",入力①申請書項目!$P450="固・国B",入力①申請書項目!$P450="固")),1,0)</f>
        <v>0</v>
      </c>
      <c r="FB450" s="13">
        <f>IF(AND($R$70=PL②!$G$1,入力①申請書項目!$AJ450=PL①!$H$29,OR(入力①申請書項目!$P450="固・国A",入力①申請書項目!$P450="固・国B",入力①申請書項目!$P450=PL①!$A$32,入力①申請書項目!$P450=PL①!$A$33)),1,0)</f>
        <v>0</v>
      </c>
      <c r="FC450" s="13">
        <f>IF(AND($AW450=PL①!$D$29,OR(入力①申請書項目!$P450="固・国A",入力①申請書項目!$P450="固・国B",入力①申請書項目!$P450="固")),1,0)</f>
        <v>0</v>
      </c>
      <c r="FE450" s="27" t="str">
        <f t="shared" si="118"/>
        <v/>
      </c>
      <c r="FF450" s="27" t="str">
        <f t="shared" si="119"/>
        <v/>
      </c>
      <c r="FG450" s="27" t="str">
        <f t="shared" si="120"/>
        <v/>
      </c>
      <c r="FH450" s="27" t="str">
        <f t="shared" si="121"/>
        <v/>
      </c>
      <c r="FI450" s="27" t="str">
        <f t="shared" si="122"/>
        <v/>
      </c>
      <c r="FK450" s="42">
        <f t="shared" si="123"/>
        <v>1</v>
      </c>
      <c r="FL450" s="42" t="str">
        <f t="shared" si="112"/>
        <v/>
      </c>
    </row>
    <row r="451" spans="4:168" x14ac:dyDescent="0.15">
      <c r="D451" s="234">
        <v>281</v>
      </c>
      <c r="E451" s="933"/>
      <c r="F451" s="934"/>
      <c r="G451" s="935"/>
      <c r="H451" s="936"/>
      <c r="I451" s="937"/>
      <c r="J451" s="938"/>
      <c r="K451" s="939"/>
      <c r="L451" s="939"/>
      <c r="M451" s="930"/>
      <c r="N451" s="931"/>
      <c r="O451" s="932"/>
      <c r="P451" s="938"/>
      <c r="Q451" s="938"/>
      <c r="R451" s="938"/>
      <c r="S451" s="938"/>
      <c r="T451" s="940"/>
      <c r="U451" s="940"/>
      <c r="V451" s="940"/>
      <c r="W451" s="940"/>
      <c r="X451" s="940"/>
      <c r="Y451" s="940"/>
      <c r="Z451" s="940"/>
      <c r="AA451" s="940"/>
      <c r="AB451" s="940"/>
      <c r="AC451" s="940"/>
      <c r="AD451" s="941"/>
      <c r="AE451" s="942"/>
      <c r="AF451" s="942"/>
      <c r="AG451" s="943"/>
      <c r="AH451" s="940"/>
      <c r="AI451" s="940"/>
      <c r="AJ451" s="938"/>
      <c r="AK451" s="938"/>
      <c r="AL451" s="938"/>
      <c r="AM451" s="938"/>
      <c r="AN451" s="944"/>
      <c r="AO451" s="944"/>
      <c r="AP451" s="944"/>
      <c r="AQ451" s="940"/>
      <c r="AR451" s="940"/>
      <c r="AS451" s="945">
        <f t="shared" si="125"/>
        <v>0</v>
      </c>
      <c r="AT451" s="945"/>
      <c r="AU451" s="945"/>
      <c r="AV451" s="945"/>
      <c r="AW451" s="946"/>
      <c r="AX451" s="947"/>
      <c r="AY451" s="948"/>
      <c r="AZ451" s="948"/>
      <c r="BA451" s="948"/>
      <c r="BB451" s="948"/>
      <c r="DT451"/>
      <c r="DU451"/>
      <c r="DV451"/>
      <c r="DW451"/>
      <c r="DX451"/>
      <c r="DY451"/>
      <c r="DZ451"/>
      <c r="EA451"/>
      <c r="EB451"/>
      <c r="EC451"/>
      <c r="EL451" s="13"/>
      <c r="EM451" s="13"/>
      <c r="EN451" s="27">
        <f t="shared" si="124"/>
        <v>0</v>
      </c>
      <c r="EO451" s="27" t="str">
        <f t="shared" si="113"/>
        <v/>
      </c>
      <c r="EP451" s="13"/>
      <c r="EQ451" s="13">
        <f>IF(AND(OR($P451="固・国A",$P451="固・国B",$P451="固"),OR($AJ451=PL①!$H$29,$AJ451=PL①!$H$30,$AJ451=PL①!$H$31)),1,0)</f>
        <v>0</v>
      </c>
      <c r="ER451" s="13">
        <f t="shared" si="114"/>
        <v>0</v>
      </c>
      <c r="ES451" s="13">
        <f>IF(ER451=0,1,IF($R$74="",0,VLOOKUP($R$74,PL②!A$58:$P$1530,ER451))+IF($AG$74="",0,VLOOKUP($AG$74,PL②!A$58:$P$1530,ER451))+IF($AV$74="",0,VLOOKUP($AV$74,PL②!A$58:$P$1530,ER451)))</f>
        <v>1</v>
      </c>
      <c r="ET451" s="13" t="str">
        <f t="shared" si="115"/>
        <v/>
      </c>
      <c r="EU451" s="13"/>
      <c r="EV451" s="13">
        <f>IF(OR($P451="固・国A",$P451="固・国B",$P451=PL①!$A$32,$P451=PL①!$A$33),1,0)</f>
        <v>1</v>
      </c>
      <c r="EY451" s="13">
        <f t="shared" si="116"/>
        <v>0</v>
      </c>
      <c r="EZ451" s="13">
        <f t="shared" si="117"/>
        <v>0</v>
      </c>
      <c r="FA451" s="13">
        <f>IF(AND($AJ451=PL①!$H$32,OR(入力①申請書項目!$P451="固・国A",入力①申請書項目!$P451="固・国B",入力①申請書項目!$P451="固")),1,0)</f>
        <v>0</v>
      </c>
      <c r="FB451" s="13">
        <f>IF(AND($R$70=PL②!$G$1,入力①申請書項目!$AJ451=PL①!$H$29,OR(入力①申請書項目!$P451="固・国A",入力①申請書項目!$P451="固・国B",入力①申請書項目!$P451=PL①!$A$32,入力①申請書項目!$P451=PL①!$A$33)),1,0)</f>
        <v>0</v>
      </c>
      <c r="FC451" s="13">
        <f>IF(AND($AW451=PL①!$D$29,OR(入力①申請書項目!$P451="固・国A",入力①申請書項目!$P451="固・国B",入力①申請書項目!$P451="固")),1,0)</f>
        <v>0</v>
      </c>
      <c r="FE451" s="27" t="str">
        <f t="shared" si="118"/>
        <v/>
      </c>
      <c r="FF451" s="27" t="str">
        <f t="shared" si="119"/>
        <v/>
      </c>
      <c r="FG451" s="27" t="str">
        <f t="shared" si="120"/>
        <v/>
      </c>
      <c r="FH451" s="27" t="str">
        <f t="shared" si="121"/>
        <v/>
      </c>
      <c r="FI451" s="27" t="str">
        <f t="shared" si="122"/>
        <v/>
      </c>
      <c r="FK451" s="42">
        <f t="shared" si="123"/>
        <v>1</v>
      </c>
      <c r="FL451" s="42" t="str">
        <f t="shared" si="112"/>
        <v/>
      </c>
    </row>
    <row r="452" spans="4:168" x14ac:dyDescent="0.15">
      <c r="D452" s="234">
        <v>282</v>
      </c>
      <c r="E452" s="933"/>
      <c r="F452" s="934"/>
      <c r="G452" s="935"/>
      <c r="H452" s="936"/>
      <c r="I452" s="937"/>
      <c r="J452" s="938"/>
      <c r="K452" s="939"/>
      <c r="L452" s="939"/>
      <c r="M452" s="930"/>
      <c r="N452" s="931"/>
      <c r="O452" s="932"/>
      <c r="P452" s="938"/>
      <c r="Q452" s="938"/>
      <c r="R452" s="938"/>
      <c r="S452" s="938"/>
      <c r="T452" s="940"/>
      <c r="U452" s="940"/>
      <c r="V452" s="940"/>
      <c r="W452" s="940"/>
      <c r="X452" s="940"/>
      <c r="Y452" s="940"/>
      <c r="Z452" s="940"/>
      <c r="AA452" s="940"/>
      <c r="AB452" s="940"/>
      <c r="AC452" s="940"/>
      <c r="AD452" s="949"/>
      <c r="AE452" s="950"/>
      <c r="AF452" s="950"/>
      <c r="AG452" s="943"/>
      <c r="AH452" s="940"/>
      <c r="AI452" s="940"/>
      <c r="AJ452" s="938"/>
      <c r="AK452" s="938"/>
      <c r="AL452" s="938"/>
      <c r="AM452" s="938"/>
      <c r="AN452" s="944"/>
      <c r="AO452" s="944"/>
      <c r="AP452" s="944"/>
      <c r="AQ452" s="940"/>
      <c r="AR452" s="940"/>
      <c r="AS452" s="945">
        <f t="shared" si="125"/>
        <v>0</v>
      </c>
      <c r="AT452" s="945"/>
      <c r="AU452" s="945"/>
      <c r="AV452" s="945"/>
      <c r="AW452" s="946"/>
      <c r="AX452" s="947"/>
      <c r="AY452" s="948"/>
      <c r="AZ452" s="948"/>
      <c r="BA452" s="948"/>
      <c r="BB452" s="948"/>
      <c r="DT452"/>
      <c r="DU452"/>
      <c r="DV452"/>
      <c r="DW452"/>
      <c r="DX452"/>
      <c r="DY452"/>
      <c r="DZ452"/>
      <c r="EA452"/>
      <c r="EB452"/>
      <c r="EC452"/>
      <c r="EL452" s="13"/>
      <c r="EM452" s="13"/>
      <c r="EN452" s="27">
        <f t="shared" si="124"/>
        <v>0</v>
      </c>
      <c r="EO452" s="27" t="str">
        <f t="shared" si="113"/>
        <v/>
      </c>
      <c r="EP452" s="13"/>
      <c r="EQ452" s="13">
        <f>IF(AND(OR($P452="固・国A",$P452="固・国B",$P452="固"),OR($AJ452=PL①!$H$29,$AJ452=PL①!$H$30,$AJ452=PL①!$H$31)),1,0)</f>
        <v>0</v>
      </c>
      <c r="ER452" s="13">
        <f t="shared" si="114"/>
        <v>0</v>
      </c>
      <c r="ES452" s="13">
        <f>IF(ER452=0,1,IF($R$74="",0,VLOOKUP($R$74,PL②!A$58:$P$1530,ER452))+IF($AG$74="",0,VLOOKUP($AG$74,PL②!A$58:$P$1530,ER452))+IF($AV$74="",0,VLOOKUP($AV$74,PL②!A$58:$P$1530,ER452)))</f>
        <v>1</v>
      </c>
      <c r="ET452" s="13" t="str">
        <f t="shared" si="115"/>
        <v/>
      </c>
      <c r="EU452" s="13"/>
      <c r="EV452" s="13">
        <f>IF(OR($P452="固・国A",$P452="固・国B",$P452=PL①!$A$32,$P452=PL①!$A$33),1,0)</f>
        <v>1</v>
      </c>
      <c r="EY452" s="13">
        <f t="shared" si="116"/>
        <v>0</v>
      </c>
      <c r="EZ452" s="13">
        <f t="shared" si="117"/>
        <v>0</v>
      </c>
      <c r="FA452" s="13">
        <f>IF(AND($AJ452=PL①!$H$32,OR(入力①申請書項目!$P452="固・国A",入力①申請書項目!$P452="固・国B",入力①申請書項目!$P452="固")),1,0)</f>
        <v>0</v>
      </c>
      <c r="FB452" s="13">
        <f>IF(AND($R$70=PL②!$G$1,入力①申請書項目!$AJ452=PL①!$H$29,OR(入力①申請書項目!$P452="固・国A",入力①申請書項目!$P452="固・国B",入力①申請書項目!$P452=PL①!$A$32,入力①申請書項目!$P452=PL①!$A$33)),1,0)</f>
        <v>0</v>
      </c>
      <c r="FC452" s="13">
        <f>IF(AND($AW452=PL①!$D$29,OR(入力①申請書項目!$P452="固・国A",入力①申請書項目!$P452="固・国B",入力①申請書項目!$P452="固")),1,0)</f>
        <v>0</v>
      </c>
      <c r="FE452" s="27" t="str">
        <f t="shared" si="118"/>
        <v/>
      </c>
      <c r="FF452" s="27" t="str">
        <f t="shared" si="119"/>
        <v/>
      </c>
      <c r="FG452" s="27" t="str">
        <f t="shared" si="120"/>
        <v/>
      </c>
      <c r="FH452" s="27" t="str">
        <f t="shared" si="121"/>
        <v/>
      </c>
      <c r="FI452" s="27" t="str">
        <f t="shared" si="122"/>
        <v/>
      </c>
      <c r="FK452" s="42">
        <f t="shared" si="123"/>
        <v>1</v>
      </c>
      <c r="FL452" s="42" t="str">
        <f t="shared" si="112"/>
        <v/>
      </c>
    </row>
    <row r="453" spans="4:168" x14ac:dyDescent="0.15">
      <c r="D453" s="234">
        <v>283</v>
      </c>
      <c r="E453" s="933"/>
      <c r="F453" s="934"/>
      <c r="G453" s="935"/>
      <c r="H453" s="936"/>
      <c r="I453" s="937"/>
      <c r="J453" s="938"/>
      <c r="K453" s="939"/>
      <c r="L453" s="939"/>
      <c r="M453" s="930"/>
      <c r="N453" s="931"/>
      <c r="O453" s="932"/>
      <c r="P453" s="938"/>
      <c r="Q453" s="938"/>
      <c r="R453" s="938"/>
      <c r="S453" s="938"/>
      <c r="T453" s="940"/>
      <c r="U453" s="940"/>
      <c r="V453" s="940"/>
      <c r="W453" s="940"/>
      <c r="X453" s="940"/>
      <c r="Y453" s="940"/>
      <c r="Z453" s="940"/>
      <c r="AA453" s="940"/>
      <c r="AB453" s="940"/>
      <c r="AC453" s="940"/>
      <c r="AD453" s="941"/>
      <c r="AE453" s="942"/>
      <c r="AF453" s="942"/>
      <c r="AG453" s="952"/>
      <c r="AH453" s="952"/>
      <c r="AI453" s="943"/>
      <c r="AJ453" s="953"/>
      <c r="AK453" s="954"/>
      <c r="AL453" s="954"/>
      <c r="AM453" s="955"/>
      <c r="AN453" s="944"/>
      <c r="AO453" s="944"/>
      <c r="AP453" s="944"/>
      <c r="AQ453" s="951"/>
      <c r="AR453" s="952"/>
      <c r="AS453" s="945">
        <f t="shared" si="125"/>
        <v>0</v>
      </c>
      <c r="AT453" s="945"/>
      <c r="AU453" s="945"/>
      <c r="AV453" s="945"/>
      <c r="AW453" s="946"/>
      <c r="AX453" s="947"/>
      <c r="AY453" s="948"/>
      <c r="AZ453" s="948"/>
      <c r="BA453" s="948"/>
      <c r="BB453" s="948"/>
      <c r="DT453"/>
      <c r="DU453"/>
      <c r="DV453"/>
      <c r="DW453"/>
      <c r="DX453"/>
      <c r="DY453"/>
      <c r="DZ453"/>
      <c r="EA453"/>
      <c r="EB453"/>
      <c r="EC453"/>
      <c r="EL453" s="13"/>
      <c r="EM453" s="13"/>
      <c r="EN453" s="27">
        <f t="shared" si="124"/>
        <v>0</v>
      </c>
      <c r="EO453" s="27" t="str">
        <f t="shared" si="113"/>
        <v/>
      </c>
      <c r="EP453" s="13"/>
      <c r="EQ453" s="13">
        <f>IF(AND(OR($P453="固・国A",$P453="固・国B",$P453="固"),OR($AJ453=PL①!$H$29,$AJ453=PL①!$H$30,$AJ453=PL①!$H$31)),1,0)</f>
        <v>0</v>
      </c>
      <c r="ER453" s="13">
        <f t="shared" si="114"/>
        <v>0</v>
      </c>
      <c r="ES453" s="13">
        <f>IF(ER453=0,1,IF($R$74="",0,VLOOKUP($R$74,PL②!A$58:$P$1530,ER453))+IF($AG$74="",0,VLOOKUP($AG$74,PL②!A$58:$P$1530,ER453))+IF($AV$74="",0,VLOOKUP($AV$74,PL②!A$58:$P$1530,ER453)))</f>
        <v>1</v>
      </c>
      <c r="ET453" s="13" t="str">
        <f t="shared" si="115"/>
        <v/>
      </c>
      <c r="EU453" s="13"/>
      <c r="EV453" s="13">
        <f>IF(OR($P453="固・国A",$P453="固・国B",$P453=PL①!$A$32,$P453=PL①!$A$33),1,0)</f>
        <v>1</v>
      </c>
      <c r="EY453" s="13">
        <f t="shared" si="116"/>
        <v>0</v>
      </c>
      <c r="EZ453" s="13">
        <f t="shared" si="117"/>
        <v>0</v>
      </c>
      <c r="FA453" s="13">
        <f>IF(AND($AJ453=PL①!$H$32,OR(入力①申請書項目!$P453="固・国A",入力①申請書項目!$P453="固・国B",入力①申請書項目!$P453="固")),1,0)</f>
        <v>0</v>
      </c>
      <c r="FB453" s="13">
        <f>IF(AND($R$70=PL②!$G$1,入力①申請書項目!$AJ453=PL①!$H$29,OR(入力①申請書項目!$P453="固・国A",入力①申請書項目!$P453="固・国B",入力①申請書項目!$P453=PL①!$A$32,入力①申請書項目!$P453=PL①!$A$33)),1,0)</f>
        <v>0</v>
      </c>
      <c r="FC453" s="13">
        <f>IF(AND($AW453=PL①!$D$29,OR(入力①申請書項目!$P453="固・国A",入力①申請書項目!$P453="固・国B",入力①申請書項目!$P453="固")),1,0)</f>
        <v>0</v>
      </c>
      <c r="FE453" s="27" t="str">
        <f t="shared" si="118"/>
        <v/>
      </c>
      <c r="FF453" s="27" t="str">
        <f t="shared" si="119"/>
        <v/>
      </c>
      <c r="FG453" s="27" t="str">
        <f t="shared" si="120"/>
        <v/>
      </c>
      <c r="FH453" s="27" t="str">
        <f t="shared" si="121"/>
        <v/>
      </c>
      <c r="FI453" s="27" t="str">
        <f t="shared" si="122"/>
        <v/>
      </c>
      <c r="FK453" s="42">
        <f t="shared" si="123"/>
        <v>1</v>
      </c>
      <c r="FL453" s="42" t="str">
        <f t="shared" si="112"/>
        <v/>
      </c>
    </row>
    <row r="454" spans="4:168" x14ac:dyDescent="0.15">
      <c r="D454" s="234">
        <v>284</v>
      </c>
      <c r="E454" s="933"/>
      <c r="F454" s="934"/>
      <c r="G454" s="935"/>
      <c r="H454" s="936"/>
      <c r="I454" s="937"/>
      <c r="J454" s="938"/>
      <c r="K454" s="939"/>
      <c r="L454" s="939"/>
      <c r="M454" s="930"/>
      <c r="N454" s="931"/>
      <c r="O454" s="932"/>
      <c r="P454" s="938"/>
      <c r="Q454" s="938"/>
      <c r="R454" s="938"/>
      <c r="S454" s="938"/>
      <c r="T454" s="940"/>
      <c r="U454" s="940"/>
      <c r="V454" s="940"/>
      <c r="W454" s="940"/>
      <c r="X454" s="940"/>
      <c r="Y454" s="940"/>
      <c r="Z454" s="940"/>
      <c r="AA454" s="940"/>
      <c r="AB454" s="940"/>
      <c r="AC454" s="940"/>
      <c r="AD454" s="941"/>
      <c r="AE454" s="942"/>
      <c r="AF454" s="942"/>
      <c r="AG454" s="943"/>
      <c r="AH454" s="940"/>
      <c r="AI454" s="940"/>
      <c r="AJ454" s="938"/>
      <c r="AK454" s="938"/>
      <c r="AL454" s="938"/>
      <c r="AM454" s="938"/>
      <c r="AN454" s="944"/>
      <c r="AO454" s="944"/>
      <c r="AP454" s="944"/>
      <c r="AQ454" s="940"/>
      <c r="AR454" s="940"/>
      <c r="AS454" s="945">
        <f t="shared" si="125"/>
        <v>0</v>
      </c>
      <c r="AT454" s="945"/>
      <c r="AU454" s="945"/>
      <c r="AV454" s="945"/>
      <c r="AW454" s="946"/>
      <c r="AX454" s="947"/>
      <c r="AY454" s="948"/>
      <c r="AZ454" s="948"/>
      <c r="BA454" s="948"/>
      <c r="BB454" s="948"/>
      <c r="DT454"/>
      <c r="DU454"/>
      <c r="DV454"/>
      <c r="DW454"/>
      <c r="DX454"/>
      <c r="DY454"/>
      <c r="DZ454"/>
      <c r="EA454"/>
      <c r="EB454"/>
      <c r="EC454"/>
      <c r="EL454" s="13"/>
      <c r="EM454" s="13"/>
      <c r="EN454" s="27">
        <f t="shared" si="124"/>
        <v>0</v>
      </c>
      <c r="EO454" s="27" t="str">
        <f t="shared" si="113"/>
        <v/>
      </c>
      <c r="EP454" s="13"/>
      <c r="EQ454" s="13">
        <f>IF(AND(OR($P454="固・国A",$P454="固・国B",$P454="固"),OR($AJ454=PL①!$H$29,$AJ454=PL①!$H$30,$AJ454=PL①!$H$31)),1,0)</f>
        <v>0</v>
      </c>
      <c r="ER454" s="13">
        <f t="shared" si="114"/>
        <v>0</v>
      </c>
      <c r="ES454" s="13">
        <f>IF(ER454=0,1,IF($R$74="",0,VLOOKUP($R$74,PL②!A$58:$P$1530,ER454))+IF($AG$74="",0,VLOOKUP($AG$74,PL②!A$58:$P$1530,ER454))+IF($AV$74="",0,VLOOKUP($AV$74,PL②!A$58:$P$1530,ER454)))</f>
        <v>1</v>
      </c>
      <c r="ET454" s="13" t="str">
        <f t="shared" si="115"/>
        <v/>
      </c>
      <c r="EU454" s="13"/>
      <c r="EV454" s="13">
        <f>IF(OR($P454="固・国A",$P454="固・国B",$P454=PL①!$A$32,$P454=PL①!$A$33),1,0)</f>
        <v>1</v>
      </c>
      <c r="EY454" s="13">
        <f t="shared" si="116"/>
        <v>0</v>
      </c>
      <c r="EZ454" s="13">
        <f t="shared" si="117"/>
        <v>0</v>
      </c>
      <c r="FA454" s="13">
        <f>IF(AND($AJ454=PL①!$H$32,OR(入力①申請書項目!$P454="固・国A",入力①申請書項目!$P454="固・国B",入力①申請書項目!$P454="固")),1,0)</f>
        <v>0</v>
      </c>
      <c r="FB454" s="13">
        <f>IF(AND($R$70=PL②!$G$1,入力①申請書項目!$AJ454=PL①!$H$29,OR(入力①申請書項目!$P454="固・国A",入力①申請書項目!$P454="固・国B",入力①申請書項目!$P454=PL①!$A$32,入力①申請書項目!$P454=PL①!$A$33)),1,0)</f>
        <v>0</v>
      </c>
      <c r="FC454" s="13">
        <f>IF(AND($AW454=PL①!$D$29,OR(入力①申請書項目!$P454="固・国A",入力①申請書項目!$P454="固・国B",入力①申請書項目!$P454="固")),1,0)</f>
        <v>0</v>
      </c>
      <c r="FE454" s="27" t="str">
        <f t="shared" si="118"/>
        <v/>
      </c>
      <c r="FF454" s="27" t="str">
        <f t="shared" si="119"/>
        <v/>
      </c>
      <c r="FG454" s="27" t="str">
        <f t="shared" si="120"/>
        <v/>
      </c>
      <c r="FH454" s="27" t="str">
        <f t="shared" si="121"/>
        <v/>
      </c>
      <c r="FI454" s="27" t="str">
        <f t="shared" si="122"/>
        <v/>
      </c>
      <c r="FK454" s="42">
        <f t="shared" si="123"/>
        <v>1</v>
      </c>
      <c r="FL454" s="42" t="str">
        <f t="shared" si="112"/>
        <v/>
      </c>
    </row>
    <row r="455" spans="4:168" x14ac:dyDescent="0.15">
      <c r="D455" s="234">
        <v>285</v>
      </c>
      <c r="E455" s="933"/>
      <c r="F455" s="934"/>
      <c r="G455" s="935"/>
      <c r="H455" s="936"/>
      <c r="I455" s="937"/>
      <c r="J455" s="938"/>
      <c r="K455" s="939"/>
      <c r="L455" s="939"/>
      <c r="M455" s="930"/>
      <c r="N455" s="931"/>
      <c r="O455" s="932"/>
      <c r="P455" s="938"/>
      <c r="Q455" s="938"/>
      <c r="R455" s="938"/>
      <c r="S455" s="938"/>
      <c r="T455" s="940"/>
      <c r="U455" s="940"/>
      <c r="V455" s="940"/>
      <c r="W455" s="940"/>
      <c r="X455" s="940"/>
      <c r="Y455" s="940"/>
      <c r="Z455" s="940"/>
      <c r="AA455" s="940"/>
      <c r="AB455" s="940"/>
      <c r="AC455" s="940"/>
      <c r="AD455" s="949"/>
      <c r="AE455" s="950"/>
      <c r="AF455" s="950"/>
      <c r="AG455" s="943"/>
      <c r="AH455" s="940"/>
      <c r="AI455" s="940"/>
      <c r="AJ455" s="938"/>
      <c r="AK455" s="938"/>
      <c r="AL455" s="938"/>
      <c r="AM455" s="938"/>
      <c r="AN455" s="944"/>
      <c r="AO455" s="944"/>
      <c r="AP455" s="944"/>
      <c r="AQ455" s="940"/>
      <c r="AR455" s="940"/>
      <c r="AS455" s="945">
        <f t="shared" si="125"/>
        <v>0</v>
      </c>
      <c r="AT455" s="945"/>
      <c r="AU455" s="945"/>
      <c r="AV455" s="945"/>
      <c r="AW455" s="946"/>
      <c r="AX455" s="947"/>
      <c r="AY455" s="948"/>
      <c r="AZ455" s="948"/>
      <c r="BA455" s="948"/>
      <c r="BB455" s="948"/>
      <c r="DT455"/>
      <c r="DU455"/>
      <c r="DV455"/>
      <c r="DW455"/>
      <c r="DX455"/>
      <c r="DY455"/>
      <c r="DZ455"/>
      <c r="EA455"/>
      <c r="EB455"/>
      <c r="EC455"/>
      <c r="EL455" s="13"/>
      <c r="EM455" s="13"/>
      <c r="EN455" s="27">
        <f t="shared" si="124"/>
        <v>0</v>
      </c>
      <c r="EO455" s="27" t="str">
        <f t="shared" si="113"/>
        <v/>
      </c>
      <c r="EP455" s="13"/>
      <c r="EQ455" s="13">
        <f>IF(AND(OR($P455="固・国A",$P455="固・国B",$P455="固"),OR($AJ455=PL①!$H$29,$AJ455=PL①!$H$30,$AJ455=PL①!$H$31)),1,0)</f>
        <v>0</v>
      </c>
      <c r="ER455" s="13">
        <f t="shared" si="114"/>
        <v>0</v>
      </c>
      <c r="ES455" s="13">
        <f>IF(ER455=0,1,IF($R$74="",0,VLOOKUP($R$74,PL②!A$58:$P$1530,ER455))+IF($AG$74="",0,VLOOKUP($AG$74,PL②!A$58:$P$1530,ER455))+IF($AV$74="",0,VLOOKUP($AV$74,PL②!A$58:$P$1530,ER455)))</f>
        <v>1</v>
      </c>
      <c r="ET455" s="13" t="str">
        <f t="shared" si="115"/>
        <v/>
      </c>
      <c r="EU455" s="13"/>
      <c r="EV455" s="13">
        <f>IF(OR($P455="固・国A",$P455="固・国B",$P455=PL①!$A$32,$P455=PL①!$A$33),1,0)</f>
        <v>1</v>
      </c>
      <c r="EY455" s="13">
        <f t="shared" si="116"/>
        <v>0</v>
      </c>
      <c r="EZ455" s="13">
        <f t="shared" si="117"/>
        <v>0</v>
      </c>
      <c r="FA455" s="13">
        <f>IF(AND($AJ455=PL①!$H$32,OR(入力①申請書項目!$P455="固・国A",入力①申請書項目!$P455="固・国B",入力①申請書項目!$P455="固")),1,0)</f>
        <v>0</v>
      </c>
      <c r="FB455" s="13">
        <f>IF(AND($R$70=PL②!$G$1,入力①申請書項目!$AJ455=PL①!$H$29,OR(入力①申請書項目!$P455="固・国A",入力①申請書項目!$P455="固・国B",入力①申請書項目!$P455=PL①!$A$32,入力①申請書項目!$P455=PL①!$A$33)),1,0)</f>
        <v>0</v>
      </c>
      <c r="FC455" s="13">
        <f>IF(AND($AW455=PL①!$D$29,OR(入力①申請書項目!$P455="固・国A",入力①申請書項目!$P455="固・国B",入力①申請書項目!$P455="固")),1,0)</f>
        <v>0</v>
      </c>
      <c r="FE455" s="27" t="str">
        <f t="shared" si="118"/>
        <v/>
      </c>
      <c r="FF455" s="27" t="str">
        <f t="shared" si="119"/>
        <v/>
      </c>
      <c r="FG455" s="27" t="str">
        <f t="shared" si="120"/>
        <v/>
      </c>
      <c r="FH455" s="27" t="str">
        <f t="shared" si="121"/>
        <v/>
      </c>
      <c r="FI455" s="27" t="str">
        <f t="shared" si="122"/>
        <v/>
      </c>
      <c r="FK455" s="42">
        <f t="shared" si="123"/>
        <v>1</v>
      </c>
      <c r="FL455" s="42" t="str">
        <f t="shared" si="112"/>
        <v/>
      </c>
    </row>
    <row r="456" spans="4:168" x14ac:dyDescent="0.15">
      <c r="D456" s="234">
        <v>286</v>
      </c>
      <c r="E456" s="933"/>
      <c r="F456" s="934"/>
      <c r="G456" s="935"/>
      <c r="H456" s="936"/>
      <c r="I456" s="937"/>
      <c r="J456" s="938"/>
      <c r="K456" s="939"/>
      <c r="L456" s="939"/>
      <c r="M456" s="930"/>
      <c r="N456" s="931"/>
      <c r="O456" s="932"/>
      <c r="P456" s="938"/>
      <c r="Q456" s="938"/>
      <c r="R456" s="938"/>
      <c r="S456" s="938"/>
      <c r="T456" s="940"/>
      <c r="U456" s="940"/>
      <c r="V456" s="940"/>
      <c r="W456" s="940"/>
      <c r="X456" s="940"/>
      <c r="Y456" s="940"/>
      <c r="Z456" s="940"/>
      <c r="AA456" s="940"/>
      <c r="AB456" s="940"/>
      <c r="AC456" s="940"/>
      <c r="AD456" s="941"/>
      <c r="AE456" s="942"/>
      <c r="AF456" s="942"/>
      <c r="AG456" s="952"/>
      <c r="AH456" s="952"/>
      <c r="AI456" s="943"/>
      <c r="AJ456" s="953"/>
      <c r="AK456" s="954"/>
      <c r="AL456" s="954"/>
      <c r="AM456" s="955"/>
      <c r="AN456" s="944"/>
      <c r="AO456" s="944"/>
      <c r="AP456" s="944"/>
      <c r="AQ456" s="951"/>
      <c r="AR456" s="952"/>
      <c r="AS456" s="945">
        <f t="shared" si="125"/>
        <v>0</v>
      </c>
      <c r="AT456" s="945"/>
      <c r="AU456" s="945"/>
      <c r="AV456" s="945"/>
      <c r="AW456" s="946"/>
      <c r="AX456" s="947"/>
      <c r="AY456" s="948"/>
      <c r="AZ456" s="948"/>
      <c r="BA456" s="948"/>
      <c r="BB456" s="948"/>
      <c r="DT456"/>
      <c r="DU456"/>
      <c r="DV456"/>
      <c r="DW456"/>
      <c r="DX456"/>
      <c r="DY456"/>
      <c r="DZ456"/>
      <c r="EA456"/>
      <c r="EB456"/>
      <c r="EC456"/>
      <c r="EL456" s="13"/>
      <c r="EM456" s="13"/>
      <c r="EN456" s="27">
        <f t="shared" si="124"/>
        <v>0</v>
      </c>
      <c r="EO456" s="27" t="str">
        <f t="shared" si="113"/>
        <v/>
      </c>
      <c r="EP456" s="13"/>
      <c r="EQ456" s="13">
        <f>IF(AND(OR($P456="固・国A",$P456="固・国B",$P456="固"),OR($AJ456=PL①!$H$29,$AJ456=PL①!$H$30,$AJ456=PL①!$H$31)),1,0)</f>
        <v>0</v>
      </c>
      <c r="ER456" s="13">
        <f t="shared" si="114"/>
        <v>0</v>
      </c>
      <c r="ES456" s="13">
        <f>IF(ER456=0,1,IF($R$74="",0,VLOOKUP($R$74,PL②!A$58:$P$1530,ER456))+IF($AG$74="",0,VLOOKUP($AG$74,PL②!A$58:$P$1530,ER456))+IF($AV$74="",0,VLOOKUP($AV$74,PL②!A$58:$P$1530,ER456)))</f>
        <v>1</v>
      </c>
      <c r="ET456" s="13" t="str">
        <f t="shared" si="115"/>
        <v/>
      </c>
      <c r="EU456" s="13"/>
      <c r="EV456" s="13">
        <f>IF(OR($P456="固・国A",$P456="固・国B",$P456=PL①!$A$32,$P456=PL①!$A$33),1,0)</f>
        <v>1</v>
      </c>
      <c r="EY456" s="13">
        <f t="shared" si="116"/>
        <v>0</v>
      </c>
      <c r="EZ456" s="13">
        <f t="shared" si="117"/>
        <v>0</v>
      </c>
      <c r="FA456" s="13">
        <f>IF(AND($AJ456=PL①!$H$32,OR(入力①申請書項目!$P456="固・国A",入力①申請書項目!$P456="固・国B",入力①申請書項目!$P456="固")),1,0)</f>
        <v>0</v>
      </c>
      <c r="FB456" s="13">
        <f>IF(AND($R$70=PL②!$G$1,入力①申請書項目!$AJ456=PL①!$H$29,OR(入力①申請書項目!$P456="固・国A",入力①申請書項目!$P456="固・国B",入力①申請書項目!$P456=PL①!$A$32,入力①申請書項目!$P456=PL①!$A$33)),1,0)</f>
        <v>0</v>
      </c>
      <c r="FC456" s="13">
        <f>IF(AND($AW456=PL①!$D$29,OR(入力①申請書項目!$P456="固・国A",入力①申請書項目!$P456="固・国B",入力①申請書項目!$P456="固")),1,0)</f>
        <v>0</v>
      </c>
      <c r="FE456" s="27" t="str">
        <f t="shared" si="118"/>
        <v/>
      </c>
      <c r="FF456" s="27" t="str">
        <f t="shared" si="119"/>
        <v/>
      </c>
      <c r="FG456" s="27" t="str">
        <f t="shared" si="120"/>
        <v/>
      </c>
      <c r="FH456" s="27" t="str">
        <f t="shared" si="121"/>
        <v/>
      </c>
      <c r="FI456" s="27" t="str">
        <f t="shared" si="122"/>
        <v/>
      </c>
      <c r="FK456" s="42">
        <f t="shared" si="123"/>
        <v>1</v>
      </c>
      <c r="FL456" s="42" t="str">
        <f t="shared" si="112"/>
        <v/>
      </c>
    </row>
    <row r="457" spans="4:168" x14ac:dyDescent="0.15">
      <c r="D457" s="234">
        <v>287</v>
      </c>
      <c r="E457" s="933"/>
      <c r="F457" s="934"/>
      <c r="G457" s="935"/>
      <c r="H457" s="936"/>
      <c r="I457" s="937"/>
      <c r="J457" s="938"/>
      <c r="K457" s="939"/>
      <c r="L457" s="939"/>
      <c r="M457" s="930"/>
      <c r="N457" s="931"/>
      <c r="O457" s="932"/>
      <c r="P457" s="938"/>
      <c r="Q457" s="938"/>
      <c r="R457" s="938"/>
      <c r="S457" s="938"/>
      <c r="T457" s="940"/>
      <c r="U457" s="940"/>
      <c r="V457" s="940"/>
      <c r="W457" s="940"/>
      <c r="X457" s="940"/>
      <c r="Y457" s="940"/>
      <c r="Z457" s="940"/>
      <c r="AA457" s="940"/>
      <c r="AB457" s="940"/>
      <c r="AC457" s="940"/>
      <c r="AD457" s="941"/>
      <c r="AE457" s="942"/>
      <c r="AF457" s="942"/>
      <c r="AG457" s="943"/>
      <c r="AH457" s="940"/>
      <c r="AI457" s="940"/>
      <c r="AJ457" s="938"/>
      <c r="AK457" s="938"/>
      <c r="AL457" s="938"/>
      <c r="AM457" s="938"/>
      <c r="AN457" s="944"/>
      <c r="AO457" s="944"/>
      <c r="AP457" s="944"/>
      <c r="AQ457" s="940"/>
      <c r="AR457" s="940"/>
      <c r="AS457" s="945">
        <f t="shared" si="125"/>
        <v>0</v>
      </c>
      <c r="AT457" s="945"/>
      <c r="AU457" s="945"/>
      <c r="AV457" s="945"/>
      <c r="AW457" s="946"/>
      <c r="AX457" s="947"/>
      <c r="AY457" s="948"/>
      <c r="AZ457" s="948"/>
      <c r="BA457" s="948"/>
      <c r="BB457" s="948"/>
      <c r="DT457"/>
      <c r="DU457"/>
      <c r="DV457"/>
      <c r="DW457"/>
      <c r="DX457"/>
      <c r="DY457"/>
      <c r="DZ457"/>
      <c r="EA457"/>
      <c r="EB457"/>
      <c r="EC457"/>
      <c r="EL457" s="13"/>
      <c r="EM457" s="13"/>
      <c r="EN457" s="27">
        <f t="shared" si="124"/>
        <v>0</v>
      </c>
      <c r="EO457" s="27" t="str">
        <f t="shared" si="113"/>
        <v/>
      </c>
      <c r="EP457" s="13"/>
      <c r="EQ457" s="13">
        <f>IF(AND(OR($P457="固・国A",$P457="固・国B",$P457="固"),OR($AJ457=PL①!$H$29,$AJ457=PL①!$H$30,$AJ457=PL①!$H$31)),1,0)</f>
        <v>0</v>
      </c>
      <c r="ER457" s="13">
        <f t="shared" si="114"/>
        <v>0</v>
      </c>
      <c r="ES457" s="13">
        <f>IF(ER457=0,1,IF($R$74="",0,VLOOKUP($R$74,PL②!A$58:$P$1530,ER457))+IF($AG$74="",0,VLOOKUP($AG$74,PL②!A$58:$P$1530,ER457))+IF($AV$74="",0,VLOOKUP($AV$74,PL②!A$58:$P$1530,ER457)))</f>
        <v>1</v>
      </c>
      <c r="ET457" s="13" t="str">
        <f t="shared" si="115"/>
        <v/>
      </c>
      <c r="EU457" s="13"/>
      <c r="EV457" s="13">
        <f>IF(OR($P457="固・国A",$P457="固・国B",$P457=PL①!$A$32,$P457=PL①!$A$33),1,0)</f>
        <v>1</v>
      </c>
      <c r="EY457" s="13">
        <f t="shared" si="116"/>
        <v>0</v>
      </c>
      <c r="EZ457" s="13">
        <f t="shared" si="117"/>
        <v>0</v>
      </c>
      <c r="FA457" s="13">
        <f>IF(AND($AJ457=PL①!$H$32,OR(入力①申請書項目!$P457="固・国A",入力①申請書項目!$P457="固・国B",入力①申請書項目!$P457="固")),1,0)</f>
        <v>0</v>
      </c>
      <c r="FB457" s="13">
        <f>IF(AND($R$70=PL②!$G$1,入力①申請書項目!$AJ457=PL①!$H$29,OR(入力①申請書項目!$P457="固・国A",入力①申請書項目!$P457="固・国B",入力①申請書項目!$P457=PL①!$A$32,入力①申請書項目!$P457=PL①!$A$33)),1,0)</f>
        <v>0</v>
      </c>
      <c r="FC457" s="13">
        <f>IF(AND($AW457=PL①!$D$29,OR(入力①申請書項目!$P457="固・国A",入力①申請書項目!$P457="固・国B",入力①申請書項目!$P457="固")),1,0)</f>
        <v>0</v>
      </c>
      <c r="FE457" s="27" t="str">
        <f t="shared" si="118"/>
        <v/>
      </c>
      <c r="FF457" s="27" t="str">
        <f t="shared" si="119"/>
        <v/>
      </c>
      <c r="FG457" s="27" t="str">
        <f t="shared" si="120"/>
        <v/>
      </c>
      <c r="FH457" s="27" t="str">
        <f t="shared" si="121"/>
        <v/>
      </c>
      <c r="FI457" s="27" t="str">
        <f t="shared" si="122"/>
        <v/>
      </c>
      <c r="FK457" s="42">
        <f t="shared" si="123"/>
        <v>1</v>
      </c>
      <c r="FL457" s="42" t="str">
        <f t="shared" si="112"/>
        <v/>
      </c>
    </row>
    <row r="458" spans="4:168" x14ac:dyDescent="0.15">
      <c r="D458" s="234">
        <v>288</v>
      </c>
      <c r="E458" s="933"/>
      <c r="F458" s="934"/>
      <c r="G458" s="935"/>
      <c r="H458" s="936"/>
      <c r="I458" s="937"/>
      <c r="J458" s="938"/>
      <c r="K458" s="939"/>
      <c r="L458" s="939"/>
      <c r="M458" s="930"/>
      <c r="N458" s="931"/>
      <c r="O458" s="932"/>
      <c r="P458" s="938"/>
      <c r="Q458" s="938"/>
      <c r="R458" s="938"/>
      <c r="S458" s="938"/>
      <c r="T458" s="940"/>
      <c r="U458" s="940"/>
      <c r="V458" s="940"/>
      <c r="W458" s="940"/>
      <c r="X458" s="940"/>
      <c r="Y458" s="940"/>
      <c r="Z458" s="940"/>
      <c r="AA458" s="940"/>
      <c r="AB458" s="940"/>
      <c r="AC458" s="940"/>
      <c r="AD458" s="949"/>
      <c r="AE458" s="950"/>
      <c r="AF458" s="950"/>
      <c r="AG458" s="943"/>
      <c r="AH458" s="940"/>
      <c r="AI458" s="940"/>
      <c r="AJ458" s="938"/>
      <c r="AK458" s="938"/>
      <c r="AL458" s="938"/>
      <c r="AM458" s="938"/>
      <c r="AN458" s="944"/>
      <c r="AO458" s="944"/>
      <c r="AP458" s="944"/>
      <c r="AQ458" s="940"/>
      <c r="AR458" s="940"/>
      <c r="AS458" s="945">
        <f t="shared" si="125"/>
        <v>0</v>
      </c>
      <c r="AT458" s="945"/>
      <c r="AU458" s="945"/>
      <c r="AV458" s="945"/>
      <c r="AW458" s="946"/>
      <c r="AX458" s="947"/>
      <c r="AY458" s="948"/>
      <c r="AZ458" s="948"/>
      <c r="BA458" s="948"/>
      <c r="BB458" s="948"/>
      <c r="DT458"/>
      <c r="DU458"/>
      <c r="DV458"/>
      <c r="DW458"/>
      <c r="DX458"/>
      <c r="DY458"/>
      <c r="DZ458"/>
      <c r="EA458"/>
      <c r="EB458"/>
      <c r="EC458"/>
      <c r="EL458" s="13"/>
      <c r="EM458" s="13"/>
      <c r="EN458" s="27">
        <f t="shared" si="124"/>
        <v>0</v>
      </c>
      <c r="EO458" s="27" t="str">
        <f t="shared" si="113"/>
        <v/>
      </c>
      <c r="EP458" s="13"/>
      <c r="EQ458" s="13">
        <f>IF(AND(OR($P458="固・国A",$P458="固・国B",$P458="固"),OR($AJ458=PL①!$H$29,$AJ458=PL①!$H$30,$AJ458=PL①!$H$31)),1,0)</f>
        <v>0</v>
      </c>
      <c r="ER458" s="13">
        <f t="shared" si="114"/>
        <v>0</v>
      </c>
      <c r="ES458" s="13">
        <f>IF(ER458=0,1,IF($R$74="",0,VLOOKUP($R$74,PL②!A$58:$P$1530,ER458))+IF($AG$74="",0,VLOOKUP($AG$74,PL②!A$58:$P$1530,ER458))+IF($AV$74="",0,VLOOKUP($AV$74,PL②!A$58:$P$1530,ER458)))</f>
        <v>1</v>
      </c>
      <c r="ET458" s="13" t="str">
        <f t="shared" si="115"/>
        <v/>
      </c>
      <c r="EU458" s="13"/>
      <c r="EV458" s="13">
        <f>IF(OR($P458="固・国A",$P458="固・国B",$P458=PL①!$A$32,$P458=PL①!$A$33),1,0)</f>
        <v>1</v>
      </c>
      <c r="EY458" s="13">
        <f t="shared" si="116"/>
        <v>0</v>
      </c>
      <c r="EZ458" s="13">
        <f t="shared" si="117"/>
        <v>0</v>
      </c>
      <c r="FA458" s="13">
        <f>IF(AND($AJ458=PL①!$H$32,OR(入力①申請書項目!$P458="固・国A",入力①申請書項目!$P458="固・国B",入力①申請書項目!$P458="固")),1,0)</f>
        <v>0</v>
      </c>
      <c r="FB458" s="13">
        <f>IF(AND($R$70=PL②!$G$1,入力①申請書項目!$AJ458=PL①!$H$29,OR(入力①申請書項目!$P458="固・国A",入力①申請書項目!$P458="固・国B",入力①申請書項目!$P458=PL①!$A$32,入力①申請書項目!$P458=PL①!$A$33)),1,0)</f>
        <v>0</v>
      </c>
      <c r="FC458" s="13">
        <f>IF(AND($AW458=PL①!$D$29,OR(入力①申請書項目!$P458="固・国A",入力①申請書項目!$P458="固・国B",入力①申請書項目!$P458="固")),1,0)</f>
        <v>0</v>
      </c>
      <c r="FE458" s="27" t="str">
        <f t="shared" si="118"/>
        <v/>
      </c>
      <c r="FF458" s="27" t="str">
        <f t="shared" si="119"/>
        <v/>
      </c>
      <c r="FG458" s="27" t="str">
        <f t="shared" si="120"/>
        <v/>
      </c>
      <c r="FH458" s="27" t="str">
        <f t="shared" si="121"/>
        <v/>
      </c>
      <c r="FI458" s="27" t="str">
        <f t="shared" si="122"/>
        <v/>
      </c>
      <c r="FK458" s="42">
        <f t="shared" si="123"/>
        <v>1</v>
      </c>
      <c r="FL458" s="42" t="str">
        <f t="shared" si="112"/>
        <v/>
      </c>
    </row>
    <row r="459" spans="4:168" x14ac:dyDescent="0.15">
      <c r="D459" s="234">
        <v>289</v>
      </c>
      <c r="E459" s="933"/>
      <c r="F459" s="934"/>
      <c r="G459" s="935"/>
      <c r="H459" s="936"/>
      <c r="I459" s="937"/>
      <c r="J459" s="938"/>
      <c r="K459" s="939"/>
      <c r="L459" s="939"/>
      <c r="M459" s="930"/>
      <c r="N459" s="931"/>
      <c r="O459" s="932"/>
      <c r="P459" s="938"/>
      <c r="Q459" s="938"/>
      <c r="R459" s="938"/>
      <c r="S459" s="938"/>
      <c r="T459" s="940"/>
      <c r="U459" s="940"/>
      <c r="V459" s="940"/>
      <c r="W459" s="940"/>
      <c r="X459" s="940"/>
      <c r="Y459" s="940"/>
      <c r="Z459" s="940"/>
      <c r="AA459" s="940"/>
      <c r="AB459" s="940"/>
      <c r="AC459" s="940"/>
      <c r="AD459" s="941"/>
      <c r="AE459" s="942"/>
      <c r="AF459" s="942"/>
      <c r="AG459" s="952"/>
      <c r="AH459" s="952"/>
      <c r="AI459" s="943"/>
      <c r="AJ459" s="953"/>
      <c r="AK459" s="954"/>
      <c r="AL459" s="954"/>
      <c r="AM459" s="955"/>
      <c r="AN459" s="944"/>
      <c r="AO459" s="944"/>
      <c r="AP459" s="944"/>
      <c r="AQ459" s="951"/>
      <c r="AR459" s="952"/>
      <c r="AS459" s="945">
        <f t="shared" si="125"/>
        <v>0</v>
      </c>
      <c r="AT459" s="945"/>
      <c r="AU459" s="945"/>
      <c r="AV459" s="945"/>
      <c r="AW459" s="946"/>
      <c r="AX459" s="947"/>
      <c r="AY459" s="948"/>
      <c r="AZ459" s="948"/>
      <c r="BA459" s="948"/>
      <c r="BB459" s="948"/>
      <c r="DT459"/>
      <c r="DU459"/>
      <c r="DV459"/>
      <c r="DW459"/>
      <c r="DX459"/>
      <c r="DY459"/>
      <c r="DZ459"/>
      <c r="EA459"/>
      <c r="EB459"/>
      <c r="EC459"/>
      <c r="EL459" s="13"/>
      <c r="EM459" s="13"/>
      <c r="EN459" s="27">
        <f t="shared" si="124"/>
        <v>0</v>
      </c>
      <c r="EO459" s="27" t="str">
        <f t="shared" si="113"/>
        <v/>
      </c>
      <c r="EP459" s="13"/>
      <c r="EQ459" s="13">
        <f>IF(AND(OR($P459="固・国A",$P459="固・国B",$P459="固"),OR($AJ459=PL①!$H$29,$AJ459=PL①!$H$30,$AJ459=PL①!$H$31)),1,0)</f>
        <v>0</v>
      </c>
      <c r="ER459" s="13">
        <f t="shared" si="114"/>
        <v>0</v>
      </c>
      <c r="ES459" s="13">
        <f>IF(ER459=0,1,IF($R$74="",0,VLOOKUP($R$74,PL②!A$58:$P$1530,ER459))+IF($AG$74="",0,VLOOKUP($AG$74,PL②!A$58:$P$1530,ER459))+IF($AV$74="",0,VLOOKUP($AV$74,PL②!A$58:$P$1530,ER459)))</f>
        <v>1</v>
      </c>
      <c r="ET459" s="13" t="str">
        <f t="shared" si="115"/>
        <v/>
      </c>
      <c r="EU459" s="13"/>
      <c r="EV459" s="13">
        <f>IF(OR($P459="固・国A",$P459="固・国B",$P459=PL①!$A$32,$P459=PL①!$A$33),1,0)</f>
        <v>1</v>
      </c>
      <c r="EY459" s="13">
        <f t="shared" si="116"/>
        <v>0</v>
      </c>
      <c r="EZ459" s="13">
        <f t="shared" si="117"/>
        <v>0</v>
      </c>
      <c r="FA459" s="13">
        <f>IF(AND($AJ459=PL①!$H$32,OR(入力①申請書項目!$P459="固・国A",入力①申請書項目!$P459="固・国B",入力①申請書項目!$P459="固")),1,0)</f>
        <v>0</v>
      </c>
      <c r="FB459" s="13">
        <f>IF(AND($R$70=PL②!$G$1,入力①申請書項目!$AJ459=PL①!$H$29,OR(入力①申請書項目!$P459="固・国A",入力①申請書項目!$P459="固・国B",入力①申請書項目!$P459=PL①!$A$32,入力①申請書項目!$P459=PL①!$A$33)),1,0)</f>
        <v>0</v>
      </c>
      <c r="FC459" s="13">
        <f>IF(AND($AW459=PL①!$D$29,OR(入力①申請書項目!$P459="固・国A",入力①申請書項目!$P459="固・国B",入力①申請書項目!$P459="固")),1,0)</f>
        <v>0</v>
      </c>
      <c r="FE459" s="27" t="str">
        <f t="shared" si="118"/>
        <v/>
      </c>
      <c r="FF459" s="27" t="str">
        <f t="shared" si="119"/>
        <v/>
      </c>
      <c r="FG459" s="27" t="str">
        <f t="shared" si="120"/>
        <v/>
      </c>
      <c r="FH459" s="27" t="str">
        <f t="shared" si="121"/>
        <v/>
      </c>
      <c r="FI459" s="27" t="str">
        <f t="shared" si="122"/>
        <v/>
      </c>
      <c r="FK459" s="42">
        <f t="shared" si="123"/>
        <v>1</v>
      </c>
      <c r="FL459" s="42" t="str">
        <f t="shared" ref="FL459:FL522" si="126">IF(FK459=0,"No."&amp;ROW(A291)&amp;" ","")</f>
        <v/>
      </c>
    </row>
    <row r="460" spans="4:168" x14ac:dyDescent="0.15">
      <c r="D460" s="234">
        <v>290</v>
      </c>
      <c r="E460" s="933"/>
      <c r="F460" s="934"/>
      <c r="G460" s="935"/>
      <c r="H460" s="936"/>
      <c r="I460" s="937"/>
      <c r="J460" s="938"/>
      <c r="K460" s="939"/>
      <c r="L460" s="939"/>
      <c r="M460" s="930"/>
      <c r="N460" s="931"/>
      <c r="O460" s="932"/>
      <c r="P460" s="938"/>
      <c r="Q460" s="938"/>
      <c r="R460" s="938"/>
      <c r="S460" s="938"/>
      <c r="T460" s="940"/>
      <c r="U460" s="940"/>
      <c r="V460" s="940"/>
      <c r="W460" s="940"/>
      <c r="X460" s="940"/>
      <c r="Y460" s="940"/>
      <c r="Z460" s="940"/>
      <c r="AA460" s="940"/>
      <c r="AB460" s="940"/>
      <c r="AC460" s="940"/>
      <c r="AD460" s="941"/>
      <c r="AE460" s="942"/>
      <c r="AF460" s="942"/>
      <c r="AG460" s="943"/>
      <c r="AH460" s="940"/>
      <c r="AI460" s="940"/>
      <c r="AJ460" s="938"/>
      <c r="AK460" s="938"/>
      <c r="AL460" s="938"/>
      <c r="AM460" s="938"/>
      <c r="AN460" s="944"/>
      <c r="AO460" s="944"/>
      <c r="AP460" s="944"/>
      <c r="AQ460" s="940"/>
      <c r="AR460" s="940"/>
      <c r="AS460" s="945">
        <f t="shared" si="125"/>
        <v>0</v>
      </c>
      <c r="AT460" s="945"/>
      <c r="AU460" s="945"/>
      <c r="AV460" s="945"/>
      <c r="AW460" s="946"/>
      <c r="AX460" s="947"/>
      <c r="AY460" s="948"/>
      <c r="AZ460" s="948"/>
      <c r="BA460" s="948"/>
      <c r="BB460" s="948"/>
      <c r="DT460"/>
      <c r="DU460"/>
      <c r="DV460"/>
      <c r="DW460"/>
      <c r="DX460"/>
      <c r="DY460"/>
      <c r="DZ460"/>
      <c r="EA460"/>
      <c r="EB460"/>
      <c r="EC460"/>
      <c r="EL460" s="13"/>
      <c r="EM460" s="13"/>
      <c r="EN460" s="27">
        <f t="shared" si="124"/>
        <v>0</v>
      </c>
      <c r="EO460" s="27" t="str">
        <f t="shared" si="113"/>
        <v/>
      </c>
      <c r="EP460" s="13"/>
      <c r="EQ460" s="13">
        <f>IF(AND(OR($P460="固・国A",$P460="固・国B",$P460="固"),OR($AJ460=PL①!$H$29,$AJ460=PL①!$H$30,$AJ460=PL①!$H$31)),1,0)</f>
        <v>0</v>
      </c>
      <c r="ER460" s="13">
        <f t="shared" si="114"/>
        <v>0</v>
      </c>
      <c r="ES460" s="13">
        <f>IF(ER460=0,1,IF($R$74="",0,VLOOKUP($R$74,PL②!A$58:$P$1530,ER460))+IF($AG$74="",0,VLOOKUP($AG$74,PL②!A$58:$P$1530,ER460))+IF($AV$74="",0,VLOOKUP($AV$74,PL②!A$58:$P$1530,ER460)))</f>
        <v>1</v>
      </c>
      <c r="ET460" s="13" t="str">
        <f t="shared" si="115"/>
        <v/>
      </c>
      <c r="EU460" s="13"/>
      <c r="EV460" s="13">
        <f>IF(OR($P460="固・国A",$P460="固・国B",$P460=PL①!$A$32,$P460=PL①!$A$33),1,0)</f>
        <v>1</v>
      </c>
      <c r="EY460" s="13">
        <f t="shared" si="116"/>
        <v>0</v>
      </c>
      <c r="EZ460" s="13">
        <f t="shared" si="117"/>
        <v>0</v>
      </c>
      <c r="FA460" s="13">
        <f>IF(AND($AJ460=PL①!$H$32,OR(入力①申請書項目!$P460="固・国A",入力①申請書項目!$P460="固・国B",入力①申請書項目!$P460="固")),1,0)</f>
        <v>0</v>
      </c>
      <c r="FB460" s="13">
        <f>IF(AND($R$70=PL②!$G$1,入力①申請書項目!$AJ460=PL①!$H$29,OR(入力①申請書項目!$P460="固・国A",入力①申請書項目!$P460="固・国B",入力①申請書項目!$P460=PL①!$A$32,入力①申請書項目!$P460=PL①!$A$33)),1,0)</f>
        <v>0</v>
      </c>
      <c r="FC460" s="13">
        <f>IF(AND($AW460=PL①!$D$29,OR(入力①申請書項目!$P460="固・国A",入力①申請書項目!$P460="固・国B",入力①申請書項目!$P460="固")),1,0)</f>
        <v>0</v>
      </c>
      <c r="FE460" s="27" t="str">
        <f t="shared" si="118"/>
        <v/>
      </c>
      <c r="FF460" s="27" t="str">
        <f t="shared" si="119"/>
        <v/>
      </c>
      <c r="FG460" s="27" t="str">
        <f t="shared" si="120"/>
        <v/>
      </c>
      <c r="FH460" s="27" t="str">
        <f t="shared" si="121"/>
        <v/>
      </c>
      <c r="FI460" s="27" t="str">
        <f t="shared" si="122"/>
        <v/>
      </c>
      <c r="FK460" s="42">
        <f t="shared" si="123"/>
        <v>1</v>
      </c>
      <c r="FL460" s="42" t="str">
        <f t="shared" si="126"/>
        <v/>
      </c>
    </row>
    <row r="461" spans="4:168" x14ac:dyDescent="0.15">
      <c r="D461" s="234">
        <v>291</v>
      </c>
      <c r="E461" s="933"/>
      <c r="F461" s="934"/>
      <c r="G461" s="935"/>
      <c r="H461" s="936"/>
      <c r="I461" s="937"/>
      <c r="J461" s="938"/>
      <c r="K461" s="939"/>
      <c r="L461" s="939"/>
      <c r="M461" s="930"/>
      <c r="N461" s="931"/>
      <c r="O461" s="932"/>
      <c r="P461" s="938"/>
      <c r="Q461" s="938"/>
      <c r="R461" s="938"/>
      <c r="S461" s="938"/>
      <c r="T461" s="940"/>
      <c r="U461" s="940"/>
      <c r="V461" s="940"/>
      <c r="W461" s="940"/>
      <c r="X461" s="940"/>
      <c r="Y461" s="940"/>
      <c r="Z461" s="940"/>
      <c r="AA461" s="940"/>
      <c r="AB461" s="940"/>
      <c r="AC461" s="940"/>
      <c r="AD461" s="949"/>
      <c r="AE461" s="950"/>
      <c r="AF461" s="950"/>
      <c r="AG461" s="943"/>
      <c r="AH461" s="940"/>
      <c r="AI461" s="940"/>
      <c r="AJ461" s="938"/>
      <c r="AK461" s="938"/>
      <c r="AL461" s="938"/>
      <c r="AM461" s="938"/>
      <c r="AN461" s="944"/>
      <c r="AO461" s="944"/>
      <c r="AP461" s="944"/>
      <c r="AQ461" s="940"/>
      <c r="AR461" s="940"/>
      <c r="AS461" s="945">
        <f t="shared" si="125"/>
        <v>0</v>
      </c>
      <c r="AT461" s="945"/>
      <c r="AU461" s="945"/>
      <c r="AV461" s="945"/>
      <c r="AW461" s="946"/>
      <c r="AX461" s="947"/>
      <c r="AY461" s="948"/>
      <c r="AZ461" s="948"/>
      <c r="BA461" s="948"/>
      <c r="BB461" s="948"/>
      <c r="DT461"/>
      <c r="DU461"/>
      <c r="DV461"/>
      <c r="DW461"/>
      <c r="DX461"/>
      <c r="DY461"/>
      <c r="DZ461"/>
      <c r="EA461"/>
      <c r="EB461"/>
      <c r="EC461"/>
      <c r="EL461" s="13"/>
      <c r="EM461" s="13"/>
      <c r="EN461" s="27">
        <f t="shared" si="124"/>
        <v>0</v>
      </c>
      <c r="EO461" s="27" t="str">
        <f t="shared" ref="EO461:EO524" si="127">IF($T461="","",$G461*12+$J461)</f>
        <v/>
      </c>
      <c r="EP461" s="13"/>
      <c r="EQ461" s="13">
        <f>IF(AND(OR($P461="固・国A",$P461="固・国B",$P461="固"),OR($AJ461=PL①!$H$29,$AJ461=PL①!$H$30,$AJ461=PL①!$H$31)),1,0)</f>
        <v>0</v>
      </c>
      <c r="ER461" s="13">
        <f t="shared" ref="ER461:ER524" si="128">IF($EQ461=1,IF($AD461="埼玉県",10,0)+IF($AD461="千葉県",11,0)+IF($AD461="東京都",12,0)+IF($AD461="神奈川県",13,0)+IF($AD461="愛知県",14,0)+IF($AD461="京都府",15,0)+IF($AD461="大阪府",16,0),0)</f>
        <v>0</v>
      </c>
      <c r="ES461" s="13">
        <f>IF(ER461=0,1,IF($R$74="",0,VLOOKUP($R$74,PL②!A$58:$P$1530,ER461))+IF($AG$74="",0,VLOOKUP($AG$74,PL②!A$58:$P$1530,ER461))+IF($AV$74="",0,VLOOKUP($AV$74,PL②!A$58:$P$1530,ER461)))</f>
        <v>1</v>
      </c>
      <c r="ET461" s="13" t="str">
        <f t="shared" ref="ET461:ET524" si="129">IF($ES461=0,"No."&amp;ROW($A320)&amp;" ","")</f>
        <v/>
      </c>
      <c r="EU461" s="13"/>
      <c r="EV461" s="13">
        <f>IF(OR($P461="固・国A",$P461="固・国B",$P461=PL①!$A$32,$P461=PL①!$A$33),1,0)</f>
        <v>1</v>
      </c>
      <c r="EY461" s="13">
        <f t="shared" ref="EY461:EY524" si="130">IF(AND($EO461&lt;$EY$178,$EV461=1),1,0)</f>
        <v>0</v>
      </c>
      <c r="EZ461" s="13">
        <f t="shared" ref="EZ461:EZ524" si="131">IF(AND($EO461&lt;$EY$178,$EQ461),1,0)</f>
        <v>0</v>
      </c>
      <c r="FA461" s="13">
        <f>IF(AND($AJ461=PL①!$H$32,OR(入力①申請書項目!$P461="固・国A",入力①申請書項目!$P461="固・国B",入力①申請書項目!$P461="固")),1,0)</f>
        <v>0</v>
      </c>
      <c r="FB461" s="13">
        <f>IF(AND($R$70=PL②!$G$1,入力①申請書項目!$AJ461=PL①!$H$29,OR(入力①申請書項目!$P461="固・国A",入力①申請書項目!$P461="固・国B",入力①申請書項目!$P461=PL①!$A$32,入力①申請書項目!$P461=PL①!$A$33)),1,0)</f>
        <v>0</v>
      </c>
      <c r="FC461" s="13">
        <f>IF(AND($AW461=PL①!$D$29,OR(入力①申請書項目!$P461="固・国A",入力①申請書項目!$P461="固・国B",入力①申請書項目!$P461="固")),1,0)</f>
        <v>0</v>
      </c>
      <c r="FE461" s="27" t="str">
        <f t="shared" ref="FE461:FE524" si="132">IF($EY461=1,"No."&amp;ROW($A320)&amp;" ","")</f>
        <v/>
      </c>
      <c r="FF461" s="27" t="str">
        <f t="shared" ref="FF461:FF524" si="133">IF($EZ461=1,"No."&amp;ROW($A320)&amp;" ","")</f>
        <v/>
      </c>
      <c r="FG461" s="27" t="str">
        <f t="shared" ref="FG461:FG524" si="134">IF($FA461=1,"No."&amp;ROW($A320)&amp;" ","")</f>
        <v/>
      </c>
      <c r="FH461" s="27" t="str">
        <f t="shared" ref="FH461:FH524" si="135">IF($FB461=1,"No."&amp;ROW($A320)&amp;" ","")</f>
        <v/>
      </c>
      <c r="FI461" s="27" t="str">
        <f t="shared" ref="FI461:FI524" si="136">IF($FC461=1,"No."&amp;ROW($A320)&amp;" ","")</f>
        <v/>
      </c>
      <c r="FK461" s="42">
        <f t="shared" ref="FK461:FK524" si="137">IF($T461="",1,IF($P461="",0,1)*IF($AD461="",0,1)*IF($AJ461="",0,1)*IF($AY461="",0,1))</f>
        <v>1</v>
      </c>
      <c r="FL461" s="42" t="str">
        <f t="shared" si="126"/>
        <v/>
      </c>
    </row>
    <row r="462" spans="4:168" x14ac:dyDescent="0.15">
      <c r="D462" s="234">
        <v>292</v>
      </c>
      <c r="E462" s="933"/>
      <c r="F462" s="934"/>
      <c r="G462" s="935"/>
      <c r="H462" s="936"/>
      <c r="I462" s="937"/>
      <c r="J462" s="938"/>
      <c r="K462" s="939"/>
      <c r="L462" s="939"/>
      <c r="M462" s="930"/>
      <c r="N462" s="931"/>
      <c r="O462" s="932"/>
      <c r="P462" s="938"/>
      <c r="Q462" s="938"/>
      <c r="R462" s="938"/>
      <c r="S462" s="938"/>
      <c r="T462" s="940"/>
      <c r="U462" s="940"/>
      <c r="V462" s="940"/>
      <c r="W462" s="940"/>
      <c r="X462" s="940"/>
      <c r="Y462" s="940"/>
      <c r="Z462" s="940"/>
      <c r="AA462" s="940"/>
      <c r="AB462" s="940"/>
      <c r="AC462" s="940"/>
      <c r="AD462" s="941"/>
      <c r="AE462" s="942"/>
      <c r="AF462" s="942"/>
      <c r="AG462" s="952"/>
      <c r="AH462" s="952"/>
      <c r="AI462" s="943"/>
      <c r="AJ462" s="953"/>
      <c r="AK462" s="954"/>
      <c r="AL462" s="954"/>
      <c r="AM462" s="955"/>
      <c r="AN462" s="944"/>
      <c r="AO462" s="944"/>
      <c r="AP462" s="944"/>
      <c r="AQ462" s="951"/>
      <c r="AR462" s="952"/>
      <c r="AS462" s="945">
        <f t="shared" si="125"/>
        <v>0</v>
      </c>
      <c r="AT462" s="945"/>
      <c r="AU462" s="945"/>
      <c r="AV462" s="945"/>
      <c r="AW462" s="946"/>
      <c r="AX462" s="947"/>
      <c r="AY462" s="948"/>
      <c r="AZ462" s="948"/>
      <c r="BA462" s="948"/>
      <c r="BB462" s="948"/>
      <c r="DT462"/>
      <c r="DU462"/>
      <c r="DV462"/>
      <c r="DW462"/>
      <c r="DX462"/>
      <c r="DY462"/>
      <c r="DZ462"/>
      <c r="EA462"/>
      <c r="EB462"/>
      <c r="EC462"/>
      <c r="EL462" s="13"/>
      <c r="EM462" s="13"/>
      <c r="EN462" s="27">
        <f t="shared" ref="EN462:EN525" si="138">IF($T462="",0,1)</f>
        <v>0</v>
      </c>
      <c r="EO462" s="27" t="str">
        <f t="shared" si="127"/>
        <v/>
      </c>
      <c r="EP462" s="13"/>
      <c r="EQ462" s="13">
        <f>IF(AND(OR($P462="固・国A",$P462="固・国B",$P462="固"),OR($AJ462=PL①!$H$29,$AJ462=PL①!$H$30,$AJ462=PL①!$H$31)),1,0)</f>
        <v>0</v>
      </c>
      <c r="ER462" s="13">
        <f t="shared" si="128"/>
        <v>0</v>
      </c>
      <c r="ES462" s="13">
        <f>IF(ER462=0,1,IF($R$74="",0,VLOOKUP($R$74,PL②!A$58:$P$1530,ER462))+IF($AG$74="",0,VLOOKUP($AG$74,PL②!A$58:$P$1530,ER462))+IF($AV$74="",0,VLOOKUP($AV$74,PL②!A$58:$P$1530,ER462)))</f>
        <v>1</v>
      </c>
      <c r="ET462" s="13" t="str">
        <f t="shared" si="129"/>
        <v/>
      </c>
      <c r="EU462" s="13"/>
      <c r="EV462" s="13">
        <f>IF(OR($P462="固・国A",$P462="固・国B",$P462=PL①!$A$32,$P462=PL①!$A$33),1,0)</f>
        <v>1</v>
      </c>
      <c r="EY462" s="13">
        <f t="shared" si="130"/>
        <v>0</v>
      </c>
      <c r="EZ462" s="13">
        <f t="shared" si="131"/>
        <v>0</v>
      </c>
      <c r="FA462" s="13">
        <f>IF(AND($AJ462=PL①!$H$32,OR(入力①申請書項目!$P462="固・国A",入力①申請書項目!$P462="固・国B",入力①申請書項目!$P462="固")),1,0)</f>
        <v>0</v>
      </c>
      <c r="FB462" s="13">
        <f>IF(AND($R$70=PL②!$G$1,入力①申請書項目!$AJ462=PL①!$H$29,OR(入力①申請書項目!$P462="固・国A",入力①申請書項目!$P462="固・国B",入力①申請書項目!$P462=PL①!$A$32,入力①申請書項目!$P462=PL①!$A$33)),1,0)</f>
        <v>0</v>
      </c>
      <c r="FC462" s="13">
        <f>IF(AND($AW462=PL①!$D$29,OR(入力①申請書項目!$P462="固・国A",入力①申請書項目!$P462="固・国B",入力①申請書項目!$P462="固")),1,0)</f>
        <v>0</v>
      </c>
      <c r="FE462" s="27" t="str">
        <f t="shared" si="132"/>
        <v/>
      </c>
      <c r="FF462" s="27" t="str">
        <f t="shared" si="133"/>
        <v/>
      </c>
      <c r="FG462" s="27" t="str">
        <f t="shared" si="134"/>
        <v/>
      </c>
      <c r="FH462" s="27" t="str">
        <f t="shared" si="135"/>
        <v/>
      </c>
      <c r="FI462" s="27" t="str">
        <f t="shared" si="136"/>
        <v/>
      </c>
      <c r="FK462" s="42">
        <f t="shared" si="137"/>
        <v>1</v>
      </c>
      <c r="FL462" s="42" t="str">
        <f t="shared" si="126"/>
        <v/>
      </c>
    </row>
    <row r="463" spans="4:168" x14ac:dyDescent="0.15">
      <c r="D463" s="234">
        <v>293</v>
      </c>
      <c r="E463" s="933"/>
      <c r="F463" s="934"/>
      <c r="G463" s="935"/>
      <c r="H463" s="936"/>
      <c r="I463" s="937"/>
      <c r="J463" s="938"/>
      <c r="K463" s="939"/>
      <c r="L463" s="939"/>
      <c r="M463" s="930"/>
      <c r="N463" s="931"/>
      <c r="O463" s="932"/>
      <c r="P463" s="938"/>
      <c r="Q463" s="938"/>
      <c r="R463" s="938"/>
      <c r="S463" s="938"/>
      <c r="T463" s="940"/>
      <c r="U463" s="940"/>
      <c r="V463" s="940"/>
      <c r="W463" s="940"/>
      <c r="X463" s="940"/>
      <c r="Y463" s="940"/>
      <c r="Z463" s="940"/>
      <c r="AA463" s="940"/>
      <c r="AB463" s="940"/>
      <c r="AC463" s="940"/>
      <c r="AD463" s="941"/>
      <c r="AE463" s="942"/>
      <c r="AF463" s="942"/>
      <c r="AG463" s="943"/>
      <c r="AH463" s="940"/>
      <c r="AI463" s="940"/>
      <c r="AJ463" s="938"/>
      <c r="AK463" s="938"/>
      <c r="AL463" s="938"/>
      <c r="AM463" s="938"/>
      <c r="AN463" s="944"/>
      <c r="AO463" s="944"/>
      <c r="AP463" s="944"/>
      <c r="AQ463" s="940"/>
      <c r="AR463" s="940"/>
      <c r="AS463" s="945">
        <f t="shared" si="125"/>
        <v>0</v>
      </c>
      <c r="AT463" s="945"/>
      <c r="AU463" s="945"/>
      <c r="AV463" s="945"/>
      <c r="AW463" s="946"/>
      <c r="AX463" s="947"/>
      <c r="AY463" s="948"/>
      <c r="AZ463" s="948"/>
      <c r="BA463" s="948"/>
      <c r="BB463" s="948"/>
      <c r="DT463"/>
      <c r="DU463"/>
      <c r="DV463"/>
      <c r="DW463"/>
      <c r="DX463"/>
      <c r="DY463"/>
      <c r="DZ463"/>
      <c r="EA463"/>
      <c r="EB463"/>
      <c r="EC463"/>
      <c r="EL463" s="13"/>
      <c r="EM463" s="13"/>
      <c r="EN463" s="27">
        <f t="shared" si="138"/>
        <v>0</v>
      </c>
      <c r="EO463" s="27" t="str">
        <f t="shared" si="127"/>
        <v/>
      </c>
      <c r="EP463" s="13"/>
      <c r="EQ463" s="13">
        <f>IF(AND(OR($P463="固・国A",$P463="固・国B",$P463="固"),OR($AJ463=PL①!$H$29,$AJ463=PL①!$H$30,$AJ463=PL①!$H$31)),1,0)</f>
        <v>0</v>
      </c>
      <c r="ER463" s="13">
        <f t="shared" si="128"/>
        <v>0</v>
      </c>
      <c r="ES463" s="13">
        <f>IF(ER463=0,1,IF($R$74="",0,VLOOKUP($R$74,PL②!A$58:$P$1530,ER463))+IF($AG$74="",0,VLOOKUP($AG$74,PL②!A$58:$P$1530,ER463))+IF($AV$74="",0,VLOOKUP($AV$74,PL②!A$58:$P$1530,ER463)))</f>
        <v>1</v>
      </c>
      <c r="ET463" s="13" t="str">
        <f t="shared" si="129"/>
        <v/>
      </c>
      <c r="EU463" s="13"/>
      <c r="EV463" s="13">
        <f>IF(OR($P463="固・国A",$P463="固・国B",$P463=PL①!$A$32,$P463=PL①!$A$33),1,0)</f>
        <v>1</v>
      </c>
      <c r="EY463" s="13">
        <f t="shared" si="130"/>
        <v>0</v>
      </c>
      <c r="EZ463" s="13">
        <f t="shared" si="131"/>
        <v>0</v>
      </c>
      <c r="FA463" s="13">
        <f>IF(AND($AJ463=PL①!$H$32,OR(入力①申請書項目!$P463="固・国A",入力①申請書項目!$P463="固・国B",入力①申請書項目!$P463="固")),1,0)</f>
        <v>0</v>
      </c>
      <c r="FB463" s="13">
        <f>IF(AND($R$70=PL②!$G$1,入力①申請書項目!$AJ463=PL①!$H$29,OR(入力①申請書項目!$P463="固・国A",入力①申請書項目!$P463="固・国B",入力①申請書項目!$P463=PL①!$A$32,入力①申請書項目!$P463=PL①!$A$33)),1,0)</f>
        <v>0</v>
      </c>
      <c r="FC463" s="13">
        <f>IF(AND($AW463=PL①!$D$29,OR(入力①申請書項目!$P463="固・国A",入力①申請書項目!$P463="固・国B",入力①申請書項目!$P463="固")),1,0)</f>
        <v>0</v>
      </c>
      <c r="FE463" s="27" t="str">
        <f t="shared" si="132"/>
        <v/>
      </c>
      <c r="FF463" s="27" t="str">
        <f t="shared" si="133"/>
        <v/>
      </c>
      <c r="FG463" s="27" t="str">
        <f t="shared" si="134"/>
        <v/>
      </c>
      <c r="FH463" s="27" t="str">
        <f t="shared" si="135"/>
        <v/>
      </c>
      <c r="FI463" s="27" t="str">
        <f t="shared" si="136"/>
        <v/>
      </c>
      <c r="FK463" s="42">
        <f t="shared" si="137"/>
        <v>1</v>
      </c>
      <c r="FL463" s="42" t="str">
        <f t="shared" si="126"/>
        <v/>
      </c>
    </row>
    <row r="464" spans="4:168" x14ac:dyDescent="0.15">
      <c r="D464" s="234">
        <v>294</v>
      </c>
      <c r="E464" s="933"/>
      <c r="F464" s="934"/>
      <c r="G464" s="935"/>
      <c r="H464" s="936"/>
      <c r="I464" s="937"/>
      <c r="J464" s="938"/>
      <c r="K464" s="939"/>
      <c r="L464" s="939"/>
      <c r="M464" s="930"/>
      <c r="N464" s="931"/>
      <c r="O464" s="932"/>
      <c r="P464" s="938"/>
      <c r="Q464" s="938"/>
      <c r="R464" s="938"/>
      <c r="S464" s="938"/>
      <c r="T464" s="940"/>
      <c r="U464" s="940"/>
      <c r="V464" s="940"/>
      <c r="W464" s="940"/>
      <c r="X464" s="940"/>
      <c r="Y464" s="940"/>
      <c r="Z464" s="940"/>
      <c r="AA464" s="940"/>
      <c r="AB464" s="940"/>
      <c r="AC464" s="940"/>
      <c r="AD464" s="949"/>
      <c r="AE464" s="950"/>
      <c r="AF464" s="950"/>
      <c r="AG464" s="943"/>
      <c r="AH464" s="940"/>
      <c r="AI464" s="940"/>
      <c r="AJ464" s="938"/>
      <c r="AK464" s="938"/>
      <c r="AL464" s="938"/>
      <c r="AM464" s="938"/>
      <c r="AN464" s="944"/>
      <c r="AO464" s="944"/>
      <c r="AP464" s="944"/>
      <c r="AQ464" s="940"/>
      <c r="AR464" s="940"/>
      <c r="AS464" s="945">
        <f t="shared" si="125"/>
        <v>0</v>
      </c>
      <c r="AT464" s="945"/>
      <c r="AU464" s="945"/>
      <c r="AV464" s="945"/>
      <c r="AW464" s="946"/>
      <c r="AX464" s="947"/>
      <c r="AY464" s="948"/>
      <c r="AZ464" s="948"/>
      <c r="BA464" s="948"/>
      <c r="BB464" s="948"/>
      <c r="DT464"/>
      <c r="DU464"/>
      <c r="DV464"/>
      <c r="DW464"/>
      <c r="DX464"/>
      <c r="DY464"/>
      <c r="DZ464"/>
      <c r="EA464"/>
      <c r="EB464"/>
      <c r="EC464"/>
      <c r="EL464" s="13"/>
      <c r="EM464" s="13"/>
      <c r="EN464" s="27">
        <f t="shared" si="138"/>
        <v>0</v>
      </c>
      <c r="EO464" s="27" t="str">
        <f t="shared" si="127"/>
        <v/>
      </c>
      <c r="EP464" s="13"/>
      <c r="EQ464" s="13">
        <f>IF(AND(OR($P464="固・国A",$P464="固・国B",$P464="固"),OR($AJ464=PL①!$H$29,$AJ464=PL①!$H$30,$AJ464=PL①!$H$31)),1,0)</f>
        <v>0</v>
      </c>
      <c r="ER464" s="13">
        <f t="shared" si="128"/>
        <v>0</v>
      </c>
      <c r="ES464" s="13">
        <f>IF(ER464=0,1,IF($R$74="",0,VLOOKUP($R$74,PL②!A$58:$P$1530,ER464))+IF($AG$74="",0,VLOOKUP($AG$74,PL②!A$58:$P$1530,ER464))+IF($AV$74="",0,VLOOKUP($AV$74,PL②!A$58:$P$1530,ER464)))</f>
        <v>1</v>
      </c>
      <c r="ET464" s="13" t="str">
        <f t="shared" si="129"/>
        <v/>
      </c>
      <c r="EU464" s="13"/>
      <c r="EV464" s="13">
        <f>IF(OR($P464="固・国A",$P464="固・国B",$P464=PL①!$A$32,$P464=PL①!$A$33),1,0)</f>
        <v>1</v>
      </c>
      <c r="EY464" s="13">
        <f t="shared" si="130"/>
        <v>0</v>
      </c>
      <c r="EZ464" s="13">
        <f t="shared" si="131"/>
        <v>0</v>
      </c>
      <c r="FA464" s="13">
        <f>IF(AND($AJ464=PL①!$H$32,OR(入力①申請書項目!$P464="固・国A",入力①申請書項目!$P464="固・国B",入力①申請書項目!$P464="固")),1,0)</f>
        <v>0</v>
      </c>
      <c r="FB464" s="13">
        <f>IF(AND($R$70=PL②!$G$1,入力①申請書項目!$AJ464=PL①!$H$29,OR(入力①申請書項目!$P464="固・国A",入力①申請書項目!$P464="固・国B",入力①申請書項目!$P464=PL①!$A$32,入力①申請書項目!$P464=PL①!$A$33)),1,0)</f>
        <v>0</v>
      </c>
      <c r="FC464" s="13">
        <f>IF(AND($AW464=PL①!$D$29,OR(入力①申請書項目!$P464="固・国A",入力①申請書項目!$P464="固・国B",入力①申請書項目!$P464="固")),1,0)</f>
        <v>0</v>
      </c>
      <c r="FE464" s="27" t="str">
        <f t="shared" si="132"/>
        <v/>
      </c>
      <c r="FF464" s="27" t="str">
        <f t="shared" si="133"/>
        <v/>
      </c>
      <c r="FG464" s="27" t="str">
        <f t="shared" si="134"/>
        <v/>
      </c>
      <c r="FH464" s="27" t="str">
        <f t="shared" si="135"/>
        <v/>
      </c>
      <c r="FI464" s="27" t="str">
        <f t="shared" si="136"/>
        <v/>
      </c>
      <c r="FK464" s="42">
        <f t="shared" si="137"/>
        <v>1</v>
      </c>
      <c r="FL464" s="42" t="str">
        <f t="shared" si="126"/>
        <v/>
      </c>
    </row>
    <row r="465" spans="4:168" x14ac:dyDescent="0.15">
      <c r="D465" s="234">
        <v>295</v>
      </c>
      <c r="E465" s="933"/>
      <c r="F465" s="934"/>
      <c r="G465" s="935"/>
      <c r="H465" s="936"/>
      <c r="I465" s="937"/>
      <c r="J465" s="938"/>
      <c r="K465" s="939"/>
      <c r="L465" s="939"/>
      <c r="M465" s="930"/>
      <c r="N465" s="931"/>
      <c r="O465" s="932"/>
      <c r="P465" s="938"/>
      <c r="Q465" s="938"/>
      <c r="R465" s="938"/>
      <c r="S465" s="938"/>
      <c r="T465" s="940"/>
      <c r="U465" s="940"/>
      <c r="V465" s="940"/>
      <c r="W465" s="940"/>
      <c r="X465" s="940"/>
      <c r="Y465" s="940"/>
      <c r="Z465" s="940"/>
      <c r="AA465" s="940"/>
      <c r="AB465" s="940"/>
      <c r="AC465" s="940"/>
      <c r="AD465" s="941"/>
      <c r="AE465" s="942"/>
      <c r="AF465" s="942"/>
      <c r="AG465" s="952"/>
      <c r="AH465" s="952"/>
      <c r="AI465" s="943"/>
      <c r="AJ465" s="953"/>
      <c r="AK465" s="954"/>
      <c r="AL465" s="954"/>
      <c r="AM465" s="955"/>
      <c r="AN465" s="944"/>
      <c r="AO465" s="944"/>
      <c r="AP465" s="944"/>
      <c r="AQ465" s="951"/>
      <c r="AR465" s="952"/>
      <c r="AS465" s="945">
        <f t="shared" si="125"/>
        <v>0</v>
      </c>
      <c r="AT465" s="945"/>
      <c r="AU465" s="945"/>
      <c r="AV465" s="945"/>
      <c r="AW465" s="946"/>
      <c r="AX465" s="947"/>
      <c r="AY465" s="948"/>
      <c r="AZ465" s="948"/>
      <c r="BA465" s="948"/>
      <c r="BB465" s="948"/>
      <c r="DT465"/>
      <c r="DU465"/>
      <c r="DV465"/>
      <c r="DW465"/>
      <c r="DX465"/>
      <c r="DY465"/>
      <c r="DZ465"/>
      <c r="EA465"/>
      <c r="EB465"/>
      <c r="EC465"/>
      <c r="EL465" s="13"/>
      <c r="EM465" s="13"/>
      <c r="EN465" s="27">
        <f t="shared" si="138"/>
        <v>0</v>
      </c>
      <c r="EO465" s="27" t="str">
        <f t="shared" si="127"/>
        <v/>
      </c>
      <c r="EP465" s="13"/>
      <c r="EQ465" s="13">
        <f>IF(AND(OR($P465="固・国A",$P465="固・国B",$P465="固"),OR($AJ465=PL①!$H$29,$AJ465=PL①!$H$30,$AJ465=PL①!$H$31)),1,0)</f>
        <v>0</v>
      </c>
      <c r="ER465" s="13">
        <f t="shared" si="128"/>
        <v>0</v>
      </c>
      <c r="ES465" s="13">
        <f>IF(ER465=0,1,IF($R$74="",0,VLOOKUP($R$74,PL②!A$58:$P$1530,ER465))+IF($AG$74="",0,VLOOKUP($AG$74,PL②!A$58:$P$1530,ER465))+IF($AV$74="",0,VLOOKUP($AV$74,PL②!A$58:$P$1530,ER465)))</f>
        <v>1</v>
      </c>
      <c r="ET465" s="13" t="str">
        <f t="shared" si="129"/>
        <v/>
      </c>
      <c r="EU465" s="13"/>
      <c r="EV465" s="13">
        <f>IF(OR($P465="固・国A",$P465="固・国B",$P465=PL①!$A$32,$P465=PL①!$A$33),1,0)</f>
        <v>1</v>
      </c>
      <c r="EY465" s="13">
        <f t="shared" si="130"/>
        <v>0</v>
      </c>
      <c r="EZ465" s="13">
        <f t="shared" si="131"/>
        <v>0</v>
      </c>
      <c r="FA465" s="13">
        <f>IF(AND($AJ465=PL①!$H$32,OR(入力①申請書項目!$P465="固・国A",入力①申請書項目!$P465="固・国B",入力①申請書項目!$P465="固")),1,0)</f>
        <v>0</v>
      </c>
      <c r="FB465" s="13">
        <f>IF(AND($R$70=PL②!$G$1,入力①申請書項目!$AJ465=PL①!$H$29,OR(入力①申請書項目!$P465="固・国A",入力①申請書項目!$P465="固・国B",入力①申請書項目!$P465=PL①!$A$32,入力①申請書項目!$P465=PL①!$A$33)),1,0)</f>
        <v>0</v>
      </c>
      <c r="FC465" s="13">
        <f>IF(AND($AW465=PL①!$D$29,OR(入力①申請書項目!$P465="固・国A",入力①申請書項目!$P465="固・国B",入力①申請書項目!$P465="固")),1,0)</f>
        <v>0</v>
      </c>
      <c r="FE465" s="27" t="str">
        <f t="shared" si="132"/>
        <v/>
      </c>
      <c r="FF465" s="27" t="str">
        <f t="shared" si="133"/>
        <v/>
      </c>
      <c r="FG465" s="27" t="str">
        <f t="shared" si="134"/>
        <v/>
      </c>
      <c r="FH465" s="27" t="str">
        <f t="shared" si="135"/>
        <v/>
      </c>
      <c r="FI465" s="27" t="str">
        <f t="shared" si="136"/>
        <v/>
      </c>
      <c r="FK465" s="42">
        <f t="shared" si="137"/>
        <v>1</v>
      </c>
      <c r="FL465" s="42" t="str">
        <f t="shared" si="126"/>
        <v/>
      </c>
    </row>
    <row r="466" spans="4:168" x14ac:dyDescent="0.15">
      <c r="D466" s="234">
        <v>296</v>
      </c>
      <c r="E466" s="933"/>
      <c r="F466" s="934"/>
      <c r="G466" s="935"/>
      <c r="H466" s="936"/>
      <c r="I466" s="937"/>
      <c r="J466" s="938"/>
      <c r="K466" s="939"/>
      <c r="L466" s="939"/>
      <c r="M466" s="930"/>
      <c r="N466" s="931"/>
      <c r="O466" s="932"/>
      <c r="P466" s="938"/>
      <c r="Q466" s="938"/>
      <c r="R466" s="938"/>
      <c r="S466" s="938"/>
      <c r="T466" s="940"/>
      <c r="U466" s="940"/>
      <c r="V466" s="940"/>
      <c r="W466" s="940"/>
      <c r="X466" s="940"/>
      <c r="Y466" s="940"/>
      <c r="Z466" s="940"/>
      <c r="AA466" s="940"/>
      <c r="AB466" s="940"/>
      <c r="AC466" s="940"/>
      <c r="AD466" s="941"/>
      <c r="AE466" s="942"/>
      <c r="AF466" s="942"/>
      <c r="AG466" s="943"/>
      <c r="AH466" s="940"/>
      <c r="AI466" s="940"/>
      <c r="AJ466" s="938"/>
      <c r="AK466" s="938"/>
      <c r="AL466" s="938"/>
      <c r="AM466" s="938"/>
      <c r="AN466" s="944"/>
      <c r="AO466" s="944"/>
      <c r="AP466" s="944"/>
      <c r="AQ466" s="940"/>
      <c r="AR466" s="940"/>
      <c r="AS466" s="945">
        <f t="shared" si="125"/>
        <v>0</v>
      </c>
      <c r="AT466" s="945"/>
      <c r="AU466" s="945"/>
      <c r="AV466" s="945"/>
      <c r="AW466" s="946"/>
      <c r="AX466" s="947"/>
      <c r="AY466" s="948"/>
      <c r="AZ466" s="948"/>
      <c r="BA466" s="948"/>
      <c r="BB466" s="948"/>
      <c r="DT466"/>
      <c r="DU466"/>
      <c r="DV466"/>
      <c r="DW466"/>
      <c r="DX466"/>
      <c r="DY466"/>
      <c r="DZ466"/>
      <c r="EA466"/>
      <c r="EB466"/>
      <c r="EC466"/>
      <c r="EL466" s="13"/>
      <c r="EM466" s="13"/>
      <c r="EN466" s="27">
        <f t="shared" si="138"/>
        <v>0</v>
      </c>
      <c r="EO466" s="27" t="str">
        <f t="shared" si="127"/>
        <v/>
      </c>
      <c r="EP466" s="13"/>
      <c r="EQ466" s="13">
        <f>IF(AND(OR($P466="固・国A",$P466="固・国B",$P466="固"),OR($AJ466=PL①!$H$29,$AJ466=PL①!$H$30,$AJ466=PL①!$H$31)),1,0)</f>
        <v>0</v>
      </c>
      <c r="ER466" s="13">
        <f t="shared" si="128"/>
        <v>0</v>
      </c>
      <c r="ES466" s="13">
        <f>IF(ER466=0,1,IF($R$74="",0,VLOOKUP($R$74,PL②!A$58:$P$1530,ER466))+IF($AG$74="",0,VLOOKUP($AG$74,PL②!A$58:$P$1530,ER466))+IF($AV$74="",0,VLOOKUP($AV$74,PL②!A$58:$P$1530,ER466)))</f>
        <v>1</v>
      </c>
      <c r="ET466" s="13" t="str">
        <f t="shared" si="129"/>
        <v/>
      </c>
      <c r="EU466" s="13"/>
      <c r="EV466" s="13">
        <f>IF(OR($P466="固・国A",$P466="固・国B",$P466=PL①!$A$32,$P466=PL①!$A$33),1,0)</f>
        <v>1</v>
      </c>
      <c r="EY466" s="13">
        <f t="shared" si="130"/>
        <v>0</v>
      </c>
      <c r="EZ466" s="13">
        <f t="shared" si="131"/>
        <v>0</v>
      </c>
      <c r="FA466" s="13">
        <f>IF(AND($AJ466=PL①!$H$32,OR(入力①申請書項目!$P466="固・国A",入力①申請書項目!$P466="固・国B",入力①申請書項目!$P466="固")),1,0)</f>
        <v>0</v>
      </c>
      <c r="FB466" s="13">
        <f>IF(AND($R$70=PL②!$G$1,入力①申請書項目!$AJ466=PL①!$H$29,OR(入力①申請書項目!$P466="固・国A",入力①申請書項目!$P466="固・国B",入力①申請書項目!$P466=PL①!$A$32,入力①申請書項目!$P466=PL①!$A$33)),1,0)</f>
        <v>0</v>
      </c>
      <c r="FC466" s="13">
        <f>IF(AND($AW466=PL①!$D$29,OR(入力①申請書項目!$P466="固・国A",入力①申請書項目!$P466="固・国B",入力①申請書項目!$P466="固")),1,0)</f>
        <v>0</v>
      </c>
      <c r="FE466" s="27" t="str">
        <f t="shared" si="132"/>
        <v/>
      </c>
      <c r="FF466" s="27" t="str">
        <f t="shared" si="133"/>
        <v/>
      </c>
      <c r="FG466" s="27" t="str">
        <f t="shared" si="134"/>
        <v/>
      </c>
      <c r="FH466" s="27" t="str">
        <f t="shared" si="135"/>
        <v/>
      </c>
      <c r="FI466" s="27" t="str">
        <f t="shared" si="136"/>
        <v/>
      </c>
      <c r="FK466" s="42">
        <f t="shared" si="137"/>
        <v>1</v>
      </c>
      <c r="FL466" s="42" t="str">
        <f t="shared" si="126"/>
        <v/>
      </c>
    </row>
    <row r="467" spans="4:168" x14ac:dyDescent="0.15">
      <c r="D467" s="234">
        <v>297</v>
      </c>
      <c r="E467" s="933"/>
      <c r="F467" s="934"/>
      <c r="G467" s="935"/>
      <c r="H467" s="936"/>
      <c r="I467" s="937"/>
      <c r="J467" s="938"/>
      <c r="K467" s="939"/>
      <c r="L467" s="939"/>
      <c r="M467" s="930"/>
      <c r="N467" s="931"/>
      <c r="O467" s="932"/>
      <c r="P467" s="938"/>
      <c r="Q467" s="938"/>
      <c r="R467" s="938"/>
      <c r="S467" s="938"/>
      <c r="T467" s="940"/>
      <c r="U467" s="940"/>
      <c r="V467" s="940"/>
      <c r="W467" s="940"/>
      <c r="X467" s="940"/>
      <c r="Y467" s="940"/>
      <c r="Z467" s="940"/>
      <c r="AA467" s="940"/>
      <c r="AB467" s="940"/>
      <c r="AC467" s="940"/>
      <c r="AD467" s="949"/>
      <c r="AE467" s="950"/>
      <c r="AF467" s="950"/>
      <c r="AG467" s="943"/>
      <c r="AH467" s="940"/>
      <c r="AI467" s="940"/>
      <c r="AJ467" s="938"/>
      <c r="AK467" s="938"/>
      <c r="AL467" s="938"/>
      <c r="AM467" s="938"/>
      <c r="AN467" s="944"/>
      <c r="AO467" s="944"/>
      <c r="AP467" s="944"/>
      <c r="AQ467" s="940"/>
      <c r="AR467" s="940"/>
      <c r="AS467" s="945">
        <f t="shared" si="125"/>
        <v>0</v>
      </c>
      <c r="AT467" s="945"/>
      <c r="AU467" s="945"/>
      <c r="AV467" s="945"/>
      <c r="AW467" s="946"/>
      <c r="AX467" s="947"/>
      <c r="AY467" s="948"/>
      <c r="AZ467" s="948"/>
      <c r="BA467" s="948"/>
      <c r="BB467" s="948"/>
      <c r="DT467"/>
      <c r="DU467"/>
      <c r="DV467"/>
      <c r="DW467"/>
      <c r="DX467"/>
      <c r="DY467"/>
      <c r="DZ467"/>
      <c r="EA467"/>
      <c r="EB467"/>
      <c r="EC467"/>
      <c r="EL467" s="13"/>
      <c r="EM467" s="13"/>
      <c r="EN467" s="27">
        <f t="shared" si="138"/>
        <v>0</v>
      </c>
      <c r="EO467" s="27" t="str">
        <f t="shared" si="127"/>
        <v/>
      </c>
      <c r="EP467" s="13"/>
      <c r="EQ467" s="13">
        <f>IF(AND(OR($P467="固・国A",$P467="固・国B",$P467="固"),OR($AJ467=PL①!$H$29,$AJ467=PL①!$H$30,$AJ467=PL①!$H$31)),1,0)</f>
        <v>0</v>
      </c>
      <c r="ER467" s="13">
        <f t="shared" si="128"/>
        <v>0</v>
      </c>
      <c r="ES467" s="13">
        <f>IF(ER467=0,1,IF($R$74="",0,VLOOKUP($R$74,PL②!A$58:$P$1530,ER467))+IF($AG$74="",0,VLOOKUP($AG$74,PL②!A$58:$P$1530,ER467))+IF($AV$74="",0,VLOOKUP($AV$74,PL②!A$58:$P$1530,ER467)))</f>
        <v>1</v>
      </c>
      <c r="ET467" s="13" t="str">
        <f t="shared" si="129"/>
        <v/>
      </c>
      <c r="EU467" s="13"/>
      <c r="EV467" s="13">
        <f>IF(OR($P467="固・国A",$P467="固・国B",$P467=PL①!$A$32,$P467=PL①!$A$33),1,0)</f>
        <v>1</v>
      </c>
      <c r="EY467" s="13">
        <f t="shared" si="130"/>
        <v>0</v>
      </c>
      <c r="EZ467" s="13">
        <f t="shared" si="131"/>
        <v>0</v>
      </c>
      <c r="FA467" s="13">
        <f>IF(AND($AJ467=PL①!$H$32,OR(入力①申請書項目!$P467="固・国A",入力①申請書項目!$P467="固・国B",入力①申請書項目!$P467="固")),1,0)</f>
        <v>0</v>
      </c>
      <c r="FB467" s="13">
        <f>IF(AND($R$70=PL②!$G$1,入力①申請書項目!$AJ467=PL①!$H$29,OR(入力①申請書項目!$P467="固・国A",入力①申請書項目!$P467="固・国B",入力①申請書項目!$P467=PL①!$A$32,入力①申請書項目!$P467=PL①!$A$33)),1,0)</f>
        <v>0</v>
      </c>
      <c r="FC467" s="13">
        <f>IF(AND($AW467=PL①!$D$29,OR(入力①申請書項目!$P467="固・国A",入力①申請書項目!$P467="固・国B",入力①申請書項目!$P467="固")),1,0)</f>
        <v>0</v>
      </c>
      <c r="FE467" s="27" t="str">
        <f t="shared" si="132"/>
        <v/>
      </c>
      <c r="FF467" s="27" t="str">
        <f t="shared" si="133"/>
        <v/>
      </c>
      <c r="FG467" s="27" t="str">
        <f t="shared" si="134"/>
        <v/>
      </c>
      <c r="FH467" s="27" t="str">
        <f t="shared" si="135"/>
        <v/>
      </c>
      <c r="FI467" s="27" t="str">
        <f t="shared" si="136"/>
        <v/>
      </c>
      <c r="FK467" s="42">
        <f t="shared" si="137"/>
        <v>1</v>
      </c>
      <c r="FL467" s="42" t="str">
        <f t="shared" si="126"/>
        <v/>
      </c>
    </row>
    <row r="468" spans="4:168" x14ac:dyDescent="0.15">
      <c r="D468" s="234">
        <v>298</v>
      </c>
      <c r="E468" s="933"/>
      <c r="F468" s="934"/>
      <c r="G468" s="935"/>
      <c r="H468" s="936"/>
      <c r="I468" s="937"/>
      <c r="J468" s="938"/>
      <c r="K468" s="939"/>
      <c r="L468" s="939"/>
      <c r="M468" s="930"/>
      <c r="N468" s="931"/>
      <c r="O468" s="932"/>
      <c r="P468" s="938"/>
      <c r="Q468" s="938"/>
      <c r="R468" s="938"/>
      <c r="S468" s="938"/>
      <c r="T468" s="940"/>
      <c r="U468" s="940"/>
      <c r="V468" s="940"/>
      <c r="W468" s="940"/>
      <c r="X468" s="940"/>
      <c r="Y468" s="940"/>
      <c r="Z468" s="940"/>
      <c r="AA468" s="940"/>
      <c r="AB468" s="940"/>
      <c r="AC468" s="940"/>
      <c r="AD468" s="941"/>
      <c r="AE468" s="942"/>
      <c r="AF468" s="942"/>
      <c r="AG468" s="952"/>
      <c r="AH468" s="952"/>
      <c r="AI468" s="943"/>
      <c r="AJ468" s="953"/>
      <c r="AK468" s="954"/>
      <c r="AL468" s="954"/>
      <c r="AM468" s="955"/>
      <c r="AN468" s="944"/>
      <c r="AO468" s="944"/>
      <c r="AP468" s="944"/>
      <c r="AQ468" s="951"/>
      <c r="AR468" s="952"/>
      <c r="AS468" s="945">
        <f t="shared" si="125"/>
        <v>0</v>
      </c>
      <c r="AT468" s="945"/>
      <c r="AU468" s="945"/>
      <c r="AV468" s="945"/>
      <c r="AW468" s="946"/>
      <c r="AX468" s="947"/>
      <c r="AY468" s="948"/>
      <c r="AZ468" s="948"/>
      <c r="BA468" s="948"/>
      <c r="BB468" s="948"/>
      <c r="DT468"/>
      <c r="DU468"/>
      <c r="DV468"/>
      <c r="DW468"/>
      <c r="DX468"/>
      <c r="DY468"/>
      <c r="DZ468"/>
      <c r="EA468"/>
      <c r="EB468"/>
      <c r="EC468"/>
      <c r="EL468" s="13"/>
      <c r="EM468" s="13"/>
      <c r="EN468" s="27">
        <f t="shared" si="138"/>
        <v>0</v>
      </c>
      <c r="EO468" s="27" t="str">
        <f t="shared" si="127"/>
        <v/>
      </c>
      <c r="EP468" s="13"/>
      <c r="EQ468" s="13">
        <f>IF(AND(OR($P468="固・国A",$P468="固・国B",$P468="固"),OR($AJ468=PL①!$H$29,$AJ468=PL①!$H$30,$AJ468=PL①!$H$31)),1,0)</f>
        <v>0</v>
      </c>
      <c r="ER468" s="13">
        <f t="shared" si="128"/>
        <v>0</v>
      </c>
      <c r="ES468" s="13">
        <f>IF(ER468=0,1,IF($R$74="",0,VLOOKUP($R$74,PL②!A$58:$P$1530,ER468))+IF($AG$74="",0,VLOOKUP($AG$74,PL②!A$58:$P$1530,ER468))+IF($AV$74="",0,VLOOKUP($AV$74,PL②!A$58:$P$1530,ER468)))</f>
        <v>1</v>
      </c>
      <c r="ET468" s="13" t="str">
        <f t="shared" si="129"/>
        <v/>
      </c>
      <c r="EU468" s="13"/>
      <c r="EV468" s="13">
        <f>IF(OR($P468="固・国A",$P468="固・国B",$P468=PL①!$A$32,$P468=PL①!$A$33),1,0)</f>
        <v>1</v>
      </c>
      <c r="EY468" s="13">
        <f t="shared" si="130"/>
        <v>0</v>
      </c>
      <c r="EZ468" s="13">
        <f t="shared" si="131"/>
        <v>0</v>
      </c>
      <c r="FA468" s="13">
        <f>IF(AND($AJ468=PL①!$H$32,OR(入力①申請書項目!$P468="固・国A",入力①申請書項目!$P468="固・国B",入力①申請書項目!$P468="固")),1,0)</f>
        <v>0</v>
      </c>
      <c r="FB468" s="13">
        <f>IF(AND($R$70=PL②!$G$1,入力①申請書項目!$AJ468=PL①!$H$29,OR(入力①申請書項目!$P468="固・国A",入力①申請書項目!$P468="固・国B",入力①申請書項目!$P468=PL①!$A$32,入力①申請書項目!$P468=PL①!$A$33)),1,0)</f>
        <v>0</v>
      </c>
      <c r="FC468" s="13">
        <f>IF(AND($AW468=PL①!$D$29,OR(入力①申請書項目!$P468="固・国A",入力①申請書項目!$P468="固・国B",入力①申請書項目!$P468="固")),1,0)</f>
        <v>0</v>
      </c>
      <c r="FE468" s="27" t="str">
        <f t="shared" si="132"/>
        <v/>
      </c>
      <c r="FF468" s="27" t="str">
        <f t="shared" si="133"/>
        <v/>
      </c>
      <c r="FG468" s="27" t="str">
        <f t="shared" si="134"/>
        <v/>
      </c>
      <c r="FH468" s="27" t="str">
        <f t="shared" si="135"/>
        <v/>
      </c>
      <c r="FI468" s="27" t="str">
        <f t="shared" si="136"/>
        <v/>
      </c>
      <c r="FK468" s="42">
        <f t="shared" si="137"/>
        <v>1</v>
      </c>
      <c r="FL468" s="42" t="str">
        <f t="shared" si="126"/>
        <v/>
      </c>
    </row>
    <row r="469" spans="4:168" x14ac:dyDescent="0.15">
      <c r="D469" s="234">
        <v>299</v>
      </c>
      <c r="E469" s="933"/>
      <c r="F469" s="934"/>
      <c r="G469" s="935"/>
      <c r="H469" s="936"/>
      <c r="I469" s="937"/>
      <c r="J469" s="938"/>
      <c r="K469" s="939"/>
      <c r="L469" s="939"/>
      <c r="M469" s="930"/>
      <c r="N469" s="931"/>
      <c r="O469" s="932"/>
      <c r="P469" s="938"/>
      <c r="Q469" s="938"/>
      <c r="R469" s="938"/>
      <c r="S469" s="938"/>
      <c r="T469" s="940"/>
      <c r="U469" s="940"/>
      <c r="V469" s="940"/>
      <c r="W469" s="940"/>
      <c r="X469" s="940"/>
      <c r="Y469" s="940"/>
      <c r="Z469" s="940"/>
      <c r="AA469" s="940"/>
      <c r="AB469" s="940"/>
      <c r="AC469" s="940"/>
      <c r="AD469" s="941"/>
      <c r="AE469" s="942"/>
      <c r="AF469" s="942"/>
      <c r="AG469" s="943"/>
      <c r="AH469" s="940"/>
      <c r="AI469" s="940"/>
      <c r="AJ469" s="938"/>
      <c r="AK469" s="938"/>
      <c r="AL469" s="938"/>
      <c r="AM469" s="938"/>
      <c r="AN469" s="944"/>
      <c r="AO469" s="944"/>
      <c r="AP469" s="944"/>
      <c r="AQ469" s="940"/>
      <c r="AR469" s="940"/>
      <c r="AS469" s="945">
        <f t="shared" si="125"/>
        <v>0</v>
      </c>
      <c r="AT469" s="945"/>
      <c r="AU469" s="945"/>
      <c r="AV469" s="945"/>
      <c r="AW469" s="946"/>
      <c r="AX469" s="947"/>
      <c r="AY469" s="948"/>
      <c r="AZ469" s="948"/>
      <c r="BA469" s="948"/>
      <c r="BB469" s="948"/>
      <c r="DT469"/>
      <c r="DU469"/>
      <c r="DV469"/>
      <c r="DW469"/>
      <c r="DX469"/>
      <c r="DY469"/>
      <c r="DZ469"/>
      <c r="EA469"/>
      <c r="EB469"/>
      <c r="EC469"/>
      <c r="EL469" s="13"/>
      <c r="EM469" s="13"/>
      <c r="EN469" s="27">
        <f t="shared" si="138"/>
        <v>0</v>
      </c>
      <c r="EO469" s="27" t="str">
        <f t="shared" si="127"/>
        <v/>
      </c>
      <c r="EP469" s="13"/>
      <c r="EQ469" s="13">
        <f>IF(AND(OR($P469="固・国A",$P469="固・国B",$P469="固"),OR($AJ469=PL①!$H$29,$AJ469=PL①!$H$30,$AJ469=PL①!$H$31)),1,0)</f>
        <v>0</v>
      </c>
      <c r="ER469" s="13">
        <f t="shared" si="128"/>
        <v>0</v>
      </c>
      <c r="ES469" s="13">
        <f>IF(ER469=0,1,IF($R$74="",0,VLOOKUP($R$74,PL②!A$58:$P$1530,ER469))+IF($AG$74="",0,VLOOKUP($AG$74,PL②!A$58:$P$1530,ER469))+IF($AV$74="",0,VLOOKUP($AV$74,PL②!A$58:$P$1530,ER469)))</f>
        <v>1</v>
      </c>
      <c r="ET469" s="13" t="str">
        <f t="shared" si="129"/>
        <v/>
      </c>
      <c r="EU469" s="13"/>
      <c r="EV469" s="13">
        <f>IF(OR($P469="固・国A",$P469="固・国B",$P469=PL①!$A$32,$P469=PL①!$A$33),1,0)</f>
        <v>1</v>
      </c>
      <c r="EY469" s="13">
        <f t="shared" si="130"/>
        <v>0</v>
      </c>
      <c r="EZ469" s="13">
        <f t="shared" si="131"/>
        <v>0</v>
      </c>
      <c r="FA469" s="13">
        <f>IF(AND($AJ469=PL①!$H$32,OR(入力①申請書項目!$P469="固・国A",入力①申請書項目!$P469="固・国B",入力①申請書項目!$P469="固")),1,0)</f>
        <v>0</v>
      </c>
      <c r="FB469" s="13">
        <f>IF(AND($R$70=PL②!$G$1,入力①申請書項目!$AJ469=PL①!$H$29,OR(入力①申請書項目!$P469="固・国A",入力①申請書項目!$P469="固・国B",入力①申請書項目!$P469=PL①!$A$32,入力①申請書項目!$P469=PL①!$A$33)),1,0)</f>
        <v>0</v>
      </c>
      <c r="FC469" s="13">
        <f>IF(AND($AW469=PL①!$D$29,OR(入力①申請書項目!$P469="固・国A",入力①申請書項目!$P469="固・国B",入力①申請書項目!$P469="固")),1,0)</f>
        <v>0</v>
      </c>
      <c r="FE469" s="27" t="str">
        <f t="shared" si="132"/>
        <v/>
      </c>
      <c r="FF469" s="27" t="str">
        <f t="shared" si="133"/>
        <v/>
      </c>
      <c r="FG469" s="27" t="str">
        <f t="shared" si="134"/>
        <v/>
      </c>
      <c r="FH469" s="27" t="str">
        <f t="shared" si="135"/>
        <v/>
      </c>
      <c r="FI469" s="27" t="str">
        <f t="shared" si="136"/>
        <v/>
      </c>
      <c r="FK469" s="42">
        <f t="shared" si="137"/>
        <v>1</v>
      </c>
      <c r="FL469" s="42" t="str">
        <f t="shared" si="126"/>
        <v/>
      </c>
    </row>
    <row r="470" spans="4:168" x14ac:dyDescent="0.15">
      <c r="D470" s="234">
        <v>300</v>
      </c>
      <c r="E470" s="933"/>
      <c r="F470" s="934"/>
      <c r="G470" s="935"/>
      <c r="H470" s="936"/>
      <c r="I470" s="937"/>
      <c r="J470" s="938"/>
      <c r="K470" s="939"/>
      <c r="L470" s="939"/>
      <c r="M470" s="930"/>
      <c r="N470" s="931"/>
      <c r="O470" s="932"/>
      <c r="P470" s="938"/>
      <c r="Q470" s="938"/>
      <c r="R470" s="938"/>
      <c r="S470" s="938"/>
      <c r="T470" s="940"/>
      <c r="U470" s="940"/>
      <c r="V470" s="940"/>
      <c r="W470" s="940"/>
      <c r="X470" s="940"/>
      <c r="Y470" s="940"/>
      <c r="Z470" s="940"/>
      <c r="AA470" s="940"/>
      <c r="AB470" s="940"/>
      <c r="AC470" s="940"/>
      <c r="AD470" s="949"/>
      <c r="AE470" s="950"/>
      <c r="AF470" s="950"/>
      <c r="AG470" s="943"/>
      <c r="AH470" s="940"/>
      <c r="AI470" s="940"/>
      <c r="AJ470" s="938"/>
      <c r="AK470" s="938"/>
      <c r="AL470" s="938"/>
      <c r="AM470" s="938"/>
      <c r="AN470" s="944"/>
      <c r="AO470" s="944"/>
      <c r="AP470" s="944"/>
      <c r="AQ470" s="940"/>
      <c r="AR470" s="940"/>
      <c r="AS470" s="945">
        <f t="shared" si="125"/>
        <v>0</v>
      </c>
      <c r="AT470" s="945"/>
      <c r="AU470" s="945"/>
      <c r="AV470" s="945"/>
      <c r="AW470" s="946"/>
      <c r="AX470" s="947"/>
      <c r="AY470" s="948"/>
      <c r="AZ470" s="948"/>
      <c r="BA470" s="948"/>
      <c r="BB470" s="948"/>
      <c r="DT470"/>
      <c r="DU470"/>
      <c r="DV470"/>
      <c r="DW470"/>
      <c r="DX470"/>
      <c r="DY470"/>
      <c r="DZ470"/>
      <c r="EA470"/>
      <c r="EB470"/>
      <c r="EC470"/>
      <c r="EL470" s="13"/>
      <c r="EM470" s="13"/>
      <c r="EN470" s="27">
        <f t="shared" si="138"/>
        <v>0</v>
      </c>
      <c r="EO470" s="27" t="str">
        <f t="shared" si="127"/>
        <v/>
      </c>
      <c r="EP470" s="13"/>
      <c r="EQ470" s="13">
        <f>IF(AND(OR($P470="固・国A",$P470="固・国B",$P470="固"),OR($AJ470=PL①!$H$29,$AJ470=PL①!$H$30,$AJ470=PL①!$H$31)),1,0)</f>
        <v>0</v>
      </c>
      <c r="ER470" s="13">
        <f t="shared" si="128"/>
        <v>0</v>
      </c>
      <c r="ES470" s="13">
        <f>IF(ER470=0,1,IF($R$74="",0,VLOOKUP($R$74,PL②!A$58:$P$1530,ER470))+IF($AG$74="",0,VLOOKUP($AG$74,PL②!A$58:$P$1530,ER470))+IF($AV$74="",0,VLOOKUP($AV$74,PL②!A$58:$P$1530,ER470)))</f>
        <v>1</v>
      </c>
      <c r="ET470" s="13" t="str">
        <f t="shared" si="129"/>
        <v/>
      </c>
      <c r="EU470" s="13"/>
      <c r="EV470" s="13">
        <f>IF(OR($P470="固・国A",$P470="固・国B",$P470=PL①!$A$32,$P470=PL①!$A$33),1,0)</f>
        <v>1</v>
      </c>
      <c r="EY470" s="13">
        <f t="shared" si="130"/>
        <v>0</v>
      </c>
      <c r="EZ470" s="13">
        <f t="shared" si="131"/>
        <v>0</v>
      </c>
      <c r="FA470" s="13">
        <f>IF(AND($AJ470=PL①!$H$32,OR(入力①申請書項目!$P470="固・国A",入力①申請書項目!$P470="固・国B",入力①申請書項目!$P470="固")),1,0)</f>
        <v>0</v>
      </c>
      <c r="FB470" s="13">
        <f>IF(AND($R$70=PL②!$G$1,入力①申請書項目!$AJ470=PL①!$H$29,OR(入力①申請書項目!$P470="固・国A",入力①申請書項目!$P470="固・国B",入力①申請書項目!$P470=PL①!$A$32,入力①申請書項目!$P470=PL①!$A$33)),1,0)</f>
        <v>0</v>
      </c>
      <c r="FC470" s="13">
        <f>IF(AND($AW470=PL①!$D$29,OR(入力①申請書項目!$P470="固・国A",入力①申請書項目!$P470="固・国B",入力①申請書項目!$P470="固")),1,0)</f>
        <v>0</v>
      </c>
      <c r="FE470" s="27" t="str">
        <f t="shared" si="132"/>
        <v/>
      </c>
      <c r="FF470" s="27" t="str">
        <f t="shared" si="133"/>
        <v/>
      </c>
      <c r="FG470" s="27" t="str">
        <f t="shared" si="134"/>
        <v/>
      </c>
      <c r="FH470" s="27" t="str">
        <f t="shared" si="135"/>
        <v/>
      </c>
      <c r="FI470" s="27" t="str">
        <f t="shared" si="136"/>
        <v/>
      </c>
      <c r="FK470" s="42">
        <f t="shared" si="137"/>
        <v>1</v>
      </c>
      <c r="FL470" s="42" t="str">
        <f t="shared" si="126"/>
        <v/>
      </c>
    </row>
    <row r="471" spans="4:168" x14ac:dyDescent="0.15">
      <c r="D471" s="234">
        <v>301</v>
      </c>
      <c r="E471" s="933"/>
      <c r="F471" s="934"/>
      <c r="G471" s="935"/>
      <c r="H471" s="936"/>
      <c r="I471" s="937"/>
      <c r="J471" s="938"/>
      <c r="K471" s="939"/>
      <c r="L471" s="939"/>
      <c r="M471" s="930"/>
      <c r="N471" s="931"/>
      <c r="O471" s="932"/>
      <c r="P471" s="938"/>
      <c r="Q471" s="938"/>
      <c r="R471" s="938"/>
      <c r="S471" s="938"/>
      <c r="T471" s="940"/>
      <c r="U471" s="940"/>
      <c r="V471" s="940"/>
      <c r="W471" s="940"/>
      <c r="X471" s="940"/>
      <c r="Y471" s="940"/>
      <c r="Z471" s="940"/>
      <c r="AA471" s="940"/>
      <c r="AB471" s="940"/>
      <c r="AC471" s="940"/>
      <c r="AD471" s="941"/>
      <c r="AE471" s="942"/>
      <c r="AF471" s="942"/>
      <c r="AG471" s="952"/>
      <c r="AH471" s="952"/>
      <c r="AI471" s="943"/>
      <c r="AJ471" s="953"/>
      <c r="AK471" s="954"/>
      <c r="AL471" s="954"/>
      <c r="AM471" s="955"/>
      <c r="AN471" s="944"/>
      <c r="AO471" s="944"/>
      <c r="AP471" s="944"/>
      <c r="AQ471" s="951"/>
      <c r="AR471" s="952"/>
      <c r="AS471" s="945">
        <f t="shared" ref="AS471:AS534" si="139">AN471*AQ471</f>
        <v>0</v>
      </c>
      <c r="AT471" s="945"/>
      <c r="AU471" s="945"/>
      <c r="AV471" s="945"/>
      <c r="AW471" s="946"/>
      <c r="AX471" s="947"/>
      <c r="AY471" s="948"/>
      <c r="AZ471" s="948"/>
      <c r="BA471" s="948"/>
      <c r="BB471" s="948"/>
      <c r="DT471"/>
      <c r="DU471"/>
      <c r="DV471"/>
      <c r="DW471"/>
      <c r="DX471"/>
      <c r="DY471"/>
      <c r="DZ471"/>
      <c r="EA471"/>
      <c r="EB471"/>
      <c r="EC471"/>
      <c r="EL471" s="13"/>
      <c r="EM471" s="13"/>
      <c r="EN471" s="27">
        <f t="shared" si="138"/>
        <v>0</v>
      </c>
      <c r="EO471" s="27" t="str">
        <f t="shared" si="127"/>
        <v/>
      </c>
      <c r="EP471" s="13"/>
      <c r="EQ471" s="13">
        <f>IF(AND(OR($P471="固・国A",$P471="固・国B",$P471="固"),OR($AJ471=PL①!$H$29,$AJ471=PL①!$H$30,$AJ471=PL①!$H$31)),1,0)</f>
        <v>0</v>
      </c>
      <c r="ER471" s="13">
        <f t="shared" si="128"/>
        <v>0</v>
      </c>
      <c r="ES471" s="13">
        <f>IF(ER471=0,1,IF($R$74="",0,VLOOKUP($R$74,PL②!A$58:$P$1530,ER471))+IF($AG$74="",0,VLOOKUP($AG$74,PL②!A$58:$P$1530,ER471))+IF($AV$74="",0,VLOOKUP($AV$74,PL②!A$58:$P$1530,ER471)))</f>
        <v>1</v>
      </c>
      <c r="ET471" s="13" t="str">
        <f t="shared" si="129"/>
        <v/>
      </c>
      <c r="EU471" s="13"/>
      <c r="EV471" s="13">
        <f>IF(OR($P471="固・国A",$P471="固・国B",$P471=PL①!$A$32,$P471=PL①!$A$33),1,0)</f>
        <v>1</v>
      </c>
      <c r="EY471" s="13">
        <f t="shared" si="130"/>
        <v>0</v>
      </c>
      <c r="EZ471" s="13">
        <f t="shared" si="131"/>
        <v>0</v>
      </c>
      <c r="FA471" s="13">
        <f>IF(AND($AJ471=PL①!$H$32,OR(入力①申請書項目!$P471="固・国A",入力①申請書項目!$P471="固・国B",入力①申請書項目!$P471="固")),1,0)</f>
        <v>0</v>
      </c>
      <c r="FB471" s="13">
        <f>IF(AND($R$70=PL②!$G$1,入力①申請書項目!$AJ471=PL①!$H$29,OR(入力①申請書項目!$P471="固・国A",入力①申請書項目!$P471="固・国B",入力①申請書項目!$P471=PL①!$A$32,入力①申請書項目!$P471=PL①!$A$33)),1,0)</f>
        <v>0</v>
      </c>
      <c r="FC471" s="13">
        <f>IF(AND($AW471=PL①!$D$29,OR(入力①申請書項目!$P471="固・国A",入力①申請書項目!$P471="固・国B",入力①申請書項目!$P471="固")),1,0)</f>
        <v>0</v>
      </c>
      <c r="FE471" s="27" t="str">
        <f t="shared" si="132"/>
        <v/>
      </c>
      <c r="FF471" s="27" t="str">
        <f t="shared" si="133"/>
        <v/>
      </c>
      <c r="FG471" s="27" t="str">
        <f t="shared" si="134"/>
        <v/>
      </c>
      <c r="FH471" s="27" t="str">
        <f t="shared" si="135"/>
        <v/>
      </c>
      <c r="FI471" s="27" t="str">
        <f t="shared" si="136"/>
        <v/>
      </c>
      <c r="FK471" s="42">
        <f t="shared" si="137"/>
        <v>1</v>
      </c>
      <c r="FL471" s="42" t="str">
        <f t="shared" si="126"/>
        <v/>
      </c>
    </row>
    <row r="472" spans="4:168" x14ac:dyDescent="0.15">
      <c r="D472" s="234">
        <v>302</v>
      </c>
      <c r="E472" s="933"/>
      <c r="F472" s="934"/>
      <c r="G472" s="935"/>
      <c r="H472" s="936"/>
      <c r="I472" s="937"/>
      <c r="J472" s="938"/>
      <c r="K472" s="939"/>
      <c r="L472" s="939"/>
      <c r="M472" s="930"/>
      <c r="N472" s="931"/>
      <c r="O472" s="932"/>
      <c r="P472" s="938"/>
      <c r="Q472" s="938"/>
      <c r="R472" s="938"/>
      <c r="S472" s="938"/>
      <c r="T472" s="940"/>
      <c r="U472" s="940"/>
      <c r="V472" s="940"/>
      <c r="W472" s="940"/>
      <c r="X472" s="940"/>
      <c r="Y472" s="940"/>
      <c r="Z472" s="940"/>
      <c r="AA472" s="940"/>
      <c r="AB472" s="940"/>
      <c r="AC472" s="940"/>
      <c r="AD472" s="941"/>
      <c r="AE472" s="942"/>
      <c r="AF472" s="942"/>
      <c r="AG472" s="943"/>
      <c r="AH472" s="940"/>
      <c r="AI472" s="940"/>
      <c r="AJ472" s="938"/>
      <c r="AK472" s="938"/>
      <c r="AL472" s="938"/>
      <c r="AM472" s="938"/>
      <c r="AN472" s="944"/>
      <c r="AO472" s="944"/>
      <c r="AP472" s="944"/>
      <c r="AQ472" s="940"/>
      <c r="AR472" s="940"/>
      <c r="AS472" s="945">
        <f t="shared" si="139"/>
        <v>0</v>
      </c>
      <c r="AT472" s="945"/>
      <c r="AU472" s="945"/>
      <c r="AV472" s="945"/>
      <c r="AW472" s="946"/>
      <c r="AX472" s="947"/>
      <c r="AY472" s="948"/>
      <c r="AZ472" s="948"/>
      <c r="BA472" s="948"/>
      <c r="BB472" s="948"/>
      <c r="DT472"/>
      <c r="DU472"/>
      <c r="DV472"/>
      <c r="DW472"/>
      <c r="DX472"/>
      <c r="DY472"/>
      <c r="DZ472"/>
      <c r="EA472"/>
      <c r="EB472"/>
      <c r="EC472"/>
      <c r="EL472" s="13"/>
      <c r="EM472" s="13"/>
      <c r="EN472" s="27">
        <f t="shared" si="138"/>
        <v>0</v>
      </c>
      <c r="EO472" s="27" t="str">
        <f t="shared" si="127"/>
        <v/>
      </c>
      <c r="EP472" s="13"/>
      <c r="EQ472" s="13">
        <f>IF(AND(OR($P472="固・国A",$P472="固・国B",$P472="固"),OR($AJ472=PL①!$H$29,$AJ472=PL①!$H$30,$AJ472=PL①!$H$31)),1,0)</f>
        <v>0</v>
      </c>
      <c r="ER472" s="13">
        <f t="shared" si="128"/>
        <v>0</v>
      </c>
      <c r="ES472" s="13">
        <f>IF(ER472=0,1,IF($R$74="",0,VLOOKUP($R$74,PL②!A$58:$P$1530,ER472))+IF($AG$74="",0,VLOOKUP($AG$74,PL②!A$58:$P$1530,ER472))+IF($AV$74="",0,VLOOKUP($AV$74,PL②!A$58:$P$1530,ER472)))</f>
        <v>1</v>
      </c>
      <c r="ET472" s="13" t="str">
        <f t="shared" si="129"/>
        <v/>
      </c>
      <c r="EU472" s="13"/>
      <c r="EV472" s="13">
        <f>IF(OR($P472="固・国A",$P472="固・国B",$P472=PL①!$A$32,$P472=PL①!$A$33),1,0)</f>
        <v>1</v>
      </c>
      <c r="EY472" s="13">
        <f t="shared" si="130"/>
        <v>0</v>
      </c>
      <c r="EZ472" s="13">
        <f t="shared" si="131"/>
        <v>0</v>
      </c>
      <c r="FA472" s="13">
        <f>IF(AND($AJ472=PL①!$H$32,OR(入力①申請書項目!$P472="固・国A",入力①申請書項目!$P472="固・国B",入力①申請書項目!$P472="固")),1,0)</f>
        <v>0</v>
      </c>
      <c r="FB472" s="13">
        <f>IF(AND($R$70=PL②!$G$1,入力①申請書項目!$AJ472=PL①!$H$29,OR(入力①申請書項目!$P472="固・国A",入力①申請書項目!$P472="固・国B",入力①申請書項目!$P472=PL①!$A$32,入力①申請書項目!$P472=PL①!$A$33)),1,0)</f>
        <v>0</v>
      </c>
      <c r="FC472" s="13">
        <f>IF(AND($AW472=PL①!$D$29,OR(入力①申請書項目!$P472="固・国A",入力①申請書項目!$P472="固・国B",入力①申請書項目!$P472="固")),1,0)</f>
        <v>0</v>
      </c>
      <c r="FE472" s="27" t="str">
        <f t="shared" si="132"/>
        <v/>
      </c>
      <c r="FF472" s="27" t="str">
        <f t="shared" si="133"/>
        <v/>
      </c>
      <c r="FG472" s="27" t="str">
        <f t="shared" si="134"/>
        <v/>
      </c>
      <c r="FH472" s="27" t="str">
        <f t="shared" si="135"/>
        <v/>
      </c>
      <c r="FI472" s="27" t="str">
        <f t="shared" si="136"/>
        <v/>
      </c>
      <c r="FK472" s="42">
        <f t="shared" si="137"/>
        <v>1</v>
      </c>
      <c r="FL472" s="42" t="str">
        <f t="shared" si="126"/>
        <v/>
      </c>
    </row>
    <row r="473" spans="4:168" x14ac:dyDescent="0.15">
      <c r="D473" s="234">
        <v>303</v>
      </c>
      <c r="E473" s="933"/>
      <c r="F473" s="934"/>
      <c r="G473" s="935"/>
      <c r="H473" s="936"/>
      <c r="I473" s="937"/>
      <c r="J473" s="938"/>
      <c r="K473" s="939"/>
      <c r="L473" s="939"/>
      <c r="M473" s="930"/>
      <c r="N473" s="931"/>
      <c r="O473" s="932"/>
      <c r="P473" s="938"/>
      <c r="Q473" s="938"/>
      <c r="R473" s="938"/>
      <c r="S473" s="938"/>
      <c r="T473" s="940"/>
      <c r="U473" s="940"/>
      <c r="V473" s="940"/>
      <c r="W473" s="940"/>
      <c r="X473" s="940"/>
      <c r="Y473" s="940"/>
      <c r="Z473" s="940"/>
      <c r="AA473" s="940"/>
      <c r="AB473" s="940"/>
      <c r="AC473" s="940"/>
      <c r="AD473" s="949"/>
      <c r="AE473" s="950"/>
      <c r="AF473" s="950"/>
      <c r="AG473" s="943"/>
      <c r="AH473" s="940"/>
      <c r="AI473" s="940"/>
      <c r="AJ473" s="938"/>
      <c r="AK473" s="938"/>
      <c r="AL473" s="938"/>
      <c r="AM473" s="938"/>
      <c r="AN473" s="944"/>
      <c r="AO473" s="944"/>
      <c r="AP473" s="944"/>
      <c r="AQ473" s="940"/>
      <c r="AR473" s="940"/>
      <c r="AS473" s="945">
        <f t="shared" si="139"/>
        <v>0</v>
      </c>
      <c r="AT473" s="945"/>
      <c r="AU473" s="945"/>
      <c r="AV473" s="945"/>
      <c r="AW473" s="946"/>
      <c r="AX473" s="947"/>
      <c r="AY473" s="948"/>
      <c r="AZ473" s="948"/>
      <c r="BA473" s="948"/>
      <c r="BB473" s="948"/>
      <c r="DT473"/>
      <c r="DU473"/>
      <c r="DV473"/>
      <c r="DW473"/>
      <c r="DX473"/>
      <c r="DY473"/>
      <c r="DZ473"/>
      <c r="EA473"/>
      <c r="EB473"/>
      <c r="EC473"/>
      <c r="EL473" s="13"/>
      <c r="EM473" s="13"/>
      <c r="EN473" s="27">
        <f t="shared" si="138"/>
        <v>0</v>
      </c>
      <c r="EO473" s="27" t="str">
        <f t="shared" si="127"/>
        <v/>
      </c>
      <c r="EP473" s="13"/>
      <c r="EQ473" s="13">
        <f>IF(AND(OR($P473="固・国A",$P473="固・国B",$P473="固"),OR($AJ473=PL①!$H$29,$AJ473=PL①!$H$30,$AJ473=PL①!$H$31)),1,0)</f>
        <v>0</v>
      </c>
      <c r="ER473" s="13">
        <f t="shared" si="128"/>
        <v>0</v>
      </c>
      <c r="ES473" s="13">
        <f>IF(ER473=0,1,IF($R$74="",0,VLOOKUP($R$74,PL②!A$58:$P$1530,ER473))+IF($AG$74="",0,VLOOKUP($AG$74,PL②!A$58:$P$1530,ER473))+IF($AV$74="",0,VLOOKUP($AV$74,PL②!A$58:$P$1530,ER473)))</f>
        <v>1</v>
      </c>
      <c r="ET473" s="13" t="str">
        <f t="shared" si="129"/>
        <v/>
      </c>
      <c r="EU473" s="13"/>
      <c r="EV473" s="13">
        <f>IF(OR($P473="固・国A",$P473="固・国B",$P473=PL①!$A$32,$P473=PL①!$A$33),1,0)</f>
        <v>1</v>
      </c>
      <c r="EY473" s="13">
        <f t="shared" si="130"/>
        <v>0</v>
      </c>
      <c r="EZ473" s="13">
        <f t="shared" si="131"/>
        <v>0</v>
      </c>
      <c r="FA473" s="13">
        <f>IF(AND($AJ473=PL①!$H$32,OR(入力①申請書項目!$P473="固・国A",入力①申請書項目!$P473="固・国B",入力①申請書項目!$P473="固")),1,0)</f>
        <v>0</v>
      </c>
      <c r="FB473" s="13">
        <f>IF(AND($R$70=PL②!$G$1,入力①申請書項目!$AJ473=PL①!$H$29,OR(入力①申請書項目!$P473="固・国A",入力①申請書項目!$P473="固・国B",入力①申請書項目!$P473=PL①!$A$32,入力①申請書項目!$P473=PL①!$A$33)),1,0)</f>
        <v>0</v>
      </c>
      <c r="FC473" s="13">
        <f>IF(AND($AW473=PL①!$D$29,OR(入力①申請書項目!$P473="固・国A",入力①申請書項目!$P473="固・国B",入力①申請書項目!$P473="固")),1,0)</f>
        <v>0</v>
      </c>
      <c r="FE473" s="27" t="str">
        <f t="shared" si="132"/>
        <v/>
      </c>
      <c r="FF473" s="27" t="str">
        <f t="shared" si="133"/>
        <v/>
      </c>
      <c r="FG473" s="27" t="str">
        <f t="shared" si="134"/>
        <v/>
      </c>
      <c r="FH473" s="27" t="str">
        <f t="shared" si="135"/>
        <v/>
      </c>
      <c r="FI473" s="27" t="str">
        <f t="shared" si="136"/>
        <v/>
      </c>
      <c r="FK473" s="42">
        <f t="shared" si="137"/>
        <v>1</v>
      </c>
      <c r="FL473" s="42" t="str">
        <f t="shared" si="126"/>
        <v/>
      </c>
    </row>
    <row r="474" spans="4:168" x14ac:dyDescent="0.15">
      <c r="D474" s="234">
        <v>304</v>
      </c>
      <c r="E474" s="933"/>
      <c r="F474" s="934"/>
      <c r="G474" s="935"/>
      <c r="H474" s="936"/>
      <c r="I474" s="937"/>
      <c r="J474" s="938"/>
      <c r="K474" s="939"/>
      <c r="L474" s="939"/>
      <c r="M474" s="930"/>
      <c r="N474" s="931"/>
      <c r="O474" s="932"/>
      <c r="P474" s="938"/>
      <c r="Q474" s="938"/>
      <c r="R474" s="938"/>
      <c r="S474" s="938"/>
      <c r="T474" s="940"/>
      <c r="U474" s="940"/>
      <c r="V474" s="940"/>
      <c r="W474" s="940"/>
      <c r="X474" s="940"/>
      <c r="Y474" s="940"/>
      <c r="Z474" s="940"/>
      <c r="AA474" s="940"/>
      <c r="AB474" s="940"/>
      <c r="AC474" s="940"/>
      <c r="AD474" s="941"/>
      <c r="AE474" s="942"/>
      <c r="AF474" s="942"/>
      <c r="AG474" s="952"/>
      <c r="AH474" s="952"/>
      <c r="AI474" s="943"/>
      <c r="AJ474" s="953"/>
      <c r="AK474" s="954"/>
      <c r="AL474" s="954"/>
      <c r="AM474" s="955"/>
      <c r="AN474" s="944"/>
      <c r="AO474" s="944"/>
      <c r="AP474" s="944"/>
      <c r="AQ474" s="951"/>
      <c r="AR474" s="952"/>
      <c r="AS474" s="945">
        <f t="shared" si="139"/>
        <v>0</v>
      </c>
      <c r="AT474" s="945"/>
      <c r="AU474" s="945"/>
      <c r="AV474" s="945"/>
      <c r="AW474" s="946"/>
      <c r="AX474" s="947"/>
      <c r="AY474" s="948"/>
      <c r="AZ474" s="948"/>
      <c r="BA474" s="948"/>
      <c r="BB474" s="948"/>
      <c r="DT474"/>
      <c r="DU474"/>
      <c r="DV474"/>
      <c r="DW474"/>
      <c r="DX474"/>
      <c r="DY474"/>
      <c r="DZ474"/>
      <c r="EA474"/>
      <c r="EB474"/>
      <c r="EC474"/>
      <c r="EL474" s="13"/>
      <c r="EM474" s="13"/>
      <c r="EN474" s="27">
        <f t="shared" si="138"/>
        <v>0</v>
      </c>
      <c r="EO474" s="27" t="str">
        <f t="shared" si="127"/>
        <v/>
      </c>
      <c r="EP474" s="13"/>
      <c r="EQ474" s="13">
        <f>IF(AND(OR($P474="固・国A",$P474="固・国B",$P474="固"),OR($AJ474=PL①!$H$29,$AJ474=PL①!$H$30,$AJ474=PL①!$H$31)),1,0)</f>
        <v>0</v>
      </c>
      <c r="ER474" s="13">
        <f t="shared" si="128"/>
        <v>0</v>
      </c>
      <c r="ES474" s="13">
        <f>IF(ER474=0,1,IF($R$74="",0,VLOOKUP($R$74,PL②!A$58:$P$1530,ER474))+IF($AG$74="",0,VLOOKUP($AG$74,PL②!A$58:$P$1530,ER474))+IF($AV$74="",0,VLOOKUP($AV$74,PL②!A$58:$P$1530,ER474)))</f>
        <v>1</v>
      </c>
      <c r="ET474" s="13" t="str">
        <f t="shared" si="129"/>
        <v/>
      </c>
      <c r="EU474" s="13"/>
      <c r="EV474" s="13">
        <f>IF(OR($P474="固・国A",$P474="固・国B",$P474=PL①!$A$32,$P474=PL①!$A$33),1,0)</f>
        <v>1</v>
      </c>
      <c r="EY474" s="13">
        <f t="shared" si="130"/>
        <v>0</v>
      </c>
      <c r="EZ474" s="13">
        <f t="shared" si="131"/>
        <v>0</v>
      </c>
      <c r="FA474" s="13">
        <f>IF(AND($AJ474=PL①!$H$32,OR(入力①申請書項目!$P474="固・国A",入力①申請書項目!$P474="固・国B",入力①申請書項目!$P474="固")),1,0)</f>
        <v>0</v>
      </c>
      <c r="FB474" s="13">
        <f>IF(AND($R$70=PL②!$G$1,入力①申請書項目!$AJ474=PL①!$H$29,OR(入力①申請書項目!$P474="固・国A",入力①申請書項目!$P474="固・国B",入力①申請書項目!$P474=PL①!$A$32,入力①申請書項目!$P474=PL①!$A$33)),1,0)</f>
        <v>0</v>
      </c>
      <c r="FC474" s="13">
        <f>IF(AND($AW474=PL①!$D$29,OR(入力①申請書項目!$P474="固・国A",入力①申請書項目!$P474="固・国B",入力①申請書項目!$P474="固")),1,0)</f>
        <v>0</v>
      </c>
      <c r="FE474" s="27" t="str">
        <f t="shared" si="132"/>
        <v/>
      </c>
      <c r="FF474" s="27" t="str">
        <f t="shared" si="133"/>
        <v/>
      </c>
      <c r="FG474" s="27" t="str">
        <f t="shared" si="134"/>
        <v/>
      </c>
      <c r="FH474" s="27" t="str">
        <f t="shared" si="135"/>
        <v/>
      </c>
      <c r="FI474" s="27" t="str">
        <f t="shared" si="136"/>
        <v/>
      </c>
      <c r="FK474" s="42">
        <f t="shared" si="137"/>
        <v>1</v>
      </c>
      <c r="FL474" s="42" t="str">
        <f t="shared" si="126"/>
        <v/>
      </c>
    </row>
    <row r="475" spans="4:168" x14ac:dyDescent="0.15">
      <c r="D475" s="234">
        <v>305</v>
      </c>
      <c r="E475" s="933"/>
      <c r="F475" s="934"/>
      <c r="G475" s="935"/>
      <c r="H475" s="936"/>
      <c r="I475" s="937"/>
      <c r="J475" s="938"/>
      <c r="K475" s="939"/>
      <c r="L475" s="939"/>
      <c r="M475" s="930"/>
      <c r="N475" s="931"/>
      <c r="O475" s="932"/>
      <c r="P475" s="938"/>
      <c r="Q475" s="938"/>
      <c r="R475" s="938"/>
      <c r="S475" s="938"/>
      <c r="T475" s="940"/>
      <c r="U475" s="940"/>
      <c r="V475" s="940"/>
      <c r="W475" s="940"/>
      <c r="X475" s="940"/>
      <c r="Y475" s="940"/>
      <c r="Z475" s="940"/>
      <c r="AA475" s="940"/>
      <c r="AB475" s="940"/>
      <c r="AC475" s="940"/>
      <c r="AD475" s="941"/>
      <c r="AE475" s="942"/>
      <c r="AF475" s="942"/>
      <c r="AG475" s="943"/>
      <c r="AH475" s="940"/>
      <c r="AI475" s="940"/>
      <c r="AJ475" s="938"/>
      <c r="AK475" s="938"/>
      <c r="AL475" s="938"/>
      <c r="AM475" s="938"/>
      <c r="AN475" s="944"/>
      <c r="AO475" s="944"/>
      <c r="AP475" s="944"/>
      <c r="AQ475" s="940"/>
      <c r="AR475" s="940"/>
      <c r="AS475" s="945">
        <f t="shared" si="139"/>
        <v>0</v>
      </c>
      <c r="AT475" s="945"/>
      <c r="AU475" s="945"/>
      <c r="AV475" s="945"/>
      <c r="AW475" s="946"/>
      <c r="AX475" s="947"/>
      <c r="AY475" s="948"/>
      <c r="AZ475" s="948"/>
      <c r="BA475" s="948"/>
      <c r="BB475" s="948"/>
      <c r="DT475"/>
      <c r="DU475"/>
      <c r="DV475"/>
      <c r="DW475"/>
      <c r="DX475"/>
      <c r="DY475"/>
      <c r="DZ475"/>
      <c r="EA475"/>
      <c r="EB475"/>
      <c r="EC475"/>
      <c r="EL475" s="13"/>
      <c r="EM475" s="13"/>
      <c r="EN475" s="27">
        <f t="shared" si="138"/>
        <v>0</v>
      </c>
      <c r="EO475" s="27" t="str">
        <f t="shared" si="127"/>
        <v/>
      </c>
      <c r="EP475" s="13"/>
      <c r="EQ475" s="13">
        <f>IF(AND(OR($P475="固・国A",$P475="固・国B",$P475="固"),OR($AJ475=PL①!$H$29,$AJ475=PL①!$H$30,$AJ475=PL①!$H$31)),1,0)</f>
        <v>0</v>
      </c>
      <c r="ER475" s="13">
        <f t="shared" si="128"/>
        <v>0</v>
      </c>
      <c r="ES475" s="13">
        <f>IF(ER475=0,1,IF($R$74="",0,VLOOKUP($R$74,PL②!A$58:$P$1530,ER475))+IF($AG$74="",0,VLOOKUP($AG$74,PL②!A$58:$P$1530,ER475))+IF($AV$74="",0,VLOOKUP($AV$74,PL②!A$58:$P$1530,ER475)))</f>
        <v>1</v>
      </c>
      <c r="ET475" s="13" t="str">
        <f t="shared" si="129"/>
        <v/>
      </c>
      <c r="EU475" s="13"/>
      <c r="EV475" s="13">
        <f>IF(OR($P475="固・国A",$P475="固・国B",$P475=PL①!$A$32,$P475=PL①!$A$33),1,0)</f>
        <v>1</v>
      </c>
      <c r="EY475" s="13">
        <f t="shared" si="130"/>
        <v>0</v>
      </c>
      <c r="EZ475" s="13">
        <f t="shared" si="131"/>
        <v>0</v>
      </c>
      <c r="FA475" s="13">
        <f>IF(AND($AJ475=PL①!$H$32,OR(入力①申請書項目!$P475="固・国A",入力①申請書項目!$P475="固・国B",入力①申請書項目!$P475="固")),1,0)</f>
        <v>0</v>
      </c>
      <c r="FB475" s="13">
        <f>IF(AND($R$70=PL②!$G$1,入力①申請書項目!$AJ475=PL①!$H$29,OR(入力①申請書項目!$P475="固・国A",入力①申請書項目!$P475="固・国B",入力①申請書項目!$P475=PL①!$A$32,入力①申請書項目!$P475=PL①!$A$33)),1,0)</f>
        <v>0</v>
      </c>
      <c r="FC475" s="13">
        <f>IF(AND($AW475=PL①!$D$29,OR(入力①申請書項目!$P475="固・国A",入力①申請書項目!$P475="固・国B",入力①申請書項目!$P475="固")),1,0)</f>
        <v>0</v>
      </c>
      <c r="FE475" s="27" t="str">
        <f t="shared" si="132"/>
        <v/>
      </c>
      <c r="FF475" s="27" t="str">
        <f t="shared" si="133"/>
        <v/>
      </c>
      <c r="FG475" s="27" t="str">
        <f t="shared" si="134"/>
        <v/>
      </c>
      <c r="FH475" s="27" t="str">
        <f t="shared" si="135"/>
        <v/>
      </c>
      <c r="FI475" s="27" t="str">
        <f t="shared" si="136"/>
        <v/>
      </c>
      <c r="FK475" s="42">
        <f t="shared" si="137"/>
        <v>1</v>
      </c>
      <c r="FL475" s="42" t="str">
        <f t="shared" si="126"/>
        <v/>
      </c>
    </row>
    <row r="476" spans="4:168" x14ac:dyDescent="0.15">
      <c r="D476" s="234">
        <v>306</v>
      </c>
      <c r="E476" s="933"/>
      <c r="F476" s="934"/>
      <c r="G476" s="935"/>
      <c r="H476" s="936"/>
      <c r="I476" s="937"/>
      <c r="J476" s="938"/>
      <c r="K476" s="939"/>
      <c r="L476" s="939"/>
      <c r="M476" s="930"/>
      <c r="N476" s="931"/>
      <c r="O476" s="932"/>
      <c r="P476" s="938"/>
      <c r="Q476" s="938"/>
      <c r="R476" s="938"/>
      <c r="S476" s="938"/>
      <c r="T476" s="940"/>
      <c r="U476" s="940"/>
      <c r="V476" s="940"/>
      <c r="W476" s="940"/>
      <c r="X476" s="940"/>
      <c r="Y476" s="940"/>
      <c r="Z476" s="940"/>
      <c r="AA476" s="940"/>
      <c r="AB476" s="940"/>
      <c r="AC476" s="940"/>
      <c r="AD476" s="949"/>
      <c r="AE476" s="950"/>
      <c r="AF476" s="950"/>
      <c r="AG476" s="943"/>
      <c r="AH476" s="940"/>
      <c r="AI476" s="940"/>
      <c r="AJ476" s="938"/>
      <c r="AK476" s="938"/>
      <c r="AL476" s="938"/>
      <c r="AM476" s="938"/>
      <c r="AN476" s="944"/>
      <c r="AO476" s="944"/>
      <c r="AP476" s="944"/>
      <c r="AQ476" s="940"/>
      <c r="AR476" s="940"/>
      <c r="AS476" s="945">
        <f t="shared" si="139"/>
        <v>0</v>
      </c>
      <c r="AT476" s="945"/>
      <c r="AU476" s="945"/>
      <c r="AV476" s="945"/>
      <c r="AW476" s="946"/>
      <c r="AX476" s="947"/>
      <c r="AY476" s="948"/>
      <c r="AZ476" s="948"/>
      <c r="BA476" s="948"/>
      <c r="BB476" s="948"/>
      <c r="DT476"/>
      <c r="DU476"/>
      <c r="DV476"/>
      <c r="DW476"/>
      <c r="DX476"/>
      <c r="DY476"/>
      <c r="DZ476"/>
      <c r="EA476"/>
      <c r="EB476"/>
      <c r="EC476"/>
      <c r="EL476" s="13"/>
      <c r="EM476" s="13"/>
      <c r="EN476" s="27">
        <f t="shared" si="138"/>
        <v>0</v>
      </c>
      <c r="EO476" s="27" t="str">
        <f t="shared" si="127"/>
        <v/>
      </c>
      <c r="EP476" s="13"/>
      <c r="EQ476" s="13">
        <f>IF(AND(OR($P476="固・国A",$P476="固・国B",$P476="固"),OR($AJ476=PL①!$H$29,$AJ476=PL①!$H$30,$AJ476=PL①!$H$31)),1,0)</f>
        <v>0</v>
      </c>
      <c r="ER476" s="13">
        <f t="shared" si="128"/>
        <v>0</v>
      </c>
      <c r="ES476" s="13">
        <f>IF(ER476=0,1,IF($R$74="",0,VLOOKUP($R$74,PL②!A$58:$P$1530,ER476))+IF($AG$74="",0,VLOOKUP($AG$74,PL②!A$58:$P$1530,ER476))+IF($AV$74="",0,VLOOKUP($AV$74,PL②!A$58:$P$1530,ER476)))</f>
        <v>1</v>
      </c>
      <c r="ET476" s="13" t="str">
        <f t="shared" si="129"/>
        <v/>
      </c>
      <c r="EU476" s="13"/>
      <c r="EV476" s="13">
        <f>IF(OR($P476="固・国A",$P476="固・国B",$P476=PL①!$A$32,$P476=PL①!$A$33),1,0)</f>
        <v>1</v>
      </c>
      <c r="EY476" s="13">
        <f t="shared" si="130"/>
        <v>0</v>
      </c>
      <c r="EZ476" s="13">
        <f t="shared" si="131"/>
        <v>0</v>
      </c>
      <c r="FA476" s="13">
        <f>IF(AND($AJ476=PL①!$H$32,OR(入力①申請書項目!$P476="固・国A",入力①申請書項目!$P476="固・国B",入力①申請書項目!$P476="固")),1,0)</f>
        <v>0</v>
      </c>
      <c r="FB476" s="13">
        <f>IF(AND($R$70=PL②!$G$1,入力①申請書項目!$AJ476=PL①!$H$29,OR(入力①申請書項目!$P476="固・国A",入力①申請書項目!$P476="固・国B",入力①申請書項目!$P476=PL①!$A$32,入力①申請書項目!$P476=PL①!$A$33)),1,0)</f>
        <v>0</v>
      </c>
      <c r="FC476" s="13">
        <f>IF(AND($AW476=PL①!$D$29,OR(入力①申請書項目!$P476="固・国A",入力①申請書項目!$P476="固・国B",入力①申請書項目!$P476="固")),1,0)</f>
        <v>0</v>
      </c>
      <c r="FE476" s="27" t="str">
        <f t="shared" si="132"/>
        <v/>
      </c>
      <c r="FF476" s="27" t="str">
        <f t="shared" si="133"/>
        <v/>
      </c>
      <c r="FG476" s="27" t="str">
        <f t="shared" si="134"/>
        <v/>
      </c>
      <c r="FH476" s="27" t="str">
        <f t="shared" si="135"/>
        <v/>
      </c>
      <c r="FI476" s="27" t="str">
        <f t="shared" si="136"/>
        <v/>
      </c>
      <c r="FK476" s="42">
        <f t="shared" si="137"/>
        <v>1</v>
      </c>
      <c r="FL476" s="42" t="str">
        <f t="shared" si="126"/>
        <v/>
      </c>
    </row>
    <row r="477" spans="4:168" x14ac:dyDescent="0.15">
      <c r="D477" s="234">
        <v>307</v>
      </c>
      <c r="E477" s="933"/>
      <c r="F477" s="934"/>
      <c r="G477" s="935"/>
      <c r="H477" s="936"/>
      <c r="I477" s="937"/>
      <c r="J477" s="938"/>
      <c r="K477" s="939"/>
      <c r="L477" s="939"/>
      <c r="M477" s="930"/>
      <c r="N477" s="931"/>
      <c r="O477" s="932"/>
      <c r="P477" s="938"/>
      <c r="Q477" s="938"/>
      <c r="R477" s="938"/>
      <c r="S477" s="938"/>
      <c r="T477" s="940"/>
      <c r="U477" s="940"/>
      <c r="V477" s="940"/>
      <c r="W477" s="940"/>
      <c r="X477" s="940"/>
      <c r="Y477" s="940"/>
      <c r="Z477" s="940"/>
      <c r="AA477" s="940"/>
      <c r="AB477" s="940"/>
      <c r="AC477" s="940"/>
      <c r="AD477" s="941"/>
      <c r="AE477" s="942"/>
      <c r="AF477" s="942"/>
      <c r="AG477" s="952"/>
      <c r="AH477" s="952"/>
      <c r="AI477" s="943"/>
      <c r="AJ477" s="953"/>
      <c r="AK477" s="954"/>
      <c r="AL477" s="954"/>
      <c r="AM477" s="955"/>
      <c r="AN477" s="944"/>
      <c r="AO477" s="944"/>
      <c r="AP477" s="944"/>
      <c r="AQ477" s="951"/>
      <c r="AR477" s="952"/>
      <c r="AS477" s="945">
        <f t="shared" si="139"/>
        <v>0</v>
      </c>
      <c r="AT477" s="945"/>
      <c r="AU477" s="945"/>
      <c r="AV477" s="945"/>
      <c r="AW477" s="946"/>
      <c r="AX477" s="947"/>
      <c r="AY477" s="948"/>
      <c r="AZ477" s="948"/>
      <c r="BA477" s="948"/>
      <c r="BB477" s="948"/>
      <c r="DT477"/>
      <c r="DU477"/>
      <c r="DV477"/>
      <c r="DW477"/>
      <c r="DX477"/>
      <c r="DY477"/>
      <c r="DZ477"/>
      <c r="EA477"/>
      <c r="EB477"/>
      <c r="EC477"/>
      <c r="EL477" s="13"/>
      <c r="EM477" s="13"/>
      <c r="EN477" s="27">
        <f t="shared" si="138"/>
        <v>0</v>
      </c>
      <c r="EO477" s="27" t="str">
        <f t="shared" si="127"/>
        <v/>
      </c>
      <c r="EP477" s="13"/>
      <c r="EQ477" s="13">
        <f>IF(AND(OR($P477="固・国A",$P477="固・国B",$P477="固"),OR($AJ477=PL①!$H$29,$AJ477=PL①!$H$30,$AJ477=PL①!$H$31)),1,0)</f>
        <v>0</v>
      </c>
      <c r="ER477" s="13">
        <f t="shared" si="128"/>
        <v>0</v>
      </c>
      <c r="ES477" s="13">
        <f>IF(ER477=0,1,IF($R$74="",0,VLOOKUP($R$74,PL②!A$58:$P$1530,ER477))+IF($AG$74="",0,VLOOKUP($AG$74,PL②!A$58:$P$1530,ER477))+IF($AV$74="",0,VLOOKUP($AV$74,PL②!A$58:$P$1530,ER477)))</f>
        <v>1</v>
      </c>
      <c r="ET477" s="13" t="str">
        <f t="shared" si="129"/>
        <v/>
      </c>
      <c r="EU477" s="13"/>
      <c r="EV477" s="13">
        <f>IF(OR($P477="固・国A",$P477="固・国B",$P477=PL①!$A$32,$P477=PL①!$A$33),1,0)</f>
        <v>1</v>
      </c>
      <c r="EY477" s="13">
        <f t="shared" si="130"/>
        <v>0</v>
      </c>
      <c r="EZ477" s="13">
        <f t="shared" si="131"/>
        <v>0</v>
      </c>
      <c r="FA477" s="13">
        <f>IF(AND($AJ477=PL①!$H$32,OR(入力①申請書項目!$P477="固・国A",入力①申請書項目!$P477="固・国B",入力①申請書項目!$P477="固")),1,0)</f>
        <v>0</v>
      </c>
      <c r="FB477" s="13">
        <f>IF(AND($R$70=PL②!$G$1,入力①申請書項目!$AJ477=PL①!$H$29,OR(入力①申請書項目!$P477="固・国A",入力①申請書項目!$P477="固・国B",入力①申請書項目!$P477=PL①!$A$32,入力①申請書項目!$P477=PL①!$A$33)),1,0)</f>
        <v>0</v>
      </c>
      <c r="FC477" s="13">
        <f>IF(AND($AW477=PL①!$D$29,OR(入力①申請書項目!$P477="固・国A",入力①申請書項目!$P477="固・国B",入力①申請書項目!$P477="固")),1,0)</f>
        <v>0</v>
      </c>
      <c r="FE477" s="27" t="str">
        <f t="shared" si="132"/>
        <v/>
      </c>
      <c r="FF477" s="27" t="str">
        <f t="shared" si="133"/>
        <v/>
      </c>
      <c r="FG477" s="27" t="str">
        <f t="shared" si="134"/>
        <v/>
      </c>
      <c r="FH477" s="27" t="str">
        <f t="shared" si="135"/>
        <v/>
      </c>
      <c r="FI477" s="27" t="str">
        <f t="shared" si="136"/>
        <v/>
      </c>
      <c r="FK477" s="42">
        <f t="shared" si="137"/>
        <v>1</v>
      </c>
      <c r="FL477" s="42" t="str">
        <f t="shared" si="126"/>
        <v/>
      </c>
    </row>
    <row r="478" spans="4:168" x14ac:dyDescent="0.15">
      <c r="D478" s="234">
        <v>308</v>
      </c>
      <c r="E478" s="933"/>
      <c r="F478" s="934"/>
      <c r="G478" s="935"/>
      <c r="H478" s="936"/>
      <c r="I478" s="937"/>
      <c r="J478" s="938"/>
      <c r="K478" s="939"/>
      <c r="L478" s="939"/>
      <c r="M478" s="930"/>
      <c r="N478" s="931"/>
      <c r="O478" s="932"/>
      <c r="P478" s="938"/>
      <c r="Q478" s="938"/>
      <c r="R478" s="938"/>
      <c r="S478" s="938"/>
      <c r="T478" s="940"/>
      <c r="U478" s="940"/>
      <c r="V478" s="940"/>
      <c r="W478" s="940"/>
      <c r="X478" s="940"/>
      <c r="Y478" s="940"/>
      <c r="Z478" s="940"/>
      <c r="AA478" s="940"/>
      <c r="AB478" s="940"/>
      <c r="AC478" s="940"/>
      <c r="AD478" s="941"/>
      <c r="AE478" s="942"/>
      <c r="AF478" s="942"/>
      <c r="AG478" s="943"/>
      <c r="AH478" s="940"/>
      <c r="AI478" s="940"/>
      <c r="AJ478" s="938"/>
      <c r="AK478" s="938"/>
      <c r="AL478" s="938"/>
      <c r="AM478" s="938"/>
      <c r="AN478" s="944"/>
      <c r="AO478" s="944"/>
      <c r="AP478" s="944"/>
      <c r="AQ478" s="940"/>
      <c r="AR478" s="940"/>
      <c r="AS478" s="945">
        <f t="shared" si="139"/>
        <v>0</v>
      </c>
      <c r="AT478" s="945"/>
      <c r="AU478" s="945"/>
      <c r="AV478" s="945"/>
      <c r="AW478" s="946"/>
      <c r="AX478" s="947"/>
      <c r="AY478" s="948"/>
      <c r="AZ478" s="948"/>
      <c r="BA478" s="948"/>
      <c r="BB478" s="948"/>
      <c r="DT478"/>
      <c r="DU478"/>
      <c r="DV478"/>
      <c r="DW478"/>
      <c r="DX478"/>
      <c r="DY478"/>
      <c r="DZ478"/>
      <c r="EA478"/>
      <c r="EB478"/>
      <c r="EC478"/>
      <c r="EL478" s="13"/>
      <c r="EM478" s="13"/>
      <c r="EN478" s="27">
        <f t="shared" si="138"/>
        <v>0</v>
      </c>
      <c r="EO478" s="27" t="str">
        <f t="shared" si="127"/>
        <v/>
      </c>
      <c r="EP478" s="13"/>
      <c r="EQ478" s="13">
        <f>IF(AND(OR($P478="固・国A",$P478="固・国B",$P478="固"),OR($AJ478=PL①!$H$29,$AJ478=PL①!$H$30,$AJ478=PL①!$H$31)),1,0)</f>
        <v>0</v>
      </c>
      <c r="ER478" s="13">
        <f t="shared" si="128"/>
        <v>0</v>
      </c>
      <c r="ES478" s="13">
        <f>IF(ER478=0,1,IF($R$74="",0,VLOOKUP($R$74,PL②!A$58:$P$1530,ER478))+IF($AG$74="",0,VLOOKUP($AG$74,PL②!A$58:$P$1530,ER478))+IF($AV$74="",0,VLOOKUP($AV$74,PL②!A$58:$P$1530,ER478)))</f>
        <v>1</v>
      </c>
      <c r="ET478" s="13" t="str">
        <f t="shared" si="129"/>
        <v/>
      </c>
      <c r="EU478" s="13"/>
      <c r="EV478" s="13">
        <f>IF(OR($P478="固・国A",$P478="固・国B",$P478=PL①!$A$32,$P478=PL①!$A$33),1,0)</f>
        <v>1</v>
      </c>
      <c r="EY478" s="13">
        <f t="shared" si="130"/>
        <v>0</v>
      </c>
      <c r="EZ478" s="13">
        <f t="shared" si="131"/>
        <v>0</v>
      </c>
      <c r="FA478" s="13">
        <f>IF(AND($AJ478=PL①!$H$32,OR(入力①申請書項目!$P478="固・国A",入力①申請書項目!$P478="固・国B",入力①申請書項目!$P478="固")),1,0)</f>
        <v>0</v>
      </c>
      <c r="FB478" s="13">
        <f>IF(AND($R$70=PL②!$G$1,入力①申請書項目!$AJ478=PL①!$H$29,OR(入力①申請書項目!$P478="固・国A",入力①申請書項目!$P478="固・国B",入力①申請書項目!$P478=PL①!$A$32,入力①申請書項目!$P478=PL①!$A$33)),1,0)</f>
        <v>0</v>
      </c>
      <c r="FC478" s="13">
        <f>IF(AND($AW478=PL①!$D$29,OR(入力①申請書項目!$P478="固・国A",入力①申請書項目!$P478="固・国B",入力①申請書項目!$P478="固")),1,0)</f>
        <v>0</v>
      </c>
      <c r="FE478" s="27" t="str">
        <f t="shared" si="132"/>
        <v/>
      </c>
      <c r="FF478" s="27" t="str">
        <f t="shared" si="133"/>
        <v/>
      </c>
      <c r="FG478" s="27" t="str">
        <f t="shared" si="134"/>
        <v/>
      </c>
      <c r="FH478" s="27" t="str">
        <f t="shared" si="135"/>
        <v/>
      </c>
      <c r="FI478" s="27" t="str">
        <f t="shared" si="136"/>
        <v/>
      </c>
      <c r="FK478" s="42">
        <f t="shared" si="137"/>
        <v>1</v>
      </c>
      <c r="FL478" s="42" t="str">
        <f t="shared" si="126"/>
        <v/>
      </c>
    </row>
    <row r="479" spans="4:168" x14ac:dyDescent="0.15">
      <c r="D479" s="234">
        <v>309</v>
      </c>
      <c r="E479" s="933"/>
      <c r="F479" s="934"/>
      <c r="G479" s="935"/>
      <c r="H479" s="936"/>
      <c r="I479" s="937"/>
      <c r="J479" s="938"/>
      <c r="K479" s="939"/>
      <c r="L479" s="939"/>
      <c r="M479" s="930"/>
      <c r="N479" s="931"/>
      <c r="O479" s="932"/>
      <c r="P479" s="938"/>
      <c r="Q479" s="938"/>
      <c r="R479" s="938"/>
      <c r="S479" s="938"/>
      <c r="T479" s="940"/>
      <c r="U479" s="940"/>
      <c r="V479" s="940"/>
      <c r="W479" s="940"/>
      <c r="X479" s="940"/>
      <c r="Y479" s="940"/>
      <c r="Z479" s="940"/>
      <c r="AA479" s="940"/>
      <c r="AB479" s="940"/>
      <c r="AC479" s="940"/>
      <c r="AD479" s="949"/>
      <c r="AE479" s="950"/>
      <c r="AF479" s="950"/>
      <c r="AG479" s="943"/>
      <c r="AH479" s="940"/>
      <c r="AI479" s="940"/>
      <c r="AJ479" s="938"/>
      <c r="AK479" s="938"/>
      <c r="AL479" s="938"/>
      <c r="AM479" s="938"/>
      <c r="AN479" s="944"/>
      <c r="AO479" s="944"/>
      <c r="AP479" s="944"/>
      <c r="AQ479" s="940"/>
      <c r="AR479" s="940"/>
      <c r="AS479" s="945">
        <f t="shared" si="139"/>
        <v>0</v>
      </c>
      <c r="AT479" s="945"/>
      <c r="AU479" s="945"/>
      <c r="AV479" s="945"/>
      <c r="AW479" s="946"/>
      <c r="AX479" s="947"/>
      <c r="AY479" s="948"/>
      <c r="AZ479" s="948"/>
      <c r="BA479" s="948"/>
      <c r="BB479" s="948"/>
      <c r="DT479"/>
      <c r="DU479"/>
      <c r="DV479"/>
      <c r="DW479"/>
      <c r="DX479"/>
      <c r="DY479"/>
      <c r="DZ479"/>
      <c r="EA479"/>
      <c r="EB479"/>
      <c r="EC479"/>
      <c r="EL479" s="13"/>
      <c r="EM479" s="13"/>
      <c r="EN479" s="27">
        <f t="shared" si="138"/>
        <v>0</v>
      </c>
      <c r="EO479" s="27" t="str">
        <f t="shared" si="127"/>
        <v/>
      </c>
      <c r="EP479" s="13"/>
      <c r="EQ479" s="13">
        <f>IF(AND(OR($P479="固・国A",$P479="固・国B",$P479="固"),OR($AJ479=PL①!$H$29,$AJ479=PL①!$H$30,$AJ479=PL①!$H$31)),1,0)</f>
        <v>0</v>
      </c>
      <c r="ER479" s="13">
        <f t="shared" si="128"/>
        <v>0</v>
      </c>
      <c r="ES479" s="13">
        <f>IF(ER479=0,1,IF($R$74="",0,VLOOKUP($R$74,PL②!A$58:$P$1530,ER479))+IF($AG$74="",0,VLOOKUP($AG$74,PL②!A$58:$P$1530,ER479))+IF($AV$74="",0,VLOOKUP($AV$74,PL②!A$58:$P$1530,ER479)))</f>
        <v>1</v>
      </c>
      <c r="ET479" s="13" t="str">
        <f t="shared" si="129"/>
        <v/>
      </c>
      <c r="EU479" s="13"/>
      <c r="EV479" s="13">
        <f>IF(OR($P479="固・国A",$P479="固・国B",$P479=PL①!$A$32,$P479=PL①!$A$33),1,0)</f>
        <v>1</v>
      </c>
      <c r="EY479" s="13">
        <f t="shared" si="130"/>
        <v>0</v>
      </c>
      <c r="EZ479" s="13">
        <f t="shared" si="131"/>
        <v>0</v>
      </c>
      <c r="FA479" s="13">
        <f>IF(AND($AJ479=PL①!$H$32,OR(入力①申請書項目!$P479="固・国A",入力①申請書項目!$P479="固・国B",入力①申請書項目!$P479="固")),1,0)</f>
        <v>0</v>
      </c>
      <c r="FB479" s="13">
        <f>IF(AND($R$70=PL②!$G$1,入力①申請書項目!$AJ479=PL①!$H$29,OR(入力①申請書項目!$P479="固・国A",入力①申請書項目!$P479="固・国B",入力①申請書項目!$P479=PL①!$A$32,入力①申請書項目!$P479=PL①!$A$33)),1,0)</f>
        <v>0</v>
      </c>
      <c r="FC479" s="13">
        <f>IF(AND($AW479=PL①!$D$29,OR(入力①申請書項目!$P479="固・国A",入力①申請書項目!$P479="固・国B",入力①申請書項目!$P479="固")),1,0)</f>
        <v>0</v>
      </c>
      <c r="FE479" s="27" t="str">
        <f t="shared" si="132"/>
        <v/>
      </c>
      <c r="FF479" s="27" t="str">
        <f t="shared" si="133"/>
        <v/>
      </c>
      <c r="FG479" s="27" t="str">
        <f t="shared" si="134"/>
        <v/>
      </c>
      <c r="FH479" s="27" t="str">
        <f t="shared" si="135"/>
        <v/>
      </c>
      <c r="FI479" s="27" t="str">
        <f t="shared" si="136"/>
        <v/>
      </c>
      <c r="FK479" s="42">
        <f t="shared" si="137"/>
        <v>1</v>
      </c>
      <c r="FL479" s="42" t="str">
        <f t="shared" si="126"/>
        <v/>
      </c>
    </row>
    <row r="480" spans="4:168" x14ac:dyDescent="0.15">
      <c r="D480" s="234">
        <v>310</v>
      </c>
      <c r="E480" s="933"/>
      <c r="F480" s="934"/>
      <c r="G480" s="935"/>
      <c r="H480" s="936"/>
      <c r="I480" s="937"/>
      <c r="J480" s="938"/>
      <c r="K480" s="939"/>
      <c r="L480" s="939"/>
      <c r="M480" s="930"/>
      <c r="N480" s="931"/>
      <c r="O480" s="932"/>
      <c r="P480" s="938"/>
      <c r="Q480" s="938"/>
      <c r="R480" s="938"/>
      <c r="S480" s="938"/>
      <c r="T480" s="940"/>
      <c r="U480" s="940"/>
      <c r="V480" s="940"/>
      <c r="W480" s="940"/>
      <c r="X480" s="940"/>
      <c r="Y480" s="940"/>
      <c r="Z480" s="940"/>
      <c r="AA480" s="940"/>
      <c r="AB480" s="940"/>
      <c r="AC480" s="940"/>
      <c r="AD480" s="941"/>
      <c r="AE480" s="942"/>
      <c r="AF480" s="942"/>
      <c r="AG480" s="952"/>
      <c r="AH480" s="952"/>
      <c r="AI480" s="943"/>
      <c r="AJ480" s="953"/>
      <c r="AK480" s="954"/>
      <c r="AL480" s="954"/>
      <c r="AM480" s="955"/>
      <c r="AN480" s="944"/>
      <c r="AO480" s="944"/>
      <c r="AP480" s="944"/>
      <c r="AQ480" s="951"/>
      <c r="AR480" s="952"/>
      <c r="AS480" s="945">
        <f t="shared" si="139"/>
        <v>0</v>
      </c>
      <c r="AT480" s="945"/>
      <c r="AU480" s="945"/>
      <c r="AV480" s="945"/>
      <c r="AW480" s="946"/>
      <c r="AX480" s="947"/>
      <c r="AY480" s="948"/>
      <c r="AZ480" s="948"/>
      <c r="BA480" s="948"/>
      <c r="BB480" s="948"/>
      <c r="DT480"/>
      <c r="DU480"/>
      <c r="DV480"/>
      <c r="DW480"/>
      <c r="DX480"/>
      <c r="DY480"/>
      <c r="DZ480"/>
      <c r="EA480"/>
      <c r="EB480"/>
      <c r="EC480"/>
      <c r="EL480" s="13"/>
      <c r="EM480" s="13"/>
      <c r="EN480" s="27">
        <f t="shared" si="138"/>
        <v>0</v>
      </c>
      <c r="EO480" s="27" t="str">
        <f t="shared" si="127"/>
        <v/>
      </c>
      <c r="EP480" s="13"/>
      <c r="EQ480" s="13">
        <f>IF(AND(OR($P480="固・国A",$P480="固・国B",$P480="固"),OR($AJ480=PL①!$H$29,$AJ480=PL①!$H$30,$AJ480=PL①!$H$31)),1,0)</f>
        <v>0</v>
      </c>
      <c r="ER480" s="13">
        <f t="shared" si="128"/>
        <v>0</v>
      </c>
      <c r="ES480" s="13">
        <f>IF(ER480=0,1,IF($R$74="",0,VLOOKUP($R$74,PL②!A$58:$P$1530,ER480))+IF($AG$74="",0,VLOOKUP($AG$74,PL②!A$58:$P$1530,ER480))+IF($AV$74="",0,VLOOKUP($AV$74,PL②!A$58:$P$1530,ER480)))</f>
        <v>1</v>
      </c>
      <c r="ET480" s="13" t="str">
        <f t="shared" si="129"/>
        <v/>
      </c>
      <c r="EU480" s="13"/>
      <c r="EV480" s="13">
        <f>IF(OR($P480="固・国A",$P480="固・国B",$P480=PL①!$A$32,$P480=PL①!$A$33),1,0)</f>
        <v>1</v>
      </c>
      <c r="EY480" s="13">
        <f t="shared" si="130"/>
        <v>0</v>
      </c>
      <c r="EZ480" s="13">
        <f t="shared" si="131"/>
        <v>0</v>
      </c>
      <c r="FA480" s="13">
        <f>IF(AND($AJ480=PL①!$H$32,OR(入力①申請書項目!$P480="固・国A",入力①申請書項目!$P480="固・国B",入力①申請書項目!$P480="固")),1,0)</f>
        <v>0</v>
      </c>
      <c r="FB480" s="13">
        <f>IF(AND($R$70=PL②!$G$1,入力①申請書項目!$AJ480=PL①!$H$29,OR(入力①申請書項目!$P480="固・国A",入力①申請書項目!$P480="固・国B",入力①申請書項目!$P480=PL①!$A$32,入力①申請書項目!$P480=PL①!$A$33)),1,0)</f>
        <v>0</v>
      </c>
      <c r="FC480" s="13">
        <f>IF(AND($AW480=PL①!$D$29,OR(入力①申請書項目!$P480="固・国A",入力①申請書項目!$P480="固・国B",入力①申請書項目!$P480="固")),1,0)</f>
        <v>0</v>
      </c>
      <c r="FE480" s="27" t="str">
        <f t="shared" si="132"/>
        <v/>
      </c>
      <c r="FF480" s="27" t="str">
        <f t="shared" si="133"/>
        <v/>
      </c>
      <c r="FG480" s="27" t="str">
        <f t="shared" si="134"/>
        <v/>
      </c>
      <c r="FH480" s="27" t="str">
        <f t="shared" si="135"/>
        <v/>
      </c>
      <c r="FI480" s="27" t="str">
        <f t="shared" si="136"/>
        <v/>
      </c>
      <c r="FK480" s="42">
        <f t="shared" si="137"/>
        <v>1</v>
      </c>
      <c r="FL480" s="42" t="str">
        <f t="shared" si="126"/>
        <v/>
      </c>
    </row>
    <row r="481" spans="4:168" x14ac:dyDescent="0.15">
      <c r="D481" s="234">
        <v>311</v>
      </c>
      <c r="E481" s="933"/>
      <c r="F481" s="934"/>
      <c r="G481" s="935"/>
      <c r="H481" s="936"/>
      <c r="I481" s="937"/>
      <c r="J481" s="938"/>
      <c r="K481" s="939"/>
      <c r="L481" s="939"/>
      <c r="M481" s="930"/>
      <c r="N481" s="931"/>
      <c r="O481" s="932"/>
      <c r="P481" s="938"/>
      <c r="Q481" s="938"/>
      <c r="R481" s="938"/>
      <c r="S481" s="938"/>
      <c r="T481" s="940"/>
      <c r="U481" s="940"/>
      <c r="V481" s="940"/>
      <c r="W481" s="940"/>
      <c r="X481" s="940"/>
      <c r="Y481" s="940"/>
      <c r="Z481" s="940"/>
      <c r="AA481" s="940"/>
      <c r="AB481" s="940"/>
      <c r="AC481" s="940"/>
      <c r="AD481" s="941"/>
      <c r="AE481" s="942"/>
      <c r="AF481" s="942"/>
      <c r="AG481" s="943"/>
      <c r="AH481" s="940"/>
      <c r="AI481" s="940"/>
      <c r="AJ481" s="938"/>
      <c r="AK481" s="938"/>
      <c r="AL481" s="938"/>
      <c r="AM481" s="938"/>
      <c r="AN481" s="944"/>
      <c r="AO481" s="944"/>
      <c r="AP481" s="944"/>
      <c r="AQ481" s="940"/>
      <c r="AR481" s="940"/>
      <c r="AS481" s="945">
        <f t="shared" si="139"/>
        <v>0</v>
      </c>
      <c r="AT481" s="945"/>
      <c r="AU481" s="945"/>
      <c r="AV481" s="945"/>
      <c r="AW481" s="946"/>
      <c r="AX481" s="947"/>
      <c r="AY481" s="948"/>
      <c r="AZ481" s="948"/>
      <c r="BA481" s="948"/>
      <c r="BB481" s="948"/>
      <c r="DT481"/>
      <c r="DU481"/>
      <c r="DV481"/>
      <c r="DW481"/>
      <c r="DX481"/>
      <c r="DY481"/>
      <c r="DZ481"/>
      <c r="EA481"/>
      <c r="EB481"/>
      <c r="EC481"/>
      <c r="EL481" s="13"/>
      <c r="EM481" s="13"/>
      <c r="EN481" s="27">
        <f t="shared" si="138"/>
        <v>0</v>
      </c>
      <c r="EO481" s="27" t="str">
        <f t="shared" si="127"/>
        <v/>
      </c>
      <c r="EP481" s="13"/>
      <c r="EQ481" s="13">
        <f>IF(AND(OR($P481="固・国A",$P481="固・国B",$P481="固"),OR($AJ481=PL①!$H$29,$AJ481=PL①!$H$30,$AJ481=PL①!$H$31)),1,0)</f>
        <v>0</v>
      </c>
      <c r="ER481" s="13">
        <f t="shared" si="128"/>
        <v>0</v>
      </c>
      <c r="ES481" s="13">
        <f>IF(ER481=0,1,IF($R$74="",0,VLOOKUP($R$74,PL②!A$58:$P$1530,ER481))+IF($AG$74="",0,VLOOKUP($AG$74,PL②!A$58:$P$1530,ER481))+IF($AV$74="",0,VLOOKUP($AV$74,PL②!A$58:$P$1530,ER481)))</f>
        <v>1</v>
      </c>
      <c r="ET481" s="13" t="str">
        <f t="shared" si="129"/>
        <v/>
      </c>
      <c r="EU481" s="13"/>
      <c r="EV481" s="13">
        <f>IF(OR($P481="固・国A",$P481="固・国B",$P481=PL①!$A$32,$P481=PL①!$A$33),1,0)</f>
        <v>1</v>
      </c>
      <c r="EY481" s="13">
        <f t="shared" si="130"/>
        <v>0</v>
      </c>
      <c r="EZ481" s="13">
        <f t="shared" si="131"/>
        <v>0</v>
      </c>
      <c r="FA481" s="13">
        <f>IF(AND($AJ481=PL①!$H$32,OR(入力①申請書項目!$P481="固・国A",入力①申請書項目!$P481="固・国B",入力①申請書項目!$P481="固")),1,0)</f>
        <v>0</v>
      </c>
      <c r="FB481" s="13">
        <f>IF(AND($R$70=PL②!$G$1,入力①申請書項目!$AJ481=PL①!$H$29,OR(入力①申請書項目!$P481="固・国A",入力①申請書項目!$P481="固・国B",入力①申請書項目!$P481=PL①!$A$32,入力①申請書項目!$P481=PL①!$A$33)),1,0)</f>
        <v>0</v>
      </c>
      <c r="FC481" s="13">
        <f>IF(AND($AW481=PL①!$D$29,OR(入力①申請書項目!$P481="固・国A",入力①申請書項目!$P481="固・国B",入力①申請書項目!$P481="固")),1,0)</f>
        <v>0</v>
      </c>
      <c r="FE481" s="27" t="str">
        <f t="shared" si="132"/>
        <v/>
      </c>
      <c r="FF481" s="27" t="str">
        <f t="shared" si="133"/>
        <v/>
      </c>
      <c r="FG481" s="27" t="str">
        <f t="shared" si="134"/>
        <v/>
      </c>
      <c r="FH481" s="27" t="str">
        <f t="shared" si="135"/>
        <v/>
      </c>
      <c r="FI481" s="27" t="str">
        <f t="shared" si="136"/>
        <v/>
      </c>
      <c r="FK481" s="42">
        <f t="shared" si="137"/>
        <v>1</v>
      </c>
      <c r="FL481" s="42" t="str">
        <f t="shared" si="126"/>
        <v/>
      </c>
    </row>
    <row r="482" spans="4:168" x14ac:dyDescent="0.15">
      <c r="D482" s="234">
        <v>312</v>
      </c>
      <c r="E482" s="933"/>
      <c r="F482" s="934"/>
      <c r="G482" s="935"/>
      <c r="H482" s="936"/>
      <c r="I482" s="937"/>
      <c r="J482" s="938"/>
      <c r="K482" s="939"/>
      <c r="L482" s="939"/>
      <c r="M482" s="930"/>
      <c r="N482" s="931"/>
      <c r="O482" s="932"/>
      <c r="P482" s="938"/>
      <c r="Q482" s="938"/>
      <c r="R482" s="938"/>
      <c r="S482" s="938"/>
      <c r="T482" s="940"/>
      <c r="U482" s="940"/>
      <c r="V482" s="940"/>
      <c r="W482" s="940"/>
      <c r="X482" s="940"/>
      <c r="Y482" s="940"/>
      <c r="Z482" s="940"/>
      <c r="AA482" s="940"/>
      <c r="AB482" s="940"/>
      <c r="AC482" s="940"/>
      <c r="AD482" s="949"/>
      <c r="AE482" s="950"/>
      <c r="AF482" s="950"/>
      <c r="AG482" s="943"/>
      <c r="AH482" s="940"/>
      <c r="AI482" s="940"/>
      <c r="AJ482" s="938"/>
      <c r="AK482" s="938"/>
      <c r="AL482" s="938"/>
      <c r="AM482" s="938"/>
      <c r="AN482" s="944"/>
      <c r="AO482" s="944"/>
      <c r="AP482" s="944"/>
      <c r="AQ482" s="940"/>
      <c r="AR482" s="940"/>
      <c r="AS482" s="945">
        <f t="shared" si="139"/>
        <v>0</v>
      </c>
      <c r="AT482" s="945"/>
      <c r="AU482" s="945"/>
      <c r="AV482" s="945"/>
      <c r="AW482" s="946"/>
      <c r="AX482" s="947"/>
      <c r="AY482" s="948"/>
      <c r="AZ482" s="948"/>
      <c r="BA482" s="948"/>
      <c r="BB482" s="948"/>
      <c r="DT482"/>
      <c r="DU482"/>
      <c r="DV482"/>
      <c r="DW482"/>
      <c r="DX482"/>
      <c r="DY482"/>
      <c r="DZ482"/>
      <c r="EA482"/>
      <c r="EB482"/>
      <c r="EC482"/>
      <c r="EL482" s="13"/>
      <c r="EM482" s="13"/>
      <c r="EN482" s="27">
        <f t="shared" si="138"/>
        <v>0</v>
      </c>
      <c r="EO482" s="27" t="str">
        <f t="shared" si="127"/>
        <v/>
      </c>
      <c r="EP482" s="13"/>
      <c r="EQ482" s="13">
        <f>IF(AND(OR($P482="固・国A",$P482="固・国B",$P482="固"),OR($AJ482=PL①!$H$29,$AJ482=PL①!$H$30,$AJ482=PL①!$H$31)),1,0)</f>
        <v>0</v>
      </c>
      <c r="ER482" s="13">
        <f t="shared" si="128"/>
        <v>0</v>
      </c>
      <c r="ES482" s="13">
        <f>IF(ER482=0,1,IF($R$74="",0,VLOOKUP($R$74,PL②!A$58:$P$1530,ER482))+IF($AG$74="",0,VLOOKUP($AG$74,PL②!A$58:$P$1530,ER482))+IF($AV$74="",0,VLOOKUP($AV$74,PL②!A$58:$P$1530,ER482)))</f>
        <v>1</v>
      </c>
      <c r="ET482" s="13" t="str">
        <f t="shared" si="129"/>
        <v/>
      </c>
      <c r="EU482" s="13"/>
      <c r="EV482" s="13">
        <f>IF(OR($P482="固・国A",$P482="固・国B",$P482=PL①!$A$32,$P482=PL①!$A$33),1,0)</f>
        <v>1</v>
      </c>
      <c r="EY482" s="13">
        <f t="shared" si="130"/>
        <v>0</v>
      </c>
      <c r="EZ482" s="13">
        <f t="shared" si="131"/>
        <v>0</v>
      </c>
      <c r="FA482" s="13">
        <f>IF(AND($AJ482=PL①!$H$32,OR(入力①申請書項目!$P482="固・国A",入力①申請書項目!$P482="固・国B",入力①申請書項目!$P482="固")),1,0)</f>
        <v>0</v>
      </c>
      <c r="FB482" s="13">
        <f>IF(AND($R$70=PL②!$G$1,入力①申請書項目!$AJ482=PL①!$H$29,OR(入力①申請書項目!$P482="固・国A",入力①申請書項目!$P482="固・国B",入力①申請書項目!$P482=PL①!$A$32,入力①申請書項目!$P482=PL①!$A$33)),1,0)</f>
        <v>0</v>
      </c>
      <c r="FC482" s="13">
        <f>IF(AND($AW482=PL①!$D$29,OR(入力①申請書項目!$P482="固・国A",入力①申請書項目!$P482="固・国B",入力①申請書項目!$P482="固")),1,0)</f>
        <v>0</v>
      </c>
      <c r="FE482" s="27" t="str">
        <f t="shared" si="132"/>
        <v/>
      </c>
      <c r="FF482" s="27" t="str">
        <f t="shared" si="133"/>
        <v/>
      </c>
      <c r="FG482" s="27" t="str">
        <f t="shared" si="134"/>
        <v/>
      </c>
      <c r="FH482" s="27" t="str">
        <f t="shared" si="135"/>
        <v/>
      </c>
      <c r="FI482" s="27" t="str">
        <f t="shared" si="136"/>
        <v/>
      </c>
      <c r="FK482" s="42">
        <f t="shared" si="137"/>
        <v>1</v>
      </c>
      <c r="FL482" s="42" t="str">
        <f t="shared" si="126"/>
        <v/>
      </c>
    </row>
    <row r="483" spans="4:168" x14ac:dyDescent="0.15">
      <c r="D483" s="234">
        <v>313</v>
      </c>
      <c r="E483" s="933"/>
      <c r="F483" s="934"/>
      <c r="G483" s="935"/>
      <c r="H483" s="936"/>
      <c r="I483" s="937"/>
      <c r="J483" s="938"/>
      <c r="K483" s="939"/>
      <c r="L483" s="939"/>
      <c r="M483" s="930"/>
      <c r="N483" s="931"/>
      <c r="O483" s="932"/>
      <c r="P483" s="938"/>
      <c r="Q483" s="938"/>
      <c r="R483" s="938"/>
      <c r="S483" s="938"/>
      <c r="T483" s="940"/>
      <c r="U483" s="940"/>
      <c r="V483" s="940"/>
      <c r="W483" s="940"/>
      <c r="X483" s="940"/>
      <c r="Y483" s="940"/>
      <c r="Z483" s="940"/>
      <c r="AA483" s="940"/>
      <c r="AB483" s="940"/>
      <c r="AC483" s="940"/>
      <c r="AD483" s="941"/>
      <c r="AE483" s="942"/>
      <c r="AF483" s="942"/>
      <c r="AG483" s="952"/>
      <c r="AH483" s="952"/>
      <c r="AI483" s="943"/>
      <c r="AJ483" s="953"/>
      <c r="AK483" s="954"/>
      <c r="AL483" s="954"/>
      <c r="AM483" s="955"/>
      <c r="AN483" s="944"/>
      <c r="AO483" s="944"/>
      <c r="AP483" s="944"/>
      <c r="AQ483" s="951"/>
      <c r="AR483" s="952"/>
      <c r="AS483" s="945">
        <f t="shared" si="139"/>
        <v>0</v>
      </c>
      <c r="AT483" s="945"/>
      <c r="AU483" s="945"/>
      <c r="AV483" s="945"/>
      <c r="AW483" s="946"/>
      <c r="AX483" s="947"/>
      <c r="AY483" s="948"/>
      <c r="AZ483" s="948"/>
      <c r="BA483" s="948"/>
      <c r="BB483" s="948"/>
      <c r="DT483"/>
      <c r="DU483"/>
      <c r="DV483"/>
      <c r="DW483"/>
      <c r="DX483"/>
      <c r="DY483"/>
      <c r="DZ483"/>
      <c r="EA483"/>
      <c r="EB483"/>
      <c r="EC483"/>
      <c r="EL483" s="13"/>
      <c r="EM483" s="13"/>
      <c r="EN483" s="27">
        <f t="shared" si="138"/>
        <v>0</v>
      </c>
      <c r="EO483" s="27" t="str">
        <f t="shared" si="127"/>
        <v/>
      </c>
      <c r="EP483" s="13"/>
      <c r="EQ483" s="13">
        <f>IF(AND(OR($P483="固・国A",$P483="固・国B",$P483="固"),OR($AJ483=PL①!$H$29,$AJ483=PL①!$H$30,$AJ483=PL①!$H$31)),1,0)</f>
        <v>0</v>
      </c>
      <c r="ER483" s="13">
        <f t="shared" si="128"/>
        <v>0</v>
      </c>
      <c r="ES483" s="13">
        <f>IF(ER483=0,1,IF($R$74="",0,VLOOKUP($R$74,PL②!A$58:$P$1530,ER483))+IF($AG$74="",0,VLOOKUP($AG$74,PL②!A$58:$P$1530,ER483))+IF($AV$74="",0,VLOOKUP($AV$74,PL②!A$58:$P$1530,ER483)))</f>
        <v>1</v>
      </c>
      <c r="ET483" s="13" t="str">
        <f t="shared" si="129"/>
        <v/>
      </c>
      <c r="EU483" s="13"/>
      <c r="EV483" s="13">
        <f>IF(OR($P483="固・国A",$P483="固・国B",$P483=PL①!$A$32,$P483=PL①!$A$33),1,0)</f>
        <v>1</v>
      </c>
      <c r="EY483" s="13">
        <f t="shared" si="130"/>
        <v>0</v>
      </c>
      <c r="EZ483" s="13">
        <f t="shared" si="131"/>
        <v>0</v>
      </c>
      <c r="FA483" s="13">
        <f>IF(AND($AJ483=PL①!$H$32,OR(入力①申請書項目!$P483="固・国A",入力①申請書項目!$P483="固・国B",入力①申請書項目!$P483="固")),1,0)</f>
        <v>0</v>
      </c>
      <c r="FB483" s="13">
        <f>IF(AND($R$70=PL②!$G$1,入力①申請書項目!$AJ483=PL①!$H$29,OR(入力①申請書項目!$P483="固・国A",入力①申請書項目!$P483="固・国B",入力①申請書項目!$P483=PL①!$A$32,入力①申請書項目!$P483=PL①!$A$33)),1,0)</f>
        <v>0</v>
      </c>
      <c r="FC483" s="13">
        <f>IF(AND($AW483=PL①!$D$29,OR(入力①申請書項目!$P483="固・国A",入力①申請書項目!$P483="固・国B",入力①申請書項目!$P483="固")),1,0)</f>
        <v>0</v>
      </c>
      <c r="FE483" s="27" t="str">
        <f t="shared" si="132"/>
        <v/>
      </c>
      <c r="FF483" s="27" t="str">
        <f t="shared" si="133"/>
        <v/>
      </c>
      <c r="FG483" s="27" t="str">
        <f t="shared" si="134"/>
        <v/>
      </c>
      <c r="FH483" s="27" t="str">
        <f t="shared" si="135"/>
        <v/>
      </c>
      <c r="FI483" s="27" t="str">
        <f t="shared" si="136"/>
        <v/>
      </c>
      <c r="FK483" s="42">
        <f t="shared" si="137"/>
        <v>1</v>
      </c>
      <c r="FL483" s="42" t="str">
        <f t="shared" si="126"/>
        <v/>
      </c>
    </row>
    <row r="484" spans="4:168" x14ac:dyDescent="0.15">
      <c r="D484" s="234">
        <v>314</v>
      </c>
      <c r="E484" s="933"/>
      <c r="F484" s="934"/>
      <c r="G484" s="935"/>
      <c r="H484" s="936"/>
      <c r="I484" s="937"/>
      <c r="J484" s="938"/>
      <c r="K484" s="939"/>
      <c r="L484" s="939"/>
      <c r="M484" s="930"/>
      <c r="N484" s="931"/>
      <c r="O484" s="932"/>
      <c r="P484" s="938"/>
      <c r="Q484" s="938"/>
      <c r="R484" s="938"/>
      <c r="S484" s="938"/>
      <c r="T484" s="940"/>
      <c r="U484" s="940"/>
      <c r="V484" s="940"/>
      <c r="W484" s="940"/>
      <c r="X484" s="940"/>
      <c r="Y484" s="940"/>
      <c r="Z484" s="940"/>
      <c r="AA484" s="940"/>
      <c r="AB484" s="940"/>
      <c r="AC484" s="940"/>
      <c r="AD484" s="941"/>
      <c r="AE484" s="942"/>
      <c r="AF484" s="942"/>
      <c r="AG484" s="943"/>
      <c r="AH484" s="940"/>
      <c r="AI484" s="940"/>
      <c r="AJ484" s="938"/>
      <c r="AK484" s="938"/>
      <c r="AL484" s="938"/>
      <c r="AM484" s="938"/>
      <c r="AN484" s="944"/>
      <c r="AO484" s="944"/>
      <c r="AP484" s="944"/>
      <c r="AQ484" s="940"/>
      <c r="AR484" s="940"/>
      <c r="AS484" s="945">
        <f t="shared" si="139"/>
        <v>0</v>
      </c>
      <c r="AT484" s="945"/>
      <c r="AU484" s="945"/>
      <c r="AV484" s="945"/>
      <c r="AW484" s="946"/>
      <c r="AX484" s="947"/>
      <c r="AY484" s="948"/>
      <c r="AZ484" s="948"/>
      <c r="BA484" s="948"/>
      <c r="BB484" s="948"/>
      <c r="DT484"/>
      <c r="DU484"/>
      <c r="DV484"/>
      <c r="DW484"/>
      <c r="DX484"/>
      <c r="DY484"/>
      <c r="DZ484"/>
      <c r="EA484"/>
      <c r="EB484"/>
      <c r="EC484"/>
      <c r="EL484" s="13"/>
      <c r="EM484" s="13"/>
      <c r="EN484" s="27">
        <f t="shared" si="138"/>
        <v>0</v>
      </c>
      <c r="EO484" s="27" t="str">
        <f t="shared" si="127"/>
        <v/>
      </c>
      <c r="EP484" s="13"/>
      <c r="EQ484" s="13">
        <f>IF(AND(OR($P484="固・国A",$P484="固・国B",$P484="固"),OR($AJ484=PL①!$H$29,$AJ484=PL①!$H$30,$AJ484=PL①!$H$31)),1,0)</f>
        <v>0</v>
      </c>
      <c r="ER484" s="13">
        <f t="shared" si="128"/>
        <v>0</v>
      </c>
      <c r="ES484" s="13">
        <f>IF(ER484=0,1,IF($R$74="",0,VLOOKUP($R$74,PL②!A$58:$P$1530,ER484))+IF($AG$74="",0,VLOOKUP($AG$74,PL②!A$58:$P$1530,ER484))+IF($AV$74="",0,VLOOKUP($AV$74,PL②!A$58:$P$1530,ER484)))</f>
        <v>1</v>
      </c>
      <c r="ET484" s="13" t="str">
        <f t="shared" si="129"/>
        <v/>
      </c>
      <c r="EU484" s="13"/>
      <c r="EV484" s="13">
        <f>IF(OR($P484="固・国A",$P484="固・国B",$P484=PL①!$A$32,$P484=PL①!$A$33),1,0)</f>
        <v>1</v>
      </c>
      <c r="EY484" s="13">
        <f t="shared" si="130"/>
        <v>0</v>
      </c>
      <c r="EZ484" s="13">
        <f t="shared" si="131"/>
        <v>0</v>
      </c>
      <c r="FA484" s="13">
        <f>IF(AND($AJ484=PL①!$H$32,OR(入力①申請書項目!$P484="固・国A",入力①申請書項目!$P484="固・国B",入力①申請書項目!$P484="固")),1,0)</f>
        <v>0</v>
      </c>
      <c r="FB484" s="13">
        <f>IF(AND($R$70=PL②!$G$1,入力①申請書項目!$AJ484=PL①!$H$29,OR(入力①申請書項目!$P484="固・国A",入力①申請書項目!$P484="固・国B",入力①申請書項目!$P484=PL①!$A$32,入力①申請書項目!$P484=PL①!$A$33)),1,0)</f>
        <v>0</v>
      </c>
      <c r="FC484" s="13">
        <f>IF(AND($AW484=PL①!$D$29,OR(入力①申請書項目!$P484="固・国A",入力①申請書項目!$P484="固・国B",入力①申請書項目!$P484="固")),1,0)</f>
        <v>0</v>
      </c>
      <c r="FE484" s="27" t="str">
        <f t="shared" si="132"/>
        <v/>
      </c>
      <c r="FF484" s="27" t="str">
        <f t="shared" si="133"/>
        <v/>
      </c>
      <c r="FG484" s="27" t="str">
        <f t="shared" si="134"/>
        <v/>
      </c>
      <c r="FH484" s="27" t="str">
        <f t="shared" si="135"/>
        <v/>
      </c>
      <c r="FI484" s="27" t="str">
        <f t="shared" si="136"/>
        <v/>
      </c>
      <c r="FK484" s="42">
        <f t="shared" si="137"/>
        <v>1</v>
      </c>
      <c r="FL484" s="42" t="str">
        <f t="shared" si="126"/>
        <v/>
      </c>
    </row>
    <row r="485" spans="4:168" x14ac:dyDescent="0.15">
      <c r="D485" s="234">
        <v>315</v>
      </c>
      <c r="E485" s="933"/>
      <c r="F485" s="934"/>
      <c r="G485" s="935"/>
      <c r="H485" s="936"/>
      <c r="I485" s="937"/>
      <c r="J485" s="938"/>
      <c r="K485" s="939"/>
      <c r="L485" s="939"/>
      <c r="M485" s="930"/>
      <c r="N485" s="931"/>
      <c r="O485" s="932"/>
      <c r="P485" s="938"/>
      <c r="Q485" s="938"/>
      <c r="R485" s="938"/>
      <c r="S485" s="938"/>
      <c r="T485" s="940"/>
      <c r="U485" s="940"/>
      <c r="V485" s="940"/>
      <c r="W485" s="940"/>
      <c r="X485" s="940"/>
      <c r="Y485" s="940"/>
      <c r="Z485" s="940"/>
      <c r="AA485" s="940"/>
      <c r="AB485" s="940"/>
      <c r="AC485" s="940"/>
      <c r="AD485" s="949"/>
      <c r="AE485" s="950"/>
      <c r="AF485" s="950"/>
      <c r="AG485" s="943"/>
      <c r="AH485" s="940"/>
      <c r="AI485" s="940"/>
      <c r="AJ485" s="938"/>
      <c r="AK485" s="938"/>
      <c r="AL485" s="938"/>
      <c r="AM485" s="938"/>
      <c r="AN485" s="944"/>
      <c r="AO485" s="944"/>
      <c r="AP485" s="944"/>
      <c r="AQ485" s="940"/>
      <c r="AR485" s="940"/>
      <c r="AS485" s="945">
        <f t="shared" si="139"/>
        <v>0</v>
      </c>
      <c r="AT485" s="945"/>
      <c r="AU485" s="945"/>
      <c r="AV485" s="945"/>
      <c r="AW485" s="946"/>
      <c r="AX485" s="947"/>
      <c r="AY485" s="948"/>
      <c r="AZ485" s="948"/>
      <c r="BA485" s="948"/>
      <c r="BB485" s="948"/>
      <c r="DT485"/>
      <c r="DU485"/>
      <c r="DV485"/>
      <c r="DW485"/>
      <c r="DX485"/>
      <c r="DY485"/>
      <c r="DZ485"/>
      <c r="EA485"/>
      <c r="EB485"/>
      <c r="EC485"/>
      <c r="EL485" s="13"/>
      <c r="EM485" s="13"/>
      <c r="EN485" s="27">
        <f t="shared" si="138"/>
        <v>0</v>
      </c>
      <c r="EO485" s="27" t="str">
        <f t="shared" si="127"/>
        <v/>
      </c>
      <c r="EP485" s="13"/>
      <c r="EQ485" s="13">
        <f>IF(AND(OR($P485="固・国A",$P485="固・国B",$P485="固"),OR($AJ485=PL①!$H$29,$AJ485=PL①!$H$30,$AJ485=PL①!$H$31)),1,0)</f>
        <v>0</v>
      </c>
      <c r="ER485" s="13">
        <f t="shared" si="128"/>
        <v>0</v>
      </c>
      <c r="ES485" s="13">
        <f>IF(ER485=0,1,IF($R$74="",0,VLOOKUP($R$74,PL②!A$58:$P$1530,ER485))+IF($AG$74="",0,VLOOKUP($AG$74,PL②!A$58:$P$1530,ER485))+IF($AV$74="",0,VLOOKUP($AV$74,PL②!A$58:$P$1530,ER485)))</f>
        <v>1</v>
      </c>
      <c r="ET485" s="13" t="str">
        <f t="shared" si="129"/>
        <v/>
      </c>
      <c r="EU485" s="13"/>
      <c r="EV485" s="13">
        <f>IF(OR($P485="固・国A",$P485="固・国B",$P485=PL①!$A$32,$P485=PL①!$A$33),1,0)</f>
        <v>1</v>
      </c>
      <c r="EY485" s="13">
        <f t="shared" si="130"/>
        <v>0</v>
      </c>
      <c r="EZ485" s="13">
        <f t="shared" si="131"/>
        <v>0</v>
      </c>
      <c r="FA485" s="13">
        <f>IF(AND($AJ485=PL①!$H$32,OR(入力①申請書項目!$P485="固・国A",入力①申請書項目!$P485="固・国B",入力①申請書項目!$P485="固")),1,0)</f>
        <v>0</v>
      </c>
      <c r="FB485" s="13">
        <f>IF(AND($R$70=PL②!$G$1,入力①申請書項目!$AJ485=PL①!$H$29,OR(入力①申請書項目!$P485="固・国A",入力①申請書項目!$P485="固・国B",入力①申請書項目!$P485=PL①!$A$32,入力①申請書項目!$P485=PL①!$A$33)),1,0)</f>
        <v>0</v>
      </c>
      <c r="FC485" s="13">
        <f>IF(AND($AW485=PL①!$D$29,OR(入力①申請書項目!$P485="固・国A",入力①申請書項目!$P485="固・国B",入力①申請書項目!$P485="固")),1,0)</f>
        <v>0</v>
      </c>
      <c r="FE485" s="27" t="str">
        <f t="shared" si="132"/>
        <v/>
      </c>
      <c r="FF485" s="27" t="str">
        <f t="shared" si="133"/>
        <v/>
      </c>
      <c r="FG485" s="27" t="str">
        <f t="shared" si="134"/>
        <v/>
      </c>
      <c r="FH485" s="27" t="str">
        <f t="shared" si="135"/>
        <v/>
      </c>
      <c r="FI485" s="27" t="str">
        <f t="shared" si="136"/>
        <v/>
      </c>
      <c r="FK485" s="42">
        <f t="shared" si="137"/>
        <v>1</v>
      </c>
      <c r="FL485" s="42" t="str">
        <f t="shared" si="126"/>
        <v/>
      </c>
    </row>
    <row r="486" spans="4:168" x14ac:dyDescent="0.15">
      <c r="D486" s="234">
        <v>316</v>
      </c>
      <c r="E486" s="933"/>
      <c r="F486" s="934"/>
      <c r="G486" s="935"/>
      <c r="H486" s="936"/>
      <c r="I486" s="937"/>
      <c r="J486" s="938"/>
      <c r="K486" s="939"/>
      <c r="L486" s="939"/>
      <c r="M486" s="930"/>
      <c r="N486" s="931"/>
      <c r="O486" s="932"/>
      <c r="P486" s="938"/>
      <c r="Q486" s="938"/>
      <c r="R486" s="938"/>
      <c r="S486" s="938"/>
      <c r="T486" s="940"/>
      <c r="U486" s="940"/>
      <c r="V486" s="940"/>
      <c r="W486" s="940"/>
      <c r="X486" s="940"/>
      <c r="Y486" s="940"/>
      <c r="Z486" s="940"/>
      <c r="AA486" s="940"/>
      <c r="AB486" s="940"/>
      <c r="AC486" s="940"/>
      <c r="AD486" s="941"/>
      <c r="AE486" s="942"/>
      <c r="AF486" s="942"/>
      <c r="AG486" s="952"/>
      <c r="AH486" s="952"/>
      <c r="AI486" s="943"/>
      <c r="AJ486" s="953"/>
      <c r="AK486" s="954"/>
      <c r="AL486" s="954"/>
      <c r="AM486" s="955"/>
      <c r="AN486" s="944"/>
      <c r="AO486" s="944"/>
      <c r="AP486" s="944"/>
      <c r="AQ486" s="951"/>
      <c r="AR486" s="952"/>
      <c r="AS486" s="945">
        <f t="shared" si="139"/>
        <v>0</v>
      </c>
      <c r="AT486" s="945"/>
      <c r="AU486" s="945"/>
      <c r="AV486" s="945"/>
      <c r="AW486" s="946"/>
      <c r="AX486" s="947"/>
      <c r="AY486" s="948"/>
      <c r="AZ486" s="948"/>
      <c r="BA486" s="948"/>
      <c r="BB486" s="948"/>
      <c r="DT486"/>
      <c r="DU486"/>
      <c r="DV486"/>
      <c r="DW486"/>
      <c r="DX486"/>
      <c r="DY486"/>
      <c r="DZ486"/>
      <c r="EA486"/>
      <c r="EB486"/>
      <c r="EC486"/>
      <c r="EL486" s="13"/>
      <c r="EM486" s="13"/>
      <c r="EN486" s="27">
        <f t="shared" si="138"/>
        <v>0</v>
      </c>
      <c r="EO486" s="27" t="str">
        <f t="shared" si="127"/>
        <v/>
      </c>
      <c r="EP486" s="13"/>
      <c r="EQ486" s="13">
        <f>IF(AND(OR($P486="固・国A",$P486="固・国B",$P486="固"),OR($AJ486=PL①!$H$29,$AJ486=PL①!$H$30,$AJ486=PL①!$H$31)),1,0)</f>
        <v>0</v>
      </c>
      <c r="ER486" s="13">
        <f t="shared" si="128"/>
        <v>0</v>
      </c>
      <c r="ES486" s="13">
        <f>IF(ER486=0,1,IF($R$74="",0,VLOOKUP($R$74,PL②!A$58:$P$1530,ER486))+IF($AG$74="",0,VLOOKUP($AG$74,PL②!A$58:$P$1530,ER486))+IF($AV$74="",0,VLOOKUP($AV$74,PL②!A$58:$P$1530,ER486)))</f>
        <v>1</v>
      </c>
      <c r="ET486" s="13" t="str">
        <f t="shared" si="129"/>
        <v/>
      </c>
      <c r="EU486" s="13"/>
      <c r="EV486" s="13">
        <f>IF(OR($P486="固・国A",$P486="固・国B",$P486=PL①!$A$32,$P486=PL①!$A$33),1,0)</f>
        <v>1</v>
      </c>
      <c r="EY486" s="13">
        <f t="shared" si="130"/>
        <v>0</v>
      </c>
      <c r="EZ486" s="13">
        <f t="shared" si="131"/>
        <v>0</v>
      </c>
      <c r="FA486" s="13">
        <f>IF(AND($AJ486=PL①!$H$32,OR(入力①申請書項目!$P486="固・国A",入力①申請書項目!$P486="固・国B",入力①申請書項目!$P486="固")),1,0)</f>
        <v>0</v>
      </c>
      <c r="FB486" s="13">
        <f>IF(AND($R$70=PL②!$G$1,入力①申請書項目!$AJ486=PL①!$H$29,OR(入力①申請書項目!$P486="固・国A",入力①申請書項目!$P486="固・国B",入力①申請書項目!$P486=PL①!$A$32,入力①申請書項目!$P486=PL①!$A$33)),1,0)</f>
        <v>0</v>
      </c>
      <c r="FC486" s="13">
        <f>IF(AND($AW486=PL①!$D$29,OR(入力①申請書項目!$P486="固・国A",入力①申請書項目!$P486="固・国B",入力①申請書項目!$P486="固")),1,0)</f>
        <v>0</v>
      </c>
      <c r="FE486" s="27" t="str">
        <f t="shared" si="132"/>
        <v/>
      </c>
      <c r="FF486" s="27" t="str">
        <f t="shared" si="133"/>
        <v/>
      </c>
      <c r="FG486" s="27" t="str">
        <f t="shared" si="134"/>
        <v/>
      </c>
      <c r="FH486" s="27" t="str">
        <f t="shared" si="135"/>
        <v/>
      </c>
      <c r="FI486" s="27" t="str">
        <f t="shared" si="136"/>
        <v/>
      </c>
      <c r="FK486" s="42">
        <f t="shared" si="137"/>
        <v>1</v>
      </c>
      <c r="FL486" s="42" t="str">
        <f t="shared" si="126"/>
        <v/>
      </c>
    </row>
    <row r="487" spans="4:168" x14ac:dyDescent="0.15">
      <c r="D487" s="234">
        <v>317</v>
      </c>
      <c r="E487" s="933"/>
      <c r="F487" s="934"/>
      <c r="G487" s="935"/>
      <c r="H487" s="936"/>
      <c r="I487" s="937"/>
      <c r="J487" s="938"/>
      <c r="K487" s="939"/>
      <c r="L487" s="939"/>
      <c r="M487" s="930"/>
      <c r="N487" s="931"/>
      <c r="O487" s="932"/>
      <c r="P487" s="938"/>
      <c r="Q487" s="938"/>
      <c r="R487" s="938"/>
      <c r="S487" s="938"/>
      <c r="T487" s="940"/>
      <c r="U487" s="940"/>
      <c r="V487" s="940"/>
      <c r="W487" s="940"/>
      <c r="X487" s="940"/>
      <c r="Y487" s="940"/>
      <c r="Z487" s="940"/>
      <c r="AA487" s="940"/>
      <c r="AB487" s="940"/>
      <c r="AC487" s="940"/>
      <c r="AD487" s="941"/>
      <c r="AE487" s="942"/>
      <c r="AF487" s="942"/>
      <c r="AG487" s="943"/>
      <c r="AH487" s="940"/>
      <c r="AI487" s="940"/>
      <c r="AJ487" s="938"/>
      <c r="AK487" s="938"/>
      <c r="AL487" s="938"/>
      <c r="AM487" s="938"/>
      <c r="AN487" s="944"/>
      <c r="AO487" s="944"/>
      <c r="AP487" s="944"/>
      <c r="AQ487" s="940"/>
      <c r="AR487" s="940"/>
      <c r="AS487" s="945">
        <f t="shared" si="139"/>
        <v>0</v>
      </c>
      <c r="AT487" s="945"/>
      <c r="AU487" s="945"/>
      <c r="AV487" s="945"/>
      <c r="AW487" s="946"/>
      <c r="AX487" s="947"/>
      <c r="AY487" s="948"/>
      <c r="AZ487" s="948"/>
      <c r="BA487" s="948"/>
      <c r="BB487" s="948"/>
      <c r="DT487"/>
      <c r="DU487"/>
      <c r="DV487"/>
      <c r="DW487"/>
      <c r="DX487"/>
      <c r="DY487"/>
      <c r="DZ487"/>
      <c r="EA487"/>
      <c r="EB487"/>
      <c r="EC487"/>
      <c r="EL487" s="13"/>
      <c r="EM487" s="13"/>
      <c r="EN487" s="27">
        <f t="shared" si="138"/>
        <v>0</v>
      </c>
      <c r="EO487" s="27" t="str">
        <f t="shared" si="127"/>
        <v/>
      </c>
      <c r="EP487" s="13"/>
      <c r="EQ487" s="13">
        <f>IF(AND(OR($P487="固・国A",$P487="固・国B",$P487="固"),OR($AJ487=PL①!$H$29,$AJ487=PL①!$H$30,$AJ487=PL①!$H$31)),1,0)</f>
        <v>0</v>
      </c>
      <c r="ER487" s="13">
        <f t="shared" si="128"/>
        <v>0</v>
      </c>
      <c r="ES487" s="13">
        <f>IF(ER487=0,1,IF($R$74="",0,VLOOKUP($R$74,PL②!A$58:$P$1530,ER487))+IF($AG$74="",0,VLOOKUP($AG$74,PL②!A$58:$P$1530,ER487))+IF($AV$74="",0,VLOOKUP($AV$74,PL②!A$58:$P$1530,ER487)))</f>
        <v>1</v>
      </c>
      <c r="ET487" s="13" t="str">
        <f t="shared" si="129"/>
        <v/>
      </c>
      <c r="EU487" s="13"/>
      <c r="EV487" s="13">
        <f>IF(OR($P487="固・国A",$P487="固・国B",$P487=PL①!$A$32,$P487=PL①!$A$33),1,0)</f>
        <v>1</v>
      </c>
      <c r="EY487" s="13">
        <f t="shared" si="130"/>
        <v>0</v>
      </c>
      <c r="EZ487" s="13">
        <f t="shared" si="131"/>
        <v>0</v>
      </c>
      <c r="FA487" s="13">
        <f>IF(AND($AJ487=PL①!$H$32,OR(入力①申請書項目!$P487="固・国A",入力①申請書項目!$P487="固・国B",入力①申請書項目!$P487="固")),1,0)</f>
        <v>0</v>
      </c>
      <c r="FB487" s="13">
        <f>IF(AND($R$70=PL②!$G$1,入力①申請書項目!$AJ487=PL①!$H$29,OR(入力①申請書項目!$P487="固・国A",入力①申請書項目!$P487="固・国B",入力①申請書項目!$P487=PL①!$A$32,入力①申請書項目!$P487=PL①!$A$33)),1,0)</f>
        <v>0</v>
      </c>
      <c r="FC487" s="13">
        <f>IF(AND($AW487=PL①!$D$29,OR(入力①申請書項目!$P487="固・国A",入力①申請書項目!$P487="固・国B",入力①申請書項目!$P487="固")),1,0)</f>
        <v>0</v>
      </c>
      <c r="FE487" s="27" t="str">
        <f t="shared" si="132"/>
        <v/>
      </c>
      <c r="FF487" s="27" t="str">
        <f t="shared" si="133"/>
        <v/>
      </c>
      <c r="FG487" s="27" t="str">
        <f t="shared" si="134"/>
        <v/>
      </c>
      <c r="FH487" s="27" t="str">
        <f t="shared" si="135"/>
        <v/>
      </c>
      <c r="FI487" s="27" t="str">
        <f t="shared" si="136"/>
        <v/>
      </c>
      <c r="FK487" s="42">
        <f t="shared" si="137"/>
        <v>1</v>
      </c>
      <c r="FL487" s="42" t="str">
        <f t="shared" si="126"/>
        <v/>
      </c>
    </row>
    <row r="488" spans="4:168" x14ac:dyDescent="0.15">
      <c r="D488" s="234">
        <v>318</v>
      </c>
      <c r="E488" s="933"/>
      <c r="F488" s="934"/>
      <c r="G488" s="935"/>
      <c r="H488" s="936"/>
      <c r="I488" s="937"/>
      <c r="J488" s="938"/>
      <c r="K488" s="939"/>
      <c r="L488" s="939"/>
      <c r="M488" s="930"/>
      <c r="N488" s="931"/>
      <c r="O488" s="932"/>
      <c r="P488" s="938"/>
      <c r="Q488" s="938"/>
      <c r="R488" s="938"/>
      <c r="S488" s="938"/>
      <c r="T488" s="940"/>
      <c r="U488" s="940"/>
      <c r="V488" s="940"/>
      <c r="W488" s="940"/>
      <c r="X488" s="940"/>
      <c r="Y488" s="940"/>
      <c r="Z488" s="940"/>
      <c r="AA488" s="940"/>
      <c r="AB488" s="940"/>
      <c r="AC488" s="940"/>
      <c r="AD488" s="949"/>
      <c r="AE488" s="950"/>
      <c r="AF488" s="950"/>
      <c r="AG488" s="943"/>
      <c r="AH488" s="940"/>
      <c r="AI488" s="940"/>
      <c r="AJ488" s="938"/>
      <c r="AK488" s="938"/>
      <c r="AL488" s="938"/>
      <c r="AM488" s="938"/>
      <c r="AN488" s="944"/>
      <c r="AO488" s="944"/>
      <c r="AP488" s="944"/>
      <c r="AQ488" s="940"/>
      <c r="AR488" s="940"/>
      <c r="AS488" s="945">
        <f t="shared" si="139"/>
        <v>0</v>
      </c>
      <c r="AT488" s="945"/>
      <c r="AU488" s="945"/>
      <c r="AV488" s="945"/>
      <c r="AW488" s="946"/>
      <c r="AX488" s="947"/>
      <c r="AY488" s="948"/>
      <c r="AZ488" s="948"/>
      <c r="BA488" s="948"/>
      <c r="BB488" s="948"/>
      <c r="DT488"/>
      <c r="DU488"/>
      <c r="DV488"/>
      <c r="DW488"/>
      <c r="DX488"/>
      <c r="DY488"/>
      <c r="DZ488"/>
      <c r="EA488"/>
      <c r="EB488"/>
      <c r="EC488"/>
      <c r="EL488" s="13"/>
      <c r="EM488" s="13"/>
      <c r="EN488" s="27">
        <f t="shared" si="138"/>
        <v>0</v>
      </c>
      <c r="EO488" s="27" t="str">
        <f t="shared" si="127"/>
        <v/>
      </c>
      <c r="EP488" s="13"/>
      <c r="EQ488" s="13">
        <f>IF(AND(OR($P488="固・国A",$P488="固・国B",$P488="固"),OR($AJ488=PL①!$H$29,$AJ488=PL①!$H$30,$AJ488=PL①!$H$31)),1,0)</f>
        <v>0</v>
      </c>
      <c r="ER488" s="13">
        <f t="shared" si="128"/>
        <v>0</v>
      </c>
      <c r="ES488" s="13">
        <f>IF(ER488=0,1,IF($R$74="",0,VLOOKUP($R$74,PL②!A$58:$P$1530,ER488))+IF($AG$74="",0,VLOOKUP($AG$74,PL②!A$58:$P$1530,ER488))+IF($AV$74="",0,VLOOKUP($AV$74,PL②!A$58:$P$1530,ER488)))</f>
        <v>1</v>
      </c>
      <c r="ET488" s="13" t="str">
        <f t="shared" si="129"/>
        <v/>
      </c>
      <c r="EU488" s="13"/>
      <c r="EV488" s="13">
        <f>IF(OR($P488="固・国A",$P488="固・国B",$P488=PL①!$A$32,$P488=PL①!$A$33),1,0)</f>
        <v>1</v>
      </c>
      <c r="EY488" s="13">
        <f t="shared" si="130"/>
        <v>0</v>
      </c>
      <c r="EZ488" s="13">
        <f t="shared" si="131"/>
        <v>0</v>
      </c>
      <c r="FA488" s="13">
        <f>IF(AND($AJ488=PL①!$H$32,OR(入力①申請書項目!$P488="固・国A",入力①申請書項目!$P488="固・国B",入力①申請書項目!$P488="固")),1,0)</f>
        <v>0</v>
      </c>
      <c r="FB488" s="13">
        <f>IF(AND($R$70=PL②!$G$1,入力①申請書項目!$AJ488=PL①!$H$29,OR(入力①申請書項目!$P488="固・国A",入力①申請書項目!$P488="固・国B",入力①申請書項目!$P488=PL①!$A$32,入力①申請書項目!$P488=PL①!$A$33)),1,0)</f>
        <v>0</v>
      </c>
      <c r="FC488" s="13">
        <f>IF(AND($AW488=PL①!$D$29,OR(入力①申請書項目!$P488="固・国A",入力①申請書項目!$P488="固・国B",入力①申請書項目!$P488="固")),1,0)</f>
        <v>0</v>
      </c>
      <c r="FE488" s="27" t="str">
        <f t="shared" si="132"/>
        <v/>
      </c>
      <c r="FF488" s="27" t="str">
        <f t="shared" si="133"/>
        <v/>
      </c>
      <c r="FG488" s="27" t="str">
        <f t="shared" si="134"/>
        <v/>
      </c>
      <c r="FH488" s="27" t="str">
        <f t="shared" si="135"/>
        <v/>
      </c>
      <c r="FI488" s="27" t="str">
        <f t="shared" si="136"/>
        <v/>
      </c>
      <c r="FK488" s="42">
        <f t="shared" si="137"/>
        <v>1</v>
      </c>
      <c r="FL488" s="42" t="str">
        <f t="shared" si="126"/>
        <v/>
      </c>
    </row>
    <row r="489" spans="4:168" x14ac:dyDescent="0.15">
      <c r="D489" s="234">
        <v>319</v>
      </c>
      <c r="E489" s="933"/>
      <c r="F489" s="934"/>
      <c r="G489" s="935"/>
      <c r="H489" s="936"/>
      <c r="I489" s="937"/>
      <c r="J489" s="938"/>
      <c r="K489" s="939"/>
      <c r="L489" s="939"/>
      <c r="M489" s="930"/>
      <c r="N489" s="931"/>
      <c r="O489" s="932"/>
      <c r="P489" s="938"/>
      <c r="Q489" s="938"/>
      <c r="R489" s="938"/>
      <c r="S489" s="938"/>
      <c r="T489" s="940"/>
      <c r="U489" s="940"/>
      <c r="V489" s="940"/>
      <c r="W489" s="940"/>
      <c r="X489" s="940"/>
      <c r="Y489" s="940"/>
      <c r="Z489" s="940"/>
      <c r="AA489" s="940"/>
      <c r="AB489" s="940"/>
      <c r="AC489" s="940"/>
      <c r="AD489" s="941"/>
      <c r="AE489" s="942"/>
      <c r="AF489" s="942"/>
      <c r="AG489" s="952"/>
      <c r="AH489" s="952"/>
      <c r="AI489" s="943"/>
      <c r="AJ489" s="953"/>
      <c r="AK489" s="954"/>
      <c r="AL489" s="954"/>
      <c r="AM489" s="955"/>
      <c r="AN489" s="944"/>
      <c r="AO489" s="944"/>
      <c r="AP489" s="944"/>
      <c r="AQ489" s="951"/>
      <c r="AR489" s="952"/>
      <c r="AS489" s="945">
        <f t="shared" si="139"/>
        <v>0</v>
      </c>
      <c r="AT489" s="945"/>
      <c r="AU489" s="945"/>
      <c r="AV489" s="945"/>
      <c r="AW489" s="946"/>
      <c r="AX489" s="947"/>
      <c r="AY489" s="948"/>
      <c r="AZ489" s="948"/>
      <c r="BA489" s="948"/>
      <c r="BB489" s="948"/>
      <c r="DT489"/>
      <c r="DU489"/>
      <c r="DV489"/>
      <c r="DW489"/>
      <c r="DX489"/>
      <c r="DY489"/>
      <c r="DZ489"/>
      <c r="EA489"/>
      <c r="EB489"/>
      <c r="EC489"/>
      <c r="EL489" s="13"/>
      <c r="EM489" s="13"/>
      <c r="EN489" s="27">
        <f t="shared" si="138"/>
        <v>0</v>
      </c>
      <c r="EO489" s="27" t="str">
        <f t="shared" si="127"/>
        <v/>
      </c>
      <c r="EP489" s="13"/>
      <c r="EQ489" s="13">
        <f>IF(AND(OR($P489="固・国A",$P489="固・国B",$P489="固"),OR($AJ489=PL①!$H$29,$AJ489=PL①!$H$30,$AJ489=PL①!$H$31)),1,0)</f>
        <v>0</v>
      </c>
      <c r="ER489" s="13">
        <f t="shared" si="128"/>
        <v>0</v>
      </c>
      <c r="ES489" s="13">
        <f>IF(ER489=0,1,IF($R$74="",0,VLOOKUP($R$74,PL②!A$58:$P$1530,ER489))+IF($AG$74="",0,VLOOKUP($AG$74,PL②!A$58:$P$1530,ER489))+IF($AV$74="",0,VLOOKUP($AV$74,PL②!A$58:$P$1530,ER489)))</f>
        <v>1</v>
      </c>
      <c r="ET489" s="13" t="str">
        <f t="shared" si="129"/>
        <v/>
      </c>
      <c r="EU489" s="13"/>
      <c r="EV489" s="13">
        <f>IF(OR($P489="固・国A",$P489="固・国B",$P489=PL①!$A$32,$P489=PL①!$A$33),1,0)</f>
        <v>1</v>
      </c>
      <c r="EY489" s="13">
        <f t="shared" si="130"/>
        <v>0</v>
      </c>
      <c r="EZ489" s="13">
        <f t="shared" si="131"/>
        <v>0</v>
      </c>
      <c r="FA489" s="13">
        <f>IF(AND($AJ489=PL①!$H$32,OR(入力①申請書項目!$P489="固・国A",入力①申請書項目!$P489="固・国B",入力①申請書項目!$P489="固")),1,0)</f>
        <v>0</v>
      </c>
      <c r="FB489" s="13">
        <f>IF(AND($R$70=PL②!$G$1,入力①申請書項目!$AJ489=PL①!$H$29,OR(入力①申請書項目!$P489="固・国A",入力①申請書項目!$P489="固・国B",入力①申請書項目!$P489=PL①!$A$32,入力①申請書項目!$P489=PL①!$A$33)),1,0)</f>
        <v>0</v>
      </c>
      <c r="FC489" s="13">
        <f>IF(AND($AW489=PL①!$D$29,OR(入力①申請書項目!$P489="固・国A",入力①申請書項目!$P489="固・国B",入力①申請書項目!$P489="固")),1,0)</f>
        <v>0</v>
      </c>
      <c r="FE489" s="27" t="str">
        <f t="shared" si="132"/>
        <v/>
      </c>
      <c r="FF489" s="27" t="str">
        <f t="shared" si="133"/>
        <v/>
      </c>
      <c r="FG489" s="27" t="str">
        <f t="shared" si="134"/>
        <v/>
      </c>
      <c r="FH489" s="27" t="str">
        <f t="shared" si="135"/>
        <v/>
      </c>
      <c r="FI489" s="27" t="str">
        <f t="shared" si="136"/>
        <v/>
      </c>
      <c r="FK489" s="42">
        <f t="shared" si="137"/>
        <v>1</v>
      </c>
      <c r="FL489" s="42" t="str">
        <f t="shared" si="126"/>
        <v/>
      </c>
    </row>
    <row r="490" spans="4:168" x14ac:dyDescent="0.15">
      <c r="D490" s="234">
        <v>320</v>
      </c>
      <c r="E490" s="933"/>
      <c r="F490" s="934"/>
      <c r="G490" s="935"/>
      <c r="H490" s="936"/>
      <c r="I490" s="937"/>
      <c r="J490" s="938"/>
      <c r="K490" s="939"/>
      <c r="L490" s="939"/>
      <c r="M490" s="930"/>
      <c r="N490" s="931"/>
      <c r="O490" s="932"/>
      <c r="P490" s="938"/>
      <c r="Q490" s="938"/>
      <c r="R490" s="938"/>
      <c r="S490" s="938"/>
      <c r="T490" s="940"/>
      <c r="U490" s="940"/>
      <c r="V490" s="940"/>
      <c r="W490" s="940"/>
      <c r="X490" s="940"/>
      <c r="Y490" s="940"/>
      <c r="Z490" s="940"/>
      <c r="AA490" s="940"/>
      <c r="AB490" s="940"/>
      <c r="AC490" s="940"/>
      <c r="AD490" s="941"/>
      <c r="AE490" s="942"/>
      <c r="AF490" s="942"/>
      <c r="AG490" s="943"/>
      <c r="AH490" s="940"/>
      <c r="AI490" s="940"/>
      <c r="AJ490" s="938"/>
      <c r="AK490" s="938"/>
      <c r="AL490" s="938"/>
      <c r="AM490" s="938"/>
      <c r="AN490" s="944"/>
      <c r="AO490" s="944"/>
      <c r="AP490" s="944"/>
      <c r="AQ490" s="940"/>
      <c r="AR490" s="940"/>
      <c r="AS490" s="945">
        <f t="shared" si="139"/>
        <v>0</v>
      </c>
      <c r="AT490" s="945"/>
      <c r="AU490" s="945"/>
      <c r="AV490" s="945"/>
      <c r="AW490" s="946"/>
      <c r="AX490" s="947"/>
      <c r="AY490" s="948"/>
      <c r="AZ490" s="948"/>
      <c r="BA490" s="948"/>
      <c r="BB490" s="948"/>
      <c r="DT490"/>
      <c r="DU490"/>
      <c r="DV490"/>
      <c r="DW490"/>
      <c r="DX490"/>
      <c r="DY490"/>
      <c r="DZ490"/>
      <c r="EA490"/>
      <c r="EB490"/>
      <c r="EC490"/>
      <c r="EL490" s="13"/>
      <c r="EM490" s="13"/>
      <c r="EN490" s="27">
        <f t="shared" si="138"/>
        <v>0</v>
      </c>
      <c r="EO490" s="27" t="str">
        <f t="shared" si="127"/>
        <v/>
      </c>
      <c r="EP490" s="13"/>
      <c r="EQ490" s="13">
        <f>IF(AND(OR($P490="固・国A",$P490="固・国B",$P490="固"),OR($AJ490=PL①!$H$29,$AJ490=PL①!$H$30,$AJ490=PL①!$H$31)),1,0)</f>
        <v>0</v>
      </c>
      <c r="ER490" s="13">
        <f t="shared" si="128"/>
        <v>0</v>
      </c>
      <c r="ES490" s="13">
        <f>IF(ER490=0,1,IF($R$74="",0,VLOOKUP($R$74,PL②!A$58:$P$1530,ER490))+IF($AG$74="",0,VLOOKUP($AG$74,PL②!A$58:$P$1530,ER490))+IF($AV$74="",0,VLOOKUP($AV$74,PL②!A$58:$P$1530,ER490)))</f>
        <v>1</v>
      </c>
      <c r="ET490" s="13" t="str">
        <f t="shared" si="129"/>
        <v/>
      </c>
      <c r="EU490" s="13"/>
      <c r="EV490" s="13">
        <f>IF(OR($P490="固・国A",$P490="固・国B",$P490=PL①!$A$32,$P490=PL①!$A$33),1,0)</f>
        <v>1</v>
      </c>
      <c r="EY490" s="13">
        <f t="shared" si="130"/>
        <v>0</v>
      </c>
      <c r="EZ490" s="13">
        <f t="shared" si="131"/>
        <v>0</v>
      </c>
      <c r="FA490" s="13">
        <f>IF(AND($AJ490=PL①!$H$32,OR(入力①申請書項目!$P490="固・国A",入力①申請書項目!$P490="固・国B",入力①申請書項目!$P490="固")),1,0)</f>
        <v>0</v>
      </c>
      <c r="FB490" s="13">
        <f>IF(AND($R$70=PL②!$G$1,入力①申請書項目!$AJ490=PL①!$H$29,OR(入力①申請書項目!$P490="固・国A",入力①申請書項目!$P490="固・国B",入力①申請書項目!$P490=PL①!$A$32,入力①申請書項目!$P490=PL①!$A$33)),1,0)</f>
        <v>0</v>
      </c>
      <c r="FC490" s="13">
        <f>IF(AND($AW490=PL①!$D$29,OR(入力①申請書項目!$P490="固・国A",入力①申請書項目!$P490="固・国B",入力①申請書項目!$P490="固")),1,0)</f>
        <v>0</v>
      </c>
      <c r="FE490" s="27" t="str">
        <f t="shared" si="132"/>
        <v/>
      </c>
      <c r="FF490" s="27" t="str">
        <f t="shared" si="133"/>
        <v/>
      </c>
      <c r="FG490" s="27" t="str">
        <f t="shared" si="134"/>
        <v/>
      </c>
      <c r="FH490" s="27" t="str">
        <f t="shared" si="135"/>
        <v/>
      </c>
      <c r="FI490" s="27" t="str">
        <f t="shared" si="136"/>
        <v/>
      </c>
      <c r="FK490" s="42">
        <f t="shared" si="137"/>
        <v>1</v>
      </c>
      <c r="FL490" s="42" t="str">
        <f t="shared" si="126"/>
        <v/>
      </c>
    </row>
    <row r="491" spans="4:168" x14ac:dyDescent="0.15">
      <c r="D491" s="234">
        <v>321</v>
      </c>
      <c r="E491" s="933"/>
      <c r="F491" s="934"/>
      <c r="G491" s="935"/>
      <c r="H491" s="936"/>
      <c r="I491" s="937"/>
      <c r="J491" s="938"/>
      <c r="K491" s="939"/>
      <c r="L491" s="939"/>
      <c r="M491" s="930"/>
      <c r="N491" s="931"/>
      <c r="O491" s="932"/>
      <c r="P491" s="938"/>
      <c r="Q491" s="938"/>
      <c r="R491" s="938"/>
      <c r="S491" s="938"/>
      <c r="T491" s="940"/>
      <c r="U491" s="940"/>
      <c r="V491" s="940"/>
      <c r="W491" s="940"/>
      <c r="X491" s="940"/>
      <c r="Y491" s="940"/>
      <c r="Z491" s="940"/>
      <c r="AA491" s="940"/>
      <c r="AB491" s="940"/>
      <c r="AC491" s="940"/>
      <c r="AD491" s="949"/>
      <c r="AE491" s="950"/>
      <c r="AF491" s="950"/>
      <c r="AG491" s="943"/>
      <c r="AH491" s="940"/>
      <c r="AI491" s="940"/>
      <c r="AJ491" s="938"/>
      <c r="AK491" s="938"/>
      <c r="AL491" s="938"/>
      <c r="AM491" s="938"/>
      <c r="AN491" s="944"/>
      <c r="AO491" s="944"/>
      <c r="AP491" s="944"/>
      <c r="AQ491" s="940"/>
      <c r="AR491" s="940"/>
      <c r="AS491" s="945">
        <f t="shared" si="139"/>
        <v>0</v>
      </c>
      <c r="AT491" s="945"/>
      <c r="AU491" s="945"/>
      <c r="AV491" s="945"/>
      <c r="AW491" s="946"/>
      <c r="AX491" s="947"/>
      <c r="AY491" s="948"/>
      <c r="AZ491" s="948"/>
      <c r="BA491" s="948"/>
      <c r="BB491" s="948"/>
      <c r="DT491"/>
      <c r="DU491"/>
      <c r="DV491"/>
      <c r="DW491"/>
      <c r="DX491"/>
      <c r="DY491"/>
      <c r="DZ491"/>
      <c r="EA491"/>
      <c r="EB491"/>
      <c r="EC491"/>
      <c r="EL491" s="13"/>
      <c r="EM491" s="13"/>
      <c r="EN491" s="27">
        <f t="shared" si="138"/>
        <v>0</v>
      </c>
      <c r="EO491" s="27" t="str">
        <f t="shared" si="127"/>
        <v/>
      </c>
      <c r="EP491" s="13"/>
      <c r="EQ491" s="13">
        <f>IF(AND(OR($P491="固・国A",$P491="固・国B",$P491="固"),OR($AJ491=PL①!$H$29,$AJ491=PL①!$H$30,$AJ491=PL①!$H$31)),1,0)</f>
        <v>0</v>
      </c>
      <c r="ER491" s="13">
        <f t="shared" si="128"/>
        <v>0</v>
      </c>
      <c r="ES491" s="13">
        <f>IF(ER491=0,1,IF($R$74="",0,VLOOKUP($R$74,PL②!A$58:$P$1530,ER491))+IF($AG$74="",0,VLOOKUP($AG$74,PL②!A$58:$P$1530,ER491))+IF($AV$74="",0,VLOOKUP($AV$74,PL②!A$58:$P$1530,ER491)))</f>
        <v>1</v>
      </c>
      <c r="ET491" s="13" t="str">
        <f t="shared" si="129"/>
        <v/>
      </c>
      <c r="EU491" s="13"/>
      <c r="EV491" s="13">
        <f>IF(OR($P491="固・国A",$P491="固・国B",$P491=PL①!$A$32,$P491=PL①!$A$33),1,0)</f>
        <v>1</v>
      </c>
      <c r="EY491" s="13">
        <f t="shared" si="130"/>
        <v>0</v>
      </c>
      <c r="EZ491" s="13">
        <f t="shared" si="131"/>
        <v>0</v>
      </c>
      <c r="FA491" s="13">
        <f>IF(AND($AJ491=PL①!$H$32,OR(入力①申請書項目!$P491="固・国A",入力①申請書項目!$P491="固・国B",入力①申請書項目!$P491="固")),1,0)</f>
        <v>0</v>
      </c>
      <c r="FB491" s="13">
        <f>IF(AND($R$70=PL②!$G$1,入力①申請書項目!$AJ491=PL①!$H$29,OR(入力①申請書項目!$P491="固・国A",入力①申請書項目!$P491="固・国B",入力①申請書項目!$P491=PL①!$A$32,入力①申請書項目!$P491=PL①!$A$33)),1,0)</f>
        <v>0</v>
      </c>
      <c r="FC491" s="13">
        <f>IF(AND($AW491=PL①!$D$29,OR(入力①申請書項目!$P491="固・国A",入力①申請書項目!$P491="固・国B",入力①申請書項目!$P491="固")),1,0)</f>
        <v>0</v>
      </c>
      <c r="FE491" s="27" t="str">
        <f t="shared" si="132"/>
        <v/>
      </c>
      <c r="FF491" s="27" t="str">
        <f t="shared" si="133"/>
        <v/>
      </c>
      <c r="FG491" s="27" t="str">
        <f t="shared" si="134"/>
        <v/>
      </c>
      <c r="FH491" s="27" t="str">
        <f t="shared" si="135"/>
        <v/>
      </c>
      <c r="FI491" s="27" t="str">
        <f t="shared" si="136"/>
        <v/>
      </c>
      <c r="FK491" s="42">
        <f t="shared" si="137"/>
        <v>1</v>
      </c>
      <c r="FL491" s="42" t="str">
        <f t="shared" si="126"/>
        <v/>
      </c>
    </row>
    <row r="492" spans="4:168" x14ac:dyDescent="0.15">
      <c r="D492" s="234">
        <v>322</v>
      </c>
      <c r="E492" s="933"/>
      <c r="F492" s="934"/>
      <c r="G492" s="935"/>
      <c r="H492" s="936"/>
      <c r="I492" s="937"/>
      <c r="J492" s="938"/>
      <c r="K492" s="939"/>
      <c r="L492" s="939"/>
      <c r="M492" s="930"/>
      <c r="N492" s="931"/>
      <c r="O492" s="932"/>
      <c r="P492" s="938"/>
      <c r="Q492" s="938"/>
      <c r="R492" s="938"/>
      <c r="S492" s="938"/>
      <c r="T492" s="940"/>
      <c r="U492" s="940"/>
      <c r="V492" s="940"/>
      <c r="W492" s="940"/>
      <c r="X492" s="940"/>
      <c r="Y492" s="940"/>
      <c r="Z492" s="940"/>
      <c r="AA492" s="940"/>
      <c r="AB492" s="940"/>
      <c r="AC492" s="940"/>
      <c r="AD492" s="941"/>
      <c r="AE492" s="942"/>
      <c r="AF492" s="942"/>
      <c r="AG492" s="952"/>
      <c r="AH492" s="952"/>
      <c r="AI492" s="943"/>
      <c r="AJ492" s="953"/>
      <c r="AK492" s="954"/>
      <c r="AL492" s="954"/>
      <c r="AM492" s="955"/>
      <c r="AN492" s="944"/>
      <c r="AO492" s="944"/>
      <c r="AP492" s="944"/>
      <c r="AQ492" s="951"/>
      <c r="AR492" s="952"/>
      <c r="AS492" s="945">
        <f t="shared" si="139"/>
        <v>0</v>
      </c>
      <c r="AT492" s="945"/>
      <c r="AU492" s="945"/>
      <c r="AV492" s="945"/>
      <c r="AW492" s="946"/>
      <c r="AX492" s="947"/>
      <c r="AY492" s="948"/>
      <c r="AZ492" s="948"/>
      <c r="BA492" s="948"/>
      <c r="BB492" s="948"/>
      <c r="DT492"/>
      <c r="DU492"/>
      <c r="DV492"/>
      <c r="DW492"/>
      <c r="DX492"/>
      <c r="DY492"/>
      <c r="DZ492"/>
      <c r="EA492"/>
      <c r="EB492"/>
      <c r="EC492"/>
      <c r="EL492" s="13"/>
      <c r="EM492" s="13"/>
      <c r="EN492" s="27">
        <f t="shared" si="138"/>
        <v>0</v>
      </c>
      <c r="EO492" s="27" t="str">
        <f t="shared" si="127"/>
        <v/>
      </c>
      <c r="EP492" s="13"/>
      <c r="EQ492" s="13">
        <f>IF(AND(OR($P492="固・国A",$P492="固・国B",$P492="固"),OR($AJ492=PL①!$H$29,$AJ492=PL①!$H$30,$AJ492=PL①!$H$31)),1,0)</f>
        <v>0</v>
      </c>
      <c r="ER492" s="13">
        <f t="shared" si="128"/>
        <v>0</v>
      </c>
      <c r="ES492" s="13">
        <f>IF(ER492=0,1,IF($R$74="",0,VLOOKUP($R$74,PL②!A$58:$P$1530,ER492))+IF($AG$74="",0,VLOOKUP($AG$74,PL②!A$58:$P$1530,ER492))+IF($AV$74="",0,VLOOKUP($AV$74,PL②!A$58:$P$1530,ER492)))</f>
        <v>1</v>
      </c>
      <c r="ET492" s="13" t="str">
        <f t="shared" si="129"/>
        <v/>
      </c>
      <c r="EU492" s="13"/>
      <c r="EV492" s="13">
        <f>IF(OR($P492="固・国A",$P492="固・国B",$P492=PL①!$A$32,$P492=PL①!$A$33),1,0)</f>
        <v>1</v>
      </c>
      <c r="EY492" s="13">
        <f t="shared" si="130"/>
        <v>0</v>
      </c>
      <c r="EZ492" s="13">
        <f t="shared" si="131"/>
        <v>0</v>
      </c>
      <c r="FA492" s="13">
        <f>IF(AND($AJ492=PL①!$H$32,OR(入力①申請書項目!$P492="固・国A",入力①申請書項目!$P492="固・国B",入力①申請書項目!$P492="固")),1,0)</f>
        <v>0</v>
      </c>
      <c r="FB492" s="13">
        <f>IF(AND($R$70=PL②!$G$1,入力①申請書項目!$AJ492=PL①!$H$29,OR(入力①申請書項目!$P492="固・国A",入力①申請書項目!$P492="固・国B",入力①申請書項目!$P492=PL①!$A$32,入力①申請書項目!$P492=PL①!$A$33)),1,0)</f>
        <v>0</v>
      </c>
      <c r="FC492" s="13">
        <f>IF(AND($AW492=PL①!$D$29,OR(入力①申請書項目!$P492="固・国A",入力①申請書項目!$P492="固・国B",入力①申請書項目!$P492="固")),1,0)</f>
        <v>0</v>
      </c>
      <c r="FE492" s="27" t="str">
        <f t="shared" si="132"/>
        <v/>
      </c>
      <c r="FF492" s="27" t="str">
        <f t="shared" si="133"/>
        <v/>
      </c>
      <c r="FG492" s="27" t="str">
        <f t="shared" si="134"/>
        <v/>
      </c>
      <c r="FH492" s="27" t="str">
        <f t="shared" si="135"/>
        <v/>
      </c>
      <c r="FI492" s="27" t="str">
        <f t="shared" si="136"/>
        <v/>
      </c>
      <c r="FK492" s="42">
        <f t="shared" si="137"/>
        <v>1</v>
      </c>
      <c r="FL492" s="42" t="str">
        <f t="shared" si="126"/>
        <v/>
      </c>
    </row>
    <row r="493" spans="4:168" x14ac:dyDescent="0.15">
      <c r="D493" s="234">
        <v>323</v>
      </c>
      <c r="E493" s="933"/>
      <c r="F493" s="934"/>
      <c r="G493" s="935"/>
      <c r="H493" s="936"/>
      <c r="I493" s="937"/>
      <c r="J493" s="938"/>
      <c r="K493" s="939"/>
      <c r="L493" s="939"/>
      <c r="M493" s="930"/>
      <c r="N493" s="931"/>
      <c r="O493" s="932"/>
      <c r="P493" s="938"/>
      <c r="Q493" s="938"/>
      <c r="R493" s="938"/>
      <c r="S493" s="938"/>
      <c r="T493" s="940"/>
      <c r="U493" s="940"/>
      <c r="V493" s="940"/>
      <c r="W493" s="940"/>
      <c r="X493" s="940"/>
      <c r="Y493" s="940"/>
      <c r="Z493" s="940"/>
      <c r="AA493" s="940"/>
      <c r="AB493" s="940"/>
      <c r="AC493" s="940"/>
      <c r="AD493" s="941"/>
      <c r="AE493" s="942"/>
      <c r="AF493" s="942"/>
      <c r="AG493" s="943"/>
      <c r="AH493" s="940"/>
      <c r="AI493" s="940"/>
      <c r="AJ493" s="938"/>
      <c r="AK493" s="938"/>
      <c r="AL493" s="938"/>
      <c r="AM493" s="938"/>
      <c r="AN493" s="944"/>
      <c r="AO493" s="944"/>
      <c r="AP493" s="944"/>
      <c r="AQ493" s="940"/>
      <c r="AR493" s="940"/>
      <c r="AS493" s="945">
        <f t="shared" si="139"/>
        <v>0</v>
      </c>
      <c r="AT493" s="945"/>
      <c r="AU493" s="945"/>
      <c r="AV493" s="945"/>
      <c r="AW493" s="946"/>
      <c r="AX493" s="947"/>
      <c r="AY493" s="948"/>
      <c r="AZ493" s="948"/>
      <c r="BA493" s="948"/>
      <c r="BB493" s="948"/>
      <c r="DT493"/>
      <c r="DU493"/>
      <c r="DV493"/>
      <c r="DW493"/>
      <c r="DX493"/>
      <c r="DY493"/>
      <c r="DZ493"/>
      <c r="EA493"/>
      <c r="EB493"/>
      <c r="EC493"/>
      <c r="EL493" s="13"/>
      <c r="EM493" s="13"/>
      <c r="EN493" s="27">
        <f t="shared" si="138"/>
        <v>0</v>
      </c>
      <c r="EO493" s="27" t="str">
        <f t="shared" si="127"/>
        <v/>
      </c>
      <c r="EP493" s="13"/>
      <c r="EQ493" s="13">
        <f>IF(AND(OR($P493="固・国A",$P493="固・国B",$P493="固"),OR($AJ493=PL①!$H$29,$AJ493=PL①!$H$30,$AJ493=PL①!$H$31)),1,0)</f>
        <v>0</v>
      </c>
      <c r="ER493" s="13">
        <f t="shared" si="128"/>
        <v>0</v>
      </c>
      <c r="ES493" s="13">
        <f>IF(ER493=0,1,IF($R$74="",0,VLOOKUP($R$74,PL②!A$58:$P$1530,ER493))+IF($AG$74="",0,VLOOKUP($AG$74,PL②!A$58:$P$1530,ER493))+IF($AV$74="",0,VLOOKUP($AV$74,PL②!A$58:$P$1530,ER493)))</f>
        <v>1</v>
      </c>
      <c r="ET493" s="13" t="str">
        <f t="shared" si="129"/>
        <v/>
      </c>
      <c r="EU493" s="13"/>
      <c r="EV493" s="13">
        <f>IF(OR($P493="固・国A",$P493="固・国B",$P493=PL①!$A$32,$P493=PL①!$A$33),1,0)</f>
        <v>1</v>
      </c>
      <c r="EY493" s="13">
        <f t="shared" si="130"/>
        <v>0</v>
      </c>
      <c r="EZ493" s="13">
        <f t="shared" si="131"/>
        <v>0</v>
      </c>
      <c r="FA493" s="13">
        <f>IF(AND($AJ493=PL①!$H$32,OR(入力①申請書項目!$P493="固・国A",入力①申請書項目!$P493="固・国B",入力①申請書項目!$P493="固")),1,0)</f>
        <v>0</v>
      </c>
      <c r="FB493" s="13">
        <f>IF(AND($R$70=PL②!$G$1,入力①申請書項目!$AJ493=PL①!$H$29,OR(入力①申請書項目!$P493="固・国A",入力①申請書項目!$P493="固・国B",入力①申請書項目!$P493=PL①!$A$32,入力①申請書項目!$P493=PL①!$A$33)),1,0)</f>
        <v>0</v>
      </c>
      <c r="FC493" s="13">
        <f>IF(AND($AW493=PL①!$D$29,OR(入力①申請書項目!$P493="固・国A",入力①申請書項目!$P493="固・国B",入力①申請書項目!$P493="固")),1,0)</f>
        <v>0</v>
      </c>
      <c r="FE493" s="27" t="str">
        <f t="shared" si="132"/>
        <v/>
      </c>
      <c r="FF493" s="27" t="str">
        <f t="shared" si="133"/>
        <v/>
      </c>
      <c r="FG493" s="27" t="str">
        <f t="shared" si="134"/>
        <v/>
      </c>
      <c r="FH493" s="27" t="str">
        <f t="shared" si="135"/>
        <v/>
      </c>
      <c r="FI493" s="27" t="str">
        <f t="shared" si="136"/>
        <v/>
      </c>
      <c r="FK493" s="42">
        <f t="shared" si="137"/>
        <v>1</v>
      </c>
      <c r="FL493" s="42" t="str">
        <f t="shared" si="126"/>
        <v/>
      </c>
    </row>
    <row r="494" spans="4:168" x14ac:dyDescent="0.15">
      <c r="D494" s="234">
        <v>324</v>
      </c>
      <c r="E494" s="933"/>
      <c r="F494" s="934"/>
      <c r="G494" s="935"/>
      <c r="H494" s="936"/>
      <c r="I494" s="937"/>
      <c r="J494" s="938"/>
      <c r="K494" s="939"/>
      <c r="L494" s="939"/>
      <c r="M494" s="930"/>
      <c r="N494" s="931"/>
      <c r="O494" s="932"/>
      <c r="P494" s="938"/>
      <c r="Q494" s="938"/>
      <c r="R494" s="938"/>
      <c r="S494" s="938"/>
      <c r="T494" s="940"/>
      <c r="U494" s="940"/>
      <c r="V494" s="940"/>
      <c r="W494" s="940"/>
      <c r="X494" s="940"/>
      <c r="Y494" s="940"/>
      <c r="Z494" s="940"/>
      <c r="AA494" s="940"/>
      <c r="AB494" s="940"/>
      <c r="AC494" s="940"/>
      <c r="AD494" s="949"/>
      <c r="AE494" s="950"/>
      <c r="AF494" s="950"/>
      <c r="AG494" s="943"/>
      <c r="AH494" s="940"/>
      <c r="AI494" s="940"/>
      <c r="AJ494" s="938"/>
      <c r="AK494" s="938"/>
      <c r="AL494" s="938"/>
      <c r="AM494" s="938"/>
      <c r="AN494" s="944"/>
      <c r="AO494" s="944"/>
      <c r="AP494" s="944"/>
      <c r="AQ494" s="940"/>
      <c r="AR494" s="940"/>
      <c r="AS494" s="945">
        <f t="shared" si="139"/>
        <v>0</v>
      </c>
      <c r="AT494" s="945"/>
      <c r="AU494" s="945"/>
      <c r="AV494" s="945"/>
      <c r="AW494" s="946"/>
      <c r="AX494" s="947"/>
      <c r="AY494" s="948"/>
      <c r="AZ494" s="948"/>
      <c r="BA494" s="948"/>
      <c r="BB494" s="948"/>
      <c r="DT494"/>
      <c r="DU494"/>
      <c r="DV494"/>
      <c r="DW494"/>
      <c r="DX494"/>
      <c r="DY494"/>
      <c r="DZ494"/>
      <c r="EA494"/>
      <c r="EB494"/>
      <c r="EC494"/>
      <c r="EL494" s="13"/>
      <c r="EM494" s="13"/>
      <c r="EN494" s="27">
        <f t="shared" si="138"/>
        <v>0</v>
      </c>
      <c r="EO494" s="27" t="str">
        <f t="shared" si="127"/>
        <v/>
      </c>
      <c r="EP494" s="13"/>
      <c r="EQ494" s="13">
        <f>IF(AND(OR($P494="固・国A",$P494="固・国B",$P494="固"),OR($AJ494=PL①!$H$29,$AJ494=PL①!$H$30,$AJ494=PL①!$H$31)),1,0)</f>
        <v>0</v>
      </c>
      <c r="ER494" s="13">
        <f t="shared" si="128"/>
        <v>0</v>
      </c>
      <c r="ES494" s="13">
        <f>IF(ER494=0,1,IF($R$74="",0,VLOOKUP($R$74,PL②!A$58:$P$1530,ER494))+IF($AG$74="",0,VLOOKUP($AG$74,PL②!A$58:$P$1530,ER494))+IF($AV$74="",0,VLOOKUP($AV$74,PL②!A$58:$P$1530,ER494)))</f>
        <v>1</v>
      </c>
      <c r="ET494" s="13" t="str">
        <f t="shared" si="129"/>
        <v/>
      </c>
      <c r="EU494" s="13"/>
      <c r="EV494" s="13">
        <f>IF(OR($P494="固・国A",$P494="固・国B",$P494=PL①!$A$32,$P494=PL①!$A$33),1,0)</f>
        <v>1</v>
      </c>
      <c r="EY494" s="13">
        <f t="shared" si="130"/>
        <v>0</v>
      </c>
      <c r="EZ494" s="13">
        <f t="shared" si="131"/>
        <v>0</v>
      </c>
      <c r="FA494" s="13">
        <f>IF(AND($AJ494=PL①!$H$32,OR(入力①申請書項目!$P494="固・国A",入力①申請書項目!$P494="固・国B",入力①申請書項目!$P494="固")),1,0)</f>
        <v>0</v>
      </c>
      <c r="FB494" s="13">
        <f>IF(AND($R$70=PL②!$G$1,入力①申請書項目!$AJ494=PL①!$H$29,OR(入力①申請書項目!$P494="固・国A",入力①申請書項目!$P494="固・国B",入力①申請書項目!$P494=PL①!$A$32,入力①申請書項目!$P494=PL①!$A$33)),1,0)</f>
        <v>0</v>
      </c>
      <c r="FC494" s="13">
        <f>IF(AND($AW494=PL①!$D$29,OR(入力①申請書項目!$P494="固・国A",入力①申請書項目!$P494="固・国B",入力①申請書項目!$P494="固")),1,0)</f>
        <v>0</v>
      </c>
      <c r="FE494" s="27" t="str">
        <f t="shared" si="132"/>
        <v/>
      </c>
      <c r="FF494" s="27" t="str">
        <f t="shared" si="133"/>
        <v/>
      </c>
      <c r="FG494" s="27" t="str">
        <f t="shared" si="134"/>
        <v/>
      </c>
      <c r="FH494" s="27" t="str">
        <f t="shared" si="135"/>
        <v/>
      </c>
      <c r="FI494" s="27" t="str">
        <f t="shared" si="136"/>
        <v/>
      </c>
      <c r="FK494" s="42">
        <f t="shared" si="137"/>
        <v>1</v>
      </c>
      <c r="FL494" s="42" t="str">
        <f t="shared" si="126"/>
        <v/>
      </c>
    </row>
    <row r="495" spans="4:168" x14ac:dyDescent="0.15">
      <c r="D495" s="234">
        <v>325</v>
      </c>
      <c r="E495" s="933"/>
      <c r="F495" s="934"/>
      <c r="G495" s="935"/>
      <c r="H495" s="936"/>
      <c r="I495" s="937"/>
      <c r="J495" s="938"/>
      <c r="K495" s="939"/>
      <c r="L495" s="939"/>
      <c r="M495" s="930"/>
      <c r="N495" s="931"/>
      <c r="O495" s="932"/>
      <c r="P495" s="938"/>
      <c r="Q495" s="938"/>
      <c r="R495" s="938"/>
      <c r="S495" s="938"/>
      <c r="T495" s="940"/>
      <c r="U495" s="940"/>
      <c r="V495" s="940"/>
      <c r="W495" s="940"/>
      <c r="X495" s="940"/>
      <c r="Y495" s="940"/>
      <c r="Z495" s="940"/>
      <c r="AA495" s="940"/>
      <c r="AB495" s="940"/>
      <c r="AC495" s="940"/>
      <c r="AD495" s="941"/>
      <c r="AE495" s="942"/>
      <c r="AF495" s="942"/>
      <c r="AG495" s="952"/>
      <c r="AH495" s="952"/>
      <c r="AI495" s="943"/>
      <c r="AJ495" s="953"/>
      <c r="AK495" s="954"/>
      <c r="AL495" s="954"/>
      <c r="AM495" s="955"/>
      <c r="AN495" s="944"/>
      <c r="AO495" s="944"/>
      <c r="AP495" s="944"/>
      <c r="AQ495" s="951"/>
      <c r="AR495" s="952"/>
      <c r="AS495" s="945">
        <f t="shared" si="139"/>
        <v>0</v>
      </c>
      <c r="AT495" s="945"/>
      <c r="AU495" s="945"/>
      <c r="AV495" s="945"/>
      <c r="AW495" s="946"/>
      <c r="AX495" s="947"/>
      <c r="AY495" s="948"/>
      <c r="AZ495" s="948"/>
      <c r="BA495" s="948"/>
      <c r="BB495" s="948"/>
      <c r="DT495"/>
      <c r="DU495"/>
      <c r="DV495"/>
      <c r="DW495"/>
      <c r="DX495"/>
      <c r="DY495"/>
      <c r="DZ495"/>
      <c r="EA495"/>
      <c r="EB495"/>
      <c r="EC495"/>
      <c r="EL495" s="13"/>
      <c r="EM495" s="13"/>
      <c r="EN495" s="27">
        <f t="shared" si="138"/>
        <v>0</v>
      </c>
      <c r="EO495" s="27" t="str">
        <f t="shared" si="127"/>
        <v/>
      </c>
      <c r="EP495" s="13"/>
      <c r="EQ495" s="13">
        <f>IF(AND(OR($P495="固・国A",$P495="固・国B",$P495="固"),OR($AJ495=PL①!$H$29,$AJ495=PL①!$H$30,$AJ495=PL①!$H$31)),1,0)</f>
        <v>0</v>
      </c>
      <c r="ER495" s="13">
        <f t="shared" si="128"/>
        <v>0</v>
      </c>
      <c r="ES495" s="13">
        <f>IF(ER495=0,1,IF($R$74="",0,VLOOKUP($R$74,PL②!A$58:$P$1530,ER495))+IF($AG$74="",0,VLOOKUP($AG$74,PL②!A$58:$P$1530,ER495))+IF($AV$74="",0,VLOOKUP($AV$74,PL②!A$58:$P$1530,ER495)))</f>
        <v>1</v>
      </c>
      <c r="ET495" s="13" t="str">
        <f t="shared" si="129"/>
        <v/>
      </c>
      <c r="EU495" s="13"/>
      <c r="EV495" s="13">
        <f>IF(OR($P495="固・国A",$P495="固・国B",$P495=PL①!$A$32,$P495=PL①!$A$33),1,0)</f>
        <v>1</v>
      </c>
      <c r="EY495" s="13">
        <f t="shared" si="130"/>
        <v>0</v>
      </c>
      <c r="EZ495" s="13">
        <f t="shared" si="131"/>
        <v>0</v>
      </c>
      <c r="FA495" s="13">
        <f>IF(AND($AJ495=PL①!$H$32,OR(入力①申請書項目!$P495="固・国A",入力①申請書項目!$P495="固・国B",入力①申請書項目!$P495="固")),1,0)</f>
        <v>0</v>
      </c>
      <c r="FB495" s="13">
        <f>IF(AND($R$70=PL②!$G$1,入力①申請書項目!$AJ495=PL①!$H$29,OR(入力①申請書項目!$P495="固・国A",入力①申請書項目!$P495="固・国B",入力①申請書項目!$P495=PL①!$A$32,入力①申請書項目!$P495=PL①!$A$33)),1,0)</f>
        <v>0</v>
      </c>
      <c r="FC495" s="13">
        <f>IF(AND($AW495=PL①!$D$29,OR(入力①申請書項目!$P495="固・国A",入力①申請書項目!$P495="固・国B",入力①申請書項目!$P495="固")),1,0)</f>
        <v>0</v>
      </c>
      <c r="FE495" s="27" t="str">
        <f t="shared" si="132"/>
        <v/>
      </c>
      <c r="FF495" s="27" t="str">
        <f t="shared" si="133"/>
        <v/>
      </c>
      <c r="FG495" s="27" t="str">
        <f t="shared" si="134"/>
        <v/>
      </c>
      <c r="FH495" s="27" t="str">
        <f t="shared" si="135"/>
        <v/>
      </c>
      <c r="FI495" s="27" t="str">
        <f t="shared" si="136"/>
        <v/>
      </c>
      <c r="FK495" s="42">
        <f t="shared" si="137"/>
        <v>1</v>
      </c>
      <c r="FL495" s="42" t="str">
        <f t="shared" si="126"/>
        <v/>
      </c>
    </row>
    <row r="496" spans="4:168" x14ac:dyDescent="0.15">
      <c r="D496" s="234">
        <v>326</v>
      </c>
      <c r="E496" s="933"/>
      <c r="F496" s="934"/>
      <c r="G496" s="935"/>
      <c r="H496" s="936"/>
      <c r="I496" s="937"/>
      <c r="J496" s="938"/>
      <c r="K496" s="939"/>
      <c r="L496" s="939"/>
      <c r="M496" s="930"/>
      <c r="N496" s="931"/>
      <c r="O496" s="932"/>
      <c r="P496" s="938"/>
      <c r="Q496" s="938"/>
      <c r="R496" s="938"/>
      <c r="S496" s="938"/>
      <c r="T496" s="940"/>
      <c r="U496" s="940"/>
      <c r="V496" s="940"/>
      <c r="W496" s="940"/>
      <c r="X496" s="940"/>
      <c r="Y496" s="940"/>
      <c r="Z496" s="940"/>
      <c r="AA496" s="940"/>
      <c r="AB496" s="940"/>
      <c r="AC496" s="940"/>
      <c r="AD496" s="941"/>
      <c r="AE496" s="942"/>
      <c r="AF496" s="942"/>
      <c r="AG496" s="943"/>
      <c r="AH496" s="940"/>
      <c r="AI496" s="940"/>
      <c r="AJ496" s="938"/>
      <c r="AK496" s="938"/>
      <c r="AL496" s="938"/>
      <c r="AM496" s="938"/>
      <c r="AN496" s="944"/>
      <c r="AO496" s="944"/>
      <c r="AP496" s="944"/>
      <c r="AQ496" s="940"/>
      <c r="AR496" s="940"/>
      <c r="AS496" s="945">
        <f t="shared" si="139"/>
        <v>0</v>
      </c>
      <c r="AT496" s="945"/>
      <c r="AU496" s="945"/>
      <c r="AV496" s="945"/>
      <c r="AW496" s="946"/>
      <c r="AX496" s="947"/>
      <c r="AY496" s="948"/>
      <c r="AZ496" s="948"/>
      <c r="BA496" s="948"/>
      <c r="BB496" s="948"/>
      <c r="DT496"/>
      <c r="DU496"/>
      <c r="DV496"/>
      <c r="DW496"/>
      <c r="DX496"/>
      <c r="DY496"/>
      <c r="DZ496"/>
      <c r="EA496"/>
      <c r="EB496"/>
      <c r="EC496"/>
      <c r="EL496" s="13"/>
      <c r="EM496" s="13"/>
      <c r="EN496" s="27">
        <f t="shared" si="138"/>
        <v>0</v>
      </c>
      <c r="EO496" s="27" t="str">
        <f t="shared" si="127"/>
        <v/>
      </c>
      <c r="EP496" s="13"/>
      <c r="EQ496" s="13">
        <f>IF(AND(OR($P496="固・国A",$P496="固・国B",$P496="固"),OR($AJ496=PL①!$H$29,$AJ496=PL①!$H$30,$AJ496=PL①!$H$31)),1,0)</f>
        <v>0</v>
      </c>
      <c r="ER496" s="13">
        <f t="shared" si="128"/>
        <v>0</v>
      </c>
      <c r="ES496" s="13">
        <f>IF(ER496=0,1,IF($R$74="",0,VLOOKUP($R$74,PL②!A$58:$P$1530,ER496))+IF($AG$74="",0,VLOOKUP($AG$74,PL②!A$58:$P$1530,ER496))+IF($AV$74="",0,VLOOKUP($AV$74,PL②!A$58:$P$1530,ER496)))</f>
        <v>1</v>
      </c>
      <c r="ET496" s="13" t="str">
        <f t="shared" si="129"/>
        <v/>
      </c>
      <c r="EU496" s="13"/>
      <c r="EV496" s="13">
        <f>IF(OR($P496="固・国A",$P496="固・国B",$P496=PL①!$A$32,$P496=PL①!$A$33),1,0)</f>
        <v>1</v>
      </c>
      <c r="EY496" s="13">
        <f t="shared" si="130"/>
        <v>0</v>
      </c>
      <c r="EZ496" s="13">
        <f t="shared" si="131"/>
        <v>0</v>
      </c>
      <c r="FA496" s="13">
        <f>IF(AND($AJ496=PL①!$H$32,OR(入力①申請書項目!$P496="固・国A",入力①申請書項目!$P496="固・国B",入力①申請書項目!$P496="固")),1,0)</f>
        <v>0</v>
      </c>
      <c r="FB496" s="13">
        <f>IF(AND($R$70=PL②!$G$1,入力①申請書項目!$AJ496=PL①!$H$29,OR(入力①申請書項目!$P496="固・国A",入力①申請書項目!$P496="固・国B",入力①申請書項目!$P496=PL①!$A$32,入力①申請書項目!$P496=PL①!$A$33)),1,0)</f>
        <v>0</v>
      </c>
      <c r="FC496" s="13">
        <f>IF(AND($AW496=PL①!$D$29,OR(入力①申請書項目!$P496="固・国A",入力①申請書項目!$P496="固・国B",入力①申請書項目!$P496="固")),1,0)</f>
        <v>0</v>
      </c>
      <c r="FE496" s="27" t="str">
        <f t="shared" si="132"/>
        <v/>
      </c>
      <c r="FF496" s="27" t="str">
        <f t="shared" si="133"/>
        <v/>
      </c>
      <c r="FG496" s="27" t="str">
        <f t="shared" si="134"/>
        <v/>
      </c>
      <c r="FH496" s="27" t="str">
        <f t="shared" si="135"/>
        <v/>
      </c>
      <c r="FI496" s="27" t="str">
        <f t="shared" si="136"/>
        <v/>
      </c>
      <c r="FK496" s="42">
        <f t="shared" si="137"/>
        <v>1</v>
      </c>
      <c r="FL496" s="42" t="str">
        <f t="shared" si="126"/>
        <v/>
      </c>
    </row>
    <row r="497" spans="4:168" x14ac:dyDescent="0.15">
      <c r="D497" s="234">
        <v>327</v>
      </c>
      <c r="E497" s="933"/>
      <c r="F497" s="934"/>
      <c r="G497" s="935"/>
      <c r="H497" s="936"/>
      <c r="I497" s="937"/>
      <c r="J497" s="938"/>
      <c r="K497" s="939"/>
      <c r="L497" s="939"/>
      <c r="M497" s="930"/>
      <c r="N497" s="931"/>
      <c r="O497" s="932"/>
      <c r="P497" s="938"/>
      <c r="Q497" s="938"/>
      <c r="R497" s="938"/>
      <c r="S497" s="938"/>
      <c r="T497" s="940"/>
      <c r="U497" s="940"/>
      <c r="V497" s="940"/>
      <c r="W497" s="940"/>
      <c r="X497" s="940"/>
      <c r="Y497" s="940"/>
      <c r="Z497" s="940"/>
      <c r="AA497" s="940"/>
      <c r="AB497" s="940"/>
      <c r="AC497" s="940"/>
      <c r="AD497" s="949"/>
      <c r="AE497" s="950"/>
      <c r="AF497" s="950"/>
      <c r="AG497" s="943"/>
      <c r="AH497" s="940"/>
      <c r="AI497" s="940"/>
      <c r="AJ497" s="938"/>
      <c r="AK497" s="938"/>
      <c r="AL497" s="938"/>
      <c r="AM497" s="938"/>
      <c r="AN497" s="944"/>
      <c r="AO497" s="944"/>
      <c r="AP497" s="944"/>
      <c r="AQ497" s="940"/>
      <c r="AR497" s="940"/>
      <c r="AS497" s="945">
        <f t="shared" si="139"/>
        <v>0</v>
      </c>
      <c r="AT497" s="945"/>
      <c r="AU497" s="945"/>
      <c r="AV497" s="945"/>
      <c r="AW497" s="946"/>
      <c r="AX497" s="947"/>
      <c r="AY497" s="948"/>
      <c r="AZ497" s="948"/>
      <c r="BA497" s="948"/>
      <c r="BB497" s="948"/>
      <c r="DT497"/>
      <c r="DU497"/>
      <c r="DV497"/>
      <c r="DW497"/>
      <c r="DX497"/>
      <c r="DY497"/>
      <c r="DZ497"/>
      <c r="EA497"/>
      <c r="EB497"/>
      <c r="EC497"/>
      <c r="EL497" s="13"/>
      <c r="EM497" s="13"/>
      <c r="EN497" s="27">
        <f t="shared" si="138"/>
        <v>0</v>
      </c>
      <c r="EO497" s="27" t="str">
        <f t="shared" si="127"/>
        <v/>
      </c>
      <c r="EP497" s="13"/>
      <c r="EQ497" s="13">
        <f>IF(AND(OR($P497="固・国A",$P497="固・国B",$P497="固"),OR($AJ497=PL①!$H$29,$AJ497=PL①!$H$30,$AJ497=PL①!$H$31)),1,0)</f>
        <v>0</v>
      </c>
      <c r="ER497" s="13">
        <f t="shared" si="128"/>
        <v>0</v>
      </c>
      <c r="ES497" s="13">
        <f>IF(ER497=0,1,IF($R$74="",0,VLOOKUP($R$74,PL②!A$58:$P$1530,ER497))+IF($AG$74="",0,VLOOKUP($AG$74,PL②!A$58:$P$1530,ER497))+IF($AV$74="",0,VLOOKUP($AV$74,PL②!A$58:$P$1530,ER497)))</f>
        <v>1</v>
      </c>
      <c r="ET497" s="13" t="str">
        <f t="shared" si="129"/>
        <v/>
      </c>
      <c r="EU497" s="13"/>
      <c r="EV497" s="13">
        <f>IF(OR($P497="固・国A",$P497="固・国B",$P497=PL①!$A$32,$P497=PL①!$A$33),1,0)</f>
        <v>1</v>
      </c>
      <c r="EY497" s="13">
        <f t="shared" si="130"/>
        <v>0</v>
      </c>
      <c r="EZ497" s="13">
        <f t="shared" si="131"/>
        <v>0</v>
      </c>
      <c r="FA497" s="13">
        <f>IF(AND($AJ497=PL①!$H$32,OR(入力①申請書項目!$P497="固・国A",入力①申請書項目!$P497="固・国B",入力①申請書項目!$P497="固")),1,0)</f>
        <v>0</v>
      </c>
      <c r="FB497" s="13">
        <f>IF(AND($R$70=PL②!$G$1,入力①申請書項目!$AJ497=PL①!$H$29,OR(入力①申請書項目!$P497="固・国A",入力①申請書項目!$P497="固・国B",入力①申請書項目!$P497=PL①!$A$32,入力①申請書項目!$P497=PL①!$A$33)),1,0)</f>
        <v>0</v>
      </c>
      <c r="FC497" s="13">
        <f>IF(AND($AW497=PL①!$D$29,OR(入力①申請書項目!$P497="固・国A",入力①申請書項目!$P497="固・国B",入力①申請書項目!$P497="固")),1,0)</f>
        <v>0</v>
      </c>
      <c r="FE497" s="27" t="str">
        <f t="shared" si="132"/>
        <v/>
      </c>
      <c r="FF497" s="27" t="str">
        <f t="shared" si="133"/>
        <v/>
      </c>
      <c r="FG497" s="27" t="str">
        <f t="shared" si="134"/>
        <v/>
      </c>
      <c r="FH497" s="27" t="str">
        <f t="shared" si="135"/>
        <v/>
      </c>
      <c r="FI497" s="27" t="str">
        <f t="shared" si="136"/>
        <v/>
      </c>
      <c r="FK497" s="42">
        <f t="shared" si="137"/>
        <v>1</v>
      </c>
      <c r="FL497" s="42" t="str">
        <f t="shared" si="126"/>
        <v/>
      </c>
    </row>
    <row r="498" spans="4:168" x14ac:dyDescent="0.15">
      <c r="D498" s="234">
        <v>328</v>
      </c>
      <c r="E498" s="933"/>
      <c r="F498" s="934"/>
      <c r="G498" s="935"/>
      <c r="H498" s="936"/>
      <c r="I498" s="937"/>
      <c r="J498" s="938"/>
      <c r="K498" s="939"/>
      <c r="L498" s="939"/>
      <c r="M498" s="930"/>
      <c r="N498" s="931"/>
      <c r="O498" s="932"/>
      <c r="P498" s="938"/>
      <c r="Q498" s="938"/>
      <c r="R498" s="938"/>
      <c r="S498" s="938"/>
      <c r="T498" s="940"/>
      <c r="U498" s="940"/>
      <c r="V498" s="940"/>
      <c r="W498" s="940"/>
      <c r="X498" s="940"/>
      <c r="Y498" s="940"/>
      <c r="Z498" s="940"/>
      <c r="AA498" s="940"/>
      <c r="AB498" s="940"/>
      <c r="AC498" s="940"/>
      <c r="AD498" s="941"/>
      <c r="AE498" s="942"/>
      <c r="AF498" s="942"/>
      <c r="AG498" s="952"/>
      <c r="AH498" s="952"/>
      <c r="AI498" s="943"/>
      <c r="AJ498" s="953"/>
      <c r="AK498" s="954"/>
      <c r="AL498" s="954"/>
      <c r="AM498" s="955"/>
      <c r="AN498" s="944"/>
      <c r="AO498" s="944"/>
      <c r="AP498" s="944"/>
      <c r="AQ498" s="951"/>
      <c r="AR498" s="952"/>
      <c r="AS498" s="945">
        <f t="shared" si="139"/>
        <v>0</v>
      </c>
      <c r="AT498" s="945"/>
      <c r="AU498" s="945"/>
      <c r="AV498" s="945"/>
      <c r="AW498" s="946"/>
      <c r="AX498" s="947"/>
      <c r="AY498" s="948"/>
      <c r="AZ498" s="948"/>
      <c r="BA498" s="948"/>
      <c r="BB498" s="948"/>
      <c r="DT498"/>
      <c r="DU498"/>
      <c r="DV498"/>
      <c r="DW498"/>
      <c r="DX498"/>
      <c r="DY498"/>
      <c r="DZ498"/>
      <c r="EA498"/>
      <c r="EB498"/>
      <c r="EC498"/>
      <c r="EL498" s="13"/>
      <c r="EM498" s="13"/>
      <c r="EN498" s="27">
        <f t="shared" si="138"/>
        <v>0</v>
      </c>
      <c r="EO498" s="27" t="str">
        <f t="shared" si="127"/>
        <v/>
      </c>
      <c r="EP498" s="13"/>
      <c r="EQ498" s="13">
        <f>IF(AND(OR($P498="固・国A",$P498="固・国B",$P498="固"),OR($AJ498=PL①!$H$29,$AJ498=PL①!$H$30,$AJ498=PL①!$H$31)),1,0)</f>
        <v>0</v>
      </c>
      <c r="ER498" s="13">
        <f t="shared" si="128"/>
        <v>0</v>
      </c>
      <c r="ES498" s="13">
        <f>IF(ER498=0,1,IF($R$74="",0,VLOOKUP($R$74,PL②!A$58:$P$1530,ER498))+IF($AG$74="",0,VLOOKUP($AG$74,PL②!A$58:$P$1530,ER498))+IF($AV$74="",0,VLOOKUP($AV$74,PL②!A$58:$P$1530,ER498)))</f>
        <v>1</v>
      </c>
      <c r="ET498" s="13" t="str">
        <f t="shared" si="129"/>
        <v/>
      </c>
      <c r="EU498" s="13"/>
      <c r="EV498" s="13">
        <f>IF(OR($P498="固・国A",$P498="固・国B",$P498=PL①!$A$32,$P498=PL①!$A$33),1,0)</f>
        <v>1</v>
      </c>
      <c r="EY498" s="13">
        <f t="shared" si="130"/>
        <v>0</v>
      </c>
      <c r="EZ498" s="13">
        <f t="shared" si="131"/>
        <v>0</v>
      </c>
      <c r="FA498" s="13">
        <f>IF(AND($AJ498=PL①!$H$32,OR(入力①申請書項目!$P498="固・国A",入力①申請書項目!$P498="固・国B",入力①申請書項目!$P498="固")),1,0)</f>
        <v>0</v>
      </c>
      <c r="FB498" s="13">
        <f>IF(AND($R$70=PL②!$G$1,入力①申請書項目!$AJ498=PL①!$H$29,OR(入力①申請書項目!$P498="固・国A",入力①申請書項目!$P498="固・国B",入力①申請書項目!$P498=PL①!$A$32,入力①申請書項目!$P498=PL①!$A$33)),1,0)</f>
        <v>0</v>
      </c>
      <c r="FC498" s="13">
        <f>IF(AND($AW498=PL①!$D$29,OR(入力①申請書項目!$P498="固・国A",入力①申請書項目!$P498="固・国B",入力①申請書項目!$P498="固")),1,0)</f>
        <v>0</v>
      </c>
      <c r="FE498" s="27" t="str">
        <f t="shared" si="132"/>
        <v/>
      </c>
      <c r="FF498" s="27" t="str">
        <f t="shared" si="133"/>
        <v/>
      </c>
      <c r="FG498" s="27" t="str">
        <f t="shared" si="134"/>
        <v/>
      </c>
      <c r="FH498" s="27" t="str">
        <f t="shared" si="135"/>
        <v/>
      </c>
      <c r="FI498" s="27" t="str">
        <f t="shared" si="136"/>
        <v/>
      </c>
      <c r="FK498" s="42">
        <f t="shared" si="137"/>
        <v>1</v>
      </c>
      <c r="FL498" s="42" t="str">
        <f t="shared" si="126"/>
        <v/>
      </c>
    </row>
    <row r="499" spans="4:168" x14ac:dyDescent="0.15">
      <c r="D499" s="234">
        <v>329</v>
      </c>
      <c r="E499" s="933"/>
      <c r="F499" s="934"/>
      <c r="G499" s="935"/>
      <c r="H499" s="936"/>
      <c r="I499" s="937"/>
      <c r="J499" s="938"/>
      <c r="K499" s="939"/>
      <c r="L499" s="939"/>
      <c r="M499" s="930"/>
      <c r="N499" s="931"/>
      <c r="O499" s="932"/>
      <c r="P499" s="938"/>
      <c r="Q499" s="938"/>
      <c r="R499" s="938"/>
      <c r="S499" s="938"/>
      <c r="T499" s="940"/>
      <c r="U499" s="940"/>
      <c r="V499" s="940"/>
      <c r="W499" s="940"/>
      <c r="X499" s="940"/>
      <c r="Y499" s="940"/>
      <c r="Z499" s="940"/>
      <c r="AA499" s="940"/>
      <c r="AB499" s="940"/>
      <c r="AC499" s="940"/>
      <c r="AD499" s="941"/>
      <c r="AE499" s="942"/>
      <c r="AF499" s="942"/>
      <c r="AG499" s="943"/>
      <c r="AH499" s="940"/>
      <c r="AI499" s="940"/>
      <c r="AJ499" s="938"/>
      <c r="AK499" s="938"/>
      <c r="AL499" s="938"/>
      <c r="AM499" s="938"/>
      <c r="AN499" s="944"/>
      <c r="AO499" s="944"/>
      <c r="AP499" s="944"/>
      <c r="AQ499" s="940"/>
      <c r="AR499" s="940"/>
      <c r="AS499" s="945">
        <f t="shared" si="139"/>
        <v>0</v>
      </c>
      <c r="AT499" s="945"/>
      <c r="AU499" s="945"/>
      <c r="AV499" s="945"/>
      <c r="AW499" s="946"/>
      <c r="AX499" s="947"/>
      <c r="AY499" s="948"/>
      <c r="AZ499" s="948"/>
      <c r="BA499" s="948"/>
      <c r="BB499" s="948"/>
      <c r="DT499"/>
      <c r="DU499"/>
      <c r="DV499"/>
      <c r="DW499"/>
      <c r="DX499"/>
      <c r="DY499"/>
      <c r="DZ499"/>
      <c r="EA499"/>
      <c r="EB499"/>
      <c r="EC499"/>
      <c r="EL499" s="13"/>
      <c r="EM499" s="13"/>
      <c r="EN499" s="27">
        <f t="shared" si="138"/>
        <v>0</v>
      </c>
      <c r="EO499" s="27" t="str">
        <f t="shared" si="127"/>
        <v/>
      </c>
      <c r="EP499" s="13"/>
      <c r="EQ499" s="13">
        <f>IF(AND(OR($P499="固・国A",$P499="固・国B",$P499="固"),OR($AJ499=PL①!$H$29,$AJ499=PL①!$H$30,$AJ499=PL①!$H$31)),1,0)</f>
        <v>0</v>
      </c>
      <c r="ER499" s="13">
        <f t="shared" si="128"/>
        <v>0</v>
      </c>
      <c r="ES499" s="13">
        <f>IF(ER499=0,1,IF($R$74="",0,VLOOKUP($R$74,PL②!A$58:$P$1530,ER499))+IF($AG$74="",0,VLOOKUP($AG$74,PL②!A$58:$P$1530,ER499))+IF($AV$74="",0,VLOOKUP($AV$74,PL②!A$58:$P$1530,ER499)))</f>
        <v>1</v>
      </c>
      <c r="ET499" s="13" t="str">
        <f t="shared" si="129"/>
        <v/>
      </c>
      <c r="EU499" s="13"/>
      <c r="EV499" s="13">
        <f>IF(OR($P499="固・国A",$P499="固・国B",$P499=PL①!$A$32,$P499=PL①!$A$33),1,0)</f>
        <v>1</v>
      </c>
      <c r="EY499" s="13">
        <f t="shared" si="130"/>
        <v>0</v>
      </c>
      <c r="EZ499" s="13">
        <f t="shared" si="131"/>
        <v>0</v>
      </c>
      <c r="FA499" s="13">
        <f>IF(AND($AJ499=PL①!$H$32,OR(入力①申請書項目!$P499="固・国A",入力①申請書項目!$P499="固・国B",入力①申請書項目!$P499="固")),1,0)</f>
        <v>0</v>
      </c>
      <c r="FB499" s="13">
        <f>IF(AND($R$70=PL②!$G$1,入力①申請書項目!$AJ499=PL①!$H$29,OR(入力①申請書項目!$P499="固・国A",入力①申請書項目!$P499="固・国B",入力①申請書項目!$P499=PL①!$A$32,入力①申請書項目!$P499=PL①!$A$33)),1,0)</f>
        <v>0</v>
      </c>
      <c r="FC499" s="13">
        <f>IF(AND($AW499=PL①!$D$29,OR(入力①申請書項目!$P499="固・国A",入力①申請書項目!$P499="固・国B",入力①申請書項目!$P499="固")),1,0)</f>
        <v>0</v>
      </c>
      <c r="FE499" s="27" t="str">
        <f t="shared" si="132"/>
        <v/>
      </c>
      <c r="FF499" s="27" t="str">
        <f t="shared" si="133"/>
        <v/>
      </c>
      <c r="FG499" s="27" t="str">
        <f t="shared" si="134"/>
        <v/>
      </c>
      <c r="FH499" s="27" t="str">
        <f t="shared" si="135"/>
        <v/>
      </c>
      <c r="FI499" s="27" t="str">
        <f t="shared" si="136"/>
        <v/>
      </c>
      <c r="FK499" s="42">
        <f t="shared" si="137"/>
        <v>1</v>
      </c>
      <c r="FL499" s="42" t="str">
        <f t="shared" si="126"/>
        <v/>
      </c>
    </row>
    <row r="500" spans="4:168" x14ac:dyDescent="0.15">
      <c r="D500" s="234">
        <v>330</v>
      </c>
      <c r="E500" s="933"/>
      <c r="F500" s="934"/>
      <c r="G500" s="935"/>
      <c r="H500" s="936"/>
      <c r="I500" s="937"/>
      <c r="J500" s="938"/>
      <c r="K500" s="939"/>
      <c r="L500" s="939"/>
      <c r="M500" s="930"/>
      <c r="N500" s="931"/>
      <c r="O500" s="932"/>
      <c r="P500" s="938"/>
      <c r="Q500" s="938"/>
      <c r="R500" s="938"/>
      <c r="S500" s="938"/>
      <c r="T500" s="940"/>
      <c r="U500" s="940"/>
      <c r="V500" s="940"/>
      <c r="W500" s="940"/>
      <c r="X500" s="940"/>
      <c r="Y500" s="940"/>
      <c r="Z500" s="940"/>
      <c r="AA500" s="940"/>
      <c r="AB500" s="940"/>
      <c r="AC500" s="940"/>
      <c r="AD500" s="949"/>
      <c r="AE500" s="950"/>
      <c r="AF500" s="950"/>
      <c r="AG500" s="943"/>
      <c r="AH500" s="940"/>
      <c r="AI500" s="940"/>
      <c r="AJ500" s="938"/>
      <c r="AK500" s="938"/>
      <c r="AL500" s="938"/>
      <c r="AM500" s="938"/>
      <c r="AN500" s="944"/>
      <c r="AO500" s="944"/>
      <c r="AP500" s="944"/>
      <c r="AQ500" s="940"/>
      <c r="AR500" s="940"/>
      <c r="AS500" s="945">
        <f t="shared" si="139"/>
        <v>0</v>
      </c>
      <c r="AT500" s="945"/>
      <c r="AU500" s="945"/>
      <c r="AV500" s="945"/>
      <c r="AW500" s="946"/>
      <c r="AX500" s="947"/>
      <c r="AY500" s="948"/>
      <c r="AZ500" s="948"/>
      <c r="BA500" s="948"/>
      <c r="BB500" s="948"/>
      <c r="DT500"/>
      <c r="DU500"/>
      <c r="DV500"/>
      <c r="DW500"/>
      <c r="DX500"/>
      <c r="DY500"/>
      <c r="DZ500"/>
      <c r="EA500"/>
      <c r="EB500"/>
      <c r="EC500"/>
      <c r="EL500" s="13"/>
      <c r="EM500" s="13"/>
      <c r="EN500" s="27">
        <f t="shared" si="138"/>
        <v>0</v>
      </c>
      <c r="EO500" s="27" t="str">
        <f t="shared" si="127"/>
        <v/>
      </c>
      <c r="EP500" s="13"/>
      <c r="EQ500" s="13">
        <f>IF(AND(OR($P500="固・国A",$P500="固・国B",$P500="固"),OR($AJ500=PL①!$H$29,$AJ500=PL①!$H$30,$AJ500=PL①!$H$31)),1,0)</f>
        <v>0</v>
      </c>
      <c r="ER500" s="13">
        <f t="shared" si="128"/>
        <v>0</v>
      </c>
      <c r="ES500" s="13">
        <f>IF(ER500=0,1,IF($R$74="",0,VLOOKUP($R$74,PL②!A$58:$P$1530,ER500))+IF($AG$74="",0,VLOOKUP($AG$74,PL②!A$58:$P$1530,ER500))+IF($AV$74="",0,VLOOKUP($AV$74,PL②!A$58:$P$1530,ER500)))</f>
        <v>1</v>
      </c>
      <c r="ET500" s="13" t="str">
        <f t="shared" si="129"/>
        <v/>
      </c>
      <c r="EU500" s="13"/>
      <c r="EV500" s="13">
        <f>IF(OR($P500="固・国A",$P500="固・国B",$P500=PL①!$A$32,$P500=PL①!$A$33),1,0)</f>
        <v>1</v>
      </c>
      <c r="EY500" s="13">
        <f t="shared" si="130"/>
        <v>0</v>
      </c>
      <c r="EZ500" s="13">
        <f t="shared" si="131"/>
        <v>0</v>
      </c>
      <c r="FA500" s="13">
        <f>IF(AND($AJ500=PL①!$H$32,OR(入力①申請書項目!$P500="固・国A",入力①申請書項目!$P500="固・国B",入力①申請書項目!$P500="固")),1,0)</f>
        <v>0</v>
      </c>
      <c r="FB500" s="13">
        <f>IF(AND($R$70=PL②!$G$1,入力①申請書項目!$AJ500=PL①!$H$29,OR(入力①申請書項目!$P500="固・国A",入力①申請書項目!$P500="固・国B",入力①申請書項目!$P500=PL①!$A$32,入力①申請書項目!$P500=PL①!$A$33)),1,0)</f>
        <v>0</v>
      </c>
      <c r="FC500" s="13">
        <f>IF(AND($AW500=PL①!$D$29,OR(入力①申請書項目!$P500="固・国A",入力①申請書項目!$P500="固・国B",入力①申請書項目!$P500="固")),1,0)</f>
        <v>0</v>
      </c>
      <c r="FE500" s="27" t="str">
        <f t="shared" si="132"/>
        <v/>
      </c>
      <c r="FF500" s="27" t="str">
        <f t="shared" si="133"/>
        <v/>
      </c>
      <c r="FG500" s="27" t="str">
        <f t="shared" si="134"/>
        <v/>
      </c>
      <c r="FH500" s="27" t="str">
        <f t="shared" si="135"/>
        <v/>
      </c>
      <c r="FI500" s="27" t="str">
        <f t="shared" si="136"/>
        <v/>
      </c>
      <c r="FK500" s="42">
        <f t="shared" si="137"/>
        <v>1</v>
      </c>
      <c r="FL500" s="42" t="str">
        <f t="shared" si="126"/>
        <v/>
      </c>
    </row>
    <row r="501" spans="4:168" x14ac:dyDescent="0.15">
      <c r="D501" s="234">
        <v>331</v>
      </c>
      <c r="E501" s="933"/>
      <c r="F501" s="934"/>
      <c r="G501" s="935"/>
      <c r="H501" s="936"/>
      <c r="I501" s="937"/>
      <c r="J501" s="938"/>
      <c r="K501" s="939"/>
      <c r="L501" s="939"/>
      <c r="M501" s="930"/>
      <c r="N501" s="931"/>
      <c r="O501" s="932"/>
      <c r="P501" s="938"/>
      <c r="Q501" s="938"/>
      <c r="R501" s="938"/>
      <c r="S501" s="938"/>
      <c r="T501" s="940"/>
      <c r="U501" s="940"/>
      <c r="V501" s="940"/>
      <c r="W501" s="940"/>
      <c r="X501" s="940"/>
      <c r="Y501" s="940"/>
      <c r="Z501" s="940"/>
      <c r="AA501" s="940"/>
      <c r="AB501" s="940"/>
      <c r="AC501" s="940"/>
      <c r="AD501" s="941"/>
      <c r="AE501" s="942"/>
      <c r="AF501" s="942"/>
      <c r="AG501" s="952"/>
      <c r="AH501" s="952"/>
      <c r="AI501" s="943"/>
      <c r="AJ501" s="953"/>
      <c r="AK501" s="954"/>
      <c r="AL501" s="954"/>
      <c r="AM501" s="955"/>
      <c r="AN501" s="944"/>
      <c r="AO501" s="944"/>
      <c r="AP501" s="944"/>
      <c r="AQ501" s="951"/>
      <c r="AR501" s="952"/>
      <c r="AS501" s="945">
        <f t="shared" si="139"/>
        <v>0</v>
      </c>
      <c r="AT501" s="945"/>
      <c r="AU501" s="945"/>
      <c r="AV501" s="945"/>
      <c r="AW501" s="946"/>
      <c r="AX501" s="947"/>
      <c r="AY501" s="948"/>
      <c r="AZ501" s="948"/>
      <c r="BA501" s="948"/>
      <c r="BB501" s="948"/>
      <c r="DT501"/>
      <c r="DU501"/>
      <c r="DV501"/>
      <c r="DW501"/>
      <c r="DX501"/>
      <c r="DY501"/>
      <c r="DZ501"/>
      <c r="EA501"/>
      <c r="EB501"/>
      <c r="EC501"/>
      <c r="EL501" s="13"/>
      <c r="EM501" s="13"/>
      <c r="EN501" s="27">
        <f t="shared" si="138"/>
        <v>0</v>
      </c>
      <c r="EO501" s="27" t="str">
        <f t="shared" si="127"/>
        <v/>
      </c>
      <c r="EP501" s="13"/>
      <c r="EQ501" s="13">
        <f>IF(AND(OR($P501="固・国A",$P501="固・国B",$P501="固"),OR($AJ501=PL①!$H$29,$AJ501=PL①!$H$30,$AJ501=PL①!$H$31)),1,0)</f>
        <v>0</v>
      </c>
      <c r="ER501" s="13">
        <f t="shared" si="128"/>
        <v>0</v>
      </c>
      <c r="ES501" s="13">
        <f>IF(ER501=0,1,IF($R$74="",0,VLOOKUP($R$74,PL②!A$58:$P$1530,ER501))+IF($AG$74="",0,VLOOKUP($AG$74,PL②!A$58:$P$1530,ER501))+IF($AV$74="",0,VLOOKUP($AV$74,PL②!A$58:$P$1530,ER501)))</f>
        <v>1</v>
      </c>
      <c r="ET501" s="13" t="str">
        <f t="shared" si="129"/>
        <v/>
      </c>
      <c r="EU501" s="13"/>
      <c r="EV501" s="13">
        <f>IF(OR($P501="固・国A",$P501="固・国B",$P501=PL①!$A$32,$P501=PL①!$A$33),1,0)</f>
        <v>1</v>
      </c>
      <c r="EY501" s="13">
        <f t="shared" si="130"/>
        <v>0</v>
      </c>
      <c r="EZ501" s="13">
        <f t="shared" si="131"/>
        <v>0</v>
      </c>
      <c r="FA501" s="13">
        <f>IF(AND($AJ501=PL①!$H$32,OR(入力①申請書項目!$P501="固・国A",入力①申請書項目!$P501="固・国B",入力①申請書項目!$P501="固")),1,0)</f>
        <v>0</v>
      </c>
      <c r="FB501" s="13">
        <f>IF(AND($R$70=PL②!$G$1,入力①申請書項目!$AJ501=PL①!$H$29,OR(入力①申請書項目!$P501="固・国A",入力①申請書項目!$P501="固・国B",入力①申請書項目!$P501=PL①!$A$32,入力①申請書項目!$P501=PL①!$A$33)),1,0)</f>
        <v>0</v>
      </c>
      <c r="FC501" s="13">
        <f>IF(AND($AW501=PL①!$D$29,OR(入力①申請書項目!$P501="固・国A",入力①申請書項目!$P501="固・国B",入力①申請書項目!$P501="固")),1,0)</f>
        <v>0</v>
      </c>
      <c r="FE501" s="27" t="str">
        <f t="shared" si="132"/>
        <v/>
      </c>
      <c r="FF501" s="27" t="str">
        <f t="shared" si="133"/>
        <v/>
      </c>
      <c r="FG501" s="27" t="str">
        <f t="shared" si="134"/>
        <v/>
      </c>
      <c r="FH501" s="27" t="str">
        <f t="shared" si="135"/>
        <v/>
      </c>
      <c r="FI501" s="27" t="str">
        <f t="shared" si="136"/>
        <v/>
      </c>
      <c r="FK501" s="42">
        <f t="shared" si="137"/>
        <v>1</v>
      </c>
      <c r="FL501" s="42" t="str">
        <f t="shared" si="126"/>
        <v/>
      </c>
    </row>
    <row r="502" spans="4:168" x14ac:dyDescent="0.15">
      <c r="D502" s="234">
        <v>332</v>
      </c>
      <c r="E502" s="933"/>
      <c r="F502" s="934"/>
      <c r="G502" s="935"/>
      <c r="H502" s="936"/>
      <c r="I502" s="937"/>
      <c r="J502" s="938"/>
      <c r="K502" s="939"/>
      <c r="L502" s="939"/>
      <c r="M502" s="930"/>
      <c r="N502" s="931"/>
      <c r="O502" s="932"/>
      <c r="P502" s="938"/>
      <c r="Q502" s="938"/>
      <c r="R502" s="938"/>
      <c r="S502" s="938"/>
      <c r="T502" s="940"/>
      <c r="U502" s="940"/>
      <c r="V502" s="940"/>
      <c r="W502" s="940"/>
      <c r="X502" s="940"/>
      <c r="Y502" s="940"/>
      <c r="Z502" s="940"/>
      <c r="AA502" s="940"/>
      <c r="AB502" s="940"/>
      <c r="AC502" s="940"/>
      <c r="AD502" s="941"/>
      <c r="AE502" s="942"/>
      <c r="AF502" s="942"/>
      <c r="AG502" s="943"/>
      <c r="AH502" s="940"/>
      <c r="AI502" s="940"/>
      <c r="AJ502" s="938"/>
      <c r="AK502" s="938"/>
      <c r="AL502" s="938"/>
      <c r="AM502" s="938"/>
      <c r="AN502" s="944"/>
      <c r="AO502" s="944"/>
      <c r="AP502" s="944"/>
      <c r="AQ502" s="940"/>
      <c r="AR502" s="940"/>
      <c r="AS502" s="945">
        <f t="shared" si="139"/>
        <v>0</v>
      </c>
      <c r="AT502" s="945"/>
      <c r="AU502" s="945"/>
      <c r="AV502" s="945"/>
      <c r="AW502" s="946"/>
      <c r="AX502" s="947"/>
      <c r="AY502" s="948"/>
      <c r="AZ502" s="948"/>
      <c r="BA502" s="948"/>
      <c r="BB502" s="948"/>
      <c r="DT502"/>
      <c r="DU502"/>
      <c r="DV502"/>
      <c r="DW502"/>
      <c r="DX502"/>
      <c r="DY502"/>
      <c r="DZ502"/>
      <c r="EA502"/>
      <c r="EB502"/>
      <c r="EC502"/>
      <c r="EL502" s="13"/>
      <c r="EM502" s="13"/>
      <c r="EN502" s="27">
        <f t="shared" si="138"/>
        <v>0</v>
      </c>
      <c r="EO502" s="27" t="str">
        <f t="shared" si="127"/>
        <v/>
      </c>
      <c r="EP502" s="13"/>
      <c r="EQ502" s="13">
        <f>IF(AND(OR($P502="固・国A",$P502="固・国B",$P502="固"),OR($AJ502=PL①!$H$29,$AJ502=PL①!$H$30,$AJ502=PL①!$H$31)),1,0)</f>
        <v>0</v>
      </c>
      <c r="ER502" s="13">
        <f t="shared" si="128"/>
        <v>0</v>
      </c>
      <c r="ES502" s="13">
        <f>IF(ER502=0,1,IF($R$74="",0,VLOOKUP($R$74,PL②!A$58:$P$1530,ER502))+IF($AG$74="",0,VLOOKUP($AG$74,PL②!A$58:$P$1530,ER502))+IF($AV$74="",0,VLOOKUP($AV$74,PL②!A$58:$P$1530,ER502)))</f>
        <v>1</v>
      </c>
      <c r="ET502" s="13" t="str">
        <f t="shared" si="129"/>
        <v/>
      </c>
      <c r="EU502" s="13"/>
      <c r="EV502" s="13">
        <f>IF(OR($P502="固・国A",$P502="固・国B",$P502=PL①!$A$32,$P502=PL①!$A$33),1,0)</f>
        <v>1</v>
      </c>
      <c r="EY502" s="13">
        <f t="shared" si="130"/>
        <v>0</v>
      </c>
      <c r="EZ502" s="13">
        <f t="shared" si="131"/>
        <v>0</v>
      </c>
      <c r="FA502" s="13">
        <f>IF(AND($AJ502=PL①!$H$32,OR(入力①申請書項目!$P502="固・国A",入力①申請書項目!$P502="固・国B",入力①申請書項目!$P502="固")),1,0)</f>
        <v>0</v>
      </c>
      <c r="FB502" s="13">
        <f>IF(AND($R$70=PL②!$G$1,入力①申請書項目!$AJ502=PL①!$H$29,OR(入力①申請書項目!$P502="固・国A",入力①申請書項目!$P502="固・国B",入力①申請書項目!$P502=PL①!$A$32,入力①申請書項目!$P502=PL①!$A$33)),1,0)</f>
        <v>0</v>
      </c>
      <c r="FC502" s="13">
        <f>IF(AND($AW502=PL①!$D$29,OR(入力①申請書項目!$P502="固・国A",入力①申請書項目!$P502="固・国B",入力①申請書項目!$P502="固")),1,0)</f>
        <v>0</v>
      </c>
      <c r="FE502" s="27" t="str">
        <f t="shared" si="132"/>
        <v/>
      </c>
      <c r="FF502" s="27" t="str">
        <f t="shared" si="133"/>
        <v/>
      </c>
      <c r="FG502" s="27" t="str">
        <f t="shared" si="134"/>
        <v/>
      </c>
      <c r="FH502" s="27" t="str">
        <f t="shared" si="135"/>
        <v/>
      </c>
      <c r="FI502" s="27" t="str">
        <f t="shared" si="136"/>
        <v/>
      </c>
      <c r="FK502" s="42">
        <f t="shared" si="137"/>
        <v>1</v>
      </c>
      <c r="FL502" s="42" t="str">
        <f t="shared" si="126"/>
        <v/>
      </c>
    </row>
    <row r="503" spans="4:168" x14ac:dyDescent="0.15">
      <c r="D503" s="234">
        <v>333</v>
      </c>
      <c r="E503" s="933"/>
      <c r="F503" s="934"/>
      <c r="G503" s="935"/>
      <c r="H503" s="936"/>
      <c r="I503" s="937"/>
      <c r="J503" s="938"/>
      <c r="K503" s="939"/>
      <c r="L503" s="939"/>
      <c r="M503" s="930"/>
      <c r="N503" s="931"/>
      <c r="O503" s="932"/>
      <c r="P503" s="938"/>
      <c r="Q503" s="938"/>
      <c r="R503" s="938"/>
      <c r="S503" s="938"/>
      <c r="T503" s="940"/>
      <c r="U503" s="940"/>
      <c r="V503" s="940"/>
      <c r="W503" s="940"/>
      <c r="X503" s="940"/>
      <c r="Y503" s="940"/>
      <c r="Z503" s="940"/>
      <c r="AA503" s="940"/>
      <c r="AB503" s="940"/>
      <c r="AC503" s="940"/>
      <c r="AD503" s="949"/>
      <c r="AE503" s="950"/>
      <c r="AF503" s="950"/>
      <c r="AG503" s="943"/>
      <c r="AH503" s="940"/>
      <c r="AI503" s="940"/>
      <c r="AJ503" s="938"/>
      <c r="AK503" s="938"/>
      <c r="AL503" s="938"/>
      <c r="AM503" s="938"/>
      <c r="AN503" s="944"/>
      <c r="AO503" s="944"/>
      <c r="AP503" s="944"/>
      <c r="AQ503" s="940"/>
      <c r="AR503" s="940"/>
      <c r="AS503" s="945">
        <f t="shared" si="139"/>
        <v>0</v>
      </c>
      <c r="AT503" s="945"/>
      <c r="AU503" s="945"/>
      <c r="AV503" s="945"/>
      <c r="AW503" s="946"/>
      <c r="AX503" s="947"/>
      <c r="AY503" s="948"/>
      <c r="AZ503" s="948"/>
      <c r="BA503" s="948"/>
      <c r="BB503" s="948"/>
      <c r="DT503"/>
      <c r="DU503"/>
      <c r="DV503"/>
      <c r="DW503"/>
      <c r="DX503"/>
      <c r="DY503"/>
      <c r="DZ503"/>
      <c r="EA503"/>
      <c r="EB503"/>
      <c r="EC503"/>
      <c r="EL503" s="13"/>
      <c r="EM503" s="13"/>
      <c r="EN503" s="27">
        <f t="shared" si="138"/>
        <v>0</v>
      </c>
      <c r="EO503" s="27" t="str">
        <f t="shared" si="127"/>
        <v/>
      </c>
      <c r="EP503" s="13"/>
      <c r="EQ503" s="13">
        <f>IF(AND(OR($P503="固・国A",$P503="固・国B",$P503="固"),OR($AJ503=PL①!$H$29,$AJ503=PL①!$H$30,$AJ503=PL①!$H$31)),1,0)</f>
        <v>0</v>
      </c>
      <c r="ER503" s="13">
        <f t="shared" si="128"/>
        <v>0</v>
      </c>
      <c r="ES503" s="13">
        <f>IF(ER503=0,1,IF($R$74="",0,VLOOKUP($R$74,PL②!A$58:$P$1530,ER503))+IF($AG$74="",0,VLOOKUP($AG$74,PL②!A$58:$P$1530,ER503))+IF($AV$74="",0,VLOOKUP($AV$74,PL②!A$58:$P$1530,ER503)))</f>
        <v>1</v>
      </c>
      <c r="ET503" s="13" t="str">
        <f t="shared" si="129"/>
        <v/>
      </c>
      <c r="EU503" s="13"/>
      <c r="EV503" s="13">
        <f>IF(OR($P503="固・国A",$P503="固・国B",$P503=PL①!$A$32,$P503=PL①!$A$33),1,0)</f>
        <v>1</v>
      </c>
      <c r="EY503" s="13">
        <f t="shared" si="130"/>
        <v>0</v>
      </c>
      <c r="EZ503" s="13">
        <f t="shared" si="131"/>
        <v>0</v>
      </c>
      <c r="FA503" s="13">
        <f>IF(AND($AJ503=PL①!$H$32,OR(入力①申請書項目!$P503="固・国A",入力①申請書項目!$P503="固・国B",入力①申請書項目!$P503="固")),1,0)</f>
        <v>0</v>
      </c>
      <c r="FB503" s="13">
        <f>IF(AND($R$70=PL②!$G$1,入力①申請書項目!$AJ503=PL①!$H$29,OR(入力①申請書項目!$P503="固・国A",入力①申請書項目!$P503="固・国B",入力①申請書項目!$P503=PL①!$A$32,入力①申請書項目!$P503=PL①!$A$33)),1,0)</f>
        <v>0</v>
      </c>
      <c r="FC503" s="13">
        <f>IF(AND($AW503=PL①!$D$29,OR(入力①申請書項目!$P503="固・国A",入力①申請書項目!$P503="固・国B",入力①申請書項目!$P503="固")),1,0)</f>
        <v>0</v>
      </c>
      <c r="FE503" s="27" t="str">
        <f t="shared" si="132"/>
        <v/>
      </c>
      <c r="FF503" s="27" t="str">
        <f t="shared" si="133"/>
        <v/>
      </c>
      <c r="FG503" s="27" t="str">
        <f t="shared" si="134"/>
        <v/>
      </c>
      <c r="FH503" s="27" t="str">
        <f t="shared" si="135"/>
        <v/>
      </c>
      <c r="FI503" s="27" t="str">
        <f t="shared" si="136"/>
        <v/>
      </c>
      <c r="FK503" s="42">
        <f t="shared" si="137"/>
        <v>1</v>
      </c>
      <c r="FL503" s="42" t="str">
        <f t="shared" si="126"/>
        <v/>
      </c>
    </row>
    <row r="504" spans="4:168" x14ac:dyDescent="0.15">
      <c r="D504" s="234">
        <v>334</v>
      </c>
      <c r="E504" s="933"/>
      <c r="F504" s="934"/>
      <c r="G504" s="935"/>
      <c r="H504" s="936"/>
      <c r="I504" s="937"/>
      <c r="J504" s="938"/>
      <c r="K504" s="939"/>
      <c r="L504" s="939"/>
      <c r="M504" s="930"/>
      <c r="N504" s="931"/>
      <c r="O504" s="932"/>
      <c r="P504" s="938"/>
      <c r="Q504" s="938"/>
      <c r="R504" s="938"/>
      <c r="S504" s="938"/>
      <c r="T504" s="940"/>
      <c r="U504" s="940"/>
      <c r="V504" s="940"/>
      <c r="W504" s="940"/>
      <c r="X504" s="940"/>
      <c r="Y504" s="940"/>
      <c r="Z504" s="940"/>
      <c r="AA504" s="940"/>
      <c r="AB504" s="940"/>
      <c r="AC504" s="940"/>
      <c r="AD504" s="941"/>
      <c r="AE504" s="942"/>
      <c r="AF504" s="942"/>
      <c r="AG504" s="952"/>
      <c r="AH504" s="952"/>
      <c r="AI504" s="943"/>
      <c r="AJ504" s="953"/>
      <c r="AK504" s="954"/>
      <c r="AL504" s="954"/>
      <c r="AM504" s="955"/>
      <c r="AN504" s="944"/>
      <c r="AO504" s="944"/>
      <c r="AP504" s="944"/>
      <c r="AQ504" s="951"/>
      <c r="AR504" s="952"/>
      <c r="AS504" s="945">
        <f t="shared" si="139"/>
        <v>0</v>
      </c>
      <c r="AT504" s="945"/>
      <c r="AU504" s="945"/>
      <c r="AV504" s="945"/>
      <c r="AW504" s="946"/>
      <c r="AX504" s="947"/>
      <c r="AY504" s="948"/>
      <c r="AZ504" s="948"/>
      <c r="BA504" s="948"/>
      <c r="BB504" s="948"/>
      <c r="DT504"/>
      <c r="DU504"/>
      <c r="DV504"/>
      <c r="DW504"/>
      <c r="DX504"/>
      <c r="DY504"/>
      <c r="DZ504"/>
      <c r="EA504"/>
      <c r="EB504"/>
      <c r="EC504"/>
      <c r="EL504" s="13"/>
      <c r="EM504" s="13"/>
      <c r="EN504" s="27">
        <f t="shared" si="138"/>
        <v>0</v>
      </c>
      <c r="EO504" s="27" t="str">
        <f t="shared" si="127"/>
        <v/>
      </c>
      <c r="EP504" s="13"/>
      <c r="EQ504" s="13">
        <f>IF(AND(OR($P504="固・国A",$P504="固・国B",$P504="固"),OR($AJ504=PL①!$H$29,$AJ504=PL①!$H$30,$AJ504=PL①!$H$31)),1,0)</f>
        <v>0</v>
      </c>
      <c r="ER504" s="13">
        <f t="shared" si="128"/>
        <v>0</v>
      </c>
      <c r="ES504" s="13">
        <f>IF(ER504=0,1,IF($R$74="",0,VLOOKUP($R$74,PL②!A$58:$P$1530,ER504))+IF($AG$74="",0,VLOOKUP($AG$74,PL②!A$58:$P$1530,ER504))+IF($AV$74="",0,VLOOKUP($AV$74,PL②!A$58:$P$1530,ER504)))</f>
        <v>1</v>
      </c>
      <c r="ET504" s="13" t="str">
        <f t="shared" si="129"/>
        <v/>
      </c>
      <c r="EU504" s="13"/>
      <c r="EV504" s="13">
        <f>IF(OR($P504="固・国A",$P504="固・国B",$P504=PL①!$A$32,$P504=PL①!$A$33),1,0)</f>
        <v>1</v>
      </c>
      <c r="EY504" s="13">
        <f t="shared" si="130"/>
        <v>0</v>
      </c>
      <c r="EZ504" s="13">
        <f t="shared" si="131"/>
        <v>0</v>
      </c>
      <c r="FA504" s="13">
        <f>IF(AND($AJ504=PL①!$H$32,OR(入力①申請書項目!$P504="固・国A",入力①申請書項目!$P504="固・国B",入力①申請書項目!$P504="固")),1,0)</f>
        <v>0</v>
      </c>
      <c r="FB504" s="13">
        <f>IF(AND($R$70=PL②!$G$1,入力①申請書項目!$AJ504=PL①!$H$29,OR(入力①申請書項目!$P504="固・国A",入力①申請書項目!$P504="固・国B",入力①申請書項目!$P504=PL①!$A$32,入力①申請書項目!$P504=PL①!$A$33)),1,0)</f>
        <v>0</v>
      </c>
      <c r="FC504" s="13">
        <f>IF(AND($AW504=PL①!$D$29,OR(入力①申請書項目!$P504="固・国A",入力①申請書項目!$P504="固・国B",入力①申請書項目!$P504="固")),1,0)</f>
        <v>0</v>
      </c>
      <c r="FE504" s="27" t="str">
        <f t="shared" si="132"/>
        <v/>
      </c>
      <c r="FF504" s="27" t="str">
        <f t="shared" si="133"/>
        <v/>
      </c>
      <c r="FG504" s="27" t="str">
        <f t="shared" si="134"/>
        <v/>
      </c>
      <c r="FH504" s="27" t="str">
        <f t="shared" si="135"/>
        <v/>
      </c>
      <c r="FI504" s="27" t="str">
        <f t="shared" si="136"/>
        <v/>
      </c>
      <c r="FK504" s="42">
        <f t="shared" si="137"/>
        <v>1</v>
      </c>
      <c r="FL504" s="42" t="str">
        <f t="shared" si="126"/>
        <v/>
      </c>
    </row>
    <row r="505" spans="4:168" x14ac:dyDescent="0.15">
      <c r="D505" s="234">
        <v>335</v>
      </c>
      <c r="E505" s="933"/>
      <c r="F505" s="934"/>
      <c r="G505" s="935"/>
      <c r="H505" s="936"/>
      <c r="I505" s="937"/>
      <c r="J505" s="938"/>
      <c r="K505" s="939"/>
      <c r="L505" s="939"/>
      <c r="M505" s="930"/>
      <c r="N505" s="931"/>
      <c r="O505" s="932"/>
      <c r="P505" s="938"/>
      <c r="Q505" s="938"/>
      <c r="R505" s="938"/>
      <c r="S505" s="938"/>
      <c r="T505" s="940"/>
      <c r="U505" s="940"/>
      <c r="V505" s="940"/>
      <c r="W505" s="940"/>
      <c r="X505" s="940"/>
      <c r="Y505" s="940"/>
      <c r="Z505" s="940"/>
      <c r="AA505" s="940"/>
      <c r="AB505" s="940"/>
      <c r="AC505" s="940"/>
      <c r="AD505" s="941"/>
      <c r="AE505" s="942"/>
      <c r="AF505" s="942"/>
      <c r="AG505" s="943"/>
      <c r="AH505" s="940"/>
      <c r="AI505" s="940"/>
      <c r="AJ505" s="938"/>
      <c r="AK505" s="938"/>
      <c r="AL505" s="938"/>
      <c r="AM505" s="938"/>
      <c r="AN505" s="944"/>
      <c r="AO505" s="944"/>
      <c r="AP505" s="944"/>
      <c r="AQ505" s="940"/>
      <c r="AR505" s="940"/>
      <c r="AS505" s="945">
        <f t="shared" si="139"/>
        <v>0</v>
      </c>
      <c r="AT505" s="945"/>
      <c r="AU505" s="945"/>
      <c r="AV505" s="945"/>
      <c r="AW505" s="946"/>
      <c r="AX505" s="947"/>
      <c r="AY505" s="948"/>
      <c r="AZ505" s="948"/>
      <c r="BA505" s="948"/>
      <c r="BB505" s="948"/>
      <c r="DT505"/>
      <c r="DU505"/>
      <c r="DV505"/>
      <c r="DW505"/>
      <c r="DX505"/>
      <c r="DY505"/>
      <c r="DZ505"/>
      <c r="EA505"/>
      <c r="EB505"/>
      <c r="EC505"/>
      <c r="EL505" s="13"/>
      <c r="EM505" s="13"/>
      <c r="EN505" s="27">
        <f t="shared" si="138"/>
        <v>0</v>
      </c>
      <c r="EO505" s="27" t="str">
        <f t="shared" si="127"/>
        <v/>
      </c>
      <c r="EP505" s="13"/>
      <c r="EQ505" s="13">
        <f>IF(AND(OR($P505="固・国A",$P505="固・国B",$P505="固"),OR($AJ505=PL①!$H$29,$AJ505=PL①!$H$30,$AJ505=PL①!$H$31)),1,0)</f>
        <v>0</v>
      </c>
      <c r="ER505" s="13">
        <f t="shared" si="128"/>
        <v>0</v>
      </c>
      <c r="ES505" s="13">
        <f>IF(ER505=0,1,IF($R$74="",0,VLOOKUP($R$74,PL②!A$58:$P$1530,ER505))+IF($AG$74="",0,VLOOKUP($AG$74,PL②!A$58:$P$1530,ER505))+IF($AV$74="",0,VLOOKUP($AV$74,PL②!A$58:$P$1530,ER505)))</f>
        <v>1</v>
      </c>
      <c r="ET505" s="13" t="str">
        <f t="shared" si="129"/>
        <v/>
      </c>
      <c r="EU505" s="13"/>
      <c r="EV505" s="13">
        <f>IF(OR($P505="固・国A",$P505="固・国B",$P505=PL①!$A$32,$P505=PL①!$A$33),1,0)</f>
        <v>1</v>
      </c>
      <c r="EY505" s="13">
        <f t="shared" si="130"/>
        <v>0</v>
      </c>
      <c r="EZ505" s="13">
        <f t="shared" si="131"/>
        <v>0</v>
      </c>
      <c r="FA505" s="13">
        <f>IF(AND($AJ505=PL①!$H$32,OR(入力①申請書項目!$P505="固・国A",入力①申請書項目!$P505="固・国B",入力①申請書項目!$P505="固")),1,0)</f>
        <v>0</v>
      </c>
      <c r="FB505" s="13">
        <f>IF(AND($R$70=PL②!$G$1,入力①申請書項目!$AJ505=PL①!$H$29,OR(入力①申請書項目!$P505="固・国A",入力①申請書項目!$P505="固・国B",入力①申請書項目!$P505=PL①!$A$32,入力①申請書項目!$P505=PL①!$A$33)),1,0)</f>
        <v>0</v>
      </c>
      <c r="FC505" s="13">
        <f>IF(AND($AW505=PL①!$D$29,OR(入力①申請書項目!$P505="固・国A",入力①申請書項目!$P505="固・国B",入力①申請書項目!$P505="固")),1,0)</f>
        <v>0</v>
      </c>
      <c r="FE505" s="27" t="str">
        <f t="shared" si="132"/>
        <v/>
      </c>
      <c r="FF505" s="27" t="str">
        <f t="shared" si="133"/>
        <v/>
      </c>
      <c r="FG505" s="27" t="str">
        <f t="shared" si="134"/>
        <v/>
      </c>
      <c r="FH505" s="27" t="str">
        <f t="shared" si="135"/>
        <v/>
      </c>
      <c r="FI505" s="27" t="str">
        <f t="shared" si="136"/>
        <v/>
      </c>
      <c r="FK505" s="42">
        <f t="shared" si="137"/>
        <v>1</v>
      </c>
      <c r="FL505" s="42" t="str">
        <f t="shared" si="126"/>
        <v/>
      </c>
    </row>
    <row r="506" spans="4:168" x14ac:dyDescent="0.15">
      <c r="D506" s="234">
        <v>336</v>
      </c>
      <c r="E506" s="933"/>
      <c r="F506" s="934"/>
      <c r="G506" s="935"/>
      <c r="H506" s="936"/>
      <c r="I506" s="937"/>
      <c r="J506" s="938"/>
      <c r="K506" s="939"/>
      <c r="L506" s="939"/>
      <c r="M506" s="930"/>
      <c r="N506" s="931"/>
      <c r="O506" s="932"/>
      <c r="P506" s="938"/>
      <c r="Q506" s="938"/>
      <c r="R506" s="938"/>
      <c r="S506" s="938"/>
      <c r="T506" s="940"/>
      <c r="U506" s="940"/>
      <c r="V506" s="940"/>
      <c r="W506" s="940"/>
      <c r="X506" s="940"/>
      <c r="Y506" s="940"/>
      <c r="Z506" s="940"/>
      <c r="AA506" s="940"/>
      <c r="AB506" s="940"/>
      <c r="AC506" s="940"/>
      <c r="AD506" s="949"/>
      <c r="AE506" s="950"/>
      <c r="AF506" s="950"/>
      <c r="AG506" s="943"/>
      <c r="AH506" s="940"/>
      <c r="AI506" s="940"/>
      <c r="AJ506" s="938"/>
      <c r="AK506" s="938"/>
      <c r="AL506" s="938"/>
      <c r="AM506" s="938"/>
      <c r="AN506" s="944"/>
      <c r="AO506" s="944"/>
      <c r="AP506" s="944"/>
      <c r="AQ506" s="940"/>
      <c r="AR506" s="940"/>
      <c r="AS506" s="945">
        <f t="shared" si="139"/>
        <v>0</v>
      </c>
      <c r="AT506" s="945"/>
      <c r="AU506" s="945"/>
      <c r="AV506" s="945"/>
      <c r="AW506" s="946"/>
      <c r="AX506" s="947"/>
      <c r="AY506" s="948"/>
      <c r="AZ506" s="948"/>
      <c r="BA506" s="948"/>
      <c r="BB506" s="948"/>
      <c r="DT506"/>
      <c r="DU506"/>
      <c r="DV506"/>
      <c r="DW506"/>
      <c r="DX506"/>
      <c r="DY506"/>
      <c r="DZ506"/>
      <c r="EA506"/>
      <c r="EB506"/>
      <c r="EC506"/>
      <c r="EL506" s="13"/>
      <c r="EM506" s="13"/>
      <c r="EN506" s="27">
        <f t="shared" si="138"/>
        <v>0</v>
      </c>
      <c r="EO506" s="27" t="str">
        <f t="shared" si="127"/>
        <v/>
      </c>
      <c r="EP506" s="13"/>
      <c r="EQ506" s="13">
        <f>IF(AND(OR($P506="固・国A",$P506="固・国B",$P506="固"),OR($AJ506=PL①!$H$29,$AJ506=PL①!$H$30,$AJ506=PL①!$H$31)),1,0)</f>
        <v>0</v>
      </c>
      <c r="ER506" s="13">
        <f t="shared" si="128"/>
        <v>0</v>
      </c>
      <c r="ES506" s="13">
        <f>IF(ER506=0,1,IF($R$74="",0,VLOOKUP($R$74,PL②!A$58:$P$1530,ER506))+IF($AG$74="",0,VLOOKUP($AG$74,PL②!A$58:$P$1530,ER506))+IF($AV$74="",0,VLOOKUP($AV$74,PL②!A$58:$P$1530,ER506)))</f>
        <v>1</v>
      </c>
      <c r="ET506" s="13" t="str">
        <f t="shared" si="129"/>
        <v/>
      </c>
      <c r="EU506" s="13"/>
      <c r="EV506" s="13">
        <f>IF(OR($P506="固・国A",$P506="固・国B",$P506=PL①!$A$32,$P506=PL①!$A$33),1,0)</f>
        <v>1</v>
      </c>
      <c r="EY506" s="13">
        <f t="shared" si="130"/>
        <v>0</v>
      </c>
      <c r="EZ506" s="13">
        <f t="shared" si="131"/>
        <v>0</v>
      </c>
      <c r="FA506" s="13">
        <f>IF(AND($AJ506=PL①!$H$32,OR(入力①申請書項目!$P506="固・国A",入力①申請書項目!$P506="固・国B",入力①申請書項目!$P506="固")),1,0)</f>
        <v>0</v>
      </c>
      <c r="FB506" s="13">
        <f>IF(AND($R$70=PL②!$G$1,入力①申請書項目!$AJ506=PL①!$H$29,OR(入力①申請書項目!$P506="固・国A",入力①申請書項目!$P506="固・国B",入力①申請書項目!$P506=PL①!$A$32,入力①申請書項目!$P506=PL①!$A$33)),1,0)</f>
        <v>0</v>
      </c>
      <c r="FC506" s="13">
        <f>IF(AND($AW506=PL①!$D$29,OR(入力①申請書項目!$P506="固・国A",入力①申請書項目!$P506="固・国B",入力①申請書項目!$P506="固")),1,0)</f>
        <v>0</v>
      </c>
      <c r="FE506" s="27" t="str">
        <f t="shared" si="132"/>
        <v/>
      </c>
      <c r="FF506" s="27" t="str">
        <f t="shared" si="133"/>
        <v/>
      </c>
      <c r="FG506" s="27" t="str">
        <f t="shared" si="134"/>
        <v/>
      </c>
      <c r="FH506" s="27" t="str">
        <f t="shared" si="135"/>
        <v/>
      </c>
      <c r="FI506" s="27" t="str">
        <f t="shared" si="136"/>
        <v/>
      </c>
      <c r="FK506" s="42">
        <f t="shared" si="137"/>
        <v>1</v>
      </c>
      <c r="FL506" s="42" t="str">
        <f t="shared" si="126"/>
        <v/>
      </c>
    </row>
    <row r="507" spans="4:168" x14ac:dyDescent="0.15">
      <c r="D507" s="234">
        <v>337</v>
      </c>
      <c r="E507" s="933"/>
      <c r="F507" s="934"/>
      <c r="G507" s="935"/>
      <c r="H507" s="936"/>
      <c r="I507" s="937"/>
      <c r="J507" s="938"/>
      <c r="K507" s="939"/>
      <c r="L507" s="939"/>
      <c r="M507" s="930"/>
      <c r="N507" s="931"/>
      <c r="O507" s="932"/>
      <c r="P507" s="938"/>
      <c r="Q507" s="938"/>
      <c r="R507" s="938"/>
      <c r="S507" s="938"/>
      <c r="T507" s="940"/>
      <c r="U507" s="940"/>
      <c r="V507" s="940"/>
      <c r="W507" s="940"/>
      <c r="X507" s="940"/>
      <c r="Y507" s="940"/>
      <c r="Z507" s="940"/>
      <c r="AA507" s="940"/>
      <c r="AB507" s="940"/>
      <c r="AC507" s="940"/>
      <c r="AD507" s="941"/>
      <c r="AE507" s="942"/>
      <c r="AF507" s="942"/>
      <c r="AG507" s="952"/>
      <c r="AH507" s="952"/>
      <c r="AI507" s="943"/>
      <c r="AJ507" s="953"/>
      <c r="AK507" s="954"/>
      <c r="AL507" s="954"/>
      <c r="AM507" s="955"/>
      <c r="AN507" s="944"/>
      <c r="AO507" s="944"/>
      <c r="AP507" s="944"/>
      <c r="AQ507" s="951"/>
      <c r="AR507" s="952"/>
      <c r="AS507" s="945">
        <f t="shared" si="139"/>
        <v>0</v>
      </c>
      <c r="AT507" s="945"/>
      <c r="AU507" s="945"/>
      <c r="AV507" s="945"/>
      <c r="AW507" s="946"/>
      <c r="AX507" s="947"/>
      <c r="AY507" s="948"/>
      <c r="AZ507" s="948"/>
      <c r="BA507" s="948"/>
      <c r="BB507" s="948"/>
      <c r="DT507"/>
      <c r="DU507"/>
      <c r="DV507"/>
      <c r="DW507"/>
      <c r="DX507"/>
      <c r="DY507"/>
      <c r="DZ507"/>
      <c r="EA507"/>
      <c r="EB507"/>
      <c r="EC507"/>
      <c r="EL507" s="13"/>
      <c r="EM507" s="13"/>
      <c r="EN507" s="27">
        <f t="shared" si="138"/>
        <v>0</v>
      </c>
      <c r="EO507" s="27" t="str">
        <f t="shared" si="127"/>
        <v/>
      </c>
      <c r="EP507" s="13"/>
      <c r="EQ507" s="13">
        <f>IF(AND(OR($P507="固・国A",$P507="固・国B",$P507="固"),OR($AJ507=PL①!$H$29,$AJ507=PL①!$H$30,$AJ507=PL①!$H$31)),1,0)</f>
        <v>0</v>
      </c>
      <c r="ER507" s="13">
        <f t="shared" si="128"/>
        <v>0</v>
      </c>
      <c r="ES507" s="13">
        <f>IF(ER507=0,1,IF($R$74="",0,VLOOKUP($R$74,PL②!A$58:$P$1530,ER507))+IF($AG$74="",0,VLOOKUP($AG$74,PL②!A$58:$P$1530,ER507))+IF($AV$74="",0,VLOOKUP($AV$74,PL②!A$58:$P$1530,ER507)))</f>
        <v>1</v>
      </c>
      <c r="ET507" s="13" t="str">
        <f t="shared" si="129"/>
        <v/>
      </c>
      <c r="EU507" s="13"/>
      <c r="EV507" s="13">
        <f>IF(OR($P507="固・国A",$P507="固・国B",$P507=PL①!$A$32,$P507=PL①!$A$33),1,0)</f>
        <v>1</v>
      </c>
      <c r="EY507" s="13">
        <f t="shared" si="130"/>
        <v>0</v>
      </c>
      <c r="EZ507" s="13">
        <f t="shared" si="131"/>
        <v>0</v>
      </c>
      <c r="FA507" s="13">
        <f>IF(AND($AJ507=PL①!$H$32,OR(入力①申請書項目!$P507="固・国A",入力①申請書項目!$P507="固・国B",入力①申請書項目!$P507="固")),1,0)</f>
        <v>0</v>
      </c>
      <c r="FB507" s="13">
        <f>IF(AND($R$70=PL②!$G$1,入力①申請書項目!$AJ507=PL①!$H$29,OR(入力①申請書項目!$P507="固・国A",入力①申請書項目!$P507="固・国B",入力①申請書項目!$P507=PL①!$A$32,入力①申請書項目!$P507=PL①!$A$33)),1,0)</f>
        <v>0</v>
      </c>
      <c r="FC507" s="13">
        <f>IF(AND($AW507=PL①!$D$29,OR(入力①申請書項目!$P507="固・国A",入力①申請書項目!$P507="固・国B",入力①申請書項目!$P507="固")),1,0)</f>
        <v>0</v>
      </c>
      <c r="FE507" s="27" t="str">
        <f t="shared" si="132"/>
        <v/>
      </c>
      <c r="FF507" s="27" t="str">
        <f t="shared" si="133"/>
        <v/>
      </c>
      <c r="FG507" s="27" t="str">
        <f t="shared" si="134"/>
        <v/>
      </c>
      <c r="FH507" s="27" t="str">
        <f t="shared" si="135"/>
        <v/>
      </c>
      <c r="FI507" s="27" t="str">
        <f t="shared" si="136"/>
        <v/>
      </c>
      <c r="FK507" s="42">
        <f t="shared" si="137"/>
        <v>1</v>
      </c>
      <c r="FL507" s="42" t="str">
        <f t="shared" si="126"/>
        <v/>
      </c>
    </row>
    <row r="508" spans="4:168" x14ac:dyDescent="0.15">
      <c r="D508" s="234">
        <v>338</v>
      </c>
      <c r="E508" s="933"/>
      <c r="F508" s="934"/>
      <c r="G508" s="935"/>
      <c r="H508" s="936"/>
      <c r="I508" s="937"/>
      <c r="J508" s="938"/>
      <c r="K508" s="939"/>
      <c r="L508" s="939"/>
      <c r="M508" s="930"/>
      <c r="N508" s="931"/>
      <c r="O508" s="932"/>
      <c r="P508" s="938"/>
      <c r="Q508" s="938"/>
      <c r="R508" s="938"/>
      <c r="S508" s="938"/>
      <c r="T508" s="940"/>
      <c r="U508" s="940"/>
      <c r="V508" s="940"/>
      <c r="W508" s="940"/>
      <c r="X508" s="940"/>
      <c r="Y508" s="940"/>
      <c r="Z508" s="940"/>
      <c r="AA508" s="940"/>
      <c r="AB508" s="940"/>
      <c r="AC508" s="940"/>
      <c r="AD508" s="941"/>
      <c r="AE508" s="942"/>
      <c r="AF508" s="942"/>
      <c r="AG508" s="943"/>
      <c r="AH508" s="940"/>
      <c r="AI508" s="940"/>
      <c r="AJ508" s="938"/>
      <c r="AK508" s="938"/>
      <c r="AL508" s="938"/>
      <c r="AM508" s="938"/>
      <c r="AN508" s="944"/>
      <c r="AO508" s="944"/>
      <c r="AP508" s="944"/>
      <c r="AQ508" s="940"/>
      <c r="AR508" s="940"/>
      <c r="AS508" s="945">
        <f t="shared" si="139"/>
        <v>0</v>
      </c>
      <c r="AT508" s="945"/>
      <c r="AU508" s="945"/>
      <c r="AV508" s="945"/>
      <c r="AW508" s="946"/>
      <c r="AX508" s="947"/>
      <c r="AY508" s="948"/>
      <c r="AZ508" s="948"/>
      <c r="BA508" s="948"/>
      <c r="BB508" s="948"/>
      <c r="DT508"/>
      <c r="DU508"/>
      <c r="DV508"/>
      <c r="DW508"/>
      <c r="DX508"/>
      <c r="DY508"/>
      <c r="DZ508"/>
      <c r="EA508"/>
      <c r="EB508"/>
      <c r="EC508"/>
      <c r="EL508" s="13"/>
      <c r="EM508" s="13"/>
      <c r="EN508" s="27">
        <f t="shared" si="138"/>
        <v>0</v>
      </c>
      <c r="EO508" s="27" t="str">
        <f t="shared" si="127"/>
        <v/>
      </c>
      <c r="EP508" s="13"/>
      <c r="EQ508" s="13">
        <f>IF(AND(OR($P508="固・国A",$P508="固・国B",$P508="固"),OR($AJ508=PL①!$H$29,$AJ508=PL①!$H$30,$AJ508=PL①!$H$31)),1,0)</f>
        <v>0</v>
      </c>
      <c r="ER508" s="13">
        <f t="shared" si="128"/>
        <v>0</v>
      </c>
      <c r="ES508" s="13">
        <f>IF(ER508=0,1,IF($R$74="",0,VLOOKUP($R$74,PL②!A$58:$P$1530,ER508))+IF($AG$74="",0,VLOOKUP($AG$74,PL②!A$58:$P$1530,ER508))+IF($AV$74="",0,VLOOKUP($AV$74,PL②!A$58:$P$1530,ER508)))</f>
        <v>1</v>
      </c>
      <c r="ET508" s="13" t="str">
        <f t="shared" si="129"/>
        <v/>
      </c>
      <c r="EU508" s="13"/>
      <c r="EV508" s="13">
        <f>IF(OR($P508="固・国A",$P508="固・国B",$P508=PL①!$A$32,$P508=PL①!$A$33),1,0)</f>
        <v>1</v>
      </c>
      <c r="EY508" s="13">
        <f t="shared" si="130"/>
        <v>0</v>
      </c>
      <c r="EZ508" s="13">
        <f t="shared" si="131"/>
        <v>0</v>
      </c>
      <c r="FA508" s="13">
        <f>IF(AND($AJ508=PL①!$H$32,OR(入力①申請書項目!$P508="固・国A",入力①申請書項目!$P508="固・国B",入力①申請書項目!$P508="固")),1,0)</f>
        <v>0</v>
      </c>
      <c r="FB508" s="13">
        <f>IF(AND($R$70=PL②!$G$1,入力①申請書項目!$AJ508=PL①!$H$29,OR(入力①申請書項目!$P508="固・国A",入力①申請書項目!$P508="固・国B",入力①申請書項目!$P508=PL①!$A$32,入力①申請書項目!$P508=PL①!$A$33)),1,0)</f>
        <v>0</v>
      </c>
      <c r="FC508" s="13">
        <f>IF(AND($AW508=PL①!$D$29,OR(入力①申請書項目!$P508="固・国A",入力①申請書項目!$P508="固・国B",入力①申請書項目!$P508="固")),1,0)</f>
        <v>0</v>
      </c>
      <c r="FE508" s="27" t="str">
        <f t="shared" si="132"/>
        <v/>
      </c>
      <c r="FF508" s="27" t="str">
        <f t="shared" si="133"/>
        <v/>
      </c>
      <c r="FG508" s="27" t="str">
        <f t="shared" si="134"/>
        <v/>
      </c>
      <c r="FH508" s="27" t="str">
        <f t="shared" si="135"/>
        <v/>
      </c>
      <c r="FI508" s="27" t="str">
        <f t="shared" si="136"/>
        <v/>
      </c>
      <c r="FK508" s="42">
        <f t="shared" si="137"/>
        <v>1</v>
      </c>
      <c r="FL508" s="42" t="str">
        <f t="shared" si="126"/>
        <v/>
      </c>
    </row>
    <row r="509" spans="4:168" x14ac:dyDescent="0.15">
      <c r="D509" s="234">
        <v>339</v>
      </c>
      <c r="E509" s="933"/>
      <c r="F509" s="934"/>
      <c r="G509" s="935"/>
      <c r="H509" s="936"/>
      <c r="I509" s="937"/>
      <c r="J509" s="938"/>
      <c r="K509" s="939"/>
      <c r="L509" s="939"/>
      <c r="M509" s="930"/>
      <c r="N509" s="931"/>
      <c r="O509" s="932"/>
      <c r="P509" s="938"/>
      <c r="Q509" s="938"/>
      <c r="R509" s="938"/>
      <c r="S509" s="938"/>
      <c r="T509" s="940"/>
      <c r="U509" s="940"/>
      <c r="V509" s="940"/>
      <c r="W509" s="940"/>
      <c r="X509" s="940"/>
      <c r="Y509" s="940"/>
      <c r="Z509" s="940"/>
      <c r="AA509" s="940"/>
      <c r="AB509" s="940"/>
      <c r="AC509" s="940"/>
      <c r="AD509" s="949"/>
      <c r="AE509" s="950"/>
      <c r="AF509" s="950"/>
      <c r="AG509" s="943"/>
      <c r="AH509" s="940"/>
      <c r="AI509" s="940"/>
      <c r="AJ509" s="938"/>
      <c r="AK509" s="938"/>
      <c r="AL509" s="938"/>
      <c r="AM509" s="938"/>
      <c r="AN509" s="944"/>
      <c r="AO509" s="944"/>
      <c r="AP509" s="944"/>
      <c r="AQ509" s="940"/>
      <c r="AR509" s="940"/>
      <c r="AS509" s="945">
        <f t="shared" si="139"/>
        <v>0</v>
      </c>
      <c r="AT509" s="945"/>
      <c r="AU509" s="945"/>
      <c r="AV509" s="945"/>
      <c r="AW509" s="946"/>
      <c r="AX509" s="947"/>
      <c r="AY509" s="948"/>
      <c r="AZ509" s="948"/>
      <c r="BA509" s="948"/>
      <c r="BB509" s="948"/>
      <c r="DT509"/>
      <c r="DU509"/>
      <c r="DV509"/>
      <c r="DW509"/>
      <c r="DX509"/>
      <c r="DY509"/>
      <c r="DZ509"/>
      <c r="EA509"/>
      <c r="EB509"/>
      <c r="EC509"/>
      <c r="EL509" s="13"/>
      <c r="EM509" s="13"/>
      <c r="EN509" s="27">
        <f t="shared" si="138"/>
        <v>0</v>
      </c>
      <c r="EO509" s="27" t="str">
        <f t="shared" si="127"/>
        <v/>
      </c>
      <c r="EP509" s="13"/>
      <c r="EQ509" s="13">
        <f>IF(AND(OR($P509="固・国A",$P509="固・国B",$P509="固"),OR($AJ509=PL①!$H$29,$AJ509=PL①!$H$30,$AJ509=PL①!$H$31)),1,0)</f>
        <v>0</v>
      </c>
      <c r="ER509" s="13">
        <f t="shared" si="128"/>
        <v>0</v>
      </c>
      <c r="ES509" s="13">
        <f>IF(ER509=0,1,IF($R$74="",0,VLOOKUP($R$74,PL②!A$58:$P$1530,ER509))+IF($AG$74="",0,VLOOKUP($AG$74,PL②!A$58:$P$1530,ER509))+IF($AV$74="",0,VLOOKUP($AV$74,PL②!A$58:$P$1530,ER509)))</f>
        <v>1</v>
      </c>
      <c r="ET509" s="13" t="str">
        <f t="shared" si="129"/>
        <v/>
      </c>
      <c r="EU509" s="13"/>
      <c r="EV509" s="13">
        <f>IF(OR($P509="固・国A",$P509="固・国B",$P509=PL①!$A$32,$P509=PL①!$A$33),1,0)</f>
        <v>1</v>
      </c>
      <c r="EY509" s="13">
        <f t="shared" si="130"/>
        <v>0</v>
      </c>
      <c r="EZ509" s="13">
        <f t="shared" si="131"/>
        <v>0</v>
      </c>
      <c r="FA509" s="13">
        <f>IF(AND($AJ509=PL①!$H$32,OR(入力①申請書項目!$P509="固・国A",入力①申請書項目!$P509="固・国B",入力①申請書項目!$P509="固")),1,0)</f>
        <v>0</v>
      </c>
      <c r="FB509" s="13">
        <f>IF(AND($R$70=PL②!$G$1,入力①申請書項目!$AJ509=PL①!$H$29,OR(入力①申請書項目!$P509="固・国A",入力①申請書項目!$P509="固・国B",入力①申請書項目!$P509=PL①!$A$32,入力①申請書項目!$P509=PL①!$A$33)),1,0)</f>
        <v>0</v>
      </c>
      <c r="FC509" s="13">
        <f>IF(AND($AW509=PL①!$D$29,OR(入力①申請書項目!$P509="固・国A",入力①申請書項目!$P509="固・国B",入力①申請書項目!$P509="固")),1,0)</f>
        <v>0</v>
      </c>
      <c r="FE509" s="27" t="str">
        <f t="shared" si="132"/>
        <v/>
      </c>
      <c r="FF509" s="27" t="str">
        <f t="shared" si="133"/>
        <v/>
      </c>
      <c r="FG509" s="27" t="str">
        <f t="shared" si="134"/>
        <v/>
      </c>
      <c r="FH509" s="27" t="str">
        <f t="shared" si="135"/>
        <v/>
      </c>
      <c r="FI509" s="27" t="str">
        <f t="shared" si="136"/>
        <v/>
      </c>
      <c r="FK509" s="42">
        <f t="shared" si="137"/>
        <v>1</v>
      </c>
      <c r="FL509" s="42" t="str">
        <f t="shared" si="126"/>
        <v/>
      </c>
    </row>
    <row r="510" spans="4:168" x14ac:dyDescent="0.15">
      <c r="D510" s="234">
        <v>340</v>
      </c>
      <c r="E510" s="933"/>
      <c r="F510" s="934"/>
      <c r="G510" s="935"/>
      <c r="H510" s="936"/>
      <c r="I510" s="937"/>
      <c r="J510" s="938"/>
      <c r="K510" s="939"/>
      <c r="L510" s="939"/>
      <c r="M510" s="930"/>
      <c r="N510" s="931"/>
      <c r="O510" s="932"/>
      <c r="P510" s="938"/>
      <c r="Q510" s="938"/>
      <c r="R510" s="938"/>
      <c r="S510" s="938"/>
      <c r="T510" s="940"/>
      <c r="U510" s="940"/>
      <c r="V510" s="940"/>
      <c r="W510" s="940"/>
      <c r="X510" s="940"/>
      <c r="Y510" s="940"/>
      <c r="Z510" s="940"/>
      <c r="AA510" s="940"/>
      <c r="AB510" s="940"/>
      <c r="AC510" s="940"/>
      <c r="AD510" s="941"/>
      <c r="AE510" s="942"/>
      <c r="AF510" s="942"/>
      <c r="AG510" s="952"/>
      <c r="AH510" s="952"/>
      <c r="AI510" s="943"/>
      <c r="AJ510" s="953"/>
      <c r="AK510" s="954"/>
      <c r="AL510" s="954"/>
      <c r="AM510" s="955"/>
      <c r="AN510" s="944"/>
      <c r="AO510" s="944"/>
      <c r="AP510" s="944"/>
      <c r="AQ510" s="951"/>
      <c r="AR510" s="952"/>
      <c r="AS510" s="945">
        <f t="shared" si="139"/>
        <v>0</v>
      </c>
      <c r="AT510" s="945"/>
      <c r="AU510" s="945"/>
      <c r="AV510" s="945"/>
      <c r="AW510" s="946"/>
      <c r="AX510" s="947"/>
      <c r="AY510" s="948"/>
      <c r="AZ510" s="948"/>
      <c r="BA510" s="948"/>
      <c r="BB510" s="948"/>
      <c r="DT510"/>
      <c r="DU510"/>
      <c r="DV510"/>
      <c r="DW510"/>
      <c r="DX510"/>
      <c r="DY510"/>
      <c r="DZ510"/>
      <c r="EA510"/>
      <c r="EB510"/>
      <c r="EC510"/>
      <c r="EL510" s="13"/>
      <c r="EM510" s="13"/>
      <c r="EN510" s="27">
        <f t="shared" si="138"/>
        <v>0</v>
      </c>
      <c r="EO510" s="27" t="str">
        <f t="shared" si="127"/>
        <v/>
      </c>
      <c r="EP510" s="13"/>
      <c r="EQ510" s="13">
        <f>IF(AND(OR($P510="固・国A",$P510="固・国B",$P510="固"),OR($AJ510=PL①!$H$29,$AJ510=PL①!$H$30,$AJ510=PL①!$H$31)),1,0)</f>
        <v>0</v>
      </c>
      <c r="ER510" s="13">
        <f t="shared" si="128"/>
        <v>0</v>
      </c>
      <c r="ES510" s="13">
        <f>IF(ER510=0,1,IF($R$74="",0,VLOOKUP($R$74,PL②!A$58:$P$1530,ER510))+IF($AG$74="",0,VLOOKUP($AG$74,PL②!A$58:$P$1530,ER510))+IF($AV$74="",0,VLOOKUP($AV$74,PL②!A$58:$P$1530,ER510)))</f>
        <v>1</v>
      </c>
      <c r="ET510" s="13" t="str">
        <f t="shared" si="129"/>
        <v/>
      </c>
      <c r="EU510" s="13"/>
      <c r="EV510" s="13">
        <f>IF(OR($P510="固・国A",$P510="固・国B",$P510=PL①!$A$32,$P510=PL①!$A$33),1,0)</f>
        <v>1</v>
      </c>
      <c r="EY510" s="13">
        <f t="shared" si="130"/>
        <v>0</v>
      </c>
      <c r="EZ510" s="13">
        <f t="shared" si="131"/>
        <v>0</v>
      </c>
      <c r="FA510" s="13">
        <f>IF(AND($AJ510=PL①!$H$32,OR(入力①申請書項目!$P510="固・国A",入力①申請書項目!$P510="固・国B",入力①申請書項目!$P510="固")),1,0)</f>
        <v>0</v>
      </c>
      <c r="FB510" s="13">
        <f>IF(AND($R$70=PL②!$G$1,入力①申請書項目!$AJ510=PL①!$H$29,OR(入力①申請書項目!$P510="固・国A",入力①申請書項目!$P510="固・国B",入力①申請書項目!$P510=PL①!$A$32,入力①申請書項目!$P510=PL①!$A$33)),1,0)</f>
        <v>0</v>
      </c>
      <c r="FC510" s="13">
        <f>IF(AND($AW510=PL①!$D$29,OR(入力①申請書項目!$P510="固・国A",入力①申請書項目!$P510="固・国B",入力①申請書項目!$P510="固")),1,0)</f>
        <v>0</v>
      </c>
      <c r="FE510" s="27" t="str">
        <f t="shared" si="132"/>
        <v/>
      </c>
      <c r="FF510" s="27" t="str">
        <f t="shared" si="133"/>
        <v/>
      </c>
      <c r="FG510" s="27" t="str">
        <f t="shared" si="134"/>
        <v/>
      </c>
      <c r="FH510" s="27" t="str">
        <f t="shared" si="135"/>
        <v/>
      </c>
      <c r="FI510" s="27" t="str">
        <f t="shared" si="136"/>
        <v/>
      </c>
      <c r="FK510" s="42">
        <f t="shared" si="137"/>
        <v>1</v>
      </c>
      <c r="FL510" s="42" t="str">
        <f t="shared" si="126"/>
        <v/>
      </c>
    </row>
    <row r="511" spans="4:168" x14ac:dyDescent="0.15">
      <c r="D511" s="234">
        <v>341</v>
      </c>
      <c r="E511" s="933"/>
      <c r="F511" s="934"/>
      <c r="G511" s="935"/>
      <c r="H511" s="936"/>
      <c r="I511" s="937"/>
      <c r="J511" s="938"/>
      <c r="K511" s="939"/>
      <c r="L511" s="939"/>
      <c r="M511" s="930"/>
      <c r="N511" s="931"/>
      <c r="O511" s="932"/>
      <c r="P511" s="938"/>
      <c r="Q511" s="938"/>
      <c r="R511" s="938"/>
      <c r="S511" s="938"/>
      <c r="T511" s="940"/>
      <c r="U511" s="940"/>
      <c r="V511" s="940"/>
      <c r="W511" s="940"/>
      <c r="X511" s="940"/>
      <c r="Y511" s="940"/>
      <c r="Z511" s="940"/>
      <c r="AA511" s="940"/>
      <c r="AB511" s="940"/>
      <c r="AC511" s="940"/>
      <c r="AD511" s="941"/>
      <c r="AE511" s="942"/>
      <c r="AF511" s="942"/>
      <c r="AG511" s="943"/>
      <c r="AH511" s="940"/>
      <c r="AI511" s="940"/>
      <c r="AJ511" s="938"/>
      <c r="AK511" s="938"/>
      <c r="AL511" s="938"/>
      <c r="AM511" s="938"/>
      <c r="AN511" s="944"/>
      <c r="AO511" s="944"/>
      <c r="AP511" s="944"/>
      <c r="AQ511" s="940"/>
      <c r="AR511" s="940"/>
      <c r="AS511" s="945">
        <f t="shared" si="139"/>
        <v>0</v>
      </c>
      <c r="AT511" s="945"/>
      <c r="AU511" s="945"/>
      <c r="AV511" s="945"/>
      <c r="AW511" s="946"/>
      <c r="AX511" s="947"/>
      <c r="AY511" s="948"/>
      <c r="AZ511" s="948"/>
      <c r="BA511" s="948"/>
      <c r="BB511" s="948"/>
      <c r="DT511"/>
      <c r="DU511"/>
      <c r="DV511"/>
      <c r="DW511"/>
      <c r="DX511"/>
      <c r="DY511"/>
      <c r="DZ511"/>
      <c r="EA511"/>
      <c r="EB511"/>
      <c r="EC511"/>
      <c r="EL511" s="13"/>
      <c r="EM511" s="13"/>
      <c r="EN511" s="27">
        <f t="shared" si="138"/>
        <v>0</v>
      </c>
      <c r="EO511" s="27" t="str">
        <f t="shared" si="127"/>
        <v/>
      </c>
      <c r="EP511" s="13"/>
      <c r="EQ511" s="13">
        <f>IF(AND(OR($P511="固・国A",$P511="固・国B",$P511="固"),OR($AJ511=PL①!$H$29,$AJ511=PL①!$H$30,$AJ511=PL①!$H$31)),1,0)</f>
        <v>0</v>
      </c>
      <c r="ER511" s="13">
        <f t="shared" si="128"/>
        <v>0</v>
      </c>
      <c r="ES511" s="13">
        <f>IF(ER511=0,1,IF($R$74="",0,VLOOKUP($R$74,PL②!A$58:$P$1530,ER511))+IF($AG$74="",0,VLOOKUP($AG$74,PL②!A$58:$P$1530,ER511))+IF($AV$74="",0,VLOOKUP($AV$74,PL②!A$58:$P$1530,ER511)))</f>
        <v>1</v>
      </c>
      <c r="ET511" s="13" t="str">
        <f t="shared" si="129"/>
        <v/>
      </c>
      <c r="EU511" s="13"/>
      <c r="EV511" s="13">
        <f>IF(OR($P511="固・国A",$P511="固・国B",$P511=PL①!$A$32,$P511=PL①!$A$33),1,0)</f>
        <v>1</v>
      </c>
      <c r="EY511" s="13">
        <f t="shared" si="130"/>
        <v>0</v>
      </c>
      <c r="EZ511" s="13">
        <f t="shared" si="131"/>
        <v>0</v>
      </c>
      <c r="FA511" s="13">
        <f>IF(AND($AJ511=PL①!$H$32,OR(入力①申請書項目!$P511="固・国A",入力①申請書項目!$P511="固・国B",入力①申請書項目!$P511="固")),1,0)</f>
        <v>0</v>
      </c>
      <c r="FB511" s="13">
        <f>IF(AND($R$70=PL②!$G$1,入力①申請書項目!$AJ511=PL①!$H$29,OR(入力①申請書項目!$P511="固・国A",入力①申請書項目!$P511="固・国B",入力①申請書項目!$P511=PL①!$A$32,入力①申請書項目!$P511=PL①!$A$33)),1,0)</f>
        <v>0</v>
      </c>
      <c r="FC511" s="13">
        <f>IF(AND($AW511=PL①!$D$29,OR(入力①申請書項目!$P511="固・国A",入力①申請書項目!$P511="固・国B",入力①申請書項目!$P511="固")),1,0)</f>
        <v>0</v>
      </c>
      <c r="FE511" s="27" t="str">
        <f t="shared" si="132"/>
        <v/>
      </c>
      <c r="FF511" s="27" t="str">
        <f t="shared" si="133"/>
        <v/>
      </c>
      <c r="FG511" s="27" t="str">
        <f t="shared" si="134"/>
        <v/>
      </c>
      <c r="FH511" s="27" t="str">
        <f t="shared" si="135"/>
        <v/>
      </c>
      <c r="FI511" s="27" t="str">
        <f t="shared" si="136"/>
        <v/>
      </c>
      <c r="FK511" s="42">
        <f t="shared" si="137"/>
        <v>1</v>
      </c>
      <c r="FL511" s="42" t="str">
        <f t="shared" si="126"/>
        <v/>
      </c>
    </row>
    <row r="512" spans="4:168" x14ac:dyDescent="0.15">
      <c r="D512" s="234">
        <v>342</v>
      </c>
      <c r="E512" s="933"/>
      <c r="F512" s="934"/>
      <c r="G512" s="935"/>
      <c r="H512" s="936"/>
      <c r="I512" s="937"/>
      <c r="J512" s="938"/>
      <c r="K512" s="939"/>
      <c r="L512" s="939"/>
      <c r="M512" s="930"/>
      <c r="N512" s="931"/>
      <c r="O512" s="932"/>
      <c r="P512" s="938"/>
      <c r="Q512" s="938"/>
      <c r="R512" s="938"/>
      <c r="S512" s="938"/>
      <c r="T512" s="940"/>
      <c r="U512" s="940"/>
      <c r="V512" s="940"/>
      <c r="W512" s="940"/>
      <c r="X512" s="940"/>
      <c r="Y512" s="940"/>
      <c r="Z512" s="940"/>
      <c r="AA512" s="940"/>
      <c r="AB512" s="940"/>
      <c r="AC512" s="940"/>
      <c r="AD512" s="949"/>
      <c r="AE512" s="950"/>
      <c r="AF512" s="950"/>
      <c r="AG512" s="943"/>
      <c r="AH512" s="940"/>
      <c r="AI512" s="940"/>
      <c r="AJ512" s="938"/>
      <c r="AK512" s="938"/>
      <c r="AL512" s="938"/>
      <c r="AM512" s="938"/>
      <c r="AN512" s="944"/>
      <c r="AO512" s="944"/>
      <c r="AP512" s="944"/>
      <c r="AQ512" s="940"/>
      <c r="AR512" s="940"/>
      <c r="AS512" s="945">
        <f t="shared" si="139"/>
        <v>0</v>
      </c>
      <c r="AT512" s="945"/>
      <c r="AU512" s="945"/>
      <c r="AV512" s="945"/>
      <c r="AW512" s="946"/>
      <c r="AX512" s="947"/>
      <c r="AY512" s="948"/>
      <c r="AZ512" s="948"/>
      <c r="BA512" s="948"/>
      <c r="BB512" s="948"/>
      <c r="DT512"/>
      <c r="DU512"/>
      <c r="DV512"/>
      <c r="DW512"/>
      <c r="DX512"/>
      <c r="DY512"/>
      <c r="DZ512"/>
      <c r="EA512"/>
      <c r="EB512"/>
      <c r="EC512"/>
      <c r="EL512" s="13"/>
      <c r="EM512" s="13"/>
      <c r="EN512" s="27">
        <f t="shared" si="138"/>
        <v>0</v>
      </c>
      <c r="EO512" s="27" t="str">
        <f t="shared" si="127"/>
        <v/>
      </c>
      <c r="EP512" s="13"/>
      <c r="EQ512" s="13">
        <f>IF(AND(OR($P512="固・国A",$P512="固・国B",$P512="固"),OR($AJ512=PL①!$H$29,$AJ512=PL①!$H$30,$AJ512=PL①!$H$31)),1,0)</f>
        <v>0</v>
      </c>
      <c r="ER512" s="13">
        <f t="shared" si="128"/>
        <v>0</v>
      </c>
      <c r="ES512" s="13">
        <f>IF(ER512=0,1,IF($R$74="",0,VLOOKUP($R$74,PL②!A$58:$P$1530,ER512))+IF($AG$74="",0,VLOOKUP($AG$74,PL②!A$58:$P$1530,ER512))+IF($AV$74="",0,VLOOKUP($AV$74,PL②!A$58:$P$1530,ER512)))</f>
        <v>1</v>
      </c>
      <c r="ET512" s="13" t="str">
        <f t="shared" si="129"/>
        <v/>
      </c>
      <c r="EU512" s="13"/>
      <c r="EV512" s="13">
        <f>IF(OR($P512="固・国A",$P512="固・国B",$P512=PL①!$A$32,$P512=PL①!$A$33),1,0)</f>
        <v>1</v>
      </c>
      <c r="EY512" s="13">
        <f t="shared" si="130"/>
        <v>0</v>
      </c>
      <c r="EZ512" s="13">
        <f t="shared" si="131"/>
        <v>0</v>
      </c>
      <c r="FA512" s="13">
        <f>IF(AND($AJ512=PL①!$H$32,OR(入力①申請書項目!$P512="固・国A",入力①申請書項目!$P512="固・国B",入力①申請書項目!$P512="固")),1,0)</f>
        <v>0</v>
      </c>
      <c r="FB512" s="13">
        <f>IF(AND($R$70=PL②!$G$1,入力①申請書項目!$AJ512=PL①!$H$29,OR(入力①申請書項目!$P512="固・国A",入力①申請書項目!$P512="固・国B",入力①申請書項目!$P512=PL①!$A$32,入力①申請書項目!$P512=PL①!$A$33)),1,0)</f>
        <v>0</v>
      </c>
      <c r="FC512" s="13">
        <f>IF(AND($AW512=PL①!$D$29,OR(入力①申請書項目!$P512="固・国A",入力①申請書項目!$P512="固・国B",入力①申請書項目!$P512="固")),1,0)</f>
        <v>0</v>
      </c>
      <c r="FE512" s="27" t="str">
        <f t="shared" si="132"/>
        <v/>
      </c>
      <c r="FF512" s="27" t="str">
        <f t="shared" si="133"/>
        <v/>
      </c>
      <c r="FG512" s="27" t="str">
        <f t="shared" si="134"/>
        <v/>
      </c>
      <c r="FH512" s="27" t="str">
        <f t="shared" si="135"/>
        <v/>
      </c>
      <c r="FI512" s="27" t="str">
        <f t="shared" si="136"/>
        <v/>
      </c>
      <c r="FK512" s="42">
        <f t="shared" si="137"/>
        <v>1</v>
      </c>
      <c r="FL512" s="42" t="str">
        <f t="shared" si="126"/>
        <v/>
      </c>
    </row>
    <row r="513" spans="4:168" x14ac:dyDescent="0.15">
      <c r="D513" s="234">
        <v>343</v>
      </c>
      <c r="E513" s="933"/>
      <c r="F513" s="934"/>
      <c r="G513" s="935"/>
      <c r="H513" s="936"/>
      <c r="I513" s="937"/>
      <c r="J513" s="938"/>
      <c r="K513" s="939"/>
      <c r="L513" s="939"/>
      <c r="M513" s="930"/>
      <c r="N513" s="931"/>
      <c r="O513" s="932"/>
      <c r="P513" s="938"/>
      <c r="Q513" s="938"/>
      <c r="R513" s="938"/>
      <c r="S513" s="938"/>
      <c r="T513" s="940"/>
      <c r="U513" s="940"/>
      <c r="V513" s="940"/>
      <c r="W513" s="940"/>
      <c r="X513" s="940"/>
      <c r="Y513" s="940"/>
      <c r="Z513" s="940"/>
      <c r="AA513" s="940"/>
      <c r="AB513" s="940"/>
      <c r="AC513" s="940"/>
      <c r="AD513" s="941"/>
      <c r="AE513" s="942"/>
      <c r="AF513" s="942"/>
      <c r="AG513" s="952"/>
      <c r="AH513" s="952"/>
      <c r="AI513" s="943"/>
      <c r="AJ513" s="953"/>
      <c r="AK513" s="954"/>
      <c r="AL513" s="954"/>
      <c r="AM513" s="955"/>
      <c r="AN513" s="944"/>
      <c r="AO513" s="944"/>
      <c r="AP513" s="944"/>
      <c r="AQ513" s="951"/>
      <c r="AR513" s="952"/>
      <c r="AS513" s="945">
        <f t="shared" si="139"/>
        <v>0</v>
      </c>
      <c r="AT513" s="945"/>
      <c r="AU513" s="945"/>
      <c r="AV513" s="945"/>
      <c r="AW513" s="946"/>
      <c r="AX513" s="947"/>
      <c r="AY513" s="948"/>
      <c r="AZ513" s="948"/>
      <c r="BA513" s="948"/>
      <c r="BB513" s="948"/>
      <c r="DT513"/>
      <c r="DU513"/>
      <c r="DV513"/>
      <c r="DW513"/>
      <c r="DX513"/>
      <c r="DY513"/>
      <c r="DZ513"/>
      <c r="EA513"/>
      <c r="EB513"/>
      <c r="EC513"/>
      <c r="EL513" s="13"/>
      <c r="EM513" s="13"/>
      <c r="EN513" s="27">
        <f t="shared" si="138"/>
        <v>0</v>
      </c>
      <c r="EO513" s="27" t="str">
        <f t="shared" si="127"/>
        <v/>
      </c>
      <c r="EP513" s="13"/>
      <c r="EQ513" s="13">
        <f>IF(AND(OR($P513="固・国A",$P513="固・国B",$P513="固"),OR($AJ513=PL①!$H$29,$AJ513=PL①!$H$30,$AJ513=PL①!$H$31)),1,0)</f>
        <v>0</v>
      </c>
      <c r="ER513" s="13">
        <f t="shared" si="128"/>
        <v>0</v>
      </c>
      <c r="ES513" s="13">
        <f>IF(ER513=0,1,IF($R$74="",0,VLOOKUP($R$74,PL②!A$58:$P$1530,ER513))+IF($AG$74="",0,VLOOKUP($AG$74,PL②!A$58:$P$1530,ER513))+IF($AV$74="",0,VLOOKUP($AV$74,PL②!A$58:$P$1530,ER513)))</f>
        <v>1</v>
      </c>
      <c r="ET513" s="13" t="str">
        <f t="shared" si="129"/>
        <v/>
      </c>
      <c r="EU513" s="13"/>
      <c r="EV513" s="13">
        <f>IF(OR($P513="固・国A",$P513="固・国B",$P513=PL①!$A$32,$P513=PL①!$A$33),1,0)</f>
        <v>1</v>
      </c>
      <c r="EY513" s="13">
        <f t="shared" si="130"/>
        <v>0</v>
      </c>
      <c r="EZ513" s="13">
        <f t="shared" si="131"/>
        <v>0</v>
      </c>
      <c r="FA513" s="13">
        <f>IF(AND($AJ513=PL①!$H$32,OR(入力①申請書項目!$P513="固・国A",入力①申請書項目!$P513="固・国B",入力①申請書項目!$P513="固")),1,0)</f>
        <v>0</v>
      </c>
      <c r="FB513" s="13">
        <f>IF(AND($R$70=PL②!$G$1,入力①申請書項目!$AJ513=PL①!$H$29,OR(入力①申請書項目!$P513="固・国A",入力①申請書項目!$P513="固・国B",入力①申請書項目!$P513=PL①!$A$32,入力①申請書項目!$P513=PL①!$A$33)),1,0)</f>
        <v>0</v>
      </c>
      <c r="FC513" s="13">
        <f>IF(AND($AW513=PL①!$D$29,OR(入力①申請書項目!$P513="固・国A",入力①申請書項目!$P513="固・国B",入力①申請書項目!$P513="固")),1,0)</f>
        <v>0</v>
      </c>
      <c r="FE513" s="27" t="str">
        <f t="shared" si="132"/>
        <v/>
      </c>
      <c r="FF513" s="27" t="str">
        <f t="shared" si="133"/>
        <v/>
      </c>
      <c r="FG513" s="27" t="str">
        <f t="shared" si="134"/>
        <v/>
      </c>
      <c r="FH513" s="27" t="str">
        <f t="shared" si="135"/>
        <v/>
      </c>
      <c r="FI513" s="27" t="str">
        <f t="shared" si="136"/>
        <v/>
      </c>
      <c r="FK513" s="42">
        <f t="shared" si="137"/>
        <v>1</v>
      </c>
      <c r="FL513" s="42" t="str">
        <f t="shared" si="126"/>
        <v/>
      </c>
    </row>
    <row r="514" spans="4:168" x14ac:dyDescent="0.15">
      <c r="D514" s="234">
        <v>344</v>
      </c>
      <c r="E514" s="933"/>
      <c r="F514" s="934"/>
      <c r="G514" s="935"/>
      <c r="H514" s="936"/>
      <c r="I514" s="937"/>
      <c r="J514" s="938"/>
      <c r="K514" s="939"/>
      <c r="L514" s="939"/>
      <c r="M514" s="930"/>
      <c r="N514" s="931"/>
      <c r="O514" s="932"/>
      <c r="P514" s="938"/>
      <c r="Q514" s="938"/>
      <c r="R514" s="938"/>
      <c r="S514" s="938"/>
      <c r="T514" s="940"/>
      <c r="U514" s="940"/>
      <c r="V514" s="940"/>
      <c r="W514" s="940"/>
      <c r="X514" s="940"/>
      <c r="Y514" s="940"/>
      <c r="Z514" s="940"/>
      <c r="AA514" s="940"/>
      <c r="AB514" s="940"/>
      <c r="AC514" s="940"/>
      <c r="AD514" s="941"/>
      <c r="AE514" s="942"/>
      <c r="AF514" s="942"/>
      <c r="AG514" s="943"/>
      <c r="AH514" s="940"/>
      <c r="AI514" s="940"/>
      <c r="AJ514" s="938"/>
      <c r="AK514" s="938"/>
      <c r="AL514" s="938"/>
      <c r="AM514" s="938"/>
      <c r="AN514" s="944"/>
      <c r="AO514" s="944"/>
      <c r="AP514" s="944"/>
      <c r="AQ514" s="940"/>
      <c r="AR514" s="940"/>
      <c r="AS514" s="945">
        <f t="shared" si="139"/>
        <v>0</v>
      </c>
      <c r="AT514" s="945"/>
      <c r="AU514" s="945"/>
      <c r="AV514" s="945"/>
      <c r="AW514" s="946"/>
      <c r="AX514" s="947"/>
      <c r="AY514" s="948"/>
      <c r="AZ514" s="948"/>
      <c r="BA514" s="948"/>
      <c r="BB514" s="948"/>
      <c r="DT514"/>
      <c r="DU514"/>
      <c r="DV514"/>
      <c r="DW514"/>
      <c r="DX514"/>
      <c r="DY514"/>
      <c r="DZ514"/>
      <c r="EA514"/>
      <c r="EB514"/>
      <c r="EC514"/>
      <c r="EL514" s="13"/>
      <c r="EM514" s="13"/>
      <c r="EN514" s="27">
        <f t="shared" si="138"/>
        <v>0</v>
      </c>
      <c r="EO514" s="27" t="str">
        <f t="shared" si="127"/>
        <v/>
      </c>
      <c r="EP514" s="13"/>
      <c r="EQ514" s="13">
        <f>IF(AND(OR($P514="固・国A",$P514="固・国B",$P514="固"),OR($AJ514=PL①!$H$29,$AJ514=PL①!$H$30,$AJ514=PL①!$H$31)),1,0)</f>
        <v>0</v>
      </c>
      <c r="ER514" s="13">
        <f t="shared" si="128"/>
        <v>0</v>
      </c>
      <c r="ES514" s="13">
        <f>IF(ER514=0,1,IF($R$74="",0,VLOOKUP($R$74,PL②!A$58:$P$1530,ER514))+IF($AG$74="",0,VLOOKUP($AG$74,PL②!A$58:$P$1530,ER514))+IF($AV$74="",0,VLOOKUP($AV$74,PL②!A$58:$P$1530,ER514)))</f>
        <v>1</v>
      </c>
      <c r="ET514" s="13" t="str">
        <f t="shared" si="129"/>
        <v/>
      </c>
      <c r="EU514" s="13"/>
      <c r="EV514" s="13">
        <f>IF(OR($P514="固・国A",$P514="固・国B",$P514=PL①!$A$32,$P514=PL①!$A$33),1,0)</f>
        <v>1</v>
      </c>
      <c r="EY514" s="13">
        <f t="shared" si="130"/>
        <v>0</v>
      </c>
      <c r="EZ514" s="13">
        <f t="shared" si="131"/>
        <v>0</v>
      </c>
      <c r="FA514" s="13">
        <f>IF(AND($AJ514=PL①!$H$32,OR(入力①申請書項目!$P514="固・国A",入力①申請書項目!$P514="固・国B",入力①申請書項目!$P514="固")),1,0)</f>
        <v>0</v>
      </c>
      <c r="FB514" s="13">
        <f>IF(AND($R$70=PL②!$G$1,入力①申請書項目!$AJ514=PL①!$H$29,OR(入力①申請書項目!$P514="固・国A",入力①申請書項目!$P514="固・国B",入力①申請書項目!$P514=PL①!$A$32,入力①申請書項目!$P514=PL①!$A$33)),1,0)</f>
        <v>0</v>
      </c>
      <c r="FC514" s="13">
        <f>IF(AND($AW514=PL①!$D$29,OR(入力①申請書項目!$P514="固・国A",入力①申請書項目!$P514="固・国B",入力①申請書項目!$P514="固")),1,0)</f>
        <v>0</v>
      </c>
      <c r="FE514" s="27" t="str">
        <f t="shared" si="132"/>
        <v/>
      </c>
      <c r="FF514" s="27" t="str">
        <f t="shared" si="133"/>
        <v/>
      </c>
      <c r="FG514" s="27" t="str">
        <f t="shared" si="134"/>
        <v/>
      </c>
      <c r="FH514" s="27" t="str">
        <f t="shared" si="135"/>
        <v/>
      </c>
      <c r="FI514" s="27" t="str">
        <f t="shared" si="136"/>
        <v/>
      </c>
      <c r="FK514" s="42">
        <f t="shared" si="137"/>
        <v>1</v>
      </c>
      <c r="FL514" s="42" t="str">
        <f t="shared" si="126"/>
        <v/>
      </c>
    </row>
    <row r="515" spans="4:168" x14ac:dyDescent="0.15">
      <c r="D515" s="234">
        <v>345</v>
      </c>
      <c r="E515" s="933"/>
      <c r="F515" s="934"/>
      <c r="G515" s="935"/>
      <c r="H515" s="936"/>
      <c r="I515" s="937"/>
      <c r="J515" s="938"/>
      <c r="K515" s="939"/>
      <c r="L515" s="939"/>
      <c r="M515" s="930"/>
      <c r="N515" s="931"/>
      <c r="O515" s="932"/>
      <c r="P515" s="938"/>
      <c r="Q515" s="938"/>
      <c r="R515" s="938"/>
      <c r="S515" s="938"/>
      <c r="T515" s="940"/>
      <c r="U515" s="940"/>
      <c r="V515" s="940"/>
      <c r="W515" s="940"/>
      <c r="X515" s="940"/>
      <c r="Y515" s="940"/>
      <c r="Z515" s="940"/>
      <c r="AA515" s="940"/>
      <c r="AB515" s="940"/>
      <c r="AC515" s="940"/>
      <c r="AD515" s="949"/>
      <c r="AE515" s="950"/>
      <c r="AF515" s="950"/>
      <c r="AG515" s="943"/>
      <c r="AH515" s="940"/>
      <c r="AI515" s="940"/>
      <c r="AJ515" s="938"/>
      <c r="AK515" s="938"/>
      <c r="AL515" s="938"/>
      <c r="AM515" s="938"/>
      <c r="AN515" s="944"/>
      <c r="AO515" s="944"/>
      <c r="AP515" s="944"/>
      <c r="AQ515" s="940"/>
      <c r="AR515" s="940"/>
      <c r="AS515" s="945">
        <f t="shared" si="139"/>
        <v>0</v>
      </c>
      <c r="AT515" s="945"/>
      <c r="AU515" s="945"/>
      <c r="AV515" s="945"/>
      <c r="AW515" s="946"/>
      <c r="AX515" s="947"/>
      <c r="AY515" s="948"/>
      <c r="AZ515" s="948"/>
      <c r="BA515" s="948"/>
      <c r="BB515" s="948"/>
      <c r="DT515"/>
      <c r="DU515"/>
      <c r="DV515"/>
      <c r="DW515"/>
      <c r="DX515"/>
      <c r="DY515"/>
      <c r="DZ515"/>
      <c r="EA515"/>
      <c r="EB515"/>
      <c r="EC515"/>
      <c r="EL515" s="13"/>
      <c r="EM515" s="13"/>
      <c r="EN515" s="27">
        <f t="shared" si="138"/>
        <v>0</v>
      </c>
      <c r="EO515" s="27" t="str">
        <f t="shared" si="127"/>
        <v/>
      </c>
      <c r="EP515" s="13"/>
      <c r="EQ515" s="13">
        <f>IF(AND(OR($P515="固・国A",$P515="固・国B",$P515="固"),OR($AJ515=PL①!$H$29,$AJ515=PL①!$H$30,$AJ515=PL①!$H$31)),1,0)</f>
        <v>0</v>
      </c>
      <c r="ER515" s="13">
        <f t="shared" si="128"/>
        <v>0</v>
      </c>
      <c r="ES515" s="13">
        <f>IF(ER515=0,1,IF($R$74="",0,VLOOKUP($R$74,PL②!A$58:$P$1530,ER515))+IF($AG$74="",0,VLOOKUP($AG$74,PL②!A$58:$P$1530,ER515))+IF($AV$74="",0,VLOOKUP($AV$74,PL②!A$58:$P$1530,ER515)))</f>
        <v>1</v>
      </c>
      <c r="ET515" s="13" t="str">
        <f t="shared" si="129"/>
        <v/>
      </c>
      <c r="EU515" s="13"/>
      <c r="EV515" s="13">
        <f>IF(OR($P515="固・国A",$P515="固・国B",$P515=PL①!$A$32,$P515=PL①!$A$33),1,0)</f>
        <v>1</v>
      </c>
      <c r="EY515" s="13">
        <f t="shared" si="130"/>
        <v>0</v>
      </c>
      <c r="EZ515" s="13">
        <f t="shared" si="131"/>
        <v>0</v>
      </c>
      <c r="FA515" s="13">
        <f>IF(AND($AJ515=PL①!$H$32,OR(入力①申請書項目!$P515="固・国A",入力①申請書項目!$P515="固・国B",入力①申請書項目!$P515="固")),1,0)</f>
        <v>0</v>
      </c>
      <c r="FB515" s="13">
        <f>IF(AND($R$70=PL②!$G$1,入力①申請書項目!$AJ515=PL①!$H$29,OR(入力①申請書項目!$P515="固・国A",入力①申請書項目!$P515="固・国B",入力①申請書項目!$P515=PL①!$A$32,入力①申請書項目!$P515=PL①!$A$33)),1,0)</f>
        <v>0</v>
      </c>
      <c r="FC515" s="13">
        <f>IF(AND($AW515=PL①!$D$29,OR(入力①申請書項目!$P515="固・国A",入力①申請書項目!$P515="固・国B",入力①申請書項目!$P515="固")),1,0)</f>
        <v>0</v>
      </c>
      <c r="FE515" s="27" t="str">
        <f t="shared" si="132"/>
        <v/>
      </c>
      <c r="FF515" s="27" t="str">
        <f t="shared" si="133"/>
        <v/>
      </c>
      <c r="FG515" s="27" t="str">
        <f t="shared" si="134"/>
        <v/>
      </c>
      <c r="FH515" s="27" t="str">
        <f t="shared" si="135"/>
        <v/>
      </c>
      <c r="FI515" s="27" t="str">
        <f t="shared" si="136"/>
        <v/>
      </c>
      <c r="FK515" s="42">
        <f t="shared" si="137"/>
        <v>1</v>
      </c>
      <c r="FL515" s="42" t="str">
        <f t="shared" si="126"/>
        <v/>
      </c>
    </row>
    <row r="516" spans="4:168" x14ac:dyDescent="0.15">
      <c r="D516" s="234">
        <v>346</v>
      </c>
      <c r="E516" s="933"/>
      <c r="F516" s="934"/>
      <c r="G516" s="935"/>
      <c r="H516" s="936"/>
      <c r="I516" s="937"/>
      <c r="J516" s="938"/>
      <c r="K516" s="939"/>
      <c r="L516" s="939"/>
      <c r="M516" s="930"/>
      <c r="N516" s="931"/>
      <c r="O516" s="932"/>
      <c r="P516" s="938"/>
      <c r="Q516" s="938"/>
      <c r="R516" s="938"/>
      <c r="S516" s="938"/>
      <c r="T516" s="940"/>
      <c r="U516" s="940"/>
      <c r="V516" s="940"/>
      <c r="W516" s="940"/>
      <c r="X516" s="940"/>
      <c r="Y516" s="940"/>
      <c r="Z516" s="940"/>
      <c r="AA516" s="940"/>
      <c r="AB516" s="940"/>
      <c r="AC516" s="940"/>
      <c r="AD516" s="941"/>
      <c r="AE516" s="942"/>
      <c r="AF516" s="942"/>
      <c r="AG516" s="952"/>
      <c r="AH516" s="952"/>
      <c r="AI516" s="943"/>
      <c r="AJ516" s="953"/>
      <c r="AK516" s="954"/>
      <c r="AL516" s="954"/>
      <c r="AM516" s="955"/>
      <c r="AN516" s="944"/>
      <c r="AO516" s="944"/>
      <c r="AP516" s="944"/>
      <c r="AQ516" s="951"/>
      <c r="AR516" s="952"/>
      <c r="AS516" s="945">
        <f t="shared" si="139"/>
        <v>0</v>
      </c>
      <c r="AT516" s="945"/>
      <c r="AU516" s="945"/>
      <c r="AV516" s="945"/>
      <c r="AW516" s="946"/>
      <c r="AX516" s="947"/>
      <c r="AY516" s="948"/>
      <c r="AZ516" s="948"/>
      <c r="BA516" s="948"/>
      <c r="BB516" s="948"/>
      <c r="DT516"/>
      <c r="DU516"/>
      <c r="DV516"/>
      <c r="DW516"/>
      <c r="DX516"/>
      <c r="DY516"/>
      <c r="DZ516"/>
      <c r="EA516"/>
      <c r="EB516"/>
      <c r="EC516"/>
      <c r="EL516" s="13"/>
      <c r="EM516" s="13"/>
      <c r="EN516" s="27">
        <f t="shared" si="138"/>
        <v>0</v>
      </c>
      <c r="EO516" s="27" t="str">
        <f t="shared" si="127"/>
        <v/>
      </c>
      <c r="EP516" s="13"/>
      <c r="EQ516" s="13">
        <f>IF(AND(OR($P516="固・国A",$P516="固・国B",$P516="固"),OR($AJ516=PL①!$H$29,$AJ516=PL①!$H$30,$AJ516=PL①!$H$31)),1,0)</f>
        <v>0</v>
      </c>
      <c r="ER516" s="13">
        <f t="shared" si="128"/>
        <v>0</v>
      </c>
      <c r="ES516" s="13">
        <f>IF(ER516=0,1,IF($R$74="",0,VLOOKUP($R$74,PL②!A$58:$P$1530,ER516))+IF($AG$74="",0,VLOOKUP($AG$74,PL②!A$58:$P$1530,ER516))+IF($AV$74="",0,VLOOKUP($AV$74,PL②!A$58:$P$1530,ER516)))</f>
        <v>1</v>
      </c>
      <c r="ET516" s="13" t="str">
        <f t="shared" si="129"/>
        <v/>
      </c>
      <c r="EU516" s="13"/>
      <c r="EV516" s="13">
        <f>IF(OR($P516="固・国A",$P516="固・国B",$P516=PL①!$A$32,$P516=PL①!$A$33),1,0)</f>
        <v>1</v>
      </c>
      <c r="EY516" s="13">
        <f t="shared" si="130"/>
        <v>0</v>
      </c>
      <c r="EZ516" s="13">
        <f t="shared" si="131"/>
        <v>0</v>
      </c>
      <c r="FA516" s="13">
        <f>IF(AND($AJ516=PL①!$H$32,OR(入力①申請書項目!$P516="固・国A",入力①申請書項目!$P516="固・国B",入力①申請書項目!$P516="固")),1,0)</f>
        <v>0</v>
      </c>
      <c r="FB516" s="13">
        <f>IF(AND($R$70=PL②!$G$1,入力①申請書項目!$AJ516=PL①!$H$29,OR(入力①申請書項目!$P516="固・国A",入力①申請書項目!$P516="固・国B",入力①申請書項目!$P516=PL①!$A$32,入力①申請書項目!$P516=PL①!$A$33)),1,0)</f>
        <v>0</v>
      </c>
      <c r="FC516" s="13">
        <f>IF(AND($AW516=PL①!$D$29,OR(入力①申請書項目!$P516="固・国A",入力①申請書項目!$P516="固・国B",入力①申請書項目!$P516="固")),1,0)</f>
        <v>0</v>
      </c>
      <c r="FE516" s="27" t="str">
        <f t="shared" si="132"/>
        <v/>
      </c>
      <c r="FF516" s="27" t="str">
        <f t="shared" si="133"/>
        <v/>
      </c>
      <c r="FG516" s="27" t="str">
        <f t="shared" si="134"/>
        <v/>
      </c>
      <c r="FH516" s="27" t="str">
        <f t="shared" si="135"/>
        <v/>
      </c>
      <c r="FI516" s="27" t="str">
        <f t="shared" si="136"/>
        <v/>
      </c>
      <c r="FK516" s="42">
        <f t="shared" si="137"/>
        <v>1</v>
      </c>
      <c r="FL516" s="42" t="str">
        <f t="shared" si="126"/>
        <v/>
      </c>
    </row>
    <row r="517" spans="4:168" x14ac:dyDescent="0.15">
      <c r="D517" s="234">
        <v>347</v>
      </c>
      <c r="E517" s="933"/>
      <c r="F517" s="934"/>
      <c r="G517" s="935"/>
      <c r="H517" s="936"/>
      <c r="I517" s="937"/>
      <c r="J517" s="938"/>
      <c r="K517" s="939"/>
      <c r="L517" s="939"/>
      <c r="M517" s="930"/>
      <c r="N517" s="931"/>
      <c r="O517" s="932"/>
      <c r="P517" s="938"/>
      <c r="Q517" s="938"/>
      <c r="R517" s="938"/>
      <c r="S517" s="938"/>
      <c r="T517" s="940"/>
      <c r="U517" s="940"/>
      <c r="V517" s="940"/>
      <c r="W517" s="940"/>
      <c r="X517" s="940"/>
      <c r="Y517" s="940"/>
      <c r="Z517" s="940"/>
      <c r="AA517" s="940"/>
      <c r="AB517" s="940"/>
      <c r="AC517" s="940"/>
      <c r="AD517" s="941"/>
      <c r="AE517" s="942"/>
      <c r="AF517" s="942"/>
      <c r="AG517" s="943"/>
      <c r="AH517" s="940"/>
      <c r="AI517" s="940"/>
      <c r="AJ517" s="938"/>
      <c r="AK517" s="938"/>
      <c r="AL517" s="938"/>
      <c r="AM517" s="938"/>
      <c r="AN517" s="944"/>
      <c r="AO517" s="944"/>
      <c r="AP517" s="944"/>
      <c r="AQ517" s="940"/>
      <c r="AR517" s="940"/>
      <c r="AS517" s="945">
        <f t="shared" si="139"/>
        <v>0</v>
      </c>
      <c r="AT517" s="945"/>
      <c r="AU517" s="945"/>
      <c r="AV517" s="945"/>
      <c r="AW517" s="946"/>
      <c r="AX517" s="947"/>
      <c r="AY517" s="948"/>
      <c r="AZ517" s="948"/>
      <c r="BA517" s="948"/>
      <c r="BB517" s="948"/>
      <c r="DT517"/>
      <c r="DU517"/>
      <c r="DV517"/>
      <c r="DW517"/>
      <c r="DX517"/>
      <c r="DY517"/>
      <c r="DZ517"/>
      <c r="EA517"/>
      <c r="EB517"/>
      <c r="EC517"/>
      <c r="EL517" s="13"/>
      <c r="EM517" s="13"/>
      <c r="EN517" s="27">
        <f t="shared" si="138"/>
        <v>0</v>
      </c>
      <c r="EO517" s="27" t="str">
        <f t="shared" si="127"/>
        <v/>
      </c>
      <c r="EP517" s="13"/>
      <c r="EQ517" s="13">
        <f>IF(AND(OR($P517="固・国A",$P517="固・国B",$P517="固"),OR($AJ517=PL①!$H$29,$AJ517=PL①!$H$30,$AJ517=PL①!$H$31)),1,0)</f>
        <v>0</v>
      </c>
      <c r="ER517" s="13">
        <f t="shared" si="128"/>
        <v>0</v>
      </c>
      <c r="ES517" s="13">
        <f>IF(ER517=0,1,IF($R$74="",0,VLOOKUP($R$74,PL②!A$58:$P$1530,ER517))+IF($AG$74="",0,VLOOKUP($AG$74,PL②!A$58:$P$1530,ER517))+IF($AV$74="",0,VLOOKUP($AV$74,PL②!A$58:$P$1530,ER517)))</f>
        <v>1</v>
      </c>
      <c r="ET517" s="13" t="str">
        <f t="shared" si="129"/>
        <v/>
      </c>
      <c r="EU517" s="13"/>
      <c r="EV517" s="13">
        <f>IF(OR($P517="固・国A",$P517="固・国B",$P517=PL①!$A$32,$P517=PL①!$A$33),1,0)</f>
        <v>1</v>
      </c>
      <c r="EY517" s="13">
        <f t="shared" si="130"/>
        <v>0</v>
      </c>
      <c r="EZ517" s="13">
        <f t="shared" si="131"/>
        <v>0</v>
      </c>
      <c r="FA517" s="13">
        <f>IF(AND($AJ517=PL①!$H$32,OR(入力①申請書項目!$P517="固・国A",入力①申請書項目!$P517="固・国B",入力①申請書項目!$P517="固")),1,0)</f>
        <v>0</v>
      </c>
      <c r="FB517" s="13">
        <f>IF(AND($R$70=PL②!$G$1,入力①申請書項目!$AJ517=PL①!$H$29,OR(入力①申請書項目!$P517="固・国A",入力①申請書項目!$P517="固・国B",入力①申請書項目!$P517=PL①!$A$32,入力①申請書項目!$P517=PL①!$A$33)),1,0)</f>
        <v>0</v>
      </c>
      <c r="FC517" s="13">
        <f>IF(AND($AW517=PL①!$D$29,OR(入力①申請書項目!$P517="固・国A",入力①申請書項目!$P517="固・国B",入力①申請書項目!$P517="固")),1,0)</f>
        <v>0</v>
      </c>
      <c r="FE517" s="27" t="str">
        <f t="shared" si="132"/>
        <v/>
      </c>
      <c r="FF517" s="27" t="str">
        <f t="shared" si="133"/>
        <v/>
      </c>
      <c r="FG517" s="27" t="str">
        <f t="shared" si="134"/>
        <v/>
      </c>
      <c r="FH517" s="27" t="str">
        <f t="shared" si="135"/>
        <v/>
      </c>
      <c r="FI517" s="27" t="str">
        <f t="shared" si="136"/>
        <v/>
      </c>
      <c r="FK517" s="42">
        <f t="shared" si="137"/>
        <v>1</v>
      </c>
      <c r="FL517" s="42" t="str">
        <f t="shared" si="126"/>
        <v/>
      </c>
    </row>
    <row r="518" spans="4:168" x14ac:dyDescent="0.15">
      <c r="D518" s="234">
        <v>348</v>
      </c>
      <c r="E518" s="933"/>
      <c r="F518" s="934"/>
      <c r="G518" s="935"/>
      <c r="H518" s="936"/>
      <c r="I518" s="937"/>
      <c r="J518" s="938"/>
      <c r="K518" s="939"/>
      <c r="L518" s="939"/>
      <c r="M518" s="930"/>
      <c r="N518" s="931"/>
      <c r="O518" s="932"/>
      <c r="P518" s="938"/>
      <c r="Q518" s="938"/>
      <c r="R518" s="938"/>
      <c r="S518" s="938"/>
      <c r="T518" s="940"/>
      <c r="U518" s="940"/>
      <c r="V518" s="940"/>
      <c r="W518" s="940"/>
      <c r="X518" s="940"/>
      <c r="Y518" s="940"/>
      <c r="Z518" s="940"/>
      <c r="AA518" s="940"/>
      <c r="AB518" s="940"/>
      <c r="AC518" s="940"/>
      <c r="AD518" s="949"/>
      <c r="AE518" s="950"/>
      <c r="AF518" s="950"/>
      <c r="AG518" s="943"/>
      <c r="AH518" s="940"/>
      <c r="AI518" s="940"/>
      <c r="AJ518" s="938"/>
      <c r="AK518" s="938"/>
      <c r="AL518" s="938"/>
      <c r="AM518" s="938"/>
      <c r="AN518" s="944"/>
      <c r="AO518" s="944"/>
      <c r="AP518" s="944"/>
      <c r="AQ518" s="940"/>
      <c r="AR518" s="940"/>
      <c r="AS518" s="945">
        <f t="shared" si="139"/>
        <v>0</v>
      </c>
      <c r="AT518" s="945"/>
      <c r="AU518" s="945"/>
      <c r="AV518" s="945"/>
      <c r="AW518" s="946"/>
      <c r="AX518" s="947"/>
      <c r="AY518" s="948"/>
      <c r="AZ518" s="948"/>
      <c r="BA518" s="948"/>
      <c r="BB518" s="948"/>
      <c r="DT518"/>
      <c r="DU518"/>
      <c r="DV518"/>
      <c r="DW518"/>
      <c r="DX518"/>
      <c r="DY518"/>
      <c r="DZ518"/>
      <c r="EA518"/>
      <c r="EB518"/>
      <c r="EC518"/>
      <c r="EL518" s="13"/>
      <c r="EM518" s="13"/>
      <c r="EN518" s="27">
        <f t="shared" si="138"/>
        <v>0</v>
      </c>
      <c r="EO518" s="27" t="str">
        <f t="shared" si="127"/>
        <v/>
      </c>
      <c r="EP518" s="13"/>
      <c r="EQ518" s="13">
        <f>IF(AND(OR($P518="固・国A",$P518="固・国B",$P518="固"),OR($AJ518=PL①!$H$29,$AJ518=PL①!$H$30,$AJ518=PL①!$H$31)),1,0)</f>
        <v>0</v>
      </c>
      <c r="ER518" s="13">
        <f t="shared" si="128"/>
        <v>0</v>
      </c>
      <c r="ES518" s="13">
        <f>IF(ER518=0,1,IF($R$74="",0,VLOOKUP($R$74,PL②!A$58:$P$1530,ER518))+IF($AG$74="",0,VLOOKUP($AG$74,PL②!A$58:$P$1530,ER518))+IF($AV$74="",0,VLOOKUP($AV$74,PL②!A$58:$P$1530,ER518)))</f>
        <v>1</v>
      </c>
      <c r="ET518" s="13" t="str">
        <f t="shared" si="129"/>
        <v/>
      </c>
      <c r="EU518" s="13"/>
      <c r="EV518" s="13">
        <f>IF(OR($P518="固・国A",$P518="固・国B",$P518=PL①!$A$32,$P518=PL①!$A$33),1,0)</f>
        <v>1</v>
      </c>
      <c r="EY518" s="13">
        <f t="shared" si="130"/>
        <v>0</v>
      </c>
      <c r="EZ518" s="13">
        <f t="shared" si="131"/>
        <v>0</v>
      </c>
      <c r="FA518" s="13">
        <f>IF(AND($AJ518=PL①!$H$32,OR(入力①申請書項目!$P518="固・国A",入力①申請書項目!$P518="固・国B",入力①申請書項目!$P518="固")),1,0)</f>
        <v>0</v>
      </c>
      <c r="FB518" s="13">
        <f>IF(AND($R$70=PL②!$G$1,入力①申請書項目!$AJ518=PL①!$H$29,OR(入力①申請書項目!$P518="固・国A",入力①申請書項目!$P518="固・国B",入力①申請書項目!$P518=PL①!$A$32,入力①申請書項目!$P518=PL①!$A$33)),1,0)</f>
        <v>0</v>
      </c>
      <c r="FC518" s="13">
        <f>IF(AND($AW518=PL①!$D$29,OR(入力①申請書項目!$P518="固・国A",入力①申請書項目!$P518="固・国B",入力①申請書項目!$P518="固")),1,0)</f>
        <v>0</v>
      </c>
      <c r="FE518" s="27" t="str">
        <f t="shared" si="132"/>
        <v/>
      </c>
      <c r="FF518" s="27" t="str">
        <f t="shared" si="133"/>
        <v/>
      </c>
      <c r="FG518" s="27" t="str">
        <f t="shared" si="134"/>
        <v/>
      </c>
      <c r="FH518" s="27" t="str">
        <f t="shared" si="135"/>
        <v/>
      </c>
      <c r="FI518" s="27" t="str">
        <f t="shared" si="136"/>
        <v/>
      </c>
      <c r="FK518" s="42">
        <f t="shared" si="137"/>
        <v>1</v>
      </c>
      <c r="FL518" s="42" t="str">
        <f t="shared" si="126"/>
        <v/>
      </c>
    </row>
    <row r="519" spans="4:168" x14ac:dyDescent="0.15">
      <c r="D519" s="234">
        <v>349</v>
      </c>
      <c r="E519" s="933"/>
      <c r="F519" s="934"/>
      <c r="G519" s="935"/>
      <c r="H519" s="936"/>
      <c r="I519" s="937"/>
      <c r="J519" s="938"/>
      <c r="K519" s="939"/>
      <c r="L519" s="939"/>
      <c r="M519" s="930"/>
      <c r="N519" s="931"/>
      <c r="O519" s="932"/>
      <c r="P519" s="938"/>
      <c r="Q519" s="938"/>
      <c r="R519" s="938"/>
      <c r="S519" s="938"/>
      <c r="T519" s="940"/>
      <c r="U519" s="940"/>
      <c r="V519" s="940"/>
      <c r="W519" s="940"/>
      <c r="X519" s="940"/>
      <c r="Y519" s="940"/>
      <c r="Z519" s="940"/>
      <c r="AA519" s="940"/>
      <c r="AB519" s="940"/>
      <c r="AC519" s="940"/>
      <c r="AD519" s="941"/>
      <c r="AE519" s="942"/>
      <c r="AF519" s="942"/>
      <c r="AG519" s="952"/>
      <c r="AH519" s="952"/>
      <c r="AI519" s="943"/>
      <c r="AJ519" s="953"/>
      <c r="AK519" s="954"/>
      <c r="AL519" s="954"/>
      <c r="AM519" s="955"/>
      <c r="AN519" s="944"/>
      <c r="AO519" s="944"/>
      <c r="AP519" s="944"/>
      <c r="AQ519" s="951"/>
      <c r="AR519" s="952"/>
      <c r="AS519" s="945">
        <f t="shared" si="139"/>
        <v>0</v>
      </c>
      <c r="AT519" s="945"/>
      <c r="AU519" s="945"/>
      <c r="AV519" s="945"/>
      <c r="AW519" s="946"/>
      <c r="AX519" s="947"/>
      <c r="AY519" s="948"/>
      <c r="AZ519" s="948"/>
      <c r="BA519" s="948"/>
      <c r="BB519" s="948"/>
      <c r="DT519"/>
      <c r="DU519"/>
      <c r="DV519"/>
      <c r="DW519"/>
      <c r="DX519"/>
      <c r="DY519"/>
      <c r="DZ519"/>
      <c r="EA519"/>
      <c r="EB519"/>
      <c r="EC519"/>
      <c r="EL519" s="13"/>
      <c r="EM519" s="13"/>
      <c r="EN519" s="27">
        <f t="shared" si="138"/>
        <v>0</v>
      </c>
      <c r="EO519" s="27" t="str">
        <f t="shared" si="127"/>
        <v/>
      </c>
      <c r="EP519" s="13"/>
      <c r="EQ519" s="13">
        <f>IF(AND(OR($P519="固・国A",$P519="固・国B",$P519="固"),OR($AJ519=PL①!$H$29,$AJ519=PL①!$H$30,$AJ519=PL①!$H$31)),1,0)</f>
        <v>0</v>
      </c>
      <c r="ER519" s="13">
        <f t="shared" si="128"/>
        <v>0</v>
      </c>
      <c r="ES519" s="13">
        <f>IF(ER519=0,1,IF($R$74="",0,VLOOKUP($R$74,PL②!A$58:$P$1530,ER519))+IF($AG$74="",0,VLOOKUP($AG$74,PL②!A$58:$P$1530,ER519))+IF($AV$74="",0,VLOOKUP($AV$74,PL②!A$58:$P$1530,ER519)))</f>
        <v>1</v>
      </c>
      <c r="ET519" s="13" t="str">
        <f t="shared" si="129"/>
        <v/>
      </c>
      <c r="EU519" s="13"/>
      <c r="EV519" s="13">
        <f>IF(OR($P519="固・国A",$P519="固・国B",$P519=PL①!$A$32,$P519=PL①!$A$33),1,0)</f>
        <v>1</v>
      </c>
      <c r="EY519" s="13">
        <f t="shared" si="130"/>
        <v>0</v>
      </c>
      <c r="EZ519" s="13">
        <f t="shared" si="131"/>
        <v>0</v>
      </c>
      <c r="FA519" s="13">
        <f>IF(AND($AJ519=PL①!$H$32,OR(入力①申請書項目!$P519="固・国A",入力①申請書項目!$P519="固・国B",入力①申請書項目!$P519="固")),1,0)</f>
        <v>0</v>
      </c>
      <c r="FB519" s="13">
        <f>IF(AND($R$70=PL②!$G$1,入力①申請書項目!$AJ519=PL①!$H$29,OR(入力①申請書項目!$P519="固・国A",入力①申請書項目!$P519="固・国B",入力①申請書項目!$P519=PL①!$A$32,入力①申請書項目!$P519=PL①!$A$33)),1,0)</f>
        <v>0</v>
      </c>
      <c r="FC519" s="13">
        <f>IF(AND($AW519=PL①!$D$29,OR(入力①申請書項目!$P519="固・国A",入力①申請書項目!$P519="固・国B",入力①申請書項目!$P519="固")),1,0)</f>
        <v>0</v>
      </c>
      <c r="FE519" s="27" t="str">
        <f t="shared" si="132"/>
        <v/>
      </c>
      <c r="FF519" s="27" t="str">
        <f t="shared" si="133"/>
        <v/>
      </c>
      <c r="FG519" s="27" t="str">
        <f t="shared" si="134"/>
        <v/>
      </c>
      <c r="FH519" s="27" t="str">
        <f t="shared" si="135"/>
        <v/>
      </c>
      <c r="FI519" s="27" t="str">
        <f t="shared" si="136"/>
        <v/>
      </c>
      <c r="FK519" s="42">
        <f t="shared" si="137"/>
        <v>1</v>
      </c>
      <c r="FL519" s="42" t="str">
        <f t="shared" si="126"/>
        <v/>
      </c>
    </row>
    <row r="520" spans="4:168" x14ac:dyDescent="0.15">
      <c r="D520" s="234">
        <v>350</v>
      </c>
      <c r="E520" s="933"/>
      <c r="F520" s="934"/>
      <c r="G520" s="935"/>
      <c r="H520" s="936"/>
      <c r="I520" s="937"/>
      <c r="J520" s="938"/>
      <c r="K520" s="939"/>
      <c r="L520" s="939"/>
      <c r="M520" s="930"/>
      <c r="N520" s="931"/>
      <c r="O520" s="932"/>
      <c r="P520" s="938"/>
      <c r="Q520" s="938"/>
      <c r="R520" s="938"/>
      <c r="S520" s="938"/>
      <c r="T520" s="940"/>
      <c r="U520" s="940"/>
      <c r="V520" s="940"/>
      <c r="W520" s="940"/>
      <c r="X520" s="940"/>
      <c r="Y520" s="940"/>
      <c r="Z520" s="940"/>
      <c r="AA520" s="940"/>
      <c r="AB520" s="940"/>
      <c r="AC520" s="940"/>
      <c r="AD520" s="941"/>
      <c r="AE520" s="942"/>
      <c r="AF520" s="942"/>
      <c r="AG520" s="943"/>
      <c r="AH520" s="940"/>
      <c r="AI520" s="940"/>
      <c r="AJ520" s="938"/>
      <c r="AK520" s="938"/>
      <c r="AL520" s="938"/>
      <c r="AM520" s="938"/>
      <c r="AN520" s="944"/>
      <c r="AO520" s="944"/>
      <c r="AP520" s="944"/>
      <c r="AQ520" s="940"/>
      <c r="AR520" s="940"/>
      <c r="AS520" s="945">
        <f t="shared" si="139"/>
        <v>0</v>
      </c>
      <c r="AT520" s="945"/>
      <c r="AU520" s="945"/>
      <c r="AV520" s="945"/>
      <c r="AW520" s="946"/>
      <c r="AX520" s="947"/>
      <c r="AY520" s="948"/>
      <c r="AZ520" s="948"/>
      <c r="BA520" s="948"/>
      <c r="BB520" s="948"/>
      <c r="DT520"/>
      <c r="DU520"/>
      <c r="DV520"/>
      <c r="DW520"/>
      <c r="DX520"/>
      <c r="DY520"/>
      <c r="DZ520"/>
      <c r="EA520"/>
      <c r="EB520"/>
      <c r="EC520"/>
      <c r="EL520" s="13"/>
      <c r="EM520" s="13"/>
      <c r="EN520" s="27">
        <f t="shared" si="138"/>
        <v>0</v>
      </c>
      <c r="EO520" s="27" t="str">
        <f t="shared" si="127"/>
        <v/>
      </c>
      <c r="EP520" s="13"/>
      <c r="EQ520" s="13">
        <f>IF(AND(OR($P520="固・国A",$P520="固・国B",$P520="固"),OR($AJ520=PL①!$H$29,$AJ520=PL①!$H$30,$AJ520=PL①!$H$31)),1,0)</f>
        <v>0</v>
      </c>
      <c r="ER520" s="13">
        <f t="shared" si="128"/>
        <v>0</v>
      </c>
      <c r="ES520" s="13">
        <f>IF(ER520=0,1,IF($R$74="",0,VLOOKUP($R$74,PL②!A$58:$P$1530,ER520))+IF($AG$74="",0,VLOOKUP($AG$74,PL②!A$58:$P$1530,ER520))+IF($AV$74="",0,VLOOKUP($AV$74,PL②!A$58:$P$1530,ER520)))</f>
        <v>1</v>
      </c>
      <c r="ET520" s="13" t="str">
        <f t="shared" si="129"/>
        <v/>
      </c>
      <c r="EU520" s="13"/>
      <c r="EV520" s="13">
        <f>IF(OR($P520="固・国A",$P520="固・国B",$P520=PL①!$A$32,$P520=PL①!$A$33),1,0)</f>
        <v>1</v>
      </c>
      <c r="EY520" s="13">
        <f t="shared" si="130"/>
        <v>0</v>
      </c>
      <c r="EZ520" s="13">
        <f t="shared" si="131"/>
        <v>0</v>
      </c>
      <c r="FA520" s="13">
        <f>IF(AND($AJ520=PL①!$H$32,OR(入力①申請書項目!$P520="固・国A",入力①申請書項目!$P520="固・国B",入力①申請書項目!$P520="固")),1,0)</f>
        <v>0</v>
      </c>
      <c r="FB520" s="13">
        <f>IF(AND($R$70=PL②!$G$1,入力①申請書項目!$AJ520=PL①!$H$29,OR(入力①申請書項目!$P520="固・国A",入力①申請書項目!$P520="固・国B",入力①申請書項目!$P520=PL①!$A$32,入力①申請書項目!$P520=PL①!$A$33)),1,0)</f>
        <v>0</v>
      </c>
      <c r="FC520" s="13">
        <f>IF(AND($AW520=PL①!$D$29,OR(入力①申請書項目!$P520="固・国A",入力①申請書項目!$P520="固・国B",入力①申請書項目!$P520="固")),1,0)</f>
        <v>0</v>
      </c>
      <c r="FE520" s="27" t="str">
        <f t="shared" si="132"/>
        <v/>
      </c>
      <c r="FF520" s="27" t="str">
        <f t="shared" si="133"/>
        <v/>
      </c>
      <c r="FG520" s="27" t="str">
        <f t="shared" si="134"/>
        <v/>
      </c>
      <c r="FH520" s="27" t="str">
        <f t="shared" si="135"/>
        <v/>
      </c>
      <c r="FI520" s="27" t="str">
        <f t="shared" si="136"/>
        <v/>
      </c>
      <c r="FK520" s="42">
        <f t="shared" si="137"/>
        <v>1</v>
      </c>
      <c r="FL520" s="42" t="str">
        <f t="shared" si="126"/>
        <v/>
      </c>
    </row>
    <row r="521" spans="4:168" x14ac:dyDescent="0.15">
      <c r="D521" s="234">
        <v>351</v>
      </c>
      <c r="E521" s="933"/>
      <c r="F521" s="934"/>
      <c r="G521" s="935"/>
      <c r="H521" s="936"/>
      <c r="I521" s="937"/>
      <c r="J521" s="938"/>
      <c r="K521" s="939"/>
      <c r="L521" s="939"/>
      <c r="M521" s="930"/>
      <c r="N521" s="931"/>
      <c r="O521" s="932"/>
      <c r="P521" s="938"/>
      <c r="Q521" s="938"/>
      <c r="R521" s="938"/>
      <c r="S521" s="938"/>
      <c r="T521" s="940"/>
      <c r="U521" s="940"/>
      <c r="V521" s="940"/>
      <c r="W521" s="940"/>
      <c r="X521" s="940"/>
      <c r="Y521" s="940"/>
      <c r="Z521" s="940"/>
      <c r="AA521" s="940"/>
      <c r="AB521" s="940"/>
      <c r="AC521" s="940"/>
      <c r="AD521" s="949"/>
      <c r="AE521" s="950"/>
      <c r="AF521" s="950"/>
      <c r="AG521" s="943"/>
      <c r="AH521" s="940"/>
      <c r="AI521" s="940"/>
      <c r="AJ521" s="938"/>
      <c r="AK521" s="938"/>
      <c r="AL521" s="938"/>
      <c r="AM521" s="938"/>
      <c r="AN521" s="944"/>
      <c r="AO521" s="944"/>
      <c r="AP521" s="944"/>
      <c r="AQ521" s="940"/>
      <c r="AR521" s="940"/>
      <c r="AS521" s="945">
        <f t="shared" si="139"/>
        <v>0</v>
      </c>
      <c r="AT521" s="945"/>
      <c r="AU521" s="945"/>
      <c r="AV521" s="945"/>
      <c r="AW521" s="946"/>
      <c r="AX521" s="947"/>
      <c r="AY521" s="948"/>
      <c r="AZ521" s="948"/>
      <c r="BA521" s="948"/>
      <c r="BB521" s="948"/>
      <c r="DT521"/>
      <c r="DU521"/>
      <c r="DV521"/>
      <c r="DW521"/>
      <c r="DX521"/>
      <c r="DY521"/>
      <c r="DZ521"/>
      <c r="EA521"/>
      <c r="EB521"/>
      <c r="EC521"/>
      <c r="EL521" s="13"/>
      <c r="EM521" s="13"/>
      <c r="EN521" s="27">
        <f t="shared" si="138"/>
        <v>0</v>
      </c>
      <c r="EO521" s="27" t="str">
        <f t="shared" si="127"/>
        <v/>
      </c>
      <c r="EP521" s="13"/>
      <c r="EQ521" s="13">
        <f>IF(AND(OR($P521="固・国A",$P521="固・国B",$P521="固"),OR($AJ521=PL①!$H$29,$AJ521=PL①!$H$30,$AJ521=PL①!$H$31)),1,0)</f>
        <v>0</v>
      </c>
      <c r="ER521" s="13">
        <f t="shared" si="128"/>
        <v>0</v>
      </c>
      <c r="ES521" s="13">
        <f>IF(ER521=0,1,IF($R$74="",0,VLOOKUP($R$74,PL②!A$58:$P$1530,ER521))+IF($AG$74="",0,VLOOKUP($AG$74,PL②!A$58:$P$1530,ER521))+IF($AV$74="",0,VLOOKUP($AV$74,PL②!A$58:$P$1530,ER521)))</f>
        <v>1</v>
      </c>
      <c r="ET521" s="13" t="str">
        <f t="shared" si="129"/>
        <v/>
      </c>
      <c r="EU521" s="13"/>
      <c r="EV521" s="13">
        <f>IF(OR($P521="固・国A",$P521="固・国B",$P521=PL①!$A$32,$P521=PL①!$A$33),1,0)</f>
        <v>1</v>
      </c>
      <c r="EY521" s="13">
        <f t="shared" si="130"/>
        <v>0</v>
      </c>
      <c r="EZ521" s="13">
        <f t="shared" si="131"/>
        <v>0</v>
      </c>
      <c r="FA521" s="13">
        <f>IF(AND($AJ521=PL①!$H$32,OR(入力①申請書項目!$P521="固・国A",入力①申請書項目!$P521="固・国B",入力①申請書項目!$P521="固")),1,0)</f>
        <v>0</v>
      </c>
      <c r="FB521" s="13">
        <f>IF(AND($R$70=PL②!$G$1,入力①申請書項目!$AJ521=PL①!$H$29,OR(入力①申請書項目!$P521="固・国A",入力①申請書項目!$P521="固・国B",入力①申請書項目!$P521=PL①!$A$32,入力①申請書項目!$P521=PL①!$A$33)),1,0)</f>
        <v>0</v>
      </c>
      <c r="FC521" s="13">
        <f>IF(AND($AW521=PL①!$D$29,OR(入力①申請書項目!$P521="固・国A",入力①申請書項目!$P521="固・国B",入力①申請書項目!$P521="固")),1,0)</f>
        <v>0</v>
      </c>
      <c r="FE521" s="27" t="str">
        <f t="shared" si="132"/>
        <v/>
      </c>
      <c r="FF521" s="27" t="str">
        <f t="shared" si="133"/>
        <v/>
      </c>
      <c r="FG521" s="27" t="str">
        <f t="shared" si="134"/>
        <v/>
      </c>
      <c r="FH521" s="27" t="str">
        <f t="shared" si="135"/>
        <v/>
      </c>
      <c r="FI521" s="27" t="str">
        <f t="shared" si="136"/>
        <v/>
      </c>
      <c r="FK521" s="42">
        <f t="shared" si="137"/>
        <v>1</v>
      </c>
      <c r="FL521" s="42" t="str">
        <f t="shared" si="126"/>
        <v/>
      </c>
    </row>
    <row r="522" spans="4:168" x14ac:dyDescent="0.15">
      <c r="D522" s="234">
        <v>352</v>
      </c>
      <c r="E522" s="933"/>
      <c r="F522" s="934"/>
      <c r="G522" s="935"/>
      <c r="H522" s="936"/>
      <c r="I522" s="937"/>
      <c r="J522" s="938"/>
      <c r="K522" s="939"/>
      <c r="L522" s="939"/>
      <c r="M522" s="930"/>
      <c r="N522" s="931"/>
      <c r="O522" s="932"/>
      <c r="P522" s="938"/>
      <c r="Q522" s="938"/>
      <c r="R522" s="938"/>
      <c r="S522" s="938"/>
      <c r="T522" s="940"/>
      <c r="U522" s="940"/>
      <c r="V522" s="940"/>
      <c r="W522" s="940"/>
      <c r="X522" s="940"/>
      <c r="Y522" s="940"/>
      <c r="Z522" s="940"/>
      <c r="AA522" s="940"/>
      <c r="AB522" s="940"/>
      <c r="AC522" s="940"/>
      <c r="AD522" s="941"/>
      <c r="AE522" s="942"/>
      <c r="AF522" s="942"/>
      <c r="AG522" s="952"/>
      <c r="AH522" s="952"/>
      <c r="AI522" s="943"/>
      <c r="AJ522" s="953"/>
      <c r="AK522" s="954"/>
      <c r="AL522" s="954"/>
      <c r="AM522" s="955"/>
      <c r="AN522" s="944"/>
      <c r="AO522" s="944"/>
      <c r="AP522" s="944"/>
      <c r="AQ522" s="951"/>
      <c r="AR522" s="952"/>
      <c r="AS522" s="945">
        <f t="shared" si="139"/>
        <v>0</v>
      </c>
      <c r="AT522" s="945"/>
      <c r="AU522" s="945"/>
      <c r="AV522" s="945"/>
      <c r="AW522" s="946"/>
      <c r="AX522" s="947"/>
      <c r="AY522" s="948"/>
      <c r="AZ522" s="948"/>
      <c r="BA522" s="948"/>
      <c r="BB522" s="948"/>
      <c r="DT522"/>
      <c r="DU522"/>
      <c r="DV522"/>
      <c r="DW522"/>
      <c r="DX522"/>
      <c r="DY522"/>
      <c r="DZ522"/>
      <c r="EA522"/>
      <c r="EB522"/>
      <c r="EC522"/>
      <c r="EL522" s="13"/>
      <c r="EM522" s="13"/>
      <c r="EN522" s="27">
        <f t="shared" si="138"/>
        <v>0</v>
      </c>
      <c r="EO522" s="27" t="str">
        <f t="shared" si="127"/>
        <v/>
      </c>
      <c r="EP522" s="13"/>
      <c r="EQ522" s="13">
        <f>IF(AND(OR($P522="固・国A",$P522="固・国B",$P522="固"),OR($AJ522=PL①!$H$29,$AJ522=PL①!$H$30,$AJ522=PL①!$H$31)),1,0)</f>
        <v>0</v>
      </c>
      <c r="ER522" s="13">
        <f t="shared" si="128"/>
        <v>0</v>
      </c>
      <c r="ES522" s="13">
        <f>IF(ER522=0,1,IF($R$74="",0,VLOOKUP($R$74,PL②!A$58:$P$1530,ER522))+IF($AG$74="",0,VLOOKUP($AG$74,PL②!A$58:$P$1530,ER522))+IF($AV$74="",0,VLOOKUP($AV$74,PL②!A$58:$P$1530,ER522)))</f>
        <v>1</v>
      </c>
      <c r="ET522" s="13" t="str">
        <f t="shared" si="129"/>
        <v/>
      </c>
      <c r="EU522" s="13"/>
      <c r="EV522" s="13">
        <f>IF(OR($P522="固・国A",$P522="固・国B",$P522=PL①!$A$32,$P522=PL①!$A$33),1,0)</f>
        <v>1</v>
      </c>
      <c r="EY522" s="13">
        <f t="shared" si="130"/>
        <v>0</v>
      </c>
      <c r="EZ522" s="13">
        <f t="shared" si="131"/>
        <v>0</v>
      </c>
      <c r="FA522" s="13">
        <f>IF(AND($AJ522=PL①!$H$32,OR(入力①申請書項目!$P522="固・国A",入力①申請書項目!$P522="固・国B",入力①申請書項目!$P522="固")),1,0)</f>
        <v>0</v>
      </c>
      <c r="FB522" s="13">
        <f>IF(AND($R$70=PL②!$G$1,入力①申請書項目!$AJ522=PL①!$H$29,OR(入力①申請書項目!$P522="固・国A",入力①申請書項目!$P522="固・国B",入力①申請書項目!$P522=PL①!$A$32,入力①申請書項目!$P522=PL①!$A$33)),1,0)</f>
        <v>0</v>
      </c>
      <c r="FC522" s="13">
        <f>IF(AND($AW522=PL①!$D$29,OR(入力①申請書項目!$P522="固・国A",入力①申請書項目!$P522="固・国B",入力①申請書項目!$P522="固")),1,0)</f>
        <v>0</v>
      </c>
      <c r="FE522" s="27" t="str">
        <f t="shared" si="132"/>
        <v/>
      </c>
      <c r="FF522" s="27" t="str">
        <f t="shared" si="133"/>
        <v/>
      </c>
      <c r="FG522" s="27" t="str">
        <f t="shared" si="134"/>
        <v/>
      </c>
      <c r="FH522" s="27" t="str">
        <f t="shared" si="135"/>
        <v/>
      </c>
      <c r="FI522" s="27" t="str">
        <f t="shared" si="136"/>
        <v/>
      </c>
      <c r="FK522" s="42">
        <f t="shared" si="137"/>
        <v>1</v>
      </c>
      <c r="FL522" s="42" t="str">
        <f t="shared" si="126"/>
        <v/>
      </c>
    </row>
    <row r="523" spans="4:168" x14ac:dyDescent="0.15">
      <c r="D523" s="234">
        <v>353</v>
      </c>
      <c r="E523" s="933"/>
      <c r="F523" s="934"/>
      <c r="G523" s="935"/>
      <c r="H523" s="936"/>
      <c r="I523" s="937"/>
      <c r="J523" s="938"/>
      <c r="K523" s="939"/>
      <c r="L523" s="939"/>
      <c r="M523" s="930"/>
      <c r="N523" s="931"/>
      <c r="O523" s="932"/>
      <c r="P523" s="938"/>
      <c r="Q523" s="938"/>
      <c r="R523" s="938"/>
      <c r="S523" s="938"/>
      <c r="T523" s="940"/>
      <c r="U523" s="940"/>
      <c r="V523" s="940"/>
      <c r="W523" s="940"/>
      <c r="X523" s="940"/>
      <c r="Y523" s="940"/>
      <c r="Z523" s="940"/>
      <c r="AA523" s="940"/>
      <c r="AB523" s="940"/>
      <c r="AC523" s="940"/>
      <c r="AD523" s="941"/>
      <c r="AE523" s="942"/>
      <c r="AF523" s="942"/>
      <c r="AG523" s="943"/>
      <c r="AH523" s="940"/>
      <c r="AI523" s="940"/>
      <c r="AJ523" s="938"/>
      <c r="AK523" s="938"/>
      <c r="AL523" s="938"/>
      <c r="AM523" s="938"/>
      <c r="AN523" s="944"/>
      <c r="AO523" s="944"/>
      <c r="AP523" s="944"/>
      <c r="AQ523" s="940"/>
      <c r="AR523" s="940"/>
      <c r="AS523" s="945">
        <f t="shared" si="139"/>
        <v>0</v>
      </c>
      <c r="AT523" s="945"/>
      <c r="AU523" s="945"/>
      <c r="AV523" s="945"/>
      <c r="AW523" s="946"/>
      <c r="AX523" s="947"/>
      <c r="AY523" s="948"/>
      <c r="AZ523" s="948"/>
      <c r="BA523" s="948"/>
      <c r="BB523" s="948"/>
      <c r="DT523"/>
      <c r="DU523"/>
      <c r="DV523"/>
      <c r="DW523"/>
      <c r="DX523"/>
      <c r="DY523"/>
      <c r="DZ523"/>
      <c r="EA523"/>
      <c r="EB523"/>
      <c r="EC523"/>
      <c r="EL523" s="13"/>
      <c r="EM523" s="13"/>
      <c r="EN523" s="27">
        <f t="shared" si="138"/>
        <v>0</v>
      </c>
      <c r="EO523" s="27" t="str">
        <f t="shared" si="127"/>
        <v/>
      </c>
      <c r="EP523" s="13"/>
      <c r="EQ523" s="13">
        <f>IF(AND(OR($P523="固・国A",$P523="固・国B",$P523="固"),OR($AJ523=PL①!$H$29,$AJ523=PL①!$H$30,$AJ523=PL①!$H$31)),1,0)</f>
        <v>0</v>
      </c>
      <c r="ER523" s="13">
        <f t="shared" si="128"/>
        <v>0</v>
      </c>
      <c r="ES523" s="13">
        <f>IF(ER523=0,1,IF($R$74="",0,VLOOKUP($R$74,PL②!A$58:$P$1530,ER523))+IF($AG$74="",0,VLOOKUP($AG$74,PL②!A$58:$P$1530,ER523))+IF($AV$74="",0,VLOOKUP($AV$74,PL②!A$58:$P$1530,ER523)))</f>
        <v>1</v>
      </c>
      <c r="ET523" s="13" t="str">
        <f t="shared" si="129"/>
        <v/>
      </c>
      <c r="EU523" s="13"/>
      <c r="EV523" s="13">
        <f>IF(OR($P523="固・国A",$P523="固・国B",$P523=PL①!$A$32,$P523=PL①!$A$33),1,0)</f>
        <v>1</v>
      </c>
      <c r="EY523" s="13">
        <f t="shared" si="130"/>
        <v>0</v>
      </c>
      <c r="EZ523" s="13">
        <f t="shared" si="131"/>
        <v>0</v>
      </c>
      <c r="FA523" s="13">
        <f>IF(AND($AJ523=PL①!$H$32,OR(入力①申請書項目!$P523="固・国A",入力①申請書項目!$P523="固・国B",入力①申請書項目!$P523="固")),1,0)</f>
        <v>0</v>
      </c>
      <c r="FB523" s="13">
        <f>IF(AND($R$70=PL②!$G$1,入力①申請書項目!$AJ523=PL①!$H$29,OR(入力①申請書項目!$P523="固・国A",入力①申請書項目!$P523="固・国B",入力①申請書項目!$P523=PL①!$A$32,入力①申請書項目!$P523=PL①!$A$33)),1,0)</f>
        <v>0</v>
      </c>
      <c r="FC523" s="13">
        <f>IF(AND($AW523=PL①!$D$29,OR(入力①申請書項目!$P523="固・国A",入力①申請書項目!$P523="固・国B",入力①申請書項目!$P523="固")),1,0)</f>
        <v>0</v>
      </c>
      <c r="FE523" s="27" t="str">
        <f t="shared" si="132"/>
        <v/>
      </c>
      <c r="FF523" s="27" t="str">
        <f t="shared" si="133"/>
        <v/>
      </c>
      <c r="FG523" s="27" t="str">
        <f t="shared" si="134"/>
        <v/>
      </c>
      <c r="FH523" s="27" t="str">
        <f t="shared" si="135"/>
        <v/>
      </c>
      <c r="FI523" s="27" t="str">
        <f t="shared" si="136"/>
        <v/>
      </c>
      <c r="FK523" s="42">
        <f t="shared" si="137"/>
        <v>1</v>
      </c>
      <c r="FL523" s="42" t="str">
        <f t="shared" ref="FL523:FL586" si="140">IF(FK523=0,"No."&amp;ROW(A355)&amp;" ","")</f>
        <v/>
      </c>
    </row>
    <row r="524" spans="4:168" x14ac:dyDescent="0.15">
      <c r="D524" s="234">
        <v>354</v>
      </c>
      <c r="E524" s="933"/>
      <c r="F524" s="934"/>
      <c r="G524" s="935"/>
      <c r="H524" s="936"/>
      <c r="I524" s="937"/>
      <c r="J524" s="938"/>
      <c r="K524" s="939"/>
      <c r="L524" s="939"/>
      <c r="M524" s="930"/>
      <c r="N524" s="931"/>
      <c r="O524" s="932"/>
      <c r="P524" s="938"/>
      <c r="Q524" s="938"/>
      <c r="R524" s="938"/>
      <c r="S524" s="938"/>
      <c r="T524" s="940"/>
      <c r="U524" s="940"/>
      <c r="V524" s="940"/>
      <c r="W524" s="940"/>
      <c r="X524" s="940"/>
      <c r="Y524" s="940"/>
      <c r="Z524" s="940"/>
      <c r="AA524" s="940"/>
      <c r="AB524" s="940"/>
      <c r="AC524" s="940"/>
      <c r="AD524" s="949"/>
      <c r="AE524" s="950"/>
      <c r="AF524" s="950"/>
      <c r="AG524" s="943"/>
      <c r="AH524" s="940"/>
      <c r="AI524" s="940"/>
      <c r="AJ524" s="938"/>
      <c r="AK524" s="938"/>
      <c r="AL524" s="938"/>
      <c r="AM524" s="938"/>
      <c r="AN524" s="944"/>
      <c r="AO524" s="944"/>
      <c r="AP524" s="944"/>
      <c r="AQ524" s="940"/>
      <c r="AR524" s="940"/>
      <c r="AS524" s="945">
        <f t="shared" si="139"/>
        <v>0</v>
      </c>
      <c r="AT524" s="945"/>
      <c r="AU524" s="945"/>
      <c r="AV524" s="945"/>
      <c r="AW524" s="946"/>
      <c r="AX524" s="947"/>
      <c r="AY524" s="948"/>
      <c r="AZ524" s="948"/>
      <c r="BA524" s="948"/>
      <c r="BB524" s="948"/>
      <c r="DT524"/>
      <c r="DU524"/>
      <c r="DV524"/>
      <c r="DW524"/>
      <c r="DX524"/>
      <c r="DY524"/>
      <c r="DZ524"/>
      <c r="EA524"/>
      <c r="EB524"/>
      <c r="EC524"/>
      <c r="EL524" s="13"/>
      <c r="EM524" s="13"/>
      <c r="EN524" s="27">
        <f t="shared" si="138"/>
        <v>0</v>
      </c>
      <c r="EO524" s="27" t="str">
        <f t="shared" si="127"/>
        <v/>
      </c>
      <c r="EP524" s="13"/>
      <c r="EQ524" s="13">
        <f>IF(AND(OR($P524="固・国A",$P524="固・国B",$P524="固"),OR($AJ524=PL①!$H$29,$AJ524=PL①!$H$30,$AJ524=PL①!$H$31)),1,0)</f>
        <v>0</v>
      </c>
      <c r="ER524" s="13">
        <f t="shared" si="128"/>
        <v>0</v>
      </c>
      <c r="ES524" s="13">
        <f>IF(ER524=0,1,IF($R$74="",0,VLOOKUP($R$74,PL②!A$58:$P$1530,ER524))+IF($AG$74="",0,VLOOKUP($AG$74,PL②!A$58:$P$1530,ER524))+IF($AV$74="",0,VLOOKUP($AV$74,PL②!A$58:$P$1530,ER524)))</f>
        <v>1</v>
      </c>
      <c r="ET524" s="13" t="str">
        <f t="shared" si="129"/>
        <v/>
      </c>
      <c r="EU524" s="13"/>
      <c r="EV524" s="13">
        <f>IF(OR($P524="固・国A",$P524="固・国B",$P524=PL①!$A$32,$P524=PL①!$A$33),1,0)</f>
        <v>1</v>
      </c>
      <c r="EY524" s="13">
        <f t="shared" si="130"/>
        <v>0</v>
      </c>
      <c r="EZ524" s="13">
        <f t="shared" si="131"/>
        <v>0</v>
      </c>
      <c r="FA524" s="13">
        <f>IF(AND($AJ524=PL①!$H$32,OR(入力①申請書項目!$P524="固・国A",入力①申請書項目!$P524="固・国B",入力①申請書項目!$P524="固")),1,0)</f>
        <v>0</v>
      </c>
      <c r="FB524" s="13">
        <f>IF(AND($R$70=PL②!$G$1,入力①申請書項目!$AJ524=PL①!$H$29,OR(入力①申請書項目!$P524="固・国A",入力①申請書項目!$P524="固・国B",入力①申請書項目!$P524=PL①!$A$32,入力①申請書項目!$P524=PL①!$A$33)),1,0)</f>
        <v>0</v>
      </c>
      <c r="FC524" s="13">
        <f>IF(AND($AW524=PL①!$D$29,OR(入力①申請書項目!$P524="固・国A",入力①申請書項目!$P524="固・国B",入力①申請書項目!$P524="固")),1,0)</f>
        <v>0</v>
      </c>
      <c r="FE524" s="27" t="str">
        <f t="shared" si="132"/>
        <v/>
      </c>
      <c r="FF524" s="27" t="str">
        <f t="shared" si="133"/>
        <v/>
      </c>
      <c r="FG524" s="27" t="str">
        <f t="shared" si="134"/>
        <v/>
      </c>
      <c r="FH524" s="27" t="str">
        <f t="shared" si="135"/>
        <v/>
      </c>
      <c r="FI524" s="27" t="str">
        <f t="shared" si="136"/>
        <v/>
      </c>
      <c r="FK524" s="42">
        <f t="shared" si="137"/>
        <v>1</v>
      </c>
      <c r="FL524" s="42" t="str">
        <f t="shared" si="140"/>
        <v/>
      </c>
    </row>
    <row r="525" spans="4:168" x14ac:dyDescent="0.15">
      <c r="D525" s="234">
        <v>355</v>
      </c>
      <c r="E525" s="933"/>
      <c r="F525" s="934"/>
      <c r="G525" s="935"/>
      <c r="H525" s="936"/>
      <c r="I525" s="937"/>
      <c r="J525" s="938"/>
      <c r="K525" s="939"/>
      <c r="L525" s="939"/>
      <c r="M525" s="930"/>
      <c r="N525" s="931"/>
      <c r="O525" s="932"/>
      <c r="P525" s="938"/>
      <c r="Q525" s="938"/>
      <c r="R525" s="938"/>
      <c r="S525" s="938"/>
      <c r="T525" s="940"/>
      <c r="U525" s="940"/>
      <c r="V525" s="940"/>
      <c r="W525" s="940"/>
      <c r="X525" s="940"/>
      <c r="Y525" s="940"/>
      <c r="Z525" s="940"/>
      <c r="AA525" s="940"/>
      <c r="AB525" s="940"/>
      <c r="AC525" s="940"/>
      <c r="AD525" s="941"/>
      <c r="AE525" s="942"/>
      <c r="AF525" s="942"/>
      <c r="AG525" s="952"/>
      <c r="AH525" s="952"/>
      <c r="AI525" s="943"/>
      <c r="AJ525" s="953"/>
      <c r="AK525" s="954"/>
      <c r="AL525" s="954"/>
      <c r="AM525" s="955"/>
      <c r="AN525" s="944"/>
      <c r="AO525" s="944"/>
      <c r="AP525" s="944"/>
      <c r="AQ525" s="951"/>
      <c r="AR525" s="952"/>
      <c r="AS525" s="945">
        <f t="shared" si="139"/>
        <v>0</v>
      </c>
      <c r="AT525" s="945"/>
      <c r="AU525" s="945"/>
      <c r="AV525" s="945"/>
      <c r="AW525" s="946"/>
      <c r="AX525" s="947"/>
      <c r="AY525" s="948"/>
      <c r="AZ525" s="948"/>
      <c r="BA525" s="948"/>
      <c r="BB525" s="948"/>
      <c r="DT525"/>
      <c r="DU525"/>
      <c r="DV525"/>
      <c r="DW525"/>
      <c r="DX525"/>
      <c r="DY525"/>
      <c r="DZ525"/>
      <c r="EA525"/>
      <c r="EB525"/>
      <c r="EC525"/>
      <c r="EL525" s="13"/>
      <c r="EM525" s="13"/>
      <c r="EN525" s="27">
        <f t="shared" si="138"/>
        <v>0</v>
      </c>
      <c r="EO525" s="27" t="str">
        <f t="shared" ref="EO525:EO588" si="141">IF($T525="","",$G525*12+$J525)</f>
        <v/>
      </c>
      <c r="EP525" s="13"/>
      <c r="EQ525" s="13">
        <f>IF(AND(OR($P525="固・国A",$P525="固・国B",$P525="固"),OR($AJ525=PL①!$H$29,$AJ525=PL①!$H$30,$AJ525=PL①!$H$31)),1,0)</f>
        <v>0</v>
      </c>
      <c r="ER525" s="13">
        <f t="shared" ref="ER525:ER588" si="142">IF($EQ525=1,IF($AD525="埼玉県",10,0)+IF($AD525="千葉県",11,0)+IF($AD525="東京都",12,0)+IF($AD525="神奈川県",13,0)+IF($AD525="愛知県",14,0)+IF($AD525="京都府",15,0)+IF($AD525="大阪府",16,0),0)</f>
        <v>0</v>
      </c>
      <c r="ES525" s="13">
        <f>IF(ER525=0,1,IF($R$74="",0,VLOOKUP($R$74,PL②!A$58:$P$1530,ER525))+IF($AG$74="",0,VLOOKUP($AG$74,PL②!A$58:$P$1530,ER525))+IF($AV$74="",0,VLOOKUP($AV$74,PL②!A$58:$P$1530,ER525)))</f>
        <v>1</v>
      </c>
      <c r="ET525" s="13" t="str">
        <f t="shared" ref="ET525:ET588" si="143">IF($ES525=0,"No."&amp;ROW($A384)&amp;" ","")</f>
        <v/>
      </c>
      <c r="EU525" s="13"/>
      <c r="EV525" s="13">
        <f>IF(OR($P525="固・国A",$P525="固・国B",$P525=PL①!$A$32,$P525=PL①!$A$33),1,0)</f>
        <v>1</v>
      </c>
      <c r="EY525" s="13">
        <f t="shared" ref="EY525:EY588" si="144">IF(AND($EO525&lt;$EY$178,$EV525=1),1,0)</f>
        <v>0</v>
      </c>
      <c r="EZ525" s="13">
        <f t="shared" ref="EZ525:EZ588" si="145">IF(AND($EO525&lt;$EY$178,$EQ525),1,0)</f>
        <v>0</v>
      </c>
      <c r="FA525" s="13">
        <f>IF(AND($AJ525=PL①!$H$32,OR(入力①申請書項目!$P525="固・国A",入力①申請書項目!$P525="固・国B",入力①申請書項目!$P525="固")),1,0)</f>
        <v>0</v>
      </c>
      <c r="FB525" s="13">
        <f>IF(AND($R$70=PL②!$G$1,入力①申請書項目!$AJ525=PL①!$H$29,OR(入力①申請書項目!$P525="固・国A",入力①申請書項目!$P525="固・国B",入力①申請書項目!$P525=PL①!$A$32,入力①申請書項目!$P525=PL①!$A$33)),1,0)</f>
        <v>0</v>
      </c>
      <c r="FC525" s="13">
        <f>IF(AND($AW525=PL①!$D$29,OR(入力①申請書項目!$P525="固・国A",入力①申請書項目!$P525="固・国B",入力①申請書項目!$P525="固")),1,0)</f>
        <v>0</v>
      </c>
      <c r="FE525" s="27" t="str">
        <f t="shared" ref="FE525:FE588" si="146">IF($EY525=1,"No."&amp;ROW($A384)&amp;" ","")</f>
        <v/>
      </c>
      <c r="FF525" s="27" t="str">
        <f t="shared" ref="FF525:FF588" si="147">IF($EZ525=1,"No."&amp;ROW($A384)&amp;" ","")</f>
        <v/>
      </c>
      <c r="FG525" s="27" t="str">
        <f t="shared" ref="FG525:FG588" si="148">IF($FA525=1,"No."&amp;ROW($A384)&amp;" ","")</f>
        <v/>
      </c>
      <c r="FH525" s="27" t="str">
        <f t="shared" ref="FH525:FH588" si="149">IF($FB525=1,"No."&amp;ROW($A384)&amp;" ","")</f>
        <v/>
      </c>
      <c r="FI525" s="27" t="str">
        <f t="shared" ref="FI525:FI588" si="150">IF($FC525=1,"No."&amp;ROW($A384)&amp;" ","")</f>
        <v/>
      </c>
      <c r="FK525" s="42">
        <f t="shared" ref="FK525:FK588" si="151">IF($T525="",1,IF($P525="",0,1)*IF($AD525="",0,1)*IF($AJ525="",0,1)*IF($AY525="",0,1))</f>
        <v>1</v>
      </c>
      <c r="FL525" s="42" t="str">
        <f t="shared" si="140"/>
        <v/>
      </c>
    </row>
    <row r="526" spans="4:168" x14ac:dyDescent="0.15">
      <c r="D526" s="234">
        <v>356</v>
      </c>
      <c r="E526" s="933"/>
      <c r="F526" s="934"/>
      <c r="G526" s="935"/>
      <c r="H526" s="936"/>
      <c r="I526" s="937"/>
      <c r="J526" s="938"/>
      <c r="K526" s="939"/>
      <c r="L526" s="939"/>
      <c r="M526" s="930"/>
      <c r="N526" s="931"/>
      <c r="O526" s="932"/>
      <c r="P526" s="938"/>
      <c r="Q526" s="938"/>
      <c r="R526" s="938"/>
      <c r="S526" s="938"/>
      <c r="T526" s="940"/>
      <c r="U526" s="940"/>
      <c r="V526" s="940"/>
      <c r="W526" s="940"/>
      <c r="X526" s="940"/>
      <c r="Y526" s="940"/>
      <c r="Z526" s="940"/>
      <c r="AA526" s="940"/>
      <c r="AB526" s="940"/>
      <c r="AC526" s="940"/>
      <c r="AD526" s="941"/>
      <c r="AE526" s="942"/>
      <c r="AF526" s="942"/>
      <c r="AG526" s="943"/>
      <c r="AH526" s="940"/>
      <c r="AI526" s="940"/>
      <c r="AJ526" s="938"/>
      <c r="AK526" s="938"/>
      <c r="AL526" s="938"/>
      <c r="AM526" s="938"/>
      <c r="AN526" s="944"/>
      <c r="AO526" s="944"/>
      <c r="AP526" s="944"/>
      <c r="AQ526" s="940"/>
      <c r="AR526" s="940"/>
      <c r="AS526" s="945">
        <f t="shared" si="139"/>
        <v>0</v>
      </c>
      <c r="AT526" s="945"/>
      <c r="AU526" s="945"/>
      <c r="AV526" s="945"/>
      <c r="AW526" s="946"/>
      <c r="AX526" s="947"/>
      <c r="AY526" s="948"/>
      <c r="AZ526" s="948"/>
      <c r="BA526" s="948"/>
      <c r="BB526" s="948"/>
      <c r="DT526"/>
      <c r="DU526"/>
      <c r="DV526"/>
      <c r="DW526"/>
      <c r="DX526"/>
      <c r="DY526"/>
      <c r="DZ526"/>
      <c r="EA526"/>
      <c r="EB526"/>
      <c r="EC526"/>
      <c r="EL526" s="13"/>
      <c r="EM526" s="13"/>
      <c r="EN526" s="27">
        <f t="shared" ref="EN526:EN589" si="152">IF($T526="",0,1)</f>
        <v>0</v>
      </c>
      <c r="EO526" s="27" t="str">
        <f t="shared" si="141"/>
        <v/>
      </c>
      <c r="EP526" s="13"/>
      <c r="EQ526" s="13">
        <f>IF(AND(OR($P526="固・国A",$P526="固・国B",$P526="固"),OR($AJ526=PL①!$H$29,$AJ526=PL①!$H$30,$AJ526=PL①!$H$31)),1,0)</f>
        <v>0</v>
      </c>
      <c r="ER526" s="13">
        <f t="shared" si="142"/>
        <v>0</v>
      </c>
      <c r="ES526" s="13">
        <f>IF(ER526=0,1,IF($R$74="",0,VLOOKUP($R$74,PL②!A$58:$P$1530,ER526))+IF($AG$74="",0,VLOOKUP($AG$74,PL②!A$58:$P$1530,ER526))+IF($AV$74="",0,VLOOKUP($AV$74,PL②!A$58:$P$1530,ER526)))</f>
        <v>1</v>
      </c>
      <c r="ET526" s="13" t="str">
        <f t="shared" si="143"/>
        <v/>
      </c>
      <c r="EU526" s="13"/>
      <c r="EV526" s="13">
        <f>IF(OR($P526="固・国A",$P526="固・国B",$P526=PL①!$A$32,$P526=PL①!$A$33),1,0)</f>
        <v>1</v>
      </c>
      <c r="EY526" s="13">
        <f t="shared" si="144"/>
        <v>0</v>
      </c>
      <c r="EZ526" s="13">
        <f t="shared" si="145"/>
        <v>0</v>
      </c>
      <c r="FA526" s="13">
        <f>IF(AND($AJ526=PL①!$H$32,OR(入力①申請書項目!$P526="固・国A",入力①申請書項目!$P526="固・国B",入力①申請書項目!$P526="固")),1,0)</f>
        <v>0</v>
      </c>
      <c r="FB526" s="13">
        <f>IF(AND($R$70=PL②!$G$1,入力①申請書項目!$AJ526=PL①!$H$29,OR(入力①申請書項目!$P526="固・国A",入力①申請書項目!$P526="固・国B",入力①申請書項目!$P526=PL①!$A$32,入力①申請書項目!$P526=PL①!$A$33)),1,0)</f>
        <v>0</v>
      </c>
      <c r="FC526" s="13">
        <f>IF(AND($AW526=PL①!$D$29,OR(入力①申請書項目!$P526="固・国A",入力①申請書項目!$P526="固・国B",入力①申請書項目!$P526="固")),1,0)</f>
        <v>0</v>
      </c>
      <c r="FE526" s="27" t="str">
        <f t="shared" si="146"/>
        <v/>
      </c>
      <c r="FF526" s="27" t="str">
        <f t="shared" si="147"/>
        <v/>
      </c>
      <c r="FG526" s="27" t="str">
        <f t="shared" si="148"/>
        <v/>
      </c>
      <c r="FH526" s="27" t="str">
        <f t="shared" si="149"/>
        <v/>
      </c>
      <c r="FI526" s="27" t="str">
        <f t="shared" si="150"/>
        <v/>
      </c>
      <c r="FK526" s="42">
        <f t="shared" si="151"/>
        <v>1</v>
      </c>
      <c r="FL526" s="42" t="str">
        <f t="shared" si="140"/>
        <v/>
      </c>
    </row>
    <row r="527" spans="4:168" x14ac:dyDescent="0.15">
      <c r="D527" s="234">
        <v>357</v>
      </c>
      <c r="E527" s="933"/>
      <c r="F527" s="934"/>
      <c r="G527" s="935"/>
      <c r="H527" s="936"/>
      <c r="I527" s="937"/>
      <c r="J527" s="938"/>
      <c r="K527" s="939"/>
      <c r="L527" s="939"/>
      <c r="M527" s="930"/>
      <c r="N527" s="931"/>
      <c r="O527" s="932"/>
      <c r="P527" s="938"/>
      <c r="Q527" s="938"/>
      <c r="R527" s="938"/>
      <c r="S527" s="938"/>
      <c r="T527" s="940"/>
      <c r="U527" s="940"/>
      <c r="V527" s="940"/>
      <c r="W527" s="940"/>
      <c r="X527" s="940"/>
      <c r="Y527" s="940"/>
      <c r="Z527" s="940"/>
      <c r="AA527" s="940"/>
      <c r="AB527" s="940"/>
      <c r="AC527" s="940"/>
      <c r="AD527" s="949"/>
      <c r="AE527" s="950"/>
      <c r="AF527" s="950"/>
      <c r="AG527" s="943"/>
      <c r="AH527" s="940"/>
      <c r="AI527" s="940"/>
      <c r="AJ527" s="938"/>
      <c r="AK527" s="938"/>
      <c r="AL527" s="938"/>
      <c r="AM527" s="938"/>
      <c r="AN527" s="944"/>
      <c r="AO527" s="944"/>
      <c r="AP527" s="944"/>
      <c r="AQ527" s="940"/>
      <c r="AR527" s="940"/>
      <c r="AS527" s="945">
        <f t="shared" si="139"/>
        <v>0</v>
      </c>
      <c r="AT527" s="945"/>
      <c r="AU527" s="945"/>
      <c r="AV527" s="945"/>
      <c r="AW527" s="946"/>
      <c r="AX527" s="947"/>
      <c r="AY527" s="948"/>
      <c r="AZ527" s="948"/>
      <c r="BA527" s="948"/>
      <c r="BB527" s="948"/>
      <c r="DT527"/>
      <c r="DU527"/>
      <c r="DV527"/>
      <c r="DW527"/>
      <c r="DX527"/>
      <c r="DY527"/>
      <c r="DZ527"/>
      <c r="EA527"/>
      <c r="EB527"/>
      <c r="EC527"/>
      <c r="EL527" s="13"/>
      <c r="EM527" s="13"/>
      <c r="EN527" s="27">
        <f t="shared" si="152"/>
        <v>0</v>
      </c>
      <c r="EO527" s="27" t="str">
        <f t="shared" si="141"/>
        <v/>
      </c>
      <c r="EP527" s="13"/>
      <c r="EQ527" s="13">
        <f>IF(AND(OR($P527="固・国A",$P527="固・国B",$P527="固"),OR($AJ527=PL①!$H$29,$AJ527=PL①!$H$30,$AJ527=PL①!$H$31)),1,0)</f>
        <v>0</v>
      </c>
      <c r="ER527" s="13">
        <f t="shared" si="142"/>
        <v>0</v>
      </c>
      <c r="ES527" s="13">
        <f>IF(ER527=0,1,IF($R$74="",0,VLOOKUP($R$74,PL②!A$58:$P$1530,ER527))+IF($AG$74="",0,VLOOKUP($AG$74,PL②!A$58:$P$1530,ER527))+IF($AV$74="",0,VLOOKUP($AV$74,PL②!A$58:$P$1530,ER527)))</f>
        <v>1</v>
      </c>
      <c r="ET527" s="13" t="str">
        <f t="shared" si="143"/>
        <v/>
      </c>
      <c r="EU527" s="13"/>
      <c r="EV527" s="13">
        <f>IF(OR($P527="固・国A",$P527="固・国B",$P527=PL①!$A$32,$P527=PL①!$A$33),1,0)</f>
        <v>1</v>
      </c>
      <c r="EY527" s="13">
        <f t="shared" si="144"/>
        <v>0</v>
      </c>
      <c r="EZ527" s="13">
        <f t="shared" si="145"/>
        <v>0</v>
      </c>
      <c r="FA527" s="13">
        <f>IF(AND($AJ527=PL①!$H$32,OR(入力①申請書項目!$P527="固・国A",入力①申請書項目!$P527="固・国B",入力①申請書項目!$P527="固")),1,0)</f>
        <v>0</v>
      </c>
      <c r="FB527" s="13">
        <f>IF(AND($R$70=PL②!$G$1,入力①申請書項目!$AJ527=PL①!$H$29,OR(入力①申請書項目!$P527="固・国A",入力①申請書項目!$P527="固・国B",入力①申請書項目!$P527=PL①!$A$32,入力①申請書項目!$P527=PL①!$A$33)),1,0)</f>
        <v>0</v>
      </c>
      <c r="FC527" s="13">
        <f>IF(AND($AW527=PL①!$D$29,OR(入力①申請書項目!$P527="固・国A",入力①申請書項目!$P527="固・国B",入力①申請書項目!$P527="固")),1,0)</f>
        <v>0</v>
      </c>
      <c r="FE527" s="27" t="str">
        <f t="shared" si="146"/>
        <v/>
      </c>
      <c r="FF527" s="27" t="str">
        <f t="shared" si="147"/>
        <v/>
      </c>
      <c r="FG527" s="27" t="str">
        <f t="shared" si="148"/>
        <v/>
      </c>
      <c r="FH527" s="27" t="str">
        <f t="shared" si="149"/>
        <v/>
      </c>
      <c r="FI527" s="27" t="str">
        <f t="shared" si="150"/>
        <v/>
      </c>
      <c r="FK527" s="42">
        <f t="shared" si="151"/>
        <v>1</v>
      </c>
      <c r="FL527" s="42" t="str">
        <f t="shared" si="140"/>
        <v/>
      </c>
    </row>
    <row r="528" spans="4:168" x14ac:dyDescent="0.15">
      <c r="D528" s="234">
        <v>358</v>
      </c>
      <c r="E528" s="933"/>
      <c r="F528" s="934"/>
      <c r="G528" s="935"/>
      <c r="H528" s="936"/>
      <c r="I528" s="937"/>
      <c r="J528" s="938"/>
      <c r="K528" s="939"/>
      <c r="L528" s="939"/>
      <c r="M528" s="930"/>
      <c r="N528" s="931"/>
      <c r="O528" s="932"/>
      <c r="P528" s="938"/>
      <c r="Q528" s="938"/>
      <c r="R528" s="938"/>
      <c r="S528" s="938"/>
      <c r="T528" s="940"/>
      <c r="U528" s="940"/>
      <c r="V528" s="940"/>
      <c r="W528" s="940"/>
      <c r="X528" s="940"/>
      <c r="Y528" s="940"/>
      <c r="Z528" s="940"/>
      <c r="AA528" s="940"/>
      <c r="AB528" s="940"/>
      <c r="AC528" s="940"/>
      <c r="AD528" s="941"/>
      <c r="AE528" s="942"/>
      <c r="AF528" s="942"/>
      <c r="AG528" s="952"/>
      <c r="AH528" s="952"/>
      <c r="AI528" s="943"/>
      <c r="AJ528" s="953"/>
      <c r="AK528" s="954"/>
      <c r="AL528" s="954"/>
      <c r="AM528" s="955"/>
      <c r="AN528" s="944"/>
      <c r="AO528" s="944"/>
      <c r="AP528" s="944"/>
      <c r="AQ528" s="951"/>
      <c r="AR528" s="952"/>
      <c r="AS528" s="945">
        <f t="shared" si="139"/>
        <v>0</v>
      </c>
      <c r="AT528" s="945"/>
      <c r="AU528" s="945"/>
      <c r="AV528" s="945"/>
      <c r="AW528" s="946"/>
      <c r="AX528" s="947"/>
      <c r="AY528" s="948"/>
      <c r="AZ528" s="948"/>
      <c r="BA528" s="948"/>
      <c r="BB528" s="948"/>
      <c r="DT528"/>
      <c r="DU528"/>
      <c r="DV528"/>
      <c r="DW528"/>
      <c r="DX528"/>
      <c r="DY528"/>
      <c r="DZ528"/>
      <c r="EA528"/>
      <c r="EB528"/>
      <c r="EC528"/>
      <c r="EL528" s="13"/>
      <c r="EM528" s="13"/>
      <c r="EN528" s="27">
        <f t="shared" si="152"/>
        <v>0</v>
      </c>
      <c r="EO528" s="27" t="str">
        <f t="shared" si="141"/>
        <v/>
      </c>
      <c r="EP528" s="13"/>
      <c r="EQ528" s="13">
        <f>IF(AND(OR($P528="固・国A",$P528="固・国B",$P528="固"),OR($AJ528=PL①!$H$29,$AJ528=PL①!$H$30,$AJ528=PL①!$H$31)),1,0)</f>
        <v>0</v>
      </c>
      <c r="ER528" s="13">
        <f t="shared" si="142"/>
        <v>0</v>
      </c>
      <c r="ES528" s="13">
        <f>IF(ER528=0,1,IF($R$74="",0,VLOOKUP($R$74,PL②!A$58:$P$1530,ER528))+IF($AG$74="",0,VLOOKUP($AG$74,PL②!A$58:$P$1530,ER528))+IF($AV$74="",0,VLOOKUP($AV$74,PL②!A$58:$P$1530,ER528)))</f>
        <v>1</v>
      </c>
      <c r="ET528" s="13" t="str">
        <f t="shared" si="143"/>
        <v/>
      </c>
      <c r="EU528" s="13"/>
      <c r="EV528" s="13">
        <f>IF(OR($P528="固・国A",$P528="固・国B",$P528=PL①!$A$32,$P528=PL①!$A$33),1,0)</f>
        <v>1</v>
      </c>
      <c r="EY528" s="13">
        <f t="shared" si="144"/>
        <v>0</v>
      </c>
      <c r="EZ528" s="13">
        <f t="shared" si="145"/>
        <v>0</v>
      </c>
      <c r="FA528" s="13">
        <f>IF(AND($AJ528=PL①!$H$32,OR(入力①申請書項目!$P528="固・国A",入力①申請書項目!$P528="固・国B",入力①申請書項目!$P528="固")),1,0)</f>
        <v>0</v>
      </c>
      <c r="FB528" s="13">
        <f>IF(AND($R$70=PL②!$G$1,入力①申請書項目!$AJ528=PL①!$H$29,OR(入力①申請書項目!$P528="固・国A",入力①申請書項目!$P528="固・国B",入力①申請書項目!$P528=PL①!$A$32,入力①申請書項目!$P528=PL①!$A$33)),1,0)</f>
        <v>0</v>
      </c>
      <c r="FC528" s="13">
        <f>IF(AND($AW528=PL①!$D$29,OR(入力①申請書項目!$P528="固・国A",入力①申請書項目!$P528="固・国B",入力①申請書項目!$P528="固")),1,0)</f>
        <v>0</v>
      </c>
      <c r="FE528" s="27" t="str">
        <f t="shared" si="146"/>
        <v/>
      </c>
      <c r="FF528" s="27" t="str">
        <f t="shared" si="147"/>
        <v/>
      </c>
      <c r="FG528" s="27" t="str">
        <f t="shared" si="148"/>
        <v/>
      </c>
      <c r="FH528" s="27" t="str">
        <f t="shared" si="149"/>
        <v/>
      </c>
      <c r="FI528" s="27" t="str">
        <f t="shared" si="150"/>
        <v/>
      </c>
      <c r="FK528" s="42">
        <f t="shared" si="151"/>
        <v>1</v>
      </c>
      <c r="FL528" s="42" t="str">
        <f t="shared" si="140"/>
        <v/>
      </c>
    </row>
    <row r="529" spans="4:168" x14ac:dyDescent="0.15">
      <c r="D529" s="234">
        <v>359</v>
      </c>
      <c r="E529" s="933"/>
      <c r="F529" s="934"/>
      <c r="G529" s="935"/>
      <c r="H529" s="936"/>
      <c r="I529" s="937"/>
      <c r="J529" s="938"/>
      <c r="K529" s="939"/>
      <c r="L529" s="939"/>
      <c r="M529" s="930"/>
      <c r="N529" s="931"/>
      <c r="O529" s="932"/>
      <c r="P529" s="938"/>
      <c r="Q529" s="938"/>
      <c r="R529" s="938"/>
      <c r="S529" s="938"/>
      <c r="T529" s="940"/>
      <c r="U529" s="940"/>
      <c r="V529" s="940"/>
      <c r="W529" s="940"/>
      <c r="X529" s="940"/>
      <c r="Y529" s="940"/>
      <c r="Z529" s="940"/>
      <c r="AA529" s="940"/>
      <c r="AB529" s="940"/>
      <c r="AC529" s="940"/>
      <c r="AD529" s="941"/>
      <c r="AE529" s="942"/>
      <c r="AF529" s="942"/>
      <c r="AG529" s="943"/>
      <c r="AH529" s="940"/>
      <c r="AI529" s="940"/>
      <c r="AJ529" s="938"/>
      <c r="AK529" s="938"/>
      <c r="AL529" s="938"/>
      <c r="AM529" s="938"/>
      <c r="AN529" s="944"/>
      <c r="AO529" s="944"/>
      <c r="AP529" s="944"/>
      <c r="AQ529" s="940"/>
      <c r="AR529" s="940"/>
      <c r="AS529" s="945">
        <f t="shared" si="139"/>
        <v>0</v>
      </c>
      <c r="AT529" s="945"/>
      <c r="AU529" s="945"/>
      <c r="AV529" s="945"/>
      <c r="AW529" s="946"/>
      <c r="AX529" s="947"/>
      <c r="AY529" s="948"/>
      <c r="AZ529" s="948"/>
      <c r="BA529" s="948"/>
      <c r="BB529" s="948"/>
      <c r="DT529"/>
      <c r="DU529"/>
      <c r="DV529"/>
      <c r="DW529"/>
      <c r="DX529"/>
      <c r="DY529"/>
      <c r="DZ529"/>
      <c r="EA529"/>
      <c r="EB529"/>
      <c r="EC529"/>
      <c r="EL529" s="13"/>
      <c r="EM529" s="13"/>
      <c r="EN529" s="27">
        <f t="shared" si="152"/>
        <v>0</v>
      </c>
      <c r="EO529" s="27" t="str">
        <f t="shared" si="141"/>
        <v/>
      </c>
      <c r="EP529" s="13"/>
      <c r="EQ529" s="13">
        <f>IF(AND(OR($P529="固・国A",$P529="固・国B",$P529="固"),OR($AJ529=PL①!$H$29,$AJ529=PL①!$H$30,$AJ529=PL①!$H$31)),1,0)</f>
        <v>0</v>
      </c>
      <c r="ER529" s="13">
        <f t="shared" si="142"/>
        <v>0</v>
      </c>
      <c r="ES529" s="13">
        <f>IF(ER529=0,1,IF($R$74="",0,VLOOKUP($R$74,PL②!A$58:$P$1530,ER529))+IF($AG$74="",0,VLOOKUP($AG$74,PL②!A$58:$P$1530,ER529))+IF($AV$74="",0,VLOOKUP($AV$74,PL②!A$58:$P$1530,ER529)))</f>
        <v>1</v>
      </c>
      <c r="ET529" s="13" t="str">
        <f t="shared" si="143"/>
        <v/>
      </c>
      <c r="EU529" s="13"/>
      <c r="EV529" s="13">
        <f>IF(OR($P529="固・国A",$P529="固・国B",$P529=PL①!$A$32,$P529=PL①!$A$33),1,0)</f>
        <v>1</v>
      </c>
      <c r="EY529" s="13">
        <f t="shared" si="144"/>
        <v>0</v>
      </c>
      <c r="EZ529" s="13">
        <f t="shared" si="145"/>
        <v>0</v>
      </c>
      <c r="FA529" s="13">
        <f>IF(AND($AJ529=PL①!$H$32,OR(入力①申請書項目!$P529="固・国A",入力①申請書項目!$P529="固・国B",入力①申請書項目!$P529="固")),1,0)</f>
        <v>0</v>
      </c>
      <c r="FB529" s="13">
        <f>IF(AND($R$70=PL②!$G$1,入力①申請書項目!$AJ529=PL①!$H$29,OR(入力①申請書項目!$P529="固・国A",入力①申請書項目!$P529="固・国B",入力①申請書項目!$P529=PL①!$A$32,入力①申請書項目!$P529=PL①!$A$33)),1,0)</f>
        <v>0</v>
      </c>
      <c r="FC529" s="13">
        <f>IF(AND($AW529=PL①!$D$29,OR(入力①申請書項目!$P529="固・国A",入力①申請書項目!$P529="固・国B",入力①申請書項目!$P529="固")),1,0)</f>
        <v>0</v>
      </c>
      <c r="FE529" s="27" t="str">
        <f t="shared" si="146"/>
        <v/>
      </c>
      <c r="FF529" s="27" t="str">
        <f t="shared" si="147"/>
        <v/>
      </c>
      <c r="FG529" s="27" t="str">
        <f t="shared" si="148"/>
        <v/>
      </c>
      <c r="FH529" s="27" t="str">
        <f t="shared" si="149"/>
        <v/>
      </c>
      <c r="FI529" s="27" t="str">
        <f t="shared" si="150"/>
        <v/>
      </c>
      <c r="FK529" s="42">
        <f t="shared" si="151"/>
        <v>1</v>
      </c>
      <c r="FL529" s="42" t="str">
        <f t="shared" si="140"/>
        <v/>
      </c>
    </row>
    <row r="530" spans="4:168" x14ac:dyDescent="0.15">
      <c r="D530" s="234">
        <v>360</v>
      </c>
      <c r="E530" s="933"/>
      <c r="F530" s="934"/>
      <c r="G530" s="935"/>
      <c r="H530" s="936"/>
      <c r="I530" s="937"/>
      <c r="J530" s="938"/>
      <c r="K530" s="939"/>
      <c r="L530" s="939"/>
      <c r="M530" s="930"/>
      <c r="N530" s="931"/>
      <c r="O530" s="932"/>
      <c r="P530" s="938"/>
      <c r="Q530" s="938"/>
      <c r="R530" s="938"/>
      <c r="S530" s="938"/>
      <c r="T530" s="940"/>
      <c r="U530" s="940"/>
      <c r="V530" s="940"/>
      <c r="W530" s="940"/>
      <c r="X530" s="940"/>
      <c r="Y530" s="940"/>
      <c r="Z530" s="940"/>
      <c r="AA530" s="940"/>
      <c r="AB530" s="940"/>
      <c r="AC530" s="940"/>
      <c r="AD530" s="949"/>
      <c r="AE530" s="950"/>
      <c r="AF530" s="950"/>
      <c r="AG530" s="943"/>
      <c r="AH530" s="940"/>
      <c r="AI530" s="940"/>
      <c r="AJ530" s="938"/>
      <c r="AK530" s="938"/>
      <c r="AL530" s="938"/>
      <c r="AM530" s="938"/>
      <c r="AN530" s="944"/>
      <c r="AO530" s="944"/>
      <c r="AP530" s="944"/>
      <c r="AQ530" s="940"/>
      <c r="AR530" s="940"/>
      <c r="AS530" s="945">
        <f t="shared" si="139"/>
        <v>0</v>
      </c>
      <c r="AT530" s="945"/>
      <c r="AU530" s="945"/>
      <c r="AV530" s="945"/>
      <c r="AW530" s="946"/>
      <c r="AX530" s="947"/>
      <c r="AY530" s="948"/>
      <c r="AZ530" s="948"/>
      <c r="BA530" s="948"/>
      <c r="BB530" s="948"/>
      <c r="DT530"/>
      <c r="DU530"/>
      <c r="DV530"/>
      <c r="DW530"/>
      <c r="DX530"/>
      <c r="DY530"/>
      <c r="DZ530"/>
      <c r="EA530"/>
      <c r="EB530"/>
      <c r="EC530"/>
      <c r="EL530" s="13"/>
      <c r="EM530" s="13"/>
      <c r="EN530" s="27">
        <f t="shared" si="152"/>
        <v>0</v>
      </c>
      <c r="EO530" s="27" t="str">
        <f t="shared" si="141"/>
        <v/>
      </c>
      <c r="EP530" s="13"/>
      <c r="EQ530" s="13">
        <f>IF(AND(OR($P530="固・国A",$P530="固・国B",$P530="固"),OR($AJ530=PL①!$H$29,$AJ530=PL①!$H$30,$AJ530=PL①!$H$31)),1,0)</f>
        <v>0</v>
      </c>
      <c r="ER530" s="13">
        <f t="shared" si="142"/>
        <v>0</v>
      </c>
      <c r="ES530" s="13">
        <f>IF(ER530=0,1,IF($R$74="",0,VLOOKUP($R$74,PL②!A$58:$P$1530,ER530))+IF($AG$74="",0,VLOOKUP($AG$74,PL②!A$58:$P$1530,ER530))+IF($AV$74="",0,VLOOKUP($AV$74,PL②!A$58:$P$1530,ER530)))</f>
        <v>1</v>
      </c>
      <c r="ET530" s="13" t="str">
        <f t="shared" si="143"/>
        <v/>
      </c>
      <c r="EU530" s="13"/>
      <c r="EV530" s="13">
        <f>IF(OR($P530="固・国A",$P530="固・国B",$P530=PL①!$A$32,$P530=PL①!$A$33),1,0)</f>
        <v>1</v>
      </c>
      <c r="EY530" s="13">
        <f t="shared" si="144"/>
        <v>0</v>
      </c>
      <c r="EZ530" s="13">
        <f t="shared" si="145"/>
        <v>0</v>
      </c>
      <c r="FA530" s="13">
        <f>IF(AND($AJ530=PL①!$H$32,OR(入力①申請書項目!$P530="固・国A",入力①申請書項目!$P530="固・国B",入力①申請書項目!$P530="固")),1,0)</f>
        <v>0</v>
      </c>
      <c r="FB530" s="13">
        <f>IF(AND($R$70=PL②!$G$1,入力①申請書項目!$AJ530=PL①!$H$29,OR(入力①申請書項目!$P530="固・国A",入力①申請書項目!$P530="固・国B",入力①申請書項目!$P530=PL①!$A$32,入力①申請書項目!$P530=PL①!$A$33)),1,0)</f>
        <v>0</v>
      </c>
      <c r="FC530" s="13">
        <f>IF(AND($AW530=PL①!$D$29,OR(入力①申請書項目!$P530="固・国A",入力①申請書項目!$P530="固・国B",入力①申請書項目!$P530="固")),1,0)</f>
        <v>0</v>
      </c>
      <c r="FE530" s="27" t="str">
        <f t="shared" si="146"/>
        <v/>
      </c>
      <c r="FF530" s="27" t="str">
        <f t="shared" si="147"/>
        <v/>
      </c>
      <c r="FG530" s="27" t="str">
        <f t="shared" si="148"/>
        <v/>
      </c>
      <c r="FH530" s="27" t="str">
        <f t="shared" si="149"/>
        <v/>
      </c>
      <c r="FI530" s="27" t="str">
        <f t="shared" si="150"/>
        <v/>
      </c>
      <c r="FK530" s="42">
        <f t="shared" si="151"/>
        <v>1</v>
      </c>
      <c r="FL530" s="42" t="str">
        <f t="shared" si="140"/>
        <v/>
      </c>
    </row>
    <row r="531" spans="4:168" x14ac:dyDescent="0.15">
      <c r="D531" s="234">
        <v>361</v>
      </c>
      <c r="E531" s="933"/>
      <c r="F531" s="934"/>
      <c r="G531" s="935"/>
      <c r="H531" s="936"/>
      <c r="I531" s="937"/>
      <c r="J531" s="938"/>
      <c r="K531" s="939"/>
      <c r="L531" s="939"/>
      <c r="M531" s="930"/>
      <c r="N531" s="931"/>
      <c r="O531" s="932"/>
      <c r="P531" s="938"/>
      <c r="Q531" s="938"/>
      <c r="R531" s="938"/>
      <c r="S531" s="938"/>
      <c r="T531" s="940"/>
      <c r="U531" s="940"/>
      <c r="V531" s="940"/>
      <c r="W531" s="940"/>
      <c r="X531" s="940"/>
      <c r="Y531" s="940"/>
      <c r="Z531" s="940"/>
      <c r="AA531" s="940"/>
      <c r="AB531" s="940"/>
      <c r="AC531" s="940"/>
      <c r="AD531" s="941"/>
      <c r="AE531" s="942"/>
      <c r="AF531" s="942"/>
      <c r="AG531" s="952"/>
      <c r="AH531" s="952"/>
      <c r="AI531" s="943"/>
      <c r="AJ531" s="953"/>
      <c r="AK531" s="954"/>
      <c r="AL531" s="954"/>
      <c r="AM531" s="955"/>
      <c r="AN531" s="944"/>
      <c r="AO531" s="944"/>
      <c r="AP531" s="944"/>
      <c r="AQ531" s="951"/>
      <c r="AR531" s="952"/>
      <c r="AS531" s="945">
        <f t="shared" si="139"/>
        <v>0</v>
      </c>
      <c r="AT531" s="945"/>
      <c r="AU531" s="945"/>
      <c r="AV531" s="945"/>
      <c r="AW531" s="946"/>
      <c r="AX531" s="947"/>
      <c r="AY531" s="948"/>
      <c r="AZ531" s="948"/>
      <c r="BA531" s="948"/>
      <c r="BB531" s="948"/>
      <c r="DT531"/>
      <c r="DU531"/>
      <c r="DV531"/>
      <c r="DW531"/>
      <c r="DX531"/>
      <c r="DY531"/>
      <c r="DZ531"/>
      <c r="EA531"/>
      <c r="EB531"/>
      <c r="EC531"/>
      <c r="EL531" s="13"/>
      <c r="EM531" s="13"/>
      <c r="EN531" s="27">
        <f t="shared" si="152"/>
        <v>0</v>
      </c>
      <c r="EO531" s="27" t="str">
        <f t="shared" si="141"/>
        <v/>
      </c>
      <c r="EP531" s="13"/>
      <c r="EQ531" s="13">
        <f>IF(AND(OR($P531="固・国A",$P531="固・国B",$P531="固"),OR($AJ531=PL①!$H$29,$AJ531=PL①!$H$30,$AJ531=PL①!$H$31)),1,0)</f>
        <v>0</v>
      </c>
      <c r="ER531" s="13">
        <f t="shared" si="142"/>
        <v>0</v>
      </c>
      <c r="ES531" s="13">
        <f>IF(ER531=0,1,IF($R$74="",0,VLOOKUP($R$74,PL②!A$58:$P$1530,ER531))+IF($AG$74="",0,VLOOKUP($AG$74,PL②!A$58:$P$1530,ER531))+IF($AV$74="",0,VLOOKUP($AV$74,PL②!A$58:$P$1530,ER531)))</f>
        <v>1</v>
      </c>
      <c r="ET531" s="13" t="str">
        <f t="shared" si="143"/>
        <v/>
      </c>
      <c r="EU531" s="13"/>
      <c r="EV531" s="13">
        <f>IF(OR($P531="固・国A",$P531="固・国B",$P531=PL①!$A$32,$P531=PL①!$A$33),1,0)</f>
        <v>1</v>
      </c>
      <c r="EY531" s="13">
        <f t="shared" si="144"/>
        <v>0</v>
      </c>
      <c r="EZ531" s="13">
        <f t="shared" si="145"/>
        <v>0</v>
      </c>
      <c r="FA531" s="13">
        <f>IF(AND($AJ531=PL①!$H$32,OR(入力①申請書項目!$P531="固・国A",入力①申請書項目!$P531="固・国B",入力①申請書項目!$P531="固")),1,0)</f>
        <v>0</v>
      </c>
      <c r="FB531" s="13">
        <f>IF(AND($R$70=PL②!$G$1,入力①申請書項目!$AJ531=PL①!$H$29,OR(入力①申請書項目!$P531="固・国A",入力①申請書項目!$P531="固・国B",入力①申請書項目!$P531=PL①!$A$32,入力①申請書項目!$P531=PL①!$A$33)),1,0)</f>
        <v>0</v>
      </c>
      <c r="FC531" s="13">
        <f>IF(AND($AW531=PL①!$D$29,OR(入力①申請書項目!$P531="固・国A",入力①申請書項目!$P531="固・国B",入力①申請書項目!$P531="固")),1,0)</f>
        <v>0</v>
      </c>
      <c r="FE531" s="27" t="str">
        <f t="shared" si="146"/>
        <v/>
      </c>
      <c r="FF531" s="27" t="str">
        <f t="shared" si="147"/>
        <v/>
      </c>
      <c r="FG531" s="27" t="str">
        <f t="shared" si="148"/>
        <v/>
      </c>
      <c r="FH531" s="27" t="str">
        <f t="shared" si="149"/>
        <v/>
      </c>
      <c r="FI531" s="27" t="str">
        <f t="shared" si="150"/>
        <v/>
      </c>
      <c r="FK531" s="42">
        <f t="shared" si="151"/>
        <v>1</v>
      </c>
      <c r="FL531" s="42" t="str">
        <f t="shared" si="140"/>
        <v/>
      </c>
    </row>
    <row r="532" spans="4:168" x14ac:dyDescent="0.15">
      <c r="D532" s="234">
        <v>362</v>
      </c>
      <c r="E532" s="933"/>
      <c r="F532" s="934"/>
      <c r="G532" s="935"/>
      <c r="H532" s="936"/>
      <c r="I532" s="937"/>
      <c r="J532" s="938"/>
      <c r="K532" s="939"/>
      <c r="L532" s="939"/>
      <c r="M532" s="930"/>
      <c r="N532" s="931"/>
      <c r="O532" s="932"/>
      <c r="P532" s="938"/>
      <c r="Q532" s="938"/>
      <c r="R532" s="938"/>
      <c r="S532" s="938"/>
      <c r="T532" s="940"/>
      <c r="U532" s="940"/>
      <c r="V532" s="940"/>
      <c r="W532" s="940"/>
      <c r="X532" s="940"/>
      <c r="Y532" s="940"/>
      <c r="Z532" s="940"/>
      <c r="AA532" s="940"/>
      <c r="AB532" s="940"/>
      <c r="AC532" s="940"/>
      <c r="AD532" s="941"/>
      <c r="AE532" s="942"/>
      <c r="AF532" s="942"/>
      <c r="AG532" s="943"/>
      <c r="AH532" s="940"/>
      <c r="AI532" s="940"/>
      <c r="AJ532" s="938"/>
      <c r="AK532" s="938"/>
      <c r="AL532" s="938"/>
      <c r="AM532" s="938"/>
      <c r="AN532" s="944"/>
      <c r="AO532" s="944"/>
      <c r="AP532" s="944"/>
      <c r="AQ532" s="940"/>
      <c r="AR532" s="940"/>
      <c r="AS532" s="945">
        <f t="shared" si="139"/>
        <v>0</v>
      </c>
      <c r="AT532" s="945"/>
      <c r="AU532" s="945"/>
      <c r="AV532" s="945"/>
      <c r="AW532" s="946"/>
      <c r="AX532" s="947"/>
      <c r="AY532" s="948"/>
      <c r="AZ532" s="948"/>
      <c r="BA532" s="948"/>
      <c r="BB532" s="948"/>
      <c r="DT532"/>
      <c r="DU532"/>
      <c r="DV532"/>
      <c r="DW532"/>
      <c r="DX532"/>
      <c r="DY532"/>
      <c r="DZ532"/>
      <c r="EA532"/>
      <c r="EB532"/>
      <c r="EC532"/>
      <c r="EL532" s="13"/>
      <c r="EM532" s="13"/>
      <c r="EN532" s="27">
        <f t="shared" si="152"/>
        <v>0</v>
      </c>
      <c r="EO532" s="27" t="str">
        <f t="shared" si="141"/>
        <v/>
      </c>
      <c r="EP532" s="13"/>
      <c r="EQ532" s="13">
        <f>IF(AND(OR($P532="固・国A",$P532="固・国B",$P532="固"),OR($AJ532=PL①!$H$29,$AJ532=PL①!$H$30,$AJ532=PL①!$H$31)),1,0)</f>
        <v>0</v>
      </c>
      <c r="ER532" s="13">
        <f t="shared" si="142"/>
        <v>0</v>
      </c>
      <c r="ES532" s="13">
        <f>IF(ER532=0,1,IF($R$74="",0,VLOOKUP($R$74,PL②!A$58:$P$1530,ER532))+IF($AG$74="",0,VLOOKUP($AG$74,PL②!A$58:$P$1530,ER532))+IF($AV$74="",0,VLOOKUP($AV$74,PL②!A$58:$P$1530,ER532)))</f>
        <v>1</v>
      </c>
      <c r="ET532" s="13" t="str">
        <f t="shared" si="143"/>
        <v/>
      </c>
      <c r="EU532" s="13"/>
      <c r="EV532" s="13">
        <f>IF(OR($P532="固・国A",$P532="固・国B",$P532=PL①!$A$32,$P532=PL①!$A$33),1,0)</f>
        <v>1</v>
      </c>
      <c r="EY532" s="13">
        <f t="shared" si="144"/>
        <v>0</v>
      </c>
      <c r="EZ532" s="13">
        <f t="shared" si="145"/>
        <v>0</v>
      </c>
      <c r="FA532" s="13">
        <f>IF(AND($AJ532=PL①!$H$32,OR(入力①申請書項目!$P532="固・国A",入力①申請書項目!$P532="固・国B",入力①申請書項目!$P532="固")),1,0)</f>
        <v>0</v>
      </c>
      <c r="FB532" s="13">
        <f>IF(AND($R$70=PL②!$G$1,入力①申請書項目!$AJ532=PL①!$H$29,OR(入力①申請書項目!$P532="固・国A",入力①申請書項目!$P532="固・国B",入力①申請書項目!$P532=PL①!$A$32,入力①申請書項目!$P532=PL①!$A$33)),1,0)</f>
        <v>0</v>
      </c>
      <c r="FC532" s="13">
        <f>IF(AND($AW532=PL①!$D$29,OR(入力①申請書項目!$P532="固・国A",入力①申請書項目!$P532="固・国B",入力①申請書項目!$P532="固")),1,0)</f>
        <v>0</v>
      </c>
      <c r="FE532" s="27" t="str">
        <f t="shared" si="146"/>
        <v/>
      </c>
      <c r="FF532" s="27" t="str">
        <f t="shared" si="147"/>
        <v/>
      </c>
      <c r="FG532" s="27" t="str">
        <f t="shared" si="148"/>
        <v/>
      </c>
      <c r="FH532" s="27" t="str">
        <f t="shared" si="149"/>
        <v/>
      </c>
      <c r="FI532" s="27" t="str">
        <f t="shared" si="150"/>
        <v/>
      </c>
      <c r="FK532" s="42">
        <f t="shared" si="151"/>
        <v>1</v>
      </c>
      <c r="FL532" s="42" t="str">
        <f t="shared" si="140"/>
        <v/>
      </c>
    </row>
    <row r="533" spans="4:168" x14ac:dyDescent="0.15">
      <c r="D533" s="234">
        <v>363</v>
      </c>
      <c r="E533" s="933"/>
      <c r="F533" s="934"/>
      <c r="G533" s="935"/>
      <c r="H533" s="936"/>
      <c r="I533" s="937"/>
      <c r="J533" s="938"/>
      <c r="K533" s="939"/>
      <c r="L533" s="939"/>
      <c r="M533" s="930"/>
      <c r="N533" s="931"/>
      <c r="O533" s="932"/>
      <c r="P533" s="938"/>
      <c r="Q533" s="938"/>
      <c r="R533" s="938"/>
      <c r="S533" s="938"/>
      <c r="T533" s="940"/>
      <c r="U533" s="940"/>
      <c r="V533" s="940"/>
      <c r="W533" s="940"/>
      <c r="X533" s="940"/>
      <c r="Y533" s="940"/>
      <c r="Z533" s="940"/>
      <c r="AA533" s="940"/>
      <c r="AB533" s="940"/>
      <c r="AC533" s="940"/>
      <c r="AD533" s="949"/>
      <c r="AE533" s="950"/>
      <c r="AF533" s="950"/>
      <c r="AG533" s="943"/>
      <c r="AH533" s="940"/>
      <c r="AI533" s="940"/>
      <c r="AJ533" s="938"/>
      <c r="AK533" s="938"/>
      <c r="AL533" s="938"/>
      <c r="AM533" s="938"/>
      <c r="AN533" s="944"/>
      <c r="AO533" s="944"/>
      <c r="AP533" s="944"/>
      <c r="AQ533" s="940"/>
      <c r="AR533" s="940"/>
      <c r="AS533" s="945">
        <f t="shared" si="139"/>
        <v>0</v>
      </c>
      <c r="AT533" s="945"/>
      <c r="AU533" s="945"/>
      <c r="AV533" s="945"/>
      <c r="AW533" s="946"/>
      <c r="AX533" s="947"/>
      <c r="AY533" s="948"/>
      <c r="AZ533" s="948"/>
      <c r="BA533" s="948"/>
      <c r="BB533" s="948"/>
      <c r="DT533"/>
      <c r="DU533"/>
      <c r="DV533"/>
      <c r="DW533"/>
      <c r="DX533"/>
      <c r="DY533"/>
      <c r="DZ533"/>
      <c r="EA533"/>
      <c r="EB533"/>
      <c r="EC533"/>
      <c r="EL533" s="13"/>
      <c r="EM533" s="13"/>
      <c r="EN533" s="27">
        <f t="shared" si="152"/>
        <v>0</v>
      </c>
      <c r="EO533" s="27" t="str">
        <f t="shared" si="141"/>
        <v/>
      </c>
      <c r="EP533" s="13"/>
      <c r="EQ533" s="13">
        <f>IF(AND(OR($P533="固・国A",$P533="固・国B",$P533="固"),OR($AJ533=PL①!$H$29,$AJ533=PL①!$H$30,$AJ533=PL①!$H$31)),1,0)</f>
        <v>0</v>
      </c>
      <c r="ER533" s="13">
        <f t="shared" si="142"/>
        <v>0</v>
      </c>
      <c r="ES533" s="13">
        <f>IF(ER533=0,1,IF($R$74="",0,VLOOKUP($R$74,PL②!A$58:$P$1530,ER533))+IF($AG$74="",0,VLOOKUP($AG$74,PL②!A$58:$P$1530,ER533))+IF($AV$74="",0,VLOOKUP($AV$74,PL②!A$58:$P$1530,ER533)))</f>
        <v>1</v>
      </c>
      <c r="ET533" s="13" t="str">
        <f t="shared" si="143"/>
        <v/>
      </c>
      <c r="EU533" s="13"/>
      <c r="EV533" s="13">
        <f>IF(OR($P533="固・国A",$P533="固・国B",$P533=PL①!$A$32,$P533=PL①!$A$33),1,0)</f>
        <v>1</v>
      </c>
      <c r="EY533" s="13">
        <f t="shared" si="144"/>
        <v>0</v>
      </c>
      <c r="EZ533" s="13">
        <f t="shared" si="145"/>
        <v>0</v>
      </c>
      <c r="FA533" s="13">
        <f>IF(AND($AJ533=PL①!$H$32,OR(入力①申請書項目!$P533="固・国A",入力①申請書項目!$P533="固・国B",入力①申請書項目!$P533="固")),1,0)</f>
        <v>0</v>
      </c>
      <c r="FB533" s="13">
        <f>IF(AND($R$70=PL②!$G$1,入力①申請書項目!$AJ533=PL①!$H$29,OR(入力①申請書項目!$P533="固・国A",入力①申請書項目!$P533="固・国B",入力①申請書項目!$P533=PL①!$A$32,入力①申請書項目!$P533=PL①!$A$33)),1,0)</f>
        <v>0</v>
      </c>
      <c r="FC533" s="13">
        <f>IF(AND($AW533=PL①!$D$29,OR(入力①申請書項目!$P533="固・国A",入力①申請書項目!$P533="固・国B",入力①申請書項目!$P533="固")),1,0)</f>
        <v>0</v>
      </c>
      <c r="FE533" s="27" t="str">
        <f t="shared" si="146"/>
        <v/>
      </c>
      <c r="FF533" s="27" t="str">
        <f t="shared" si="147"/>
        <v/>
      </c>
      <c r="FG533" s="27" t="str">
        <f t="shared" si="148"/>
        <v/>
      </c>
      <c r="FH533" s="27" t="str">
        <f t="shared" si="149"/>
        <v/>
      </c>
      <c r="FI533" s="27" t="str">
        <f t="shared" si="150"/>
        <v/>
      </c>
      <c r="FK533" s="42">
        <f t="shared" si="151"/>
        <v>1</v>
      </c>
      <c r="FL533" s="42" t="str">
        <f t="shared" si="140"/>
        <v/>
      </c>
    </row>
    <row r="534" spans="4:168" x14ac:dyDescent="0.15">
      <c r="D534" s="234">
        <v>364</v>
      </c>
      <c r="E534" s="933"/>
      <c r="F534" s="934"/>
      <c r="G534" s="935"/>
      <c r="H534" s="936"/>
      <c r="I534" s="937"/>
      <c r="J534" s="938"/>
      <c r="K534" s="939"/>
      <c r="L534" s="939"/>
      <c r="M534" s="930"/>
      <c r="N534" s="931"/>
      <c r="O534" s="932"/>
      <c r="P534" s="938"/>
      <c r="Q534" s="938"/>
      <c r="R534" s="938"/>
      <c r="S534" s="938"/>
      <c r="T534" s="940"/>
      <c r="U534" s="940"/>
      <c r="V534" s="940"/>
      <c r="W534" s="940"/>
      <c r="X534" s="940"/>
      <c r="Y534" s="940"/>
      <c r="Z534" s="940"/>
      <c r="AA534" s="940"/>
      <c r="AB534" s="940"/>
      <c r="AC534" s="940"/>
      <c r="AD534" s="941"/>
      <c r="AE534" s="942"/>
      <c r="AF534" s="942"/>
      <c r="AG534" s="952"/>
      <c r="AH534" s="952"/>
      <c r="AI534" s="943"/>
      <c r="AJ534" s="953"/>
      <c r="AK534" s="954"/>
      <c r="AL534" s="954"/>
      <c r="AM534" s="955"/>
      <c r="AN534" s="944"/>
      <c r="AO534" s="944"/>
      <c r="AP534" s="944"/>
      <c r="AQ534" s="951"/>
      <c r="AR534" s="952"/>
      <c r="AS534" s="945">
        <f t="shared" si="139"/>
        <v>0</v>
      </c>
      <c r="AT534" s="945"/>
      <c r="AU534" s="945"/>
      <c r="AV534" s="945"/>
      <c r="AW534" s="946"/>
      <c r="AX534" s="947"/>
      <c r="AY534" s="948"/>
      <c r="AZ534" s="948"/>
      <c r="BA534" s="948"/>
      <c r="BB534" s="948"/>
      <c r="DT534"/>
      <c r="DU534"/>
      <c r="DV534"/>
      <c r="DW534"/>
      <c r="DX534"/>
      <c r="DY534"/>
      <c r="DZ534"/>
      <c r="EA534"/>
      <c r="EB534"/>
      <c r="EC534"/>
      <c r="EL534" s="13"/>
      <c r="EM534" s="13"/>
      <c r="EN534" s="27">
        <f t="shared" si="152"/>
        <v>0</v>
      </c>
      <c r="EO534" s="27" t="str">
        <f t="shared" si="141"/>
        <v/>
      </c>
      <c r="EP534" s="13"/>
      <c r="EQ534" s="13">
        <f>IF(AND(OR($P534="固・国A",$P534="固・国B",$P534="固"),OR($AJ534=PL①!$H$29,$AJ534=PL①!$H$30,$AJ534=PL①!$H$31)),1,0)</f>
        <v>0</v>
      </c>
      <c r="ER534" s="13">
        <f t="shared" si="142"/>
        <v>0</v>
      </c>
      <c r="ES534" s="13">
        <f>IF(ER534=0,1,IF($R$74="",0,VLOOKUP($R$74,PL②!A$58:$P$1530,ER534))+IF($AG$74="",0,VLOOKUP($AG$74,PL②!A$58:$P$1530,ER534))+IF($AV$74="",0,VLOOKUP($AV$74,PL②!A$58:$P$1530,ER534)))</f>
        <v>1</v>
      </c>
      <c r="ET534" s="13" t="str">
        <f t="shared" si="143"/>
        <v/>
      </c>
      <c r="EU534" s="13"/>
      <c r="EV534" s="13">
        <f>IF(OR($P534="固・国A",$P534="固・国B",$P534=PL①!$A$32,$P534=PL①!$A$33),1,0)</f>
        <v>1</v>
      </c>
      <c r="EY534" s="13">
        <f t="shared" si="144"/>
        <v>0</v>
      </c>
      <c r="EZ534" s="13">
        <f t="shared" si="145"/>
        <v>0</v>
      </c>
      <c r="FA534" s="13">
        <f>IF(AND($AJ534=PL①!$H$32,OR(入力①申請書項目!$P534="固・国A",入力①申請書項目!$P534="固・国B",入力①申請書項目!$P534="固")),1,0)</f>
        <v>0</v>
      </c>
      <c r="FB534" s="13">
        <f>IF(AND($R$70=PL②!$G$1,入力①申請書項目!$AJ534=PL①!$H$29,OR(入力①申請書項目!$P534="固・国A",入力①申請書項目!$P534="固・国B",入力①申請書項目!$P534=PL①!$A$32,入力①申請書項目!$P534=PL①!$A$33)),1,0)</f>
        <v>0</v>
      </c>
      <c r="FC534" s="13">
        <f>IF(AND($AW534=PL①!$D$29,OR(入力①申請書項目!$P534="固・国A",入力①申請書項目!$P534="固・国B",入力①申請書項目!$P534="固")),1,0)</f>
        <v>0</v>
      </c>
      <c r="FE534" s="27" t="str">
        <f t="shared" si="146"/>
        <v/>
      </c>
      <c r="FF534" s="27" t="str">
        <f t="shared" si="147"/>
        <v/>
      </c>
      <c r="FG534" s="27" t="str">
        <f t="shared" si="148"/>
        <v/>
      </c>
      <c r="FH534" s="27" t="str">
        <f t="shared" si="149"/>
        <v/>
      </c>
      <c r="FI534" s="27" t="str">
        <f t="shared" si="150"/>
        <v/>
      </c>
      <c r="FK534" s="42">
        <f t="shared" si="151"/>
        <v>1</v>
      </c>
      <c r="FL534" s="42" t="str">
        <f t="shared" si="140"/>
        <v/>
      </c>
    </row>
    <row r="535" spans="4:168" x14ac:dyDescent="0.15">
      <c r="D535" s="234">
        <v>365</v>
      </c>
      <c r="E535" s="933"/>
      <c r="F535" s="934"/>
      <c r="G535" s="935"/>
      <c r="H535" s="936"/>
      <c r="I535" s="937"/>
      <c r="J535" s="938"/>
      <c r="K535" s="939"/>
      <c r="L535" s="939"/>
      <c r="M535" s="930"/>
      <c r="N535" s="931"/>
      <c r="O535" s="932"/>
      <c r="P535" s="938"/>
      <c r="Q535" s="938"/>
      <c r="R535" s="938"/>
      <c r="S535" s="938"/>
      <c r="T535" s="940"/>
      <c r="U535" s="940"/>
      <c r="V535" s="940"/>
      <c r="W535" s="940"/>
      <c r="X535" s="940"/>
      <c r="Y535" s="940"/>
      <c r="Z535" s="940"/>
      <c r="AA535" s="940"/>
      <c r="AB535" s="940"/>
      <c r="AC535" s="940"/>
      <c r="AD535" s="941"/>
      <c r="AE535" s="942"/>
      <c r="AF535" s="942"/>
      <c r="AG535" s="943"/>
      <c r="AH535" s="940"/>
      <c r="AI535" s="940"/>
      <c r="AJ535" s="938"/>
      <c r="AK535" s="938"/>
      <c r="AL535" s="938"/>
      <c r="AM535" s="938"/>
      <c r="AN535" s="944"/>
      <c r="AO535" s="944"/>
      <c r="AP535" s="944"/>
      <c r="AQ535" s="940"/>
      <c r="AR535" s="940"/>
      <c r="AS535" s="945">
        <f t="shared" ref="AS535:AS598" si="153">AN535*AQ535</f>
        <v>0</v>
      </c>
      <c r="AT535" s="945"/>
      <c r="AU535" s="945"/>
      <c r="AV535" s="945"/>
      <c r="AW535" s="946"/>
      <c r="AX535" s="947"/>
      <c r="AY535" s="948"/>
      <c r="AZ535" s="948"/>
      <c r="BA535" s="948"/>
      <c r="BB535" s="948"/>
      <c r="DT535"/>
      <c r="DU535"/>
      <c r="DV535"/>
      <c r="DW535"/>
      <c r="DX535"/>
      <c r="DY535"/>
      <c r="DZ535"/>
      <c r="EA535"/>
      <c r="EB535"/>
      <c r="EC535"/>
      <c r="EL535" s="13"/>
      <c r="EM535" s="13"/>
      <c r="EN535" s="27">
        <f t="shared" si="152"/>
        <v>0</v>
      </c>
      <c r="EO535" s="27" t="str">
        <f t="shared" si="141"/>
        <v/>
      </c>
      <c r="EP535" s="13"/>
      <c r="EQ535" s="13">
        <f>IF(AND(OR($P535="固・国A",$P535="固・国B",$P535="固"),OR($AJ535=PL①!$H$29,$AJ535=PL①!$H$30,$AJ535=PL①!$H$31)),1,0)</f>
        <v>0</v>
      </c>
      <c r="ER535" s="13">
        <f t="shared" si="142"/>
        <v>0</v>
      </c>
      <c r="ES535" s="13">
        <f>IF(ER535=0,1,IF($R$74="",0,VLOOKUP($R$74,PL②!A$58:$P$1530,ER535))+IF($AG$74="",0,VLOOKUP($AG$74,PL②!A$58:$P$1530,ER535))+IF($AV$74="",0,VLOOKUP($AV$74,PL②!A$58:$P$1530,ER535)))</f>
        <v>1</v>
      </c>
      <c r="ET535" s="13" t="str">
        <f t="shared" si="143"/>
        <v/>
      </c>
      <c r="EU535" s="13"/>
      <c r="EV535" s="13">
        <f>IF(OR($P535="固・国A",$P535="固・国B",$P535=PL①!$A$32,$P535=PL①!$A$33),1,0)</f>
        <v>1</v>
      </c>
      <c r="EY535" s="13">
        <f t="shared" si="144"/>
        <v>0</v>
      </c>
      <c r="EZ535" s="13">
        <f t="shared" si="145"/>
        <v>0</v>
      </c>
      <c r="FA535" s="13">
        <f>IF(AND($AJ535=PL①!$H$32,OR(入力①申請書項目!$P535="固・国A",入力①申請書項目!$P535="固・国B",入力①申請書項目!$P535="固")),1,0)</f>
        <v>0</v>
      </c>
      <c r="FB535" s="13">
        <f>IF(AND($R$70=PL②!$G$1,入力①申請書項目!$AJ535=PL①!$H$29,OR(入力①申請書項目!$P535="固・国A",入力①申請書項目!$P535="固・国B",入力①申請書項目!$P535=PL①!$A$32,入力①申請書項目!$P535=PL①!$A$33)),1,0)</f>
        <v>0</v>
      </c>
      <c r="FC535" s="13">
        <f>IF(AND($AW535=PL①!$D$29,OR(入力①申請書項目!$P535="固・国A",入力①申請書項目!$P535="固・国B",入力①申請書項目!$P535="固")),1,0)</f>
        <v>0</v>
      </c>
      <c r="FE535" s="27" t="str">
        <f t="shared" si="146"/>
        <v/>
      </c>
      <c r="FF535" s="27" t="str">
        <f t="shared" si="147"/>
        <v/>
      </c>
      <c r="FG535" s="27" t="str">
        <f t="shared" si="148"/>
        <v/>
      </c>
      <c r="FH535" s="27" t="str">
        <f t="shared" si="149"/>
        <v/>
      </c>
      <c r="FI535" s="27" t="str">
        <f t="shared" si="150"/>
        <v/>
      </c>
      <c r="FK535" s="42">
        <f t="shared" si="151"/>
        <v>1</v>
      </c>
      <c r="FL535" s="42" t="str">
        <f t="shared" si="140"/>
        <v/>
      </c>
    </row>
    <row r="536" spans="4:168" x14ac:dyDescent="0.15">
      <c r="D536" s="234">
        <v>366</v>
      </c>
      <c r="E536" s="933"/>
      <c r="F536" s="934"/>
      <c r="G536" s="935"/>
      <c r="H536" s="936"/>
      <c r="I536" s="937"/>
      <c r="J536" s="938"/>
      <c r="K536" s="939"/>
      <c r="L536" s="939"/>
      <c r="M536" s="930"/>
      <c r="N536" s="931"/>
      <c r="O536" s="932"/>
      <c r="P536" s="938"/>
      <c r="Q536" s="938"/>
      <c r="R536" s="938"/>
      <c r="S536" s="938"/>
      <c r="T536" s="940"/>
      <c r="U536" s="940"/>
      <c r="V536" s="940"/>
      <c r="W536" s="940"/>
      <c r="X536" s="940"/>
      <c r="Y536" s="940"/>
      <c r="Z536" s="940"/>
      <c r="AA536" s="940"/>
      <c r="AB536" s="940"/>
      <c r="AC536" s="940"/>
      <c r="AD536" s="949"/>
      <c r="AE536" s="950"/>
      <c r="AF536" s="950"/>
      <c r="AG536" s="943"/>
      <c r="AH536" s="940"/>
      <c r="AI536" s="940"/>
      <c r="AJ536" s="938"/>
      <c r="AK536" s="938"/>
      <c r="AL536" s="938"/>
      <c r="AM536" s="938"/>
      <c r="AN536" s="944"/>
      <c r="AO536" s="944"/>
      <c r="AP536" s="944"/>
      <c r="AQ536" s="940"/>
      <c r="AR536" s="940"/>
      <c r="AS536" s="945">
        <f t="shared" si="153"/>
        <v>0</v>
      </c>
      <c r="AT536" s="945"/>
      <c r="AU536" s="945"/>
      <c r="AV536" s="945"/>
      <c r="AW536" s="946"/>
      <c r="AX536" s="947"/>
      <c r="AY536" s="948"/>
      <c r="AZ536" s="948"/>
      <c r="BA536" s="948"/>
      <c r="BB536" s="948"/>
      <c r="DT536"/>
      <c r="DU536"/>
      <c r="DV536"/>
      <c r="DW536"/>
      <c r="DX536"/>
      <c r="DY536"/>
      <c r="DZ536"/>
      <c r="EA536"/>
      <c r="EB536"/>
      <c r="EC536"/>
      <c r="EL536" s="13"/>
      <c r="EM536" s="13"/>
      <c r="EN536" s="27">
        <f t="shared" si="152"/>
        <v>0</v>
      </c>
      <c r="EO536" s="27" t="str">
        <f t="shared" si="141"/>
        <v/>
      </c>
      <c r="EP536" s="13"/>
      <c r="EQ536" s="13">
        <f>IF(AND(OR($P536="固・国A",$P536="固・国B",$P536="固"),OR($AJ536=PL①!$H$29,$AJ536=PL①!$H$30,$AJ536=PL①!$H$31)),1,0)</f>
        <v>0</v>
      </c>
      <c r="ER536" s="13">
        <f t="shared" si="142"/>
        <v>0</v>
      </c>
      <c r="ES536" s="13">
        <f>IF(ER536=0,1,IF($R$74="",0,VLOOKUP($R$74,PL②!A$58:$P$1530,ER536))+IF($AG$74="",0,VLOOKUP($AG$74,PL②!A$58:$P$1530,ER536))+IF($AV$74="",0,VLOOKUP($AV$74,PL②!A$58:$P$1530,ER536)))</f>
        <v>1</v>
      </c>
      <c r="ET536" s="13" t="str">
        <f t="shared" si="143"/>
        <v/>
      </c>
      <c r="EU536" s="13"/>
      <c r="EV536" s="13">
        <f>IF(OR($P536="固・国A",$P536="固・国B",$P536=PL①!$A$32,$P536=PL①!$A$33),1,0)</f>
        <v>1</v>
      </c>
      <c r="EY536" s="13">
        <f t="shared" si="144"/>
        <v>0</v>
      </c>
      <c r="EZ536" s="13">
        <f t="shared" si="145"/>
        <v>0</v>
      </c>
      <c r="FA536" s="13">
        <f>IF(AND($AJ536=PL①!$H$32,OR(入力①申請書項目!$P536="固・国A",入力①申請書項目!$P536="固・国B",入力①申請書項目!$P536="固")),1,0)</f>
        <v>0</v>
      </c>
      <c r="FB536" s="13">
        <f>IF(AND($R$70=PL②!$G$1,入力①申請書項目!$AJ536=PL①!$H$29,OR(入力①申請書項目!$P536="固・国A",入力①申請書項目!$P536="固・国B",入力①申請書項目!$P536=PL①!$A$32,入力①申請書項目!$P536=PL①!$A$33)),1,0)</f>
        <v>0</v>
      </c>
      <c r="FC536" s="13">
        <f>IF(AND($AW536=PL①!$D$29,OR(入力①申請書項目!$P536="固・国A",入力①申請書項目!$P536="固・国B",入力①申請書項目!$P536="固")),1,0)</f>
        <v>0</v>
      </c>
      <c r="FE536" s="27" t="str">
        <f t="shared" si="146"/>
        <v/>
      </c>
      <c r="FF536" s="27" t="str">
        <f t="shared" si="147"/>
        <v/>
      </c>
      <c r="FG536" s="27" t="str">
        <f t="shared" si="148"/>
        <v/>
      </c>
      <c r="FH536" s="27" t="str">
        <f t="shared" si="149"/>
        <v/>
      </c>
      <c r="FI536" s="27" t="str">
        <f t="shared" si="150"/>
        <v/>
      </c>
      <c r="FK536" s="42">
        <f t="shared" si="151"/>
        <v>1</v>
      </c>
      <c r="FL536" s="42" t="str">
        <f t="shared" si="140"/>
        <v/>
      </c>
    </row>
    <row r="537" spans="4:168" x14ac:dyDescent="0.15">
      <c r="D537" s="234">
        <v>367</v>
      </c>
      <c r="E537" s="933"/>
      <c r="F537" s="934"/>
      <c r="G537" s="935"/>
      <c r="H537" s="936"/>
      <c r="I537" s="937"/>
      <c r="J537" s="938"/>
      <c r="K537" s="939"/>
      <c r="L537" s="939"/>
      <c r="M537" s="930"/>
      <c r="N537" s="931"/>
      <c r="O537" s="932"/>
      <c r="P537" s="938"/>
      <c r="Q537" s="938"/>
      <c r="R537" s="938"/>
      <c r="S537" s="938"/>
      <c r="T537" s="940"/>
      <c r="U537" s="940"/>
      <c r="V537" s="940"/>
      <c r="W537" s="940"/>
      <c r="X537" s="940"/>
      <c r="Y537" s="940"/>
      <c r="Z537" s="940"/>
      <c r="AA537" s="940"/>
      <c r="AB537" s="940"/>
      <c r="AC537" s="940"/>
      <c r="AD537" s="941"/>
      <c r="AE537" s="942"/>
      <c r="AF537" s="942"/>
      <c r="AG537" s="952"/>
      <c r="AH537" s="952"/>
      <c r="AI537" s="943"/>
      <c r="AJ537" s="953"/>
      <c r="AK537" s="954"/>
      <c r="AL537" s="954"/>
      <c r="AM537" s="955"/>
      <c r="AN537" s="944"/>
      <c r="AO537" s="944"/>
      <c r="AP537" s="944"/>
      <c r="AQ537" s="951"/>
      <c r="AR537" s="952"/>
      <c r="AS537" s="945">
        <f t="shared" si="153"/>
        <v>0</v>
      </c>
      <c r="AT537" s="945"/>
      <c r="AU537" s="945"/>
      <c r="AV537" s="945"/>
      <c r="AW537" s="946"/>
      <c r="AX537" s="947"/>
      <c r="AY537" s="948"/>
      <c r="AZ537" s="948"/>
      <c r="BA537" s="948"/>
      <c r="BB537" s="948"/>
      <c r="DT537"/>
      <c r="DU537"/>
      <c r="DV537"/>
      <c r="DW537"/>
      <c r="DX537"/>
      <c r="DY537"/>
      <c r="DZ537"/>
      <c r="EA537"/>
      <c r="EB537"/>
      <c r="EC537"/>
      <c r="EL537" s="13"/>
      <c r="EM537" s="13"/>
      <c r="EN537" s="27">
        <f t="shared" si="152"/>
        <v>0</v>
      </c>
      <c r="EO537" s="27" t="str">
        <f t="shared" si="141"/>
        <v/>
      </c>
      <c r="EP537" s="13"/>
      <c r="EQ537" s="13">
        <f>IF(AND(OR($P537="固・国A",$P537="固・国B",$P537="固"),OR($AJ537=PL①!$H$29,$AJ537=PL①!$H$30,$AJ537=PL①!$H$31)),1,0)</f>
        <v>0</v>
      </c>
      <c r="ER537" s="13">
        <f t="shared" si="142"/>
        <v>0</v>
      </c>
      <c r="ES537" s="13">
        <f>IF(ER537=0,1,IF($R$74="",0,VLOOKUP($R$74,PL②!A$58:$P$1530,ER537))+IF($AG$74="",0,VLOOKUP($AG$74,PL②!A$58:$P$1530,ER537))+IF($AV$74="",0,VLOOKUP($AV$74,PL②!A$58:$P$1530,ER537)))</f>
        <v>1</v>
      </c>
      <c r="ET537" s="13" t="str">
        <f t="shared" si="143"/>
        <v/>
      </c>
      <c r="EU537" s="13"/>
      <c r="EV537" s="13">
        <f>IF(OR($P537="固・国A",$P537="固・国B",$P537=PL①!$A$32,$P537=PL①!$A$33),1,0)</f>
        <v>1</v>
      </c>
      <c r="EY537" s="13">
        <f t="shared" si="144"/>
        <v>0</v>
      </c>
      <c r="EZ537" s="13">
        <f t="shared" si="145"/>
        <v>0</v>
      </c>
      <c r="FA537" s="13">
        <f>IF(AND($AJ537=PL①!$H$32,OR(入力①申請書項目!$P537="固・国A",入力①申請書項目!$P537="固・国B",入力①申請書項目!$P537="固")),1,0)</f>
        <v>0</v>
      </c>
      <c r="FB537" s="13">
        <f>IF(AND($R$70=PL②!$G$1,入力①申請書項目!$AJ537=PL①!$H$29,OR(入力①申請書項目!$P537="固・国A",入力①申請書項目!$P537="固・国B",入力①申請書項目!$P537=PL①!$A$32,入力①申請書項目!$P537=PL①!$A$33)),1,0)</f>
        <v>0</v>
      </c>
      <c r="FC537" s="13">
        <f>IF(AND($AW537=PL①!$D$29,OR(入力①申請書項目!$P537="固・国A",入力①申請書項目!$P537="固・国B",入力①申請書項目!$P537="固")),1,0)</f>
        <v>0</v>
      </c>
      <c r="FE537" s="27" t="str">
        <f t="shared" si="146"/>
        <v/>
      </c>
      <c r="FF537" s="27" t="str">
        <f t="shared" si="147"/>
        <v/>
      </c>
      <c r="FG537" s="27" t="str">
        <f t="shared" si="148"/>
        <v/>
      </c>
      <c r="FH537" s="27" t="str">
        <f t="shared" si="149"/>
        <v/>
      </c>
      <c r="FI537" s="27" t="str">
        <f t="shared" si="150"/>
        <v/>
      </c>
      <c r="FK537" s="42">
        <f t="shared" si="151"/>
        <v>1</v>
      </c>
      <c r="FL537" s="42" t="str">
        <f t="shared" si="140"/>
        <v/>
      </c>
    </row>
    <row r="538" spans="4:168" x14ac:dyDescent="0.15">
      <c r="D538" s="234">
        <v>368</v>
      </c>
      <c r="E538" s="933"/>
      <c r="F538" s="934"/>
      <c r="G538" s="935"/>
      <c r="H538" s="936"/>
      <c r="I538" s="937"/>
      <c r="J538" s="938"/>
      <c r="K538" s="939"/>
      <c r="L538" s="939"/>
      <c r="M538" s="930"/>
      <c r="N538" s="931"/>
      <c r="O538" s="932"/>
      <c r="P538" s="938"/>
      <c r="Q538" s="938"/>
      <c r="R538" s="938"/>
      <c r="S538" s="938"/>
      <c r="T538" s="940"/>
      <c r="U538" s="940"/>
      <c r="V538" s="940"/>
      <c r="W538" s="940"/>
      <c r="X538" s="940"/>
      <c r="Y538" s="940"/>
      <c r="Z538" s="940"/>
      <c r="AA538" s="940"/>
      <c r="AB538" s="940"/>
      <c r="AC538" s="940"/>
      <c r="AD538" s="941"/>
      <c r="AE538" s="942"/>
      <c r="AF538" s="942"/>
      <c r="AG538" s="943"/>
      <c r="AH538" s="940"/>
      <c r="AI538" s="940"/>
      <c r="AJ538" s="938"/>
      <c r="AK538" s="938"/>
      <c r="AL538" s="938"/>
      <c r="AM538" s="938"/>
      <c r="AN538" s="944"/>
      <c r="AO538" s="944"/>
      <c r="AP538" s="944"/>
      <c r="AQ538" s="940"/>
      <c r="AR538" s="940"/>
      <c r="AS538" s="945">
        <f t="shared" si="153"/>
        <v>0</v>
      </c>
      <c r="AT538" s="945"/>
      <c r="AU538" s="945"/>
      <c r="AV538" s="945"/>
      <c r="AW538" s="946"/>
      <c r="AX538" s="947"/>
      <c r="AY538" s="948"/>
      <c r="AZ538" s="948"/>
      <c r="BA538" s="948"/>
      <c r="BB538" s="948"/>
      <c r="DT538"/>
      <c r="DU538"/>
      <c r="DV538"/>
      <c r="DW538"/>
      <c r="DX538"/>
      <c r="DY538"/>
      <c r="DZ538"/>
      <c r="EA538"/>
      <c r="EB538"/>
      <c r="EC538"/>
      <c r="EL538" s="13"/>
      <c r="EM538" s="13"/>
      <c r="EN538" s="27">
        <f t="shared" si="152"/>
        <v>0</v>
      </c>
      <c r="EO538" s="27" t="str">
        <f t="shared" si="141"/>
        <v/>
      </c>
      <c r="EP538" s="13"/>
      <c r="EQ538" s="13">
        <f>IF(AND(OR($P538="固・国A",$P538="固・国B",$P538="固"),OR($AJ538=PL①!$H$29,$AJ538=PL①!$H$30,$AJ538=PL①!$H$31)),1,0)</f>
        <v>0</v>
      </c>
      <c r="ER538" s="13">
        <f t="shared" si="142"/>
        <v>0</v>
      </c>
      <c r="ES538" s="13">
        <f>IF(ER538=0,1,IF($R$74="",0,VLOOKUP($R$74,PL②!A$58:$P$1530,ER538))+IF($AG$74="",0,VLOOKUP($AG$74,PL②!A$58:$P$1530,ER538))+IF($AV$74="",0,VLOOKUP($AV$74,PL②!A$58:$P$1530,ER538)))</f>
        <v>1</v>
      </c>
      <c r="ET538" s="13" t="str">
        <f t="shared" si="143"/>
        <v/>
      </c>
      <c r="EU538" s="13"/>
      <c r="EV538" s="13">
        <f>IF(OR($P538="固・国A",$P538="固・国B",$P538=PL①!$A$32,$P538=PL①!$A$33),1,0)</f>
        <v>1</v>
      </c>
      <c r="EY538" s="13">
        <f t="shared" si="144"/>
        <v>0</v>
      </c>
      <c r="EZ538" s="13">
        <f t="shared" si="145"/>
        <v>0</v>
      </c>
      <c r="FA538" s="13">
        <f>IF(AND($AJ538=PL①!$H$32,OR(入力①申請書項目!$P538="固・国A",入力①申請書項目!$P538="固・国B",入力①申請書項目!$P538="固")),1,0)</f>
        <v>0</v>
      </c>
      <c r="FB538" s="13">
        <f>IF(AND($R$70=PL②!$G$1,入力①申請書項目!$AJ538=PL①!$H$29,OR(入力①申請書項目!$P538="固・国A",入力①申請書項目!$P538="固・国B",入力①申請書項目!$P538=PL①!$A$32,入力①申請書項目!$P538=PL①!$A$33)),1,0)</f>
        <v>0</v>
      </c>
      <c r="FC538" s="13">
        <f>IF(AND($AW538=PL①!$D$29,OR(入力①申請書項目!$P538="固・国A",入力①申請書項目!$P538="固・国B",入力①申請書項目!$P538="固")),1,0)</f>
        <v>0</v>
      </c>
      <c r="FE538" s="27" t="str">
        <f t="shared" si="146"/>
        <v/>
      </c>
      <c r="FF538" s="27" t="str">
        <f t="shared" si="147"/>
        <v/>
      </c>
      <c r="FG538" s="27" t="str">
        <f t="shared" si="148"/>
        <v/>
      </c>
      <c r="FH538" s="27" t="str">
        <f t="shared" si="149"/>
        <v/>
      </c>
      <c r="FI538" s="27" t="str">
        <f t="shared" si="150"/>
        <v/>
      </c>
      <c r="FK538" s="42">
        <f t="shared" si="151"/>
        <v>1</v>
      </c>
      <c r="FL538" s="42" t="str">
        <f t="shared" si="140"/>
        <v/>
      </c>
    </row>
    <row r="539" spans="4:168" x14ac:dyDescent="0.15">
      <c r="D539" s="234">
        <v>369</v>
      </c>
      <c r="E539" s="933"/>
      <c r="F539" s="934"/>
      <c r="G539" s="935"/>
      <c r="H539" s="936"/>
      <c r="I539" s="937"/>
      <c r="J539" s="938"/>
      <c r="K539" s="939"/>
      <c r="L539" s="939"/>
      <c r="M539" s="930"/>
      <c r="N539" s="931"/>
      <c r="O539" s="932"/>
      <c r="P539" s="938"/>
      <c r="Q539" s="938"/>
      <c r="R539" s="938"/>
      <c r="S539" s="938"/>
      <c r="T539" s="940"/>
      <c r="U539" s="940"/>
      <c r="V539" s="940"/>
      <c r="W539" s="940"/>
      <c r="X539" s="940"/>
      <c r="Y539" s="940"/>
      <c r="Z539" s="940"/>
      <c r="AA539" s="940"/>
      <c r="AB539" s="940"/>
      <c r="AC539" s="940"/>
      <c r="AD539" s="949"/>
      <c r="AE539" s="950"/>
      <c r="AF539" s="950"/>
      <c r="AG539" s="943"/>
      <c r="AH539" s="940"/>
      <c r="AI539" s="940"/>
      <c r="AJ539" s="938"/>
      <c r="AK539" s="938"/>
      <c r="AL539" s="938"/>
      <c r="AM539" s="938"/>
      <c r="AN539" s="944"/>
      <c r="AO539" s="944"/>
      <c r="AP539" s="944"/>
      <c r="AQ539" s="940"/>
      <c r="AR539" s="940"/>
      <c r="AS539" s="945">
        <f t="shared" si="153"/>
        <v>0</v>
      </c>
      <c r="AT539" s="945"/>
      <c r="AU539" s="945"/>
      <c r="AV539" s="945"/>
      <c r="AW539" s="946"/>
      <c r="AX539" s="947"/>
      <c r="AY539" s="948"/>
      <c r="AZ539" s="948"/>
      <c r="BA539" s="948"/>
      <c r="BB539" s="948"/>
      <c r="DT539"/>
      <c r="DU539"/>
      <c r="DV539"/>
      <c r="DW539"/>
      <c r="DX539"/>
      <c r="DY539"/>
      <c r="DZ539"/>
      <c r="EA539"/>
      <c r="EB539"/>
      <c r="EC539"/>
      <c r="EL539" s="13"/>
      <c r="EM539" s="13"/>
      <c r="EN539" s="27">
        <f t="shared" si="152"/>
        <v>0</v>
      </c>
      <c r="EO539" s="27" t="str">
        <f t="shared" si="141"/>
        <v/>
      </c>
      <c r="EP539" s="13"/>
      <c r="EQ539" s="13">
        <f>IF(AND(OR($P539="固・国A",$P539="固・国B",$P539="固"),OR($AJ539=PL①!$H$29,$AJ539=PL①!$H$30,$AJ539=PL①!$H$31)),1,0)</f>
        <v>0</v>
      </c>
      <c r="ER539" s="13">
        <f t="shared" si="142"/>
        <v>0</v>
      </c>
      <c r="ES539" s="13">
        <f>IF(ER539=0,1,IF($R$74="",0,VLOOKUP($R$74,PL②!A$58:$P$1530,ER539))+IF($AG$74="",0,VLOOKUP($AG$74,PL②!A$58:$P$1530,ER539))+IF($AV$74="",0,VLOOKUP($AV$74,PL②!A$58:$P$1530,ER539)))</f>
        <v>1</v>
      </c>
      <c r="ET539" s="13" t="str">
        <f t="shared" si="143"/>
        <v/>
      </c>
      <c r="EU539" s="13"/>
      <c r="EV539" s="13">
        <f>IF(OR($P539="固・国A",$P539="固・国B",$P539=PL①!$A$32,$P539=PL①!$A$33),1,0)</f>
        <v>1</v>
      </c>
      <c r="EY539" s="13">
        <f t="shared" si="144"/>
        <v>0</v>
      </c>
      <c r="EZ539" s="13">
        <f t="shared" si="145"/>
        <v>0</v>
      </c>
      <c r="FA539" s="13">
        <f>IF(AND($AJ539=PL①!$H$32,OR(入力①申請書項目!$P539="固・国A",入力①申請書項目!$P539="固・国B",入力①申請書項目!$P539="固")),1,0)</f>
        <v>0</v>
      </c>
      <c r="FB539" s="13">
        <f>IF(AND($R$70=PL②!$G$1,入力①申請書項目!$AJ539=PL①!$H$29,OR(入力①申請書項目!$P539="固・国A",入力①申請書項目!$P539="固・国B",入力①申請書項目!$P539=PL①!$A$32,入力①申請書項目!$P539=PL①!$A$33)),1,0)</f>
        <v>0</v>
      </c>
      <c r="FC539" s="13">
        <f>IF(AND($AW539=PL①!$D$29,OR(入力①申請書項目!$P539="固・国A",入力①申請書項目!$P539="固・国B",入力①申請書項目!$P539="固")),1,0)</f>
        <v>0</v>
      </c>
      <c r="FE539" s="27" t="str">
        <f t="shared" si="146"/>
        <v/>
      </c>
      <c r="FF539" s="27" t="str">
        <f t="shared" si="147"/>
        <v/>
      </c>
      <c r="FG539" s="27" t="str">
        <f t="shared" si="148"/>
        <v/>
      </c>
      <c r="FH539" s="27" t="str">
        <f t="shared" si="149"/>
        <v/>
      </c>
      <c r="FI539" s="27" t="str">
        <f t="shared" si="150"/>
        <v/>
      </c>
      <c r="FK539" s="42">
        <f t="shared" si="151"/>
        <v>1</v>
      </c>
      <c r="FL539" s="42" t="str">
        <f t="shared" si="140"/>
        <v/>
      </c>
    </row>
    <row r="540" spans="4:168" x14ac:dyDescent="0.15">
      <c r="D540" s="234">
        <v>370</v>
      </c>
      <c r="E540" s="933"/>
      <c r="F540" s="934"/>
      <c r="G540" s="935"/>
      <c r="H540" s="936"/>
      <c r="I540" s="937"/>
      <c r="J540" s="938"/>
      <c r="K540" s="939"/>
      <c r="L540" s="939"/>
      <c r="M540" s="930"/>
      <c r="N540" s="931"/>
      <c r="O540" s="932"/>
      <c r="P540" s="938"/>
      <c r="Q540" s="938"/>
      <c r="R540" s="938"/>
      <c r="S540" s="938"/>
      <c r="T540" s="940"/>
      <c r="U540" s="940"/>
      <c r="V540" s="940"/>
      <c r="W540" s="940"/>
      <c r="X540" s="940"/>
      <c r="Y540" s="940"/>
      <c r="Z540" s="940"/>
      <c r="AA540" s="940"/>
      <c r="AB540" s="940"/>
      <c r="AC540" s="940"/>
      <c r="AD540" s="941"/>
      <c r="AE540" s="942"/>
      <c r="AF540" s="942"/>
      <c r="AG540" s="952"/>
      <c r="AH540" s="952"/>
      <c r="AI540" s="943"/>
      <c r="AJ540" s="953"/>
      <c r="AK540" s="954"/>
      <c r="AL540" s="954"/>
      <c r="AM540" s="955"/>
      <c r="AN540" s="944"/>
      <c r="AO540" s="944"/>
      <c r="AP540" s="944"/>
      <c r="AQ540" s="951"/>
      <c r="AR540" s="952"/>
      <c r="AS540" s="945">
        <f t="shared" si="153"/>
        <v>0</v>
      </c>
      <c r="AT540" s="945"/>
      <c r="AU540" s="945"/>
      <c r="AV540" s="945"/>
      <c r="AW540" s="946"/>
      <c r="AX540" s="947"/>
      <c r="AY540" s="948"/>
      <c r="AZ540" s="948"/>
      <c r="BA540" s="948"/>
      <c r="BB540" s="948"/>
      <c r="DT540"/>
      <c r="DU540"/>
      <c r="DV540"/>
      <c r="DW540"/>
      <c r="DX540"/>
      <c r="DY540"/>
      <c r="DZ540"/>
      <c r="EA540"/>
      <c r="EB540"/>
      <c r="EC540"/>
      <c r="EL540" s="13"/>
      <c r="EM540" s="13"/>
      <c r="EN540" s="27">
        <f t="shared" si="152"/>
        <v>0</v>
      </c>
      <c r="EO540" s="27" t="str">
        <f t="shared" si="141"/>
        <v/>
      </c>
      <c r="EP540" s="13"/>
      <c r="EQ540" s="13">
        <f>IF(AND(OR($P540="固・国A",$P540="固・国B",$P540="固"),OR($AJ540=PL①!$H$29,$AJ540=PL①!$H$30,$AJ540=PL①!$H$31)),1,0)</f>
        <v>0</v>
      </c>
      <c r="ER540" s="13">
        <f t="shared" si="142"/>
        <v>0</v>
      </c>
      <c r="ES540" s="13">
        <f>IF(ER540=0,1,IF($R$74="",0,VLOOKUP($R$74,PL②!A$58:$P$1530,ER540))+IF($AG$74="",0,VLOOKUP($AG$74,PL②!A$58:$P$1530,ER540))+IF($AV$74="",0,VLOOKUP($AV$74,PL②!A$58:$P$1530,ER540)))</f>
        <v>1</v>
      </c>
      <c r="ET540" s="13" t="str">
        <f t="shared" si="143"/>
        <v/>
      </c>
      <c r="EU540" s="13"/>
      <c r="EV540" s="13">
        <f>IF(OR($P540="固・国A",$P540="固・国B",$P540=PL①!$A$32,$P540=PL①!$A$33),1,0)</f>
        <v>1</v>
      </c>
      <c r="EY540" s="13">
        <f t="shared" si="144"/>
        <v>0</v>
      </c>
      <c r="EZ540" s="13">
        <f t="shared" si="145"/>
        <v>0</v>
      </c>
      <c r="FA540" s="13">
        <f>IF(AND($AJ540=PL①!$H$32,OR(入力①申請書項目!$P540="固・国A",入力①申請書項目!$P540="固・国B",入力①申請書項目!$P540="固")),1,0)</f>
        <v>0</v>
      </c>
      <c r="FB540" s="13">
        <f>IF(AND($R$70=PL②!$G$1,入力①申請書項目!$AJ540=PL①!$H$29,OR(入力①申請書項目!$P540="固・国A",入力①申請書項目!$P540="固・国B",入力①申請書項目!$P540=PL①!$A$32,入力①申請書項目!$P540=PL①!$A$33)),1,0)</f>
        <v>0</v>
      </c>
      <c r="FC540" s="13">
        <f>IF(AND($AW540=PL①!$D$29,OR(入力①申請書項目!$P540="固・国A",入力①申請書項目!$P540="固・国B",入力①申請書項目!$P540="固")),1,0)</f>
        <v>0</v>
      </c>
      <c r="FE540" s="27" t="str">
        <f t="shared" si="146"/>
        <v/>
      </c>
      <c r="FF540" s="27" t="str">
        <f t="shared" si="147"/>
        <v/>
      </c>
      <c r="FG540" s="27" t="str">
        <f t="shared" si="148"/>
        <v/>
      </c>
      <c r="FH540" s="27" t="str">
        <f t="shared" si="149"/>
        <v/>
      </c>
      <c r="FI540" s="27" t="str">
        <f t="shared" si="150"/>
        <v/>
      </c>
      <c r="FK540" s="42">
        <f t="shared" si="151"/>
        <v>1</v>
      </c>
      <c r="FL540" s="42" t="str">
        <f t="shared" si="140"/>
        <v/>
      </c>
    </row>
    <row r="541" spans="4:168" x14ac:dyDescent="0.15">
      <c r="D541" s="234">
        <v>371</v>
      </c>
      <c r="E541" s="933"/>
      <c r="F541" s="934"/>
      <c r="G541" s="935"/>
      <c r="H541" s="936"/>
      <c r="I541" s="937"/>
      <c r="J541" s="938"/>
      <c r="K541" s="939"/>
      <c r="L541" s="939"/>
      <c r="M541" s="930"/>
      <c r="N541" s="931"/>
      <c r="O541" s="932"/>
      <c r="P541" s="938"/>
      <c r="Q541" s="938"/>
      <c r="R541" s="938"/>
      <c r="S541" s="938"/>
      <c r="T541" s="940"/>
      <c r="U541" s="940"/>
      <c r="V541" s="940"/>
      <c r="W541" s="940"/>
      <c r="X541" s="940"/>
      <c r="Y541" s="940"/>
      <c r="Z541" s="940"/>
      <c r="AA541" s="940"/>
      <c r="AB541" s="940"/>
      <c r="AC541" s="940"/>
      <c r="AD541" s="941"/>
      <c r="AE541" s="942"/>
      <c r="AF541" s="942"/>
      <c r="AG541" s="943"/>
      <c r="AH541" s="940"/>
      <c r="AI541" s="940"/>
      <c r="AJ541" s="938"/>
      <c r="AK541" s="938"/>
      <c r="AL541" s="938"/>
      <c r="AM541" s="938"/>
      <c r="AN541" s="944"/>
      <c r="AO541" s="944"/>
      <c r="AP541" s="944"/>
      <c r="AQ541" s="940"/>
      <c r="AR541" s="940"/>
      <c r="AS541" s="945">
        <f t="shared" si="153"/>
        <v>0</v>
      </c>
      <c r="AT541" s="945"/>
      <c r="AU541" s="945"/>
      <c r="AV541" s="945"/>
      <c r="AW541" s="946"/>
      <c r="AX541" s="947"/>
      <c r="AY541" s="948"/>
      <c r="AZ541" s="948"/>
      <c r="BA541" s="948"/>
      <c r="BB541" s="948"/>
      <c r="DT541"/>
      <c r="DU541"/>
      <c r="DV541"/>
      <c r="DW541"/>
      <c r="DX541"/>
      <c r="DY541"/>
      <c r="DZ541"/>
      <c r="EA541"/>
      <c r="EB541"/>
      <c r="EC541"/>
      <c r="EL541" s="13"/>
      <c r="EM541" s="13"/>
      <c r="EN541" s="27">
        <f t="shared" si="152"/>
        <v>0</v>
      </c>
      <c r="EO541" s="27" t="str">
        <f t="shared" si="141"/>
        <v/>
      </c>
      <c r="EP541" s="13"/>
      <c r="EQ541" s="13">
        <f>IF(AND(OR($P541="固・国A",$P541="固・国B",$P541="固"),OR($AJ541=PL①!$H$29,$AJ541=PL①!$H$30,$AJ541=PL①!$H$31)),1,0)</f>
        <v>0</v>
      </c>
      <c r="ER541" s="13">
        <f t="shared" si="142"/>
        <v>0</v>
      </c>
      <c r="ES541" s="13">
        <f>IF(ER541=0,1,IF($R$74="",0,VLOOKUP($R$74,PL②!A$58:$P$1530,ER541))+IF($AG$74="",0,VLOOKUP($AG$74,PL②!A$58:$P$1530,ER541))+IF($AV$74="",0,VLOOKUP($AV$74,PL②!A$58:$P$1530,ER541)))</f>
        <v>1</v>
      </c>
      <c r="ET541" s="13" t="str">
        <f t="shared" si="143"/>
        <v/>
      </c>
      <c r="EU541" s="13"/>
      <c r="EV541" s="13">
        <f>IF(OR($P541="固・国A",$P541="固・国B",$P541=PL①!$A$32,$P541=PL①!$A$33),1,0)</f>
        <v>1</v>
      </c>
      <c r="EY541" s="13">
        <f t="shared" si="144"/>
        <v>0</v>
      </c>
      <c r="EZ541" s="13">
        <f t="shared" si="145"/>
        <v>0</v>
      </c>
      <c r="FA541" s="13">
        <f>IF(AND($AJ541=PL①!$H$32,OR(入力①申請書項目!$P541="固・国A",入力①申請書項目!$P541="固・国B",入力①申請書項目!$P541="固")),1,0)</f>
        <v>0</v>
      </c>
      <c r="FB541" s="13">
        <f>IF(AND($R$70=PL②!$G$1,入力①申請書項目!$AJ541=PL①!$H$29,OR(入力①申請書項目!$P541="固・国A",入力①申請書項目!$P541="固・国B",入力①申請書項目!$P541=PL①!$A$32,入力①申請書項目!$P541=PL①!$A$33)),1,0)</f>
        <v>0</v>
      </c>
      <c r="FC541" s="13">
        <f>IF(AND($AW541=PL①!$D$29,OR(入力①申請書項目!$P541="固・国A",入力①申請書項目!$P541="固・国B",入力①申請書項目!$P541="固")),1,0)</f>
        <v>0</v>
      </c>
      <c r="FE541" s="27" t="str">
        <f t="shared" si="146"/>
        <v/>
      </c>
      <c r="FF541" s="27" t="str">
        <f t="shared" si="147"/>
        <v/>
      </c>
      <c r="FG541" s="27" t="str">
        <f t="shared" si="148"/>
        <v/>
      </c>
      <c r="FH541" s="27" t="str">
        <f t="shared" si="149"/>
        <v/>
      </c>
      <c r="FI541" s="27" t="str">
        <f t="shared" si="150"/>
        <v/>
      </c>
      <c r="FK541" s="42">
        <f t="shared" si="151"/>
        <v>1</v>
      </c>
      <c r="FL541" s="42" t="str">
        <f t="shared" si="140"/>
        <v/>
      </c>
    </row>
    <row r="542" spans="4:168" x14ac:dyDescent="0.15">
      <c r="D542" s="234">
        <v>372</v>
      </c>
      <c r="E542" s="933"/>
      <c r="F542" s="934"/>
      <c r="G542" s="935"/>
      <c r="H542" s="936"/>
      <c r="I542" s="937"/>
      <c r="J542" s="938"/>
      <c r="K542" s="939"/>
      <c r="L542" s="939"/>
      <c r="M542" s="930"/>
      <c r="N542" s="931"/>
      <c r="O542" s="932"/>
      <c r="P542" s="938"/>
      <c r="Q542" s="938"/>
      <c r="R542" s="938"/>
      <c r="S542" s="938"/>
      <c r="T542" s="940"/>
      <c r="U542" s="940"/>
      <c r="V542" s="940"/>
      <c r="W542" s="940"/>
      <c r="X542" s="940"/>
      <c r="Y542" s="940"/>
      <c r="Z542" s="940"/>
      <c r="AA542" s="940"/>
      <c r="AB542" s="940"/>
      <c r="AC542" s="940"/>
      <c r="AD542" s="949"/>
      <c r="AE542" s="950"/>
      <c r="AF542" s="950"/>
      <c r="AG542" s="943"/>
      <c r="AH542" s="940"/>
      <c r="AI542" s="940"/>
      <c r="AJ542" s="938"/>
      <c r="AK542" s="938"/>
      <c r="AL542" s="938"/>
      <c r="AM542" s="938"/>
      <c r="AN542" s="944"/>
      <c r="AO542" s="944"/>
      <c r="AP542" s="944"/>
      <c r="AQ542" s="940"/>
      <c r="AR542" s="940"/>
      <c r="AS542" s="945">
        <f t="shared" si="153"/>
        <v>0</v>
      </c>
      <c r="AT542" s="945"/>
      <c r="AU542" s="945"/>
      <c r="AV542" s="945"/>
      <c r="AW542" s="946"/>
      <c r="AX542" s="947"/>
      <c r="AY542" s="948"/>
      <c r="AZ542" s="948"/>
      <c r="BA542" s="948"/>
      <c r="BB542" s="948"/>
      <c r="DT542"/>
      <c r="DU542"/>
      <c r="DV542"/>
      <c r="DW542"/>
      <c r="DX542"/>
      <c r="DY542"/>
      <c r="DZ542"/>
      <c r="EA542"/>
      <c r="EB542"/>
      <c r="EC542"/>
      <c r="EL542" s="13"/>
      <c r="EM542" s="13"/>
      <c r="EN542" s="27">
        <f t="shared" si="152"/>
        <v>0</v>
      </c>
      <c r="EO542" s="27" t="str">
        <f t="shared" si="141"/>
        <v/>
      </c>
      <c r="EP542" s="13"/>
      <c r="EQ542" s="13">
        <f>IF(AND(OR($P542="固・国A",$P542="固・国B",$P542="固"),OR($AJ542=PL①!$H$29,$AJ542=PL①!$H$30,$AJ542=PL①!$H$31)),1,0)</f>
        <v>0</v>
      </c>
      <c r="ER542" s="13">
        <f t="shared" si="142"/>
        <v>0</v>
      </c>
      <c r="ES542" s="13">
        <f>IF(ER542=0,1,IF($R$74="",0,VLOOKUP($R$74,PL②!A$58:$P$1530,ER542))+IF($AG$74="",0,VLOOKUP($AG$74,PL②!A$58:$P$1530,ER542))+IF($AV$74="",0,VLOOKUP($AV$74,PL②!A$58:$P$1530,ER542)))</f>
        <v>1</v>
      </c>
      <c r="ET542" s="13" t="str">
        <f t="shared" si="143"/>
        <v/>
      </c>
      <c r="EU542" s="13"/>
      <c r="EV542" s="13">
        <f>IF(OR($P542="固・国A",$P542="固・国B",$P542=PL①!$A$32,$P542=PL①!$A$33),1,0)</f>
        <v>1</v>
      </c>
      <c r="EY542" s="13">
        <f t="shared" si="144"/>
        <v>0</v>
      </c>
      <c r="EZ542" s="13">
        <f t="shared" si="145"/>
        <v>0</v>
      </c>
      <c r="FA542" s="13">
        <f>IF(AND($AJ542=PL①!$H$32,OR(入力①申請書項目!$P542="固・国A",入力①申請書項目!$P542="固・国B",入力①申請書項目!$P542="固")),1,0)</f>
        <v>0</v>
      </c>
      <c r="FB542" s="13">
        <f>IF(AND($R$70=PL②!$G$1,入力①申請書項目!$AJ542=PL①!$H$29,OR(入力①申請書項目!$P542="固・国A",入力①申請書項目!$P542="固・国B",入力①申請書項目!$P542=PL①!$A$32,入力①申請書項目!$P542=PL①!$A$33)),1,0)</f>
        <v>0</v>
      </c>
      <c r="FC542" s="13">
        <f>IF(AND($AW542=PL①!$D$29,OR(入力①申請書項目!$P542="固・国A",入力①申請書項目!$P542="固・国B",入力①申請書項目!$P542="固")),1,0)</f>
        <v>0</v>
      </c>
      <c r="FE542" s="27" t="str">
        <f t="shared" si="146"/>
        <v/>
      </c>
      <c r="FF542" s="27" t="str">
        <f t="shared" si="147"/>
        <v/>
      </c>
      <c r="FG542" s="27" t="str">
        <f t="shared" si="148"/>
        <v/>
      </c>
      <c r="FH542" s="27" t="str">
        <f t="shared" si="149"/>
        <v/>
      </c>
      <c r="FI542" s="27" t="str">
        <f t="shared" si="150"/>
        <v/>
      </c>
      <c r="FK542" s="42">
        <f t="shared" si="151"/>
        <v>1</v>
      </c>
      <c r="FL542" s="42" t="str">
        <f t="shared" si="140"/>
        <v/>
      </c>
    </row>
    <row r="543" spans="4:168" x14ac:dyDescent="0.15">
      <c r="D543" s="234">
        <v>373</v>
      </c>
      <c r="E543" s="933"/>
      <c r="F543" s="934"/>
      <c r="G543" s="935"/>
      <c r="H543" s="936"/>
      <c r="I543" s="937"/>
      <c r="J543" s="938"/>
      <c r="K543" s="939"/>
      <c r="L543" s="939"/>
      <c r="M543" s="930"/>
      <c r="N543" s="931"/>
      <c r="O543" s="932"/>
      <c r="P543" s="938"/>
      <c r="Q543" s="938"/>
      <c r="R543" s="938"/>
      <c r="S543" s="938"/>
      <c r="T543" s="940"/>
      <c r="U543" s="940"/>
      <c r="V543" s="940"/>
      <c r="W543" s="940"/>
      <c r="X543" s="940"/>
      <c r="Y543" s="940"/>
      <c r="Z543" s="940"/>
      <c r="AA543" s="940"/>
      <c r="AB543" s="940"/>
      <c r="AC543" s="940"/>
      <c r="AD543" s="941"/>
      <c r="AE543" s="942"/>
      <c r="AF543" s="942"/>
      <c r="AG543" s="952"/>
      <c r="AH543" s="952"/>
      <c r="AI543" s="943"/>
      <c r="AJ543" s="953"/>
      <c r="AK543" s="954"/>
      <c r="AL543" s="954"/>
      <c r="AM543" s="955"/>
      <c r="AN543" s="944"/>
      <c r="AO543" s="944"/>
      <c r="AP543" s="944"/>
      <c r="AQ543" s="951"/>
      <c r="AR543" s="952"/>
      <c r="AS543" s="945">
        <f t="shared" si="153"/>
        <v>0</v>
      </c>
      <c r="AT543" s="945"/>
      <c r="AU543" s="945"/>
      <c r="AV543" s="945"/>
      <c r="AW543" s="946"/>
      <c r="AX543" s="947"/>
      <c r="AY543" s="948"/>
      <c r="AZ543" s="948"/>
      <c r="BA543" s="948"/>
      <c r="BB543" s="948"/>
      <c r="DT543"/>
      <c r="DU543"/>
      <c r="DV543"/>
      <c r="DW543"/>
      <c r="DX543"/>
      <c r="DY543"/>
      <c r="DZ543"/>
      <c r="EA543"/>
      <c r="EB543"/>
      <c r="EC543"/>
      <c r="EL543" s="13"/>
      <c r="EM543" s="13"/>
      <c r="EN543" s="27">
        <f t="shared" si="152"/>
        <v>0</v>
      </c>
      <c r="EO543" s="27" t="str">
        <f t="shared" si="141"/>
        <v/>
      </c>
      <c r="EP543" s="13"/>
      <c r="EQ543" s="13">
        <f>IF(AND(OR($P543="固・国A",$P543="固・国B",$P543="固"),OR($AJ543=PL①!$H$29,$AJ543=PL①!$H$30,$AJ543=PL①!$H$31)),1,0)</f>
        <v>0</v>
      </c>
      <c r="ER543" s="13">
        <f t="shared" si="142"/>
        <v>0</v>
      </c>
      <c r="ES543" s="13">
        <f>IF(ER543=0,1,IF($R$74="",0,VLOOKUP($R$74,PL②!A$58:$P$1530,ER543))+IF($AG$74="",0,VLOOKUP($AG$74,PL②!A$58:$P$1530,ER543))+IF($AV$74="",0,VLOOKUP($AV$74,PL②!A$58:$P$1530,ER543)))</f>
        <v>1</v>
      </c>
      <c r="ET543" s="13" t="str">
        <f t="shared" si="143"/>
        <v/>
      </c>
      <c r="EU543" s="13"/>
      <c r="EV543" s="13">
        <f>IF(OR($P543="固・国A",$P543="固・国B",$P543=PL①!$A$32,$P543=PL①!$A$33),1,0)</f>
        <v>1</v>
      </c>
      <c r="EY543" s="13">
        <f t="shared" si="144"/>
        <v>0</v>
      </c>
      <c r="EZ543" s="13">
        <f t="shared" si="145"/>
        <v>0</v>
      </c>
      <c r="FA543" s="13">
        <f>IF(AND($AJ543=PL①!$H$32,OR(入力①申請書項目!$P543="固・国A",入力①申請書項目!$P543="固・国B",入力①申請書項目!$P543="固")),1,0)</f>
        <v>0</v>
      </c>
      <c r="FB543" s="13">
        <f>IF(AND($R$70=PL②!$G$1,入力①申請書項目!$AJ543=PL①!$H$29,OR(入力①申請書項目!$P543="固・国A",入力①申請書項目!$P543="固・国B",入力①申請書項目!$P543=PL①!$A$32,入力①申請書項目!$P543=PL①!$A$33)),1,0)</f>
        <v>0</v>
      </c>
      <c r="FC543" s="13">
        <f>IF(AND($AW543=PL①!$D$29,OR(入力①申請書項目!$P543="固・国A",入力①申請書項目!$P543="固・国B",入力①申請書項目!$P543="固")),1,0)</f>
        <v>0</v>
      </c>
      <c r="FE543" s="27" t="str">
        <f t="shared" si="146"/>
        <v/>
      </c>
      <c r="FF543" s="27" t="str">
        <f t="shared" si="147"/>
        <v/>
      </c>
      <c r="FG543" s="27" t="str">
        <f t="shared" si="148"/>
        <v/>
      </c>
      <c r="FH543" s="27" t="str">
        <f t="shared" si="149"/>
        <v/>
      </c>
      <c r="FI543" s="27" t="str">
        <f t="shared" si="150"/>
        <v/>
      </c>
      <c r="FK543" s="42">
        <f t="shared" si="151"/>
        <v>1</v>
      </c>
      <c r="FL543" s="42" t="str">
        <f t="shared" si="140"/>
        <v/>
      </c>
    </row>
    <row r="544" spans="4:168" x14ac:dyDescent="0.15">
      <c r="D544" s="234">
        <v>374</v>
      </c>
      <c r="E544" s="933"/>
      <c r="F544" s="934"/>
      <c r="G544" s="935"/>
      <c r="H544" s="936"/>
      <c r="I544" s="937"/>
      <c r="J544" s="938"/>
      <c r="K544" s="939"/>
      <c r="L544" s="939"/>
      <c r="M544" s="930"/>
      <c r="N544" s="931"/>
      <c r="O544" s="932"/>
      <c r="P544" s="938"/>
      <c r="Q544" s="938"/>
      <c r="R544" s="938"/>
      <c r="S544" s="938"/>
      <c r="T544" s="940"/>
      <c r="U544" s="940"/>
      <c r="V544" s="940"/>
      <c r="W544" s="940"/>
      <c r="X544" s="940"/>
      <c r="Y544" s="940"/>
      <c r="Z544" s="940"/>
      <c r="AA544" s="940"/>
      <c r="AB544" s="940"/>
      <c r="AC544" s="940"/>
      <c r="AD544" s="941"/>
      <c r="AE544" s="942"/>
      <c r="AF544" s="942"/>
      <c r="AG544" s="943"/>
      <c r="AH544" s="940"/>
      <c r="AI544" s="940"/>
      <c r="AJ544" s="938"/>
      <c r="AK544" s="938"/>
      <c r="AL544" s="938"/>
      <c r="AM544" s="938"/>
      <c r="AN544" s="944"/>
      <c r="AO544" s="944"/>
      <c r="AP544" s="944"/>
      <c r="AQ544" s="940"/>
      <c r="AR544" s="940"/>
      <c r="AS544" s="945">
        <f t="shared" si="153"/>
        <v>0</v>
      </c>
      <c r="AT544" s="945"/>
      <c r="AU544" s="945"/>
      <c r="AV544" s="945"/>
      <c r="AW544" s="946"/>
      <c r="AX544" s="947"/>
      <c r="AY544" s="948"/>
      <c r="AZ544" s="948"/>
      <c r="BA544" s="948"/>
      <c r="BB544" s="948"/>
      <c r="DT544"/>
      <c r="DU544"/>
      <c r="DV544"/>
      <c r="DW544"/>
      <c r="DX544"/>
      <c r="DY544"/>
      <c r="DZ544"/>
      <c r="EA544"/>
      <c r="EB544"/>
      <c r="EC544"/>
      <c r="EL544" s="13"/>
      <c r="EM544" s="13"/>
      <c r="EN544" s="27">
        <f t="shared" si="152"/>
        <v>0</v>
      </c>
      <c r="EO544" s="27" t="str">
        <f t="shared" si="141"/>
        <v/>
      </c>
      <c r="EP544" s="13"/>
      <c r="EQ544" s="13">
        <f>IF(AND(OR($P544="固・国A",$P544="固・国B",$P544="固"),OR($AJ544=PL①!$H$29,$AJ544=PL①!$H$30,$AJ544=PL①!$H$31)),1,0)</f>
        <v>0</v>
      </c>
      <c r="ER544" s="13">
        <f t="shared" si="142"/>
        <v>0</v>
      </c>
      <c r="ES544" s="13">
        <f>IF(ER544=0,1,IF($R$74="",0,VLOOKUP($R$74,PL②!A$58:$P$1530,ER544))+IF($AG$74="",0,VLOOKUP($AG$74,PL②!A$58:$P$1530,ER544))+IF($AV$74="",0,VLOOKUP($AV$74,PL②!A$58:$P$1530,ER544)))</f>
        <v>1</v>
      </c>
      <c r="ET544" s="13" t="str">
        <f t="shared" si="143"/>
        <v/>
      </c>
      <c r="EU544" s="13"/>
      <c r="EV544" s="13">
        <f>IF(OR($P544="固・国A",$P544="固・国B",$P544=PL①!$A$32,$P544=PL①!$A$33),1,0)</f>
        <v>1</v>
      </c>
      <c r="EY544" s="13">
        <f t="shared" si="144"/>
        <v>0</v>
      </c>
      <c r="EZ544" s="13">
        <f t="shared" si="145"/>
        <v>0</v>
      </c>
      <c r="FA544" s="13">
        <f>IF(AND($AJ544=PL①!$H$32,OR(入力①申請書項目!$P544="固・国A",入力①申請書項目!$P544="固・国B",入力①申請書項目!$P544="固")),1,0)</f>
        <v>0</v>
      </c>
      <c r="FB544" s="13">
        <f>IF(AND($R$70=PL②!$G$1,入力①申請書項目!$AJ544=PL①!$H$29,OR(入力①申請書項目!$P544="固・国A",入力①申請書項目!$P544="固・国B",入力①申請書項目!$P544=PL①!$A$32,入力①申請書項目!$P544=PL①!$A$33)),1,0)</f>
        <v>0</v>
      </c>
      <c r="FC544" s="13">
        <f>IF(AND($AW544=PL①!$D$29,OR(入力①申請書項目!$P544="固・国A",入力①申請書項目!$P544="固・国B",入力①申請書項目!$P544="固")),1,0)</f>
        <v>0</v>
      </c>
      <c r="FE544" s="27" t="str">
        <f t="shared" si="146"/>
        <v/>
      </c>
      <c r="FF544" s="27" t="str">
        <f t="shared" si="147"/>
        <v/>
      </c>
      <c r="FG544" s="27" t="str">
        <f t="shared" si="148"/>
        <v/>
      </c>
      <c r="FH544" s="27" t="str">
        <f t="shared" si="149"/>
        <v/>
      </c>
      <c r="FI544" s="27" t="str">
        <f t="shared" si="150"/>
        <v/>
      </c>
      <c r="FK544" s="42">
        <f t="shared" si="151"/>
        <v>1</v>
      </c>
      <c r="FL544" s="42" t="str">
        <f t="shared" si="140"/>
        <v/>
      </c>
    </row>
    <row r="545" spans="4:168" x14ac:dyDescent="0.15">
      <c r="D545" s="234">
        <v>375</v>
      </c>
      <c r="E545" s="933"/>
      <c r="F545" s="934"/>
      <c r="G545" s="935"/>
      <c r="H545" s="936"/>
      <c r="I545" s="937"/>
      <c r="J545" s="938"/>
      <c r="K545" s="939"/>
      <c r="L545" s="939"/>
      <c r="M545" s="930"/>
      <c r="N545" s="931"/>
      <c r="O545" s="932"/>
      <c r="P545" s="938"/>
      <c r="Q545" s="938"/>
      <c r="R545" s="938"/>
      <c r="S545" s="938"/>
      <c r="T545" s="940"/>
      <c r="U545" s="940"/>
      <c r="V545" s="940"/>
      <c r="W545" s="940"/>
      <c r="X545" s="940"/>
      <c r="Y545" s="940"/>
      <c r="Z545" s="940"/>
      <c r="AA545" s="940"/>
      <c r="AB545" s="940"/>
      <c r="AC545" s="940"/>
      <c r="AD545" s="949"/>
      <c r="AE545" s="950"/>
      <c r="AF545" s="950"/>
      <c r="AG545" s="943"/>
      <c r="AH545" s="940"/>
      <c r="AI545" s="940"/>
      <c r="AJ545" s="938"/>
      <c r="AK545" s="938"/>
      <c r="AL545" s="938"/>
      <c r="AM545" s="938"/>
      <c r="AN545" s="944"/>
      <c r="AO545" s="944"/>
      <c r="AP545" s="944"/>
      <c r="AQ545" s="940"/>
      <c r="AR545" s="940"/>
      <c r="AS545" s="945">
        <f t="shared" si="153"/>
        <v>0</v>
      </c>
      <c r="AT545" s="945"/>
      <c r="AU545" s="945"/>
      <c r="AV545" s="945"/>
      <c r="AW545" s="946"/>
      <c r="AX545" s="947"/>
      <c r="AY545" s="948"/>
      <c r="AZ545" s="948"/>
      <c r="BA545" s="948"/>
      <c r="BB545" s="948"/>
      <c r="DT545"/>
      <c r="DU545"/>
      <c r="DV545"/>
      <c r="DW545"/>
      <c r="DX545"/>
      <c r="DY545"/>
      <c r="DZ545"/>
      <c r="EA545"/>
      <c r="EB545"/>
      <c r="EC545"/>
      <c r="EL545" s="13"/>
      <c r="EM545" s="13"/>
      <c r="EN545" s="27">
        <f t="shared" si="152"/>
        <v>0</v>
      </c>
      <c r="EO545" s="27" t="str">
        <f t="shared" si="141"/>
        <v/>
      </c>
      <c r="EP545" s="13"/>
      <c r="EQ545" s="13">
        <f>IF(AND(OR($P545="固・国A",$P545="固・国B",$P545="固"),OR($AJ545=PL①!$H$29,$AJ545=PL①!$H$30,$AJ545=PL①!$H$31)),1,0)</f>
        <v>0</v>
      </c>
      <c r="ER545" s="13">
        <f t="shared" si="142"/>
        <v>0</v>
      </c>
      <c r="ES545" s="13">
        <f>IF(ER545=0,1,IF($R$74="",0,VLOOKUP($R$74,PL②!A$58:$P$1530,ER545))+IF($AG$74="",0,VLOOKUP($AG$74,PL②!A$58:$P$1530,ER545))+IF($AV$74="",0,VLOOKUP($AV$74,PL②!A$58:$P$1530,ER545)))</f>
        <v>1</v>
      </c>
      <c r="ET545" s="13" t="str">
        <f t="shared" si="143"/>
        <v/>
      </c>
      <c r="EU545" s="13"/>
      <c r="EV545" s="13">
        <f>IF(OR($P545="固・国A",$P545="固・国B",$P545=PL①!$A$32,$P545=PL①!$A$33),1,0)</f>
        <v>1</v>
      </c>
      <c r="EY545" s="13">
        <f t="shared" si="144"/>
        <v>0</v>
      </c>
      <c r="EZ545" s="13">
        <f t="shared" si="145"/>
        <v>0</v>
      </c>
      <c r="FA545" s="13">
        <f>IF(AND($AJ545=PL①!$H$32,OR(入力①申請書項目!$P545="固・国A",入力①申請書項目!$P545="固・国B",入力①申請書項目!$P545="固")),1,0)</f>
        <v>0</v>
      </c>
      <c r="FB545" s="13">
        <f>IF(AND($R$70=PL②!$G$1,入力①申請書項目!$AJ545=PL①!$H$29,OR(入力①申請書項目!$P545="固・国A",入力①申請書項目!$P545="固・国B",入力①申請書項目!$P545=PL①!$A$32,入力①申請書項目!$P545=PL①!$A$33)),1,0)</f>
        <v>0</v>
      </c>
      <c r="FC545" s="13">
        <f>IF(AND($AW545=PL①!$D$29,OR(入力①申請書項目!$P545="固・国A",入力①申請書項目!$P545="固・国B",入力①申請書項目!$P545="固")),1,0)</f>
        <v>0</v>
      </c>
      <c r="FE545" s="27" t="str">
        <f t="shared" si="146"/>
        <v/>
      </c>
      <c r="FF545" s="27" t="str">
        <f t="shared" si="147"/>
        <v/>
      </c>
      <c r="FG545" s="27" t="str">
        <f t="shared" si="148"/>
        <v/>
      </c>
      <c r="FH545" s="27" t="str">
        <f t="shared" si="149"/>
        <v/>
      </c>
      <c r="FI545" s="27" t="str">
        <f t="shared" si="150"/>
        <v/>
      </c>
      <c r="FK545" s="42">
        <f t="shared" si="151"/>
        <v>1</v>
      </c>
      <c r="FL545" s="42" t="str">
        <f t="shared" si="140"/>
        <v/>
      </c>
    </row>
    <row r="546" spans="4:168" x14ac:dyDescent="0.15">
      <c r="D546" s="234">
        <v>376</v>
      </c>
      <c r="E546" s="933"/>
      <c r="F546" s="934"/>
      <c r="G546" s="935"/>
      <c r="H546" s="936"/>
      <c r="I546" s="937"/>
      <c r="J546" s="938"/>
      <c r="K546" s="939"/>
      <c r="L546" s="939"/>
      <c r="M546" s="930"/>
      <c r="N546" s="931"/>
      <c r="O546" s="932"/>
      <c r="P546" s="938"/>
      <c r="Q546" s="938"/>
      <c r="R546" s="938"/>
      <c r="S546" s="938"/>
      <c r="T546" s="940"/>
      <c r="U546" s="940"/>
      <c r="V546" s="940"/>
      <c r="W546" s="940"/>
      <c r="X546" s="940"/>
      <c r="Y546" s="940"/>
      <c r="Z546" s="940"/>
      <c r="AA546" s="940"/>
      <c r="AB546" s="940"/>
      <c r="AC546" s="940"/>
      <c r="AD546" s="941"/>
      <c r="AE546" s="942"/>
      <c r="AF546" s="942"/>
      <c r="AG546" s="952"/>
      <c r="AH546" s="952"/>
      <c r="AI546" s="943"/>
      <c r="AJ546" s="953"/>
      <c r="AK546" s="954"/>
      <c r="AL546" s="954"/>
      <c r="AM546" s="955"/>
      <c r="AN546" s="944"/>
      <c r="AO546" s="944"/>
      <c r="AP546" s="944"/>
      <c r="AQ546" s="951"/>
      <c r="AR546" s="952"/>
      <c r="AS546" s="945">
        <f t="shared" si="153"/>
        <v>0</v>
      </c>
      <c r="AT546" s="945"/>
      <c r="AU546" s="945"/>
      <c r="AV546" s="945"/>
      <c r="AW546" s="946"/>
      <c r="AX546" s="947"/>
      <c r="AY546" s="948"/>
      <c r="AZ546" s="948"/>
      <c r="BA546" s="948"/>
      <c r="BB546" s="948"/>
      <c r="DT546"/>
      <c r="DU546"/>
      <c r="DV546"/>
      <c r="DW546"/>
      <c r="DX546"/>
      <c r="DY546"/>
      <c r="DZ546"/>
      <c r="EA546"/>
      <c r="EB546"/>
      <c r="EC546"/>
      <c r="EL546" s="13"/>
      <c r="EM546" s="13"/>
      <c r="EN546" s="27">
        <f t="shared" si="152"/>
        <v>0</v>
      </c>
      <c r="EO546" s="27" t="str">
        <f t="shared" si="141"/>
        <v/>
      </c>
      <c r="EP546" s="13"/>
      <c r="EQ546" s="13">
        <f>IF(AND(OR($P546="固・国A",$P546="固・国B",$P546="固"),OR($AJ546=PL①!$H$29,$AJ546=PL①!$H$30,$AJ546=PL①!$H$31)),1,0)</f>
        <v>0</v>
      </c>
      <c r="ER546" s="13">
        <f t="shared" si="142"/>
        <v>0</v>
      </c>
      <c r="ES546" s="13">
        <f>IF(ER546=0,1,IF($R$74="",0,VLOOKUP($R$74,PL②!A$58:$P$1530,ER546))+IF($AG$74="",0,VLOOKUP($AG$74,PL②!A$58:$P$1530,ER546))+IF($AV$74="",0,VLOOKUP($AV$74,PL②!A$58:$P$1530,ER546)))</f>
        <v>1</v>
      </c>
      <c r="ET546" s="13" t="str">
        <f t="shared" si="143"/>
        <v/>
      </c>
      <c r="EU546" s="13"/>
      <c r="EV546" s="13">
        <f>IF(OR($P546="固・国A",$P546="固・国B",$P546=PL①!$A$32,$P546=PL①!$A$33),1,0)</f>
        <v>1</v>
      </c>
      <c r="EY546" s="13">
        <f t="shared" si="144"/>
        <v>0</v>
      </c>
      <c r="EZ546" s="13">
        <f t="shared" si="145"/>
        <v>0</v>
      </c>
      <c r="FA546" s="13">
        <f>IF(AND($AJ546=PL①!$H$32,OR(入力①申請書項目!$P546="固・国A",入力①申請書項目!$P546="固・国B",入力①申請書項目!$P546="固")),1,0)</f>
        <v>0</v>
      </c>
      <c r="FB546" s="13">
        <f>IF(AND($R$70=PL②!$G$1,入力①申請書項目!$AJ546=PL①!$H$29,OR(入力①申請書項目!$P546="固・国A",入力①申請書項目!$P546="固・国B",入力①申請書項目!$P546=PL①!$A$32,入力①申請書項目!$P546=PL①!$A$33)),1,0)</f>
        <v>0</v>
      </c>
      <c r="FC546" s="13">
        <f>IF(AND($AW546=PL①!$D$29,OR(入力①申請書項目!$P546="固・国A",入力①申請書項目!$P546="固・国B",入力①申請書項目!$P546="固")),1,0)</f>
        <v>0</v>
      </c>
      <c r="FE546" s="27" t="str">
        <f t="shared" si="146"/>
        <v/>
      </c>
      <c r="FF546" s="27" t="str">
        <f t="shared" si="147"/>
        <v/>
      </c>
      <c r="FG546" s="27" t="str">
        <f t="shared" si="148"/>
        <v/>
      </c>
      <c r="FH546" s="27" t="str">
        <f t="shared" si="149"/>
        <v/>
      </c>
      <c r="FI546" s="27" t="str">
        <f t="shared" si="150"/>
        <v/>
      </c>
      <c r="FK546" s="42">
        <f t="shared" si="151"/>
        <v>1</v>
      </c>
      <c r="FL546" s="42" t="str">
        <f t="shared" si="140"/>
        <v/>
      </c>
    </row>
    <row r="547" spans="4:168" x14ac:dyDescent="0.15">
      <c r="D547" s="234">
        <v>377</v>
      </c>
      <c r="E547" s="933"/>
      <c r="F547" s="934"/>
      <c r="G547" s="935"/>
      <c r="H547" s="936"/>
      <c r="I547" s="937"/>
      <c r="J547" s="938"/>
      <c r="K547" s="939"/>
      <c r="L547" s="939"/>
      <c r="M547" s="930"/>
      <c r="N547" s="931"/>
      <c r="O547" s="932"/>
      <c r="P547" s="938"/>
      <c r="Q547" s="938"/>
      <c r="R547" s="938"/>
      <c r="S547" s="938"/>
      <c r="T547" s="940"/>
      <c r="U547" s="940"/>
      <c r="V547" s="940"/>
      <c r="W547" s="940"/>
      <c r="X547" s="940"/>
      <c r="Y547" s="940"/>
      <c r="Z547" s="940"/>
      <c r="AA547" s="940"/>
      <c r="AB547" s="940"/>
      <c r="AC547" s="940"/>
      <c r="AD547" s="941"/>
      <c r="AE547" s="942"/>
      <c r="AF547" s="942"/>
      <c r="AG547" s="943"/>
      <c r="AH547" s="940"/>
      <c r="AI547" s="940"/>
      <c r="AJ547" s="938"/>
      <c r="AK547" s="938"/>
      <c r="AL547" s="938"/>
      <c r="AM547" s="938"/>
      <c r="AN547" s="944"/>
      <c r="AO547" s="944"/>
      <c r="AP547" s="944"/>
      <c r="AQ547" s="940"/>
      <c r="AR547" s="940"/>
      <c r="AS547" s="945">
        <f t="shared" si="153"/>
        <v>0</v>
      </c>
      <c r="AT547" s="945"/>
      <c r="AU547" s="945"/>
      <c r="AV547" s="945"/>
      <c r="AW547" s="946"/>
      <c r="AX547" s="947"/>
      <c r="AY547" s="948"/>
      <c r="AZ547" s="948"/>
      <c r="BA547" s="948"/>
      <c r="BB547" s="948"/>
      <c r="DT547"/>
      <c r="DU547"/>
      <c r="DV547"/>
      <c r="DW547"/>
      <c r="DX547"/>
      <c r="DY547"/>
      <c r="DZ547"/>
      <c r="EA547"/>
      <c r="EB547"/>
      <c r="EC547"/>
      <c r="EL547" s="13"/>
      <c r="EM547" s="13"/>
      <c r="EN547" s="27">
        <f t="shared" si="152"/>
        <v>0</v>
      </c>
      <c r="EO547" s="27" t="str">
        <f t="shared" si="141"/>
        <v/>
      </c>
      <c r="EP547" s="13"/>
      <c r="EQ547" s="13">
        <f>IF(AND(OR($P547="固・国A",$P547="固・国B",$P547="固"),OR($AJ547=PL①!$H$29,$AJ547=PL①!$H$30,$AJ547=PL①!$H$31)),1,0)</f>
        <v>0</v>
      </c>
      <c r="ER547" s="13">
        <f t="shared" si="142"/>
        <v>0</v>
      </c>
      <c r="ES547" s="13">
        <f>IF(ER547=0,1,IF($R$74="",0,VLOOKUP($R$74,PL②!A$58:$P$1530,ER547))+IF($AG$74="",0,VLOOKUP($AG$74,PL②!A$58:$P$1530,ER547))+IF($AV$74="",0,VLOOKUP($AV$74,PL②!A$58:$P$1530,ER547)))</f>
        <v>1</v>
      </c>
      <c r="ET547" s="13" t="str">
        <f t="shared" si="143"/>
        <v/>
      </c>
      <c r="EU547" s="13"/>
      <c r="EV547" s="13">
        <f>IF(OR($P547="固・国A",$P547="固・国B",$P547=PL①!$A$32,$P547=PL①!$A$33),1,0)</f>
        <v>1</v>
      </c>
      <c r="EY547" s="13">
        <f t="shared" si="144"/>
        <v>0</v>
      </c>
      <c r="EZ547" s="13">
        <f t="shared" si="145"/>
        <v>0</v>
      </c>
      <c r="FA547" s="13">
        <f>IF(AND($AJ547=PL①!$H$32,OR(入力①申請書項目!$P547="固・国A",入力①申請書項目!$P547="固・国B",入力①申請書項目!$P547="固")),1,0)</f>
        <v>0</v>
      </c>
      <c r="FB547" s="13">
        <f>IF(AND($R$70=PL②!$G$1,入力①申請書項目!$AJ547=PL①!$H$29,OR(入力①申請書項目!$P547="固・国A",入力①申請書項目!$P547="固・国B",入力①申請書項目!$P547=PL①!$A$32,入力①申請書項目!$P547=PL①!$A$33)),1,0)</f>
        <v>0</v>
      </c>
      <c r="FC547" s="13">
        <f>IF(AND($AW547=PL①!$D$29,OR(入力①申請書項目!$P547="固・国A",入力①申請書項目!$P547="固・国B",入力①申請書項目!$P547="固")),1,0)</f>
        <v>0</v>
      </c>
      <c r="FE547" s="27" t="str">
        <f t="shared" si="146"/>
        <v/>
      </c>
      <c r="FF547" s="27" t="str">
        <f t="shared" si="147"/>
        <v/>
      </c>
      <c r="FG547" s="27" t="str">
        <f t="shared" si="148"/>
        <v/>
      </c>
      <c r="FH547" s="27" t="str">
        <f t="shared" si="149"/>
        <v/>
      </c>
      <c r="FI547" s="27" t="str">
        <f t="shared" si="150"/>
        <v/>
      </c>
      <c r="FK547" s="42">
        <f t="shared" si="151"/>
        <v>1</v>
      </c>
      <c r="FL547" s="42" t="str">
        <f t="shared" si="140"/>
        <v/>
      </c>
    </row>
    <row r="548" spans="4:168" x14ac:dyDescent="0.15">
      <c r="D548" s="234">
        <v>378</v>
      </c>
      <c r="E548" s="933"/>
      <c r="F548" s="934"/>
      <c r="G548" s="935"/>
      <c r="H548" s="936"/>
      <c r="I548" s="937"/>
      <c r="J548" s="938"/>
      <c r="K548" s="939"/>
      <c r="L548" s="939"/>
      <c r="M548" s="930"/>
      <c r="N548" s="931"/>
      <c r="O548" s="932"/>
      <c r="P548" s="938"/>
      <c r="Q548" s="938"/>
      <c r="R548" s="938"/>
      <c r="S548" s="938"/>
      <c r="T548" s="940"/>
      <c r="U548" s="940"/>
      <c r="V548" s="940"/>
      <c r="W548" s="940"/>
      <c r="X548" s="940"/>
      <c r="Y548" s="940"/>
      <c r="Z548" s="940"/>
      <c r="AA548" s="940"/>
      <c r="AB548" s="940"/>
      <c r="AC548" s="940"/>
      <c r="AD548" s="949"/>
      <c r="AE548" s="950"/>
      <c r="AF548" s="950"/>
      <c r="AG548" s="943"/>
      <c r="AH548" s="940"/>
      <c r="AI548" s="940"/>
      <c r="AJ548" s="938"/>
      <c r="AK548" s="938"/>
      <c r="AL548" s="938"/>
      <c r="AM548" s="938"/>
      <c r="AN548" s="944"/>
      <c r="AO548" s="944"/>
      <c r="AP548" s="944"/>
      <c r="AQ548" s="940"/>
      <c r="AR548" s="940"/>
      <c r="AS548" s="945">
        <f t="shared" si="153"/>
        <v>0</v>
      </c>
      <c r="AT548" s="945"/>
      <c r="AU548" s="945"/>
      <c r="AV548" s="945"/>
      <c r="AW548" s="946"/>
      <c r="AX548" s="947"/>
      <c r="AY548" s="948"/>
      <c r="AZ548" s="948"/>
      <c r="BA548" s="948"/>
      <c r="BB548" s="948"/>
      <c r="DT548"/>
      <c r="DU548"/>
      <c r="DV548"/>
      <c r="DW548"/>
      <c r="DX548"/>
      <c r="DY548"/>
      <c r="DZ548"/>
      <c r="EA548"/>
      <c r="EB548"/>
      <c r="EC548"/>
      <c r="EL548" s="13"/>
      <c r="EM548" s="13"/>
      <c r="EN548" s="27">
        <f t="shared" si="152"/>
        <v>0</v>
      </c>
      <c r="EO548" s="27" t="str">
        <f t="shared" si="141"/>
        <v/>
      </c>
      <c r="EP548" s="13"/>
      <c r="EQ548" s="13">
        <f>IF(AND(OR($P548="固・国A",$P548="固・国B",$P548="固"),OR($AJ548=PL①!$H$29,$AJ548=PL①!$H$30,$AJ548=PL①!$H$31)),1,0)</f>
        <v>0</v>
      </c>
      <c r="ER548" s="13">
        <f t="shared" si="142"/>
        <v>0</v>
      </c>
      <c r="ES548" s="13">
        <f>IF(ER548=0,1,IF($R$74="",0,VLOOKUP($R$74,PL②!A$58:$P$1530,ER548))+IF($AG$74="",0,VLOOKUP($AG$74,PL②!A$58:$P$1530,ER548))+IF($AV$74="",0,VLOOKUP($AV$74,PL②!A$58:$P$1530,ER548)))</f>
        <v>1</v>
      </c>
      <c r="ET548" s="13" t="str">
        <f t="shared" si="143"/>
        <v/>
      </c>
      <c r="EU548" s="13"/>
      <c r="EV548" s="13">
        <f>IF(OR($P548="固・国A",$P548="固・国B",$P548=PL①!$A$32,$P548=PL①!$A$33),1,0)</f>
        <v>1</v>
      </c>
      <c r="EY548" s="13">
        <f t="shared" si="144"/>
        <v>0</v>
      </c>
      <c r="EZ548" s="13">
        <f t="shared" si="145"/>
        <v>0</v>
      </c>
      <c r="FA548" s="13">
        <f>IF(AND($AJ548=PL①!$H$32,OR(入力①申請書項目!$P548="固・国A",入力①申請書項目!$P548="固・国B",入力①申請書項目!$P548="固")),1,0)</f>
        <v>0</v>
      </c>
      <c r="FB548" s="13">
        <f>IF(AND($R$70=PL②!$G$1,入力①申請書項目!$AJ548=PL①!$H$29,OR(入力①申請書項目!$P548="固・国A",入力①申請書項目!$P548="固・国B",入力①申請書項目!$P548=PL①!$A$32,入力①申請書項目!$P548=PL①!$A$33)),1,0)</f>
        <v>0</v>
      </c>
      <c r="FC548" s="13">
        <f>IF(AND($AW548=PL①!$D$29,OR(入力①申請書項目!$P548="固・国A",入力①申請書項目!$P548="固・国B",入力①申請書項目!$P548="固")),1,0)</f>
        <v>0</v>
      </c>
      <c r="FE548" s="27" t="str">
        <f t="shared" si="146"/>
        <v/>
      </c>
      <c r="FF548" s="27" t="str">
        <f t="shared" si="147"/>
        <v/>
      </c>
      <c r="FG548" s="27" t="str">
        <f t="shared" si="148"/>
        <v/>
      </c>
      <c r="FH548" s="27" t="str">
        <f t="shared" si="149"/>
        <v/>
      </c>
      <c r="FI548" s="27" t="str">
        <f t="shared" si="150"/>
        <v/>
      </c>
      <c r="FK548" s="42">
        <f t="shared" si="151"/>
        <v>1</v>
      </c>
      <c r="FL548" s="42" t="str">
        <f t="shared" si="140"/>
        <v/>
      </c>
    </row>
    <row r="549" spans="4:168" x14ac:dyDescent="0.15">
      <c r="D549" s="234">
        <v>379</v>
      </c>
      <c r="E549" s="933"/>
      <c r="F549" s="934"/>
      <c r="G549" s="935"/>
      <c r="H549" s="936"/>
      <c r="I549" s="937"/>
      <c r="J549" s="938"/>
      <c r="K549" s="939"/>
      <c r="L549" s="939"/>
      <c r="M549" s="930"/>
      <c r="N549" s="931"/>
      <c r="O549" s="932"/>
      <c r="P549" s="938"/>
      <c r="Q549" s="938"/>
      <c r="R549" s="938"/>
      <c r="S549" s="938"/>
      <c r="T549" s="940"/>
      <c r="U549" s="940"/>
      <c r="V549" s="940"/>
      <c r="W549" s="940"/>
      <c r="X549" s="940"/>
      <c r="Y549" s="940"/>
      <c r="Z549" s="940"/>
      <c r="AA549" s="940"/>
      <c r="AB549" s="940"/>
      <c r="AC549" s="940"/>
      <c r="AD549" s="941"/>
      <c r="AE549" s="942"/>
      <c r="AF549" s="942"/>
      <c r="AG549" s="952"/>
      <c r="AH549" s="952"/>
      <c r="AI549" s="943"/>
      <c r="AJ549" s="953"/>
      <c r="AK549" s="954"/>
      <c r="AL549" s="954"/>
      <c r="AM549" s="955"/>
      <c r="AN549" s="944"/>
      <c r="AO549" s="944"/>
      <c r="AP549" s="944"/>
      <c r="AQ549" s="951"/>
      <c r="AR549" s="952"/>
      <c r="AS549" s="945">
        <f t="shared" si="153"/>
        <v>0</v>
      </c>
      <c r="AT549" s="945"/>
      <c r="AU549" s="945"/>
      <c r="AV549" s="945"/>
      <c r="AW549" s="946"/>
      <c r="AX549" s="947"/>
      <c r="AY549" s="948"/>
      <c r="AZ549" s="948"/>
      <c r="BA549" s="948"/>
      <c r="BB549" s="948"/>
      <c r="DT549"/>
      <c r="DU549"/>
      <c r="DV549"/>
      <c r="DW549"/>
      <c r="DX549"/>
      <c r="DY549"/>
      <c r="DZ549"/>
      <c r="EA549"/>
      <c r="EB549"/>
      <c r="EC549"/>
      <c r="EL549" s="13"/>
      <c r="EM549" s="13"/>
      <c r="EN549" s="27">
        <f t="shared" si="152"/>
        <v>0</v>
      </c>
      <c r="EO549" s="27" t="str">
        <f t="shared" si="141"/>
        <v/>
      </c>
      <c r="EP549" s="13"/>
      <c r="EQ549" s="13">
        <f>IF(AND(OR($P549="固・国A",$P549="固・国B",$P549="固"),OR($AJ549=PL①!$H$29,$AJ549=PL①!$H$30,$AJ549=PL①!$H$31)),1,0)</f>
        <v>0</v>
      </c>
      <c r="ER549" s="13">
        <f t="shared" si="142"/>
        <v>0</v>
      </c>
      <c r="ES549" s="13">
        <f>IF(ER549=0,1,IF($R$74="",0,VLOOKUP($R$74,PL②!A$58:$P$1530,ER549))+IF($AG$74="",0,VLOOKUP($AG$74,PL②!A$58:$P$1530,ER549))+IF($AV$74="",0,VLOOKUP($AV$74,PL②!A$58:$P$1530,ER549)))</f>
        <v>1</v>
      </c>
      <c r="ET549" s="13" t="str">
        <f t="shared" si="143"/>
        <v/>
      </c>
      <c r="EU549" s="13"/>
      <c r="EV549" s="13">
        <f>IF(OR($P549="固・国A",$P549="固・国B",$P549=PL①!$A$32,$P549=PL①!$A$33),1,0)</f>
        <v>1</v>
      </c>
      <c r="EY549" s="13">
        <f t="shared" si="144"/>
        <v>0</v>
      </c>
      <c r="EZ549" s="13">
        <f t="shared" si="145"/>
        <v>0</v>
      </c>
      <c r="FA549" s="13">
        <f>IF(AND($AJ549=PL①!$H$32,OR(入力①申請書項目!$P549="固・国A",入力①申請書項目!$P549="固・国B",入力①申請書項目!$P549="固")),1,0)</f>
        <v>0</v>
      </c>
      <c r="FB549" s="13">
        <f>IF(AND($R$70=PL②!$G$1,入力①申請書項目!$AJ549=PL①!$H$29,OR(入力①申請書項目!$P549="固・国A",入力①申請書項目!$P549="固・国B",入力①申請書項目!$P549=PL①!$A$32,入力①申請書項目!$P549=PL①!$A$33)),1,0)</f>
        <v>0</v>
      </c>
      <c r="FC549" s="13">
        <f>IF(AND($AW549=PL①!$D$29,OR(入力①申請書項目!$P549="固・国A",入力①申請書項目!$P549="固・国B",入力①申請書項目!$P549="固")),1,0)</f>
        <v>0</v>
      </c>
      <c r="FE549" s="27" t="str">
        <f t="shared" si="146"/>
        <v/>
      </c>
      <c r="FF549" s="27" t="str">
        <f t="shared" si="147"/>
        <v/>
      </c>
      <c r="FG549" s="27" t="str">
        <f t="shared" si="148"/>
        <v/>
      </c>
      <c r="FH549" s="27" t="str">
        <f t="shared" si="149"/>
        <v/>
      </c>
      <c r="FI549" s="27" t="str">
        <f t="shared" si="150"/>
        <v/>
      </c>
      <c r="FK549" s="42">
        <f t="shared" si="151"/>
        <v>1</v>
      </c>
      <c r="FL549" s="42" t="str">
        <f t="shared" si="140"/>
        <v/>
      </c>
    </row>
    <row r="550" spans="4:168" x14ac:dyDescent="0.15">
      <c r="D550" s="234">
        <v>380</v>
      </c>
      <c r="E550" s="933"/>
      <c r="F550" s="934"/>
      <c r="G550" s="935"/>
      <c r="H550" s="936"/>
      <c r="I550" s="937"/>
      <c r="J550" s="938"/>
      <c r="K550" s="939"/>
      <c r="L550" s="939"/>
      <c r="M550" s="930"/>
      <c r="N550" s="931"/>
      <c r="O550" s="932"/>
      <c r="P550" s="938"/>
      <c r="Q550" s="938"/>
      <c r="R550" s="938"/>
      <c r="S550" s="938"/>
      <c r="T550" s="940"/>
      <c r="U550" s="940"/>
      <c r="V550" s="940"/>
      <c r="W550" s="940"/>
      <c r="X550" s="940"/>
      <c r="Y550" s="940"/>
      <c r="Z550" s="940"/>
      <c r="AA550" s="940"/>
      <c r="AB550" s="940"/>
      <c r="AC550" s="940"/>
      <c r="AD550" s="941"/>
      <c r="AE550" s="942"/>
      <c r="AF550" s="942"/>
      <c r="AG550" s="943"/>
      <c r="AH550" s="940"/>
      <c r="AI550" s="940"/>
      <c r="AJ550" s="938"/>
      <c r="AK550" s="938"/>
      <c r="AL550" s="938"/>
      <c r="AM550" s="938"/>
      <c r="AN550" s="944"/>
      <c r="AO550" s="944"/>
      <c r="AP550" s="944"/>
      <c r="AQ550" s="940"/>
      <c r="AR550" s="940"/>
      <c r="AS550" s="945">
        <f t="shared" si="153"/>
        <v>0</v>
      </c>
      <c r="AT550" s="945"/>
      <c r="AU550" s="945"/>
      <c r="AV550" s="945"/>
      <c r="AW550" s="946"/>
      <c r="AX550" s="947"/>
      <c r="AY550" s="948"/>
      <c r="AZ550" s="948"/>
      <c r="BA550" s="948"/>
      <c r="BB550" s="948"/>
      <c r="DT550"/>
      <c r="DU550"/>
      <c r="DV550"/>
      <c r="DW550"/>
      <c r="DX550"/>
      <c r="DY550"/>
      <c r="DZ550"/>
      <c r="EA550"/>
      <c r="EB550"/>
      <c r="EC550"/>
      <c r="EL550" s="13"/>
      <c r="EM550" s="13"/>
      <c r="EN550" s="27">
        <f t="shared" si="152"/>
        <v>0</v>
      </c>
      <c r="EO550" s="27" t="str">
        <f t="shared" si="141"/>
        <v/>
      </c>
      <c r="EP550" s="13"/>
      <c r="EQ550" s="13">
        <f>IF(AND(OR($P550="固・国A",$P550="固・国B",$P550="固"),OR($AJ550=PL①!$H$29,$AJ550=PL①!$H$30,$AJ550=PL①!$H$31)),1,0)</f>
        <v>0</v>
      </c>
      <c r="ER550" s="13">
        <f t="shared" si="142"/>
        <v>0</v>
      </c>
      <c r="ES550" s="13">
        <f>IF(ER550=0,1,IF($R$74="",0,VLOOKUP($R$74,PL②!A$58:$P$1530,ER550))+IF($AG$74="",0,VLOOKUP($AG$74,PL②!A$58:$P$1530,ER550))+IF($AV$74="",0,VLOOKUP($AV$74,PL②!A$58:$P$1530,ER550)))</f>
        <v>1</v>
      </c>
      <c r="ET550" s="13" t="str">
        <f t="shared" si="143"/>
        <v/>
      </c>
      <c r="EU550" s="13"/>
      <c r="EV550" s="13">
        <f>IF(OR($P550="固・国A",$P550="固・国B",$P550=PL①!$A$32,$P550=PL①!$A$33),1,0)</f>
        <v>1</v>
      </c>
      <c r="EY550" s="13">
        <f t="shared" si="144"/>
        <v>0</v>
      </c>
      <c r="EZ550" s="13">
        <f t="shared" si="145"/>
        <v>0</v>
      </c>
      <c r="FA550" s="13">
        <f>IF(AND($AJ550=PL①!$H$32,OR(入力①申請書項目!$P550="固・国A",入力①申請書項目!$P550="固・国B",入力①申請書項目!$P550="固")),1,0)</f>
        <v>0</v>
      </c>
      <c r="FB550" s="13">
        <f>IF(AND($R$70=PL②!$G$1,入力①申請書項目!$AJ550=PL①!$H$29,OR(入力①申請書項目!$P550="固・国A",入力①申請書項目!$P550="固・国B",入力①申請書項目!$P550=PL①!$A$32,入力①申請書項目!$P550=PL①!$A$33)),1,0)</f>
        <v>0</v>
      </c>
      <c r="FC550" s="13">
        <f>IF(AND($AW550=PL①!$D$29,OR(入力①申請書項目!$P550="固・国A",入力①申請書項目!$P550="固・国B",入力①申請書項目!$P550="固")),1,0)</f>
        <v>0</v>
      </c>
      <c r="FE550" s="27" t="str">
        <f t="shared" si="146"/>
        <v/>
      </c>
      <c r="FF550" s="27" t="str">
        <f t="shared" si="147"/>
        <v/>
      </c>
      <c r="FG550" s="27" t="str">
        <f t="shared" si="148"/>
        <v/>
      </c>
      <c r="FH550" s="27" t="str">
        <f t="shared" si="149"/>
        <v/>
      </c>
      <c r="FI550" s="27" t="str">
        <f t="shared" si="150"/>
        <v/>
      </c>
      <c r="FK550" s="42">
        <f t="shared" si="151"/>
        <v>1</v>
      </c>
      <c r="FL550" s="42" t="str">
        <f t="shared" si="140"/>
        <v/>
      </c>
    </row>
    <row r="551" spans="4:168" x14ac:dyDescent="0.15">
      <c r="D551" s="234">
        <v>381</v>
      </c>
      <c r="E551" s="933"/>
      <c r="F551" s="934"/>
      <c r="G551" s="935"/>
      <c r="H551" s="936"/>
      <c r="I551" s="937"/>
      <c r="J551" s="938"/>
      <c r="K551" s="939"/>
      <c r="L551" s="939"/>
      <c r="M551" s="930"/>
      <c r="N551" s="931"/>
      <c r="O551" s="932"/>
      <c r="P551" s="938"/>
      <c r="Q551" s="938"/>
      <c r="R551" s="938"/>
      <c r="S551" s="938"/>
      <c r="T551" s="940"/>
      <c r="U551" s="940"/>
      <c r="V551" s="940"/>
      <c r="W551" s="940"/>
      <c r="X551" s="940"/>
      <c r="Y551" s="940"/>
      <c r="Z551" s="940"/>
      <c r="AA551" s="940"/>
      <c r="AB551" s="940"/>
      <c r="AC551" s="940"/>
      <c r="AD551" s="949"/>
      <c r="AE551" s="950"/>
      <c r="AF551" s="950"/>
      <c r="AG551" s="943"/>
      <c r="AH551" s="940"/>
      <c r="AI551" s="940"/>
      <c r="AJ551" s="938"/>
      <c r="AK551" s="938"/>
      <c r="AL551" s="938"/>
      <c r="AM551" s="938"/>
      <c r="AN551" s="944"/>
      <c r="AO551" s="944"/>
      <c r="AP551" s="944"/>
      <c r="AQ551" s="940"/>
      <c r="AR551" s="940"/>
      <c r="AS551" s="945">
        <f t="shared" si="153"/>
        <v>0</v>
      </c>
      <c r="AT551" s="945"/>
      <c r="AU551" s="945"/>
      <c r="AV551" s="945"/>
      <c r="AW551" s="946"/>
      <c r="AX551" s="947"/>
      <c r="AY551" s="948"/>
      <c r="AZ551" s="948"/>
      <c r="BA551" s="948"/>
      <c r="BB551" s="948"/>
      <c r="DT551"/>
      <c r="DU551"/>
      <c r="DV551"/>
      <c r="DW551"/>
      <c r="DX551"/>
      <c r="DY551"/>
      <c r="DZ551"/>
      <c r="EA551"/>
      <c r="EB551"/>
      <c r="EC551"/>
      <c r="EL551" s="13"/>
      <c r="EM551" s="13"/>
      <c r="EN551" s="27">
        <f t="shared" si="152"/>
        <v>0</v>
      </c>
      <c r="EO551" s="27" t="str">
        <f t="shared" si="141"/>
        <v/>
      </c>
      <c r="EP551" s="13"/>
      <c r="EQ551" s="13">
        <f>IF(AND(OR($P551="固・国A",$P551="固・国B",$P551="固"),OR($AJ551=PL①!$H$29,$AJ551=PL①!$H$30,$AJ551=PL①!$H$31)),1,0)</f>
        <v>0</v>
      </c>
      <c r="ER551" s="13">
        <f t="shared" si="142"/>
        <v>0</v>
      </c>
      <c r="ES551" s="13">
        <f>IF(ER551=0,1,IF($R$74="",0,VLOOKUP($R$74,PL②!A$58:$P$1530,ER551))+IF($AG$74="",0,VLOOKUP($AG$74,PL②!A$58:$P$1530,ER551))+IF($AV$74="",0,VLOOKUP($AV$74,PL②!A$58:$P$1530,ER551)))</f>
        <v>1</v>
      </c>
      <c r="ET551" s="13" t="str">
        <f t="shared" si="143"/>
        <v/>
      </c>
      <c r="EU551" s="13"/>
      <c r="EV551" s="13">
        <f>IF(OR($P551="固・国A",$P551="固・国B",$P551=PL①!$A$32,$P551=PL①!$A$33),1,0)</f>
        <v>1</v>
      </c>
      <c r="EY551" s="13">
        <f t="shared" si="144"/>
        <v>0</v>
      </c>
      <c r="EZ551" s="13">
        <f t="shared" si="145"/>
        <v>0</v>
      </c>
      <c r="FA551" s="13">
        <f>IF(AND($AJ551=PL①!$H$32,OR(入力①申請書項目!$P551="固・国A",入力①申請書項目!$P551="固・国B",入力①申請書項目!$P551="固")),1,0)</f>
        <v>0</v>
      </c>
      <c r="FB551" s="13">
        <f>IF(AND($R$70=PL②!$G$1,入力①申請書項目!$AJ551=PL①!$H$29,OR(入力①申請書項目!$P551="固・国A",入力①申請書項目!$P551="固・国B",入力①申請書項目!$P551=PL①!$A$32,入力①申請書項目!$P551=PL①!$A$33)),1,0)</f>
        <v>0</v>
      </c>
      <c r="FC551" s="13">
        <f>IF(AND($AW551=PL①!$D$29,OR(入力①申請書項目!$P551="固・国A",入力①申請書項目!$P551="固・国B",入力①申請書項目!$P551="固")),1,0)</f>
        <v>0</v>
      </c>
      <c r="FE551" s="27" t="str">
        <f t="shared" si="146"/>
        <v/>
      </c>
      <c r="FF551" s="27" t="str">
        <f t="shared" si="147"/>
        <v/>
      </c>
      <c r="FG551" s="27" t="str">
        <f t="shared" si="148"/>
        <v/>
      </c>
      <c r="FH551" s="27" t="str">
        <f t="shared" si="149"/>
        <v/>
      </c>
      <c r="FI551" s="27" t="str">
        <f t="shared" si="150"/>
        <v/>
      </c>
      <c r="FK551" s="42">
        <f t="shared" si="151"/>
        <v>1</v>
      </c>
      <c r="FL551" s="42" t="str">
        <f t="shared" si="140"/>
        <v/>
      </c>
    </row>
    <row r="552" spans="4:168" x14ac:dyDescent="0.15">
      <c r="D552" s="234">
        <v>382</v>
      </c>
      <c r="E552" s="933"/>
      <c r="F552" s="934"/>
      <c r="G552" s="935"/>
      <c r="H552" s="936"/>
      <c r="I552" s="937"/>
      <c r="J552" s="938"/>
      <c r="K552" s="939"/>
      <c r="L552" s="939"/>
      <c r="M552" s="930"/>
      <c r="N552" s="931"/>
      <c r="O552" s="932"/>
      <c r="P552" s="938"/>
      <c r="Q552" s="938"/>
      <c r="R552" s="938"/>
      <c r="S552" s="938"/>
      <c r="T552" s="940"/>
      <c r="U552" s="940"/>
      <c r="V552" s="940"/>
      <c r="W552" s="940"/>
      <c r="X552" s="940"/>
      <c r="Y552" s="940"/>
      <c r="Z552" s="940"/>
      <c r="AA552" s="940"/>
      <c r="AB552" s="940"/>
      <c r="AC552" s="940"/>
      <c r="AD552" s="941"/>
      <c r="AE552" s="942"/>
      <c r="AF552" s="942"/>
      <c r="AG552" s="952"/>
      <c r="AH552" s="952"/>
      <c r="AI552" s="943"/>
      <c r="AJ552" s="953"/>
      <c r="AK552" s="954"/>
      <c r="AL552" s="954"/>
      <c r="AM552" s="955"/>
      <c r="AN552" s="944"/>
      <c r="AO552" s="944"/>
      <c r="AP552" s="944"/>
      <c r="AQ552" s="951"/>
      <c r="AR552" s="952"/>
      <c r="AS552" s="945">
        <f t="shared" si="153"/>
        <v>0</v>
      </c>
      <c r="AT552" s="945"/>
      <c r="AU552" s="945"/>
      <c r="AV552" s="945"/>
      <c r="AW552" s="946"/>
      <c r="AX552" s="947"/>
      <c r="AY552" s="948"/>
      <c r="AZ552" s="948"/>
      <c r="BA552" s="948"/>
      <c r="BB552" s="948"/>
      <c r="DT552"/>
      <c r="DU552"/>
      <c r="DV552"/>
      <c r="DW552"/>
      <c r="DX552"/>
      <c r="DY552"/>
      <c r="DZ552"/>
      <c r="EA552"/>
      <c r="EB552"/>
      <c r="EC552"/>
      <c r="EL552" s="13"/>
      <c r="EM552" s="13"/>
      <c r="EN552" s="27">
        <f t="shared" si="152"/>
        <v>0</v>
      </c>
      <c r="EO552" s="27" t="str">
        <f t="shared" si="141"/>
        <v/>
      </c>
      <c r="EP552" s="13"/>
      <c r="EQ552" s="13">
        <f>IF(AND(OR($P552="固・国A",$P552="固・国B",$P552="固"),OR($AJ552=PL①!$H$29,$AJ552=PL①!$H$30,$AJ552=PL①!$H$31)),1,0)</f>
        <v>0</v>
      </c>
      <c r="ER552" s="13">
        <f t="shared" si="142"/>
        <v>0</v>
      </c>
      <c r="ES552" s="13">
        <f>IF(ER552=0,1,IF($R$74="",0,VLOOKUP($R$74,PL②!A$58:$P$1530,ER552))+IF($AG$74="",0,VLOOKUP($AG$74,PL②!A$58:$P$1530,ER552))+IF($AV$74="",0,VLOOKUP($AV$74,PL②!A$58:$P$1530,ER552)))</f>
        <v>1</v>
      </c>
      <c r="ET552" s="13" t="str">
        <f t="shared" si="143"/>
        <v/>
      </c>
      <c r="EU552" s="13"/>
      <c r="EV552" s="13">
        <f>IF(OR($P552="固・国A",$P552="固・国B",$P552=PL①!$A$32,$P552=PL①!$A$33),1,0)</f>
        <v>1</v>
      </c>
      <c r="EY552" s="13">
        <f t="shared" si="144"/>
        <v>0</v>
      </c>
      <c r="EZ552" s="13">
        <f t="shared" si="145"/>
        <v>0</v>
      </c>
      <c r="FA552" s="13">
        <f>IF(AND($AJ552=PL①!$H$32,OR(入力①申請書項目!$P552="固・国A",入力①申請書項目!$P552="固・国B",入力①申請書項目!$P552="固")),1,0)</f>
        <v>0</v>
      </c>
      <c r="FB552" s="13">
        <f>IF(AND($R$70=PL②!$G$1,入力①申請書項目!$AJ552=PL①!$H$29,OR(入力①申請書項目!$P552="固・国A",入力①申請書項目!$P552="固・国B",入力①申請書項目!$P552=PL①!$A$32,入力①申請書項目!$P552=PL①!$A$33)),1,0)</f>
        <v>0</v>
      </c>
      <c r="FC552" s="13">
        <f>IF(AND($AW552=PL①!$D$29,OR(入力①申請書項目!$P552="固・国A",入力①申請書項目!$P552="固・国B",入力①申請書項目!$P552="固")),1,0)</f>
        <v>0</v>
      </c>
      <c r="FE552" s="27" t="str">
        <f t="shared" si="146"/>
        <v/>
      </c>
      <c r="FF552" s="27" t="str">
        <f t="shared" si="147"/>
        <v/>
      </c>
      <c r="FG552" s="27" t="str">
        <f t="shared" si="148"/>
        <v/>
      </c>
      <c r="FH552" s="27" t="str">
        <f t="shared" si="149"/>
        <v/>
      </c>
      <c r="FI552" s="27" t="str">
        <f t="shared" si="150"/>
        <v/>
      </c>
      <c r="FK552" s="42">
        <f t="shared" si="151"/>
        <v>1</v>
      </c>
      <c r="FL552" s="42" t="str">
        <f t="shared" si="140"/>
        <v/>
      </c>
    </row>
    <row r="553" spans="4:168" x14ac:dyDescent="0.15">
      <c r="D553" s="234">
        <v>383</v>
      </c>
      <c r="E553" s="933"/>
      <c r="F553" s="934"/>
      <c r="G553" s="935"/>
      <c r="H553" s="936"/>
      <c r="I553" s="937"/>
      <c r="J553" s="938"/>
      <c r="K553" s="939"/>
      <c r="L553" s="939"/>
      <c r="M553" s="930"/>
      <c r="N553" s="931"/>
      <c r="O553" s="932"/>
      <c r="P553" s="938"/>
      <c r="Q553" s="938"/>
      <c r="R553" s="938"/>
      <c r="S553" s="938"/>
      <c r="T553" s="940"/>
      <c r="U553" s="940"/>
      <c r="V553" s="940"/>
      <c r="W553" s="940"/>
      <c r="X553" s="940"/>
      <c r="Y553" s="940"/>
      <c r="Z553" s="940"/>
      <c r="AA553" s="940"/>
      <c r="AB553" s="940"/>
      <c r="AC553" s="940"/>
      <c r="AD553" s="941"/>
      <c r="AE553" s="942"/>
      <c r="AF553" s="942"/>
      <c r="AG553" s="943"/>
      <c r="AH553" s="940"/>
      <c r="AI553" s="940"/>
      <c r="AJ553" s="938"/>
      <c r="AK553" s="938"/>
      <c r="AL553" s="938"/>
      <c r="AM553" s="938"/>
      <c r="AN553" s="944"/>
      <c r="AO553" s="944"/>
      <c r="AP553" s="944"/>
      <c r="AQ553" s="940"/>
      <c r="AR553" s="940"/>
      <c r="AS553" s="945">
        <f t="shared" si="153"/>
        <v>0</v>
      </c>
      <c r="AT553" s="945"/>
      <c r="AU553" s="945"/>
      <c r="AV553" s="945"/>
      <c r="AW553" s="946"/>
      <c r="AX553" s="947"/>
      <c r="AY553" s="948"/>
      <c r="AZ553" s="948"/>
      <c r="BA553" s="948"/>
      <c r="BB553" s="948"/>
      <c r="DT553"/>
      <c r="DU553"/>
      <c r="DV553"/>
      <c r="DW553"/>
      <c r="DX553"/>
      <c r="DY553"/>
      <c r="DZ553"/>
      <c r="EA553"/>
      <c r="EB553"/>
      <c r="EC553"/>
      <c r="EL553" s="13"/>
      <c r="EM553" s="13"/>
      <c r="EN553" s="27">
        <f t="shared" si="152"/>
        <v>0</v>
      </c>
      <c r="EO553" s="27" t="str">
        <f t="shared" si="141"/>
        <v/>
      </c>
      <c r="EP553" s="13"/>
      <c r="EQ553" s="13">
        <f>IF(AND(OR($P553="固・国A",$P553="固・国B",$P553="固"),OR($AJ553=PL①!$H$29,$AJ553=PL①!$H$30,$AJ553=PL①!$H$31)),1,0)</f>
        <v>0</v>
      </c>
      <c r="ER553" s="13">
        <f t="shared" si="142"/>
        <v>0</v>
      </c>
      <c r="ES553" s="13">
        <f>IF(ER553=0,1,IF($R$74="",0,VLOOKUP($R$74,PL②!A$58:$P$1530,ER553))+IF($AG$74="",0,VLOOKUP($AG$74,PL②!A$58:$P$1530,ER553))+IF($AV$74="",0,VLOOKUP($AV$74,PL②!A$58:$P$1530,ER553)))</f>
        <v>1</v>
      </c>
      <c r="ET553" s="13" t="str">
        <f t="shared" si="143"/>
        <v/>
      </c>
      <c r="EU553" s="13"/>
      <c r="EV553" s="13">
        <f>IF(OR($P553="固・国A",$P553="固・国B",$P553=PL①!$A$32,$P553=PL①!$A$33),1,0)</f>
        <v>1</v>
      </c>
      <c r="EY553" s="13">
        <f t="shared" si="144"/>
        <v>0</v>
      </c>
      <c r="EZ553" s="13">
        <f t="shared" si="145"/>
        <v>0</v>
      </c>
      <c r="FA553" s="13">
        <f>IF(AND($AJ553=PL①!$H$32,OR(入力①申請書項目!$P553="固・国A",入力①申請書項目!$P553="固・国B",入力①申請書項目!$P553="固")),1,0)</f>
        <v>0</v>
      </c>
      <c r="FB553" s="13">
        <f>IF(AND($R$70=PL②!$G$1,入力①申請書項目!$AJ553=PL①!$H$29,OR(入力①申請書項目!$P553="固・国A",入力①申請書項目!$P553="固・国B",入力①申請書項目!$P553=PL①!$A$32,入力①申請書項目!$P553=PL①!$A$33)),1,0)</f>
        <v>0</v>
      </c>
      <c r="FC553" s="13">
        <f>IF(AND($AW553=PL①!$D$29,OR(入力①申請書項目!$P553="固・国A",入力①申請書項目!$P553="固・国B",入力①申請書項目!$P553="固")),1,0)</f>
        <v>0</v>
      </c>
      <c r="FE553" s="27" t="str">
        <f t="shared" si="146"/>
        <v/>
      </c>
      <c r="FF553" s="27" t="str">
        <f t="shared" si="147"/>
        <v/>
      </c>
      <c r="FG553" s="27" t="str">
        <f t="shared" si="148"/>
        <v/>
      </c>
      <c r="FH553" s="27" t="str">
        <f t="shared" si="149"/>
        <v/>
      </c>
      <c r="FI553" s="27" t="str">
        <f t="shared" si="150"/>
        <v/>
      </c>
      <c r="FK553" s="42">
        <f t="shared" si="151"/>
        <v>1</v>
      </c>
      <c r="FL553" s="42" t="str">
        <f t="shared" si="140"/>
        <v/>
      </c>
    </row>
    <row r="554" spans="4:168" x14ac:dyDescent="0.15">
      <c r="D554" s="234">
        <v>384</v>
      </c>
      <c r="E554" s="933"/>
      <c r="F554" s="934"/>
      <c r="G554" s="935"/>
      <c r="H554" s="936"/>
      <c r="I554" s="937"/>
      <c r="J554" s="938"/>
      <c r="K554" s="939"/>
      <c r="L554" s="939"/>
      <c r="M554" s="930"/>
      <c r="N554" s="931"/>
      <c r="O554" s="932"/>
      <c r="P554" s="938"/>
      <c r="Q554" s="938"/>
      <c r="R554" s="938"/>
      <c r="S554" s="938"/>
      <c r="T554" s="940"/>
      <c r="U554" s="940"/>
      <c r="V554" s="940"/>
      <c r="W554" s="940"/>
      <c r="X554" s="940"/>
      <c r="Y554" s="940"/>
      <c r="Z554" s="940"/>
      <c r="AA554" s="940"/>
      <c r="AB554" s="940"/>
      <c r="AC554" s="940"/>
      <c r="AD554" s="949"/>
      <c r="AE554" s="950"/>
      <c r="AF554" s="950"/>
      <c r="AG554" s="943"/>
      <c r="AH554" s="940"/>
      <c r="AI554" s="940"/>
      <c r="AJ554" s="938"/>
      <c r="AK554" s="938"/>
      <c r="AL554" s="938"/>
      <c r="AM554" s="938"/>
      <c r="AN554" s="944"/>
      <c r="AO554" s="944"/>
      <c r="AP554" s="944"/>
      <c r="AQ554" s="940"/>
      <c r="AR554" s="940"/>
      <c r="AS554" s="945">
        <f t="shared" si="153"/>
        <v>0</v>
      </c>
      <c r="AT554" s="945"/>
      <c r="AU554" s="945"/>
      <c r="AV554" s="945"/>
      <c r="AW554" s="946"/>
      <c r="AX554" s="947"/>
      <c r="AY554" s="948"/>
      <c r="AZ554" s="948"/>
      <c r="BA554" s="948"/>
      <c r="BB554" s="948"/>
      <c r="DT554"/>
      <c r="DU554"/>
      <c r="DV554"/>
      <c r="DW554"/>
      <c r="DX554"/>
      <c r="DY554"/>
      <c r="DZ554"/>
      <c r="EA554"/>
      <c r="EB554"/>
      <c r="EC554"/>
      <c r="EL554" s="13"/>
      <c r="EM554" s="13"/>
      <c r="EN554" s="27">
        <f t="shared" si="152"/>
        <v>0</v>
      </c>
      <c r="EO554" s="27" t="str">
        <f t="shared" si="141"/>
        <v/>
      </c>
      <c r="EP554" s="13"/>
      <c r="EQ554" s="13">
        <f>IF(AND(OR($P554="固・国A",$P554="固・国B",$P554="固"),OR($AJ554=PL①!$H$29,$AJ554=PL①!$H$30,$AJ554=PL①!$H$31)),1,0)</f>
        <v>0</v>
      </c>
      <c r="ER554" s="13">
        <f t="shared" si="142"/>
        <v>0</v>
      </c>
      <c r="ES554" s="13">
        <f>IF(ER554=0,1,IF($R$74="",0,VLOOKUP($R$74,PL②!A$58:$P$1530,ER554))+IF($AG$74="",0,VLOOKUP($AG$74,PL②!A$58:$P$1530,ER554))+IF($AV$74="",0,VLOOKUP($AV$74,PL②!A$58:$P$1530,ER554)))</f>
        <v>1</v>
      </c>
      <c r="ET554" s="13" t="str">
        <f t="shared" si="143"/>
        <v/>
      </c>
      <c r="EU554" s="13"/>
      <c r="EV554" s="13">
        <f>IF(OR($P554="固・国A",$P554="固・国B",$P554=PL①!$A$32,$P554=PL①!$A$33),1,0)</f>
        <v>1</v>
      </c>
      <c r="EY554" s="13">
        <f t="shared" si="144"/>
        <v>0</v>
      </c>
      <c r="EZ554" s="13">
        <f t="shared" si="145"/>
        <v>0</v>
      </c>
      <c r="FA554" s="13">
        <f>IF(AND($AJ554=PL①!$H$32,OR(入力①申請書項目!$P554="固・国A",入力①申請書項目!$P554="固・国B",入力①申請書項目!$P554="固")),1,0)</f>
        <v>0</v>
      </c>
      <c r="FB554" s="13">
        <f>IF(AND($R$70=PL②!$G$1,入力①申請書項目!$AJ554=PL①!$H$29,OR(入力①申請書項目!$P554="固・国A",入力①申請書項目!$P554="固・国B",入力①申請書項目!$P554=PL①!$A$32,入力①申請書項目!$P554=PL①!$A$33)),1,0)</f>
        <v>0</v>
      </c>
      <c r="FC554" s="13">
        <f>IF(AND($AW554=PL①!$D$29,OR(入力①申請書項目!$P554="固・国A",入力①申請書項目!$P554="固・国B",入力①申請書項目!$P554="固")),1,0)</f>
        <v>0</v>
      </c>
      <c r="FE554" s="27" t="str">
        <f t="shared" si="146"/>
        <v/>
      </c>
      <c r="FF554" s="27" t="str">
        <f t="shared" si="147"/>
        <v/>
      </c>
      <c r="FG554" s="27" t="str">
        <f t="shared" si="148"/>
        <v/>
      </c>
      <c r="FH554" s="27" t="str">
        <f t="shared" si="149"/>
        <v/>
      </c>
      <c r="FI554" s="27" t="str">
        <f t="shared" si="150"/>
        <v/>
      </c>
      <c r="FK554" s="42">
        <f t="shared" si="151"/>
        <v>1</v>
      </c>
      <c r="FL554" s="42" t="str">
        <f t="shared" si="140"/>
        <v/>
      </c>
    </row>
    <row r="555" spans="4:168" x14ac:dyDescent="0.15">
      <c r="D555" s="234">
        <v>385</v>
      </c>
      <c r="E555" s="933"/>
      <c r="F555" s="934"/>
      <c r="G555" s="935"/>
      <c r="H555" s="936"/>
      <c r="I555" s="937"/>
      <c r="J555" s="938"/>
      <c r="K555" s="939"/>
      <c r="L555" s="939"/>
      <c r="M555" s="930"/>
      <c r="N555" s="931"/>
      <c r="O555" s="932"/>
      <c r="P555" s="938"/>
      <c r="Q555" s="938"/>
      <c r="R555" s="938"/>
      <c r="S555" s="938"/>
      <c r="T555" s="940"/>
      <c r="U555" s="940"/>
      <c r="V555" s="940"/>
      <c r="W555" s="940"/>
      <c r="X555" s="940"/>
      <c r="Y555" s="940"/>
      <c r="Z555" s="940"/>
      <c r="AA555" s="940"/>
      <c r="AB555" s="940"/>
      <c r="AC555" s="940"/>
      <c r="AD555" s="941"/>
      <c r="AE555" s="942"/>
      <c r="AF555" s="942"/>
      <c r="AG555" s="952"/>
      <c r="AH555" s="952"/>
      <c r="AI555" s="943"/>
      <c r="AJ555" s="953"/>
      <c r="AK555" s="954"/>
      <c r="AL555" s="954"/>
      <c r="AM555" s="955"/>
      <c r="AN555" s="944"/>
      <c r="AO555" s="944"/>
      <c r="AP555" s="944"/>
      <c r="AQ555" s="951"/>
      <c r="AR555" s="952"/>
      <c r="AS555" s="945">
        <f t="shared" si="153"/>
        <v>0</v>
      </c>
      <c r="AT555" s="945"/>
      <c r="AU555" s="945"/>
      <c r="AV555" s="945"/>
      <c r="AW555" s="946"/>
      <c r="AX555" s="947"/>
      <c r="AY555" s="948"/>
      <c r="AZ555" s="948"/>
      <c r="BA555" s="948"/>
      <c r="BB555" s="948"/>
      <c r="DT555"/>
      <c r="DU555"/>
      <c r="DV555"/>
      <c r="DW555"/>
      <c r="DX555"/>
      <c r="DY555"/>
      <c r="DZ555"/>
      <c r="EA555"/>
      <c r="EB555"/>
      <c r="EC555"/>
      <c r="EL555" s="13"/>
      <c r="EM555" s="13"/>
      <c r="EN555" s="27">
        <f t="shared" si="152"/>
        <v>0</v>
      </c>
      <c r="EO555" s="27" t="str">
        <f t="shared" si="141"/>
        <v/>
      </c>
      <c r="EP555" s="13"/>
      <c r="EQ555" s="13">
        <f>IF(AND(OR($P555="固・国A",$P555="固・国B",$P555="固"),OR($AJ555=PL①!$H$29,$AJ555=PL①!$H$30,$AJ555=PL①!$H$31)),1,0)</f>
        <v>0</v>
      </c>
      <c r="ER555" s="13">
        <f t="shared" si="142"/>
        <v>0</v>
      </c>
      <c r="ES555" s="13">
        <f>IF(ER555=0,1,IF($R$74="",0,VLOOKUP($R$74,PL②!A$58:$P$1530,ER555))+IF($AG$74="",0,VLOOKUP($AG$74,PL②!A$58:$P$1530,ER555))+IF($AV$74="",0,VLOOKUP($AV$74,PL②!A$58:$P$1530,ER555)))</f>
        <v>1</v>
      </c>
      <c r="ET555" s="13" t="str">
        <f t="shared" si="143"/>
        <v/>
      </c>
      <c r="EU555" s="13"/>
      <c r="EV555" s="13">
        <f>IF(OR($P555="固・国A",$P555="固・国B",$P555=PL①!$A$32,$P555=PL①!$A$33),1,0)</f>
        <v>1</v>
      </c>
      <c r="EY555" s="13">
        <f t="shared" si="144"/>
        <v>0</v>
      </c>
      <c r="EZ555" s="13">
        <f t="shared" si="145"/>
        <v>0</v>
      </c>
      <c r="FA555" s="13">
        <f>IF(AND($AJ555=PL①!$H$32,OR(入力①申請書項目!$P555="固・国A",入力①申請書項目!$P555="固・国B",入力①申請書項目!$P555="固")),1,0)</f>
        <v>0</v>
      </c>
      <c r="FB555" s="13">
        <f>IF(AND($R$70=PL②!$G$1,入力①申請書項目!$AJ555=PL①!$H$29,OR(入力①申請書項目!$P555="固・国A",入力①申請書項目!$P555="固・国B",入力①申請書項目!$P555=PL①!$A$32,入力①申請書項目!$P555=PL①!$A$33)),1,0)</f>
        <v>0</v>
      </c>
      <c r="FC555" s="13">
        <f>IF(AND($AW555=PL①!$D$29,OR(入力①申請書項目!$P555="固・国A",入力①申請書項目!$P555="固・国B",入力①申請書項目!$P555="固")),1,0)</f>
        <v>0</v>
      </c>
      <c r="FE555" s="27" t="str">
        <f t="shared" si="146"/>
        <v/>
      </c>
      <c r="FF555" s="27" t="str">
        <f t="shared" si="147"/>
        <v/>
      </c>
      <c r="FG555" s="27" t="str">
        <f t="shared" si="148"/>
        <v/>
      </c>
      <c r="FH555" s="27" t="str">
        <f t="shared" si="149"/>
        <v/>
      </c>
      <c r="FI555" s="27" t="str">
        <f t="shared" si="150"/>
        <v/>
      </c>
      <c r="FK555" s="42">
        <f t="shared" si="151"/>
        <v>1</v>
      </c>
      <c r="FL555" s="42" t="str">
        <f t="shared" si="140"/>
        <v/>
      </c>
    </row>
    <row r="556" spans="4:168" x14ac:dyDescent="0.15">
      <c r="D556" s="234">
        <v>386</v>
      </c>
      <c r="E556" s="933"/>
      <c r="F556" s="934"/>
      <c r="G556" s="935"/>
      <c r="H556" s="936"/>
      <c r="I556" s="937"/>
      <c r="J556" s="938"/>
      <c r="K556" s="939"/>
      <c r="L556" s="939"/>
      <c r="M556" s="930"/>
      <c r="N556" s="931"/>
      <c r="O556" s="932"/>
      <c r="P556" s="938"/>
      <c r="Q556" s="938"/>
      <c r="R556" s="938"/>
      <c r="S556" s="938"/>
      <c r="T556" s="940"/>
      <c r="U556" s="940"/>
      <c r="V556" s="940"/>
      <c r="W556" s="940"/>
      <c r="X556" s="940"/>
      <c r="Y556" s="940"/>
      <c r="Z556" s="940"/>
      <c r="AA556" s="940"/>
      <c r="AB556" s="940"/>
      <c r="AC556" s="940"/>
      <c r="AD556" s="941"/>
      <c r="AE556" s="942"/>
      <c r="AF556" s="942"/>
      <c r="AG556" s="943"/>
      <c r="AH556" s="940"/>
      <c r="AI556" s="940"/>
      <c r="AJ556" s="938"/>
      <c r="AK556" s="938"/>
      <c r="AL556" s="938"/>
      <c r="AM556" s="938"/>
      <c r="AN556" s="944"/>
      <c r="AO556" s="944"/>
      <c r="AP556" s="944"/>
      <c r="AQ556" s="940"/>
      <c r="AR556" s="940"/>
      <c r="AS556" s="945">
        <f t="shared" si="153"/>
        <v>0</v>
      </c>
      <c r="AT556" s="945"/>
      <c r="AU556" s="945"/>
      <c r="AV556" s="945"/>
      <c r="AW556" s="946"/>
      <c r="AX556" s="947"/>
      <c r="AY556" s="948"/>
      <c r="AZ556" s="948"/>
      <c r="BA556" s="948"/>
      <c r="BB556" s="948"/>
      <c r="DT556"/>
      <c r="DU556"/>
      <c r="DV556"/>
      <c r="DW556"/>
      <c r="DX556"/>
      <c r="DY556"/>
      <c r="DZ556"/>
      <c r="EA556"/>
      <c r="EB556"/>
      <c r="EC556"/>
      <c r="EL556" s="13"/>
      <c r="EM556" s="13"/>
      <c r="EN556" s="27">
        <f t="shared" si="152"/>
        <v>0</v>
      </c>
      <c r="EO556" s="27" t="str">
        <f t="shared" si="141"/>
        <v/>
      </c>
      <c r="EP556" s="13"/>
      <c r="EQ556" s="13">
        <f>IF(AND(OR($P556="固・国A",$P556="固・国B",$P556="固"),OR($AJ556=PL①!$H$29,$AJ556=PL①!$H$30,$AJ556=PL①!$H$31)),1,0)</f>
        <v>0</v>
      </c>
      <c r="ER556" s="13">
        <f t="shared" si="142"/>
        <v>0</v>
      </c>
      <c r="ES556" s="13">
        <f>IF(ER556=0,1,IF($R$74="",0,VLOOKUP($R$74,PL②!A$58:$P$1530,ER556))+IF($AG$74="",0,VLOOKUP($AG$74,PL②!A$58:$P$1530,ER556))+IF($AV$74="",0,VLOOKUP($AV$74,PL②!A$58:$P$1530,ER556)))</f>
        <v>1</v>
      </c>
      <c r="ET556" s="13" t="str">
        <f t="shared" si="143"/>
        <v/>
      </c>
      <c r="EU556" s="13"/>
      <c r="EV556" s="13">
        <f>IF(OR($P556="固・国A",$P556="固・国B",$P556=PL①!$A$32,$P556=PL①!$A$33),1,0)</f>
        <v>1</v>
      </c>
      <c r="EY556" s="13">
        <f t="shared" si="144"/>
        <v>0</v>
      </c>
      <c r="EZ556" s="13">
        <f t="shared" si="145"/>
        <v>0</v>
      </c>
      <c r="FA556" s="13">
        <f>IF(AND($AJ556=PL①!$H$32,OR(入力①申請書項目!$P556="固・国A",入力①申請書項目!$P556="固・国B",入力①申請書項目!$P556="固")),1,0)</f>
        <v>0</v>
      </c>
      <c r="FB556" s="13">
        <f>IF(AND($R$70=PL②!$G$1,入力①申請書項目!$AJ556=PL①!$H$29,OR(入力①申請書項目!$P556="固・国A",入力①申請書項目!$P556="固・国B",入力①申請書項目!$P556=PL①!$A$32,入力①申請書項目!$P556=PL①!$A$33)),1,0)</f>
        <v>0</v>
      </c>
      <c r="FC556" s="13">
        <f>IF(AND($AW556=PL①!$D$29,OR(入力①申請書項目!$P556="固・国A",入力①申請書項目!$P556="固・国B",入力①申請書項目!$P556="固")),1,0)</f>
        <v>0</v>
      </c>
      <c r="FE556" s="27" t="str">
        <f t="shared" si="146"/>
        <v/>
      </c>
      <c r="FF556" s="27" t="str">
        <f t="shared" si="147"/>
        <v/>
      </c>
      <c r="FG556" s="27" t="str">
        <f t="shared" si="148"/>
        <v/>
      </c>
      <c r="FH556" s="27" t="str">
        <f t="shared" si="149"/>
        <v/>
      </c>
      <c r="FI556" s="27" t="str">
        <f t="shared" si="150"/>
        <v/>
      </c>
      <c r="FK556" s="42">
        <f t="shared" si="151"/>
        <v>1</v>
      </c>
      <c r="FL556" s="42" t="str">
        <f t="shared" si="140"/>
        <v/>
      </c>
    </row>
    <row r="557" spans="4:168" x14ac:dyDescent="0.15">
      <c r="D557" s="234">
        <v>387</v>
      </c>
      <c r="E557" s="933"/>
      <c r="F557" s="934"/>
      <c r="G557" s="935"/>
      <c r="H557" s="936"/>
      <c r="I557" s="937"/>
      <c r="J557" s="938"/>
      <c r="K557" s="939"/>
      <c r="L557" s="939"/>
      <c r="M557" s="930"/>
      <c r="N557" s="931"/>
      <c r="O557" s="932"/>
      <c r="P557" s="938"/>
      <c r="Q557" s="938"/>
      <c r="R557" s="938"/>
      <c r="S557" s="938"/>
      <c r="T557" s="940"/>
      <c r="U557" s="940"/>
      <c r="V557" s="940"/>
      <c r="W557" s="940"/>
      <c r="X557" s="940"/>
      <c r="Y557" s="940"/>
      <c r="Z557" s="940"/>
      <c r="AA557" s="940"/>
      <c r="AB557" s="940"/>
      <c r="AC557" s="940"/>
      <c r="AD557" s="949"/>
      <c r="AE557" s="950"/>
      <c r="AF557" s="950"/>
      <c r="AG557" s="943"/>
      <c r="AH557" s="940"/>
      <c r="AI557" s="940"/>
      <c r="AJ557" s="938"/>
      <c r="AK557" s="938"/>
      <c r="AL557" s="938"/>
      <c r="AM557" s="938"/>
      <c r="AN557" s="944"/>
      <c r="AO557" s="944"/>
      <c r="AP557" s="944"/>
      <c r="AQ557" s="940"/>
      <c r="AR557" s="940"/>
      <c r="AS557" s="945">
        <f t="shared" si="153"/>
        <v>0</v>
      </c>
      <c r="AT557" s="945"/>
      <c r="AU557" s="945"/>
      <c r="AV557" s="945"/>
      <c r="AW557" s="946"/>
      <c r="AX557" s="947"/>
      <c r="AY557" s="948"/>
      <c r="AZ557" s="948"/>
      <c r="BA557" s="948"/>
      <c r="BB557" s="948"/>
      <c r="DT557"/>
      <c r="DU557"/>
      <c r="DV557"/>
      <c r="DW557"/>
      <c r="DX557"/>
      <c r="DY557"/>
      <c r="DZ557"/>
      <c r="EA557"/>
      <c r="EB557"/>
      <c r="EC557"/>
      <c r="EL557" s="13"/>
      <c r="EM557" s="13"/>
      <c r="EN557" s="27">
        <f t="shared" si="152"/>
        <v>0</v>
      </c>
      <c r="EO557" s="27" t="str">
        <f t="shared" si="141"/>
        <v/>
      </c>
      <c r="EP557" s="13"/>
      <c r="EQ557" s="13">
        <f>IF(AND(OR($P557="固・国A",$P557="固・国B",$P557="固"),OR($AJ557=PL①!$H$29,$AJ557=PL①!$H$30,$AJ557=PL①!$H$31)),1,0)</f>
        <v>0</v>
      </c>
      <c r="ER557" s="13">
        <f t="shared" si="142"/>
        <v>0</v>
      </c>
      <c r="ES557" s="13">
        <f>IF(ER557=0,1,IF($R$74="",0,VLOOKUP($R$74,PL②!A$58:$P$1530,ER557))+IF($AG$74="",0,VLOOKUP($AG$74,PL②!A$58:$P$1530,ER557))+IF($AV$74="",0,VLOOKUP($AV$74,PL②!A$58:$P$1530,ER557)))</f>
        <v>1</v>
      </c>
      <c r="ET557" s="13" t="str">
        <f t="shared" si="143"/>
        <v/>
      </c>
      <c r="EU557" s="13"/>
      <c r="EV557" s="13">
        <f>IF(OR($P557="固・国A",$P557="固・国B",$P557=PL①!$A$32,$P557=PL①!$A$33),1,0)</f>
        <v>1</v>
      </c>
      <c r="EY557" s="13">
        <f t="shared" si="144"/>
        <v>0</v>
      </c>
      <c r="EZ557" s="13">
        <f t="shared" si="145"/>
        <v>0</v>
      </c>
      <c r="FA557" s="13">
        <f>IF(AND($AJ557=PL①!$H$32,OR(入力①申請書項目!$P557="固・国A",入力①申請書項目!$P557="固・国B",入力①申請書項目!$P557="固")),1,0)</f>
        <v>0</v>
      </c>
      <c r="FB557" s="13">
        <f>IF(AND($R$70=PL②!$G$1,入力①申請書項目!$AJ557=PL①!$H$29,OR(入力①申請書項目!$P557="固・国A",入力①申請書項目!$P557="固・国B",入力①申請書項目!$P557=PL①!$A$32,入力①申請書項目!$P557=PL①!$A$33)),1,0)</f>
        <v>0</v>
      </c>
      <c r="FC557" s="13">
        <f>IF(AND($AW557=PL①!$D$29,OR(入力①申請書項目!$P557="固・国A",入力①申請書項目!$P557="固・国B",入力①申請書項目!$P557="固")),1,0)</f>
        <v>0</v>
      </c>
      <c r="FE557" s="27" t="str">
        <f t="shared" si="146"/>
        <v/>
      </c>
      <c r="FF557" s="27" t="str">
        <f t="shared" si="147"/>
        <v/>
      </c>
      <c r="FG557" s="27" t="str">
        <f t="shared" si="148"/>
        <v/>
      </c>
      <c r="FH557" s="27" t="str">
        <f t="shared" si="149"/>
        <v/>
      </c>
      <c r="FI557" s="27" t="str">
        <f t="shared" si="150"/>
        <v/>
      </c>
      <c r="FK557" s="42">
        <f t="shared" si="151"/>
        <v>1</v>
      </c>
      <c r="FL557" s="42" t="str">
        <f t="shared" si="140"/>
        <v/>
      </c>
    </row>
    <row r="558" spans="4:168" x14ac:dyDescent="0.15">
      <c r="D558" s="234">
        <v>388</v>
      </c>
      <c r="E558" s="933"/>
      <c r="F558" s="934"/>
      <c r="G558" s="935"/>
      <c r="H558" s="936"/>
      <c r="I558" s="937"/>
      <c r="J558" s="938"/>
      <c r="K558" s="939"/>
      <c r="L558" s="939"/>
      <c r="M558" s="930"/>
      <c r="N558" s="931"/>
      <c r="O558" s="932"/>
      <c r="P558" s="938"/>
      <c r="Q558" s="938"/>
      <c r="R558" s="938"/>
      <c r="S558" s="938"/>
      <c r="T558" s="940"/>
      <c r="U558" s="940"/>
      <c r="V558" s="940"/>
      <c r="W558" s="940"/>
      <c r="X558" s="940"/>
      <c r="Y558" s="940"/>
      <c r="Z558" s="940"/>
      <c r="AA558" s="940"/>
      <c r="AB558" s="940"/>
      <c r="AC558" s="940"/>
      <c r="AD558" s="941"/>
      <c r="AE558" s="942"/>
      <c r="AF558" s="942"/>
      <c r="AG558" s="952"/>
      <c r="AH558" s="952"/>
      <c r="AI558" s="943"/>
      <c r="AJ558" s="953"/>
      <c r="AK558" s="954"/>
      <c r="AL558" s="954"/>
      <c r="AM558" s="955"/>
      <c r="AN558" s="944"/>
      <c r="AO558" s="944"/>
      <c r="AP558" s="944"/>
      <c r="AQ558" s="951"/>
      <c r="AR558" s="952"/>
      <c r="AS558" s="945">
        <f t="shared" si="153"/>
        <v>0</v>
      </c>
      <c r="AT558" s="945"/>
      <c r="AU558" s="945"/>
      <c r="AV558" s="945"/>
      <c r="AW558" s="946"/>
      <c r="AX558" s="947"/>
      <c r="AY558" s="948"/>
      <c r="AZ558" s="948"/>
      <c r="BA558" s="948"/>
      <c r="BB558" s="948"/>
      <c r="DT558"/>
      <c r="DU558"/>
      <c r="DV558"/>
      <c r="DW558"/>
      <c r="DX558"/>
      <c r="DY558"/>
      <c r="DZ558"/>
      <c r="EA558"/>
      <c r="EB558"/>
      <c r="EC558"/>
      <c r="EL558" s="13"/>
      <c r="EM558" s="13"/>
      <c r="EN558" s="27">
        <f t="shared" si="152"/>
        <v>0</v>
      </c>
      <c r="EO558" s="27" t="str">
        <f t="shared" si="141"/>
        <v/>
      </c>
      <c r="EP558" s="13"/>
      <c r="EQ558" s="13">
        <f>IF(AND(OR($P558="固・国A",$P558="固・国B",$P558="固"),OR($AJ558=PL①!$H$29,$AJ558=PL①!$H$30,$AJ558=PL①!$H$31)),1,0)</f>
        <v>0</v>
      </c>
      <c r="ER558" s="13">
        <f t="shared" si="142"/>
        <v>0</v>
      </c>
      <c r="ES558" s="13">
        <f>IF(ER558=0,1,IF($R$74="",0,VLOOKUP($R$74,PL②!A$58:$P$1530,ER558))+IF($AG$74="",0,VLOOKUP($AG$74,PL②!A$58:$P$1530,ER558))+IF($AV$74="",0,VLOOKUP($AV$74,PL②!A$58:$P$1530,ER558)))</f>
        <v>1</v>
      </c>
      <c r="ET558" s="13" t="str">
        <f t="shared" si="143"/>
        <v/>
      </c>
      <c r="EU558" s="13"/>
      <c r="EV558" s="13">
        <f>IF(OR($P558="固・国A",$P558="固・国B",$P558=PL①!$A$32,$P558=PL①!$A$33),1,0)</f>
        <v>1</v>
      </c>
      <c r="EY558" s="13">
        <f t="shared" si="144"/>
        <v>0</v>
      </c>
      <c r="EZ558" s="13">
        <f t="shared" si="145"/>
        <v>0</v>
      </c>
      <c r="FA558" s="13">
        <f>IF(AND($AJ558=PL①!$H$32,OR(入力①申請書項目!$P558="固・国A",入力①申請書項目!$P558="固・国B",入力①申請書項目!$P558="固")),1,0)</f>
        <v>0</v>
      </c>
      <c r="FB558" s="13">
        <f>IF(AND($R$70=PL②!$G$1,入力①申請書項目!$AJ558=PL①!$H$29,OR(入力①申請書項目!$P558="固・国A",入力①申請書項目!$P558="固・国B",入力①申請書項目!$P558=PL①!$A$32,入力①申請書項目!$P558=PL①!$A$33)),1,0)</f>
        <v>0</v>
      </c>
      <c r="FC558" s="13">
        <f>IF(AND($AW558=PL①!$D$29,OR(入力①申請書項目!$P558="固・国A",入力①申請書項目!$P558="固・国B",入力①申請書項目!$P558="固")),1,0)</f>
        <v>0</v>
      </c>
      <c r="FE558" s="27" t="str">
        <f t="shared" si="146"/>
        <v/>
      </c>
      <c r="FF558" s="27" t="str">
        <f t="shared" si="147"/>
        <v/>
      </c>
      <c r="FG558" s="27" t="str">
        <f t="shared" si="148"/>
        <v/>
      </c>
      <c r="FH558" s="27" t="str">
        <f t="shared" si="149"/>
        <v/>
      </c>
      <c r="FI558" s="27" t="str">
        <f t="shared" si="150"/>
        <v/>
      </c>
      <c r="FK558" s="42">
        <f t="shared" si="151"/>
        <v>1</v>
      </c>
      <c r="FL558" s="42" t="str">
        <f t="shared" si="140"/>
        <v/>
      </c>
    </row>
    <row r="559" spans="4:168" x14ac:dyDescent="0.15">
      <c r="D559" s="234">
        <v>389</v>
      </c>
      <c r="E559" s="933"/>
      <c r="F559" s="934"/>
      <c r="G559" s="935"/>
      <c r="H559" s="936"/>
      <c r="I559" s="937"/>
      <c r="J559" s="938"/>
      <c r="K559" s="939"/>
      <c r="L559" s="939"/>
      <c r="M559" s="930"/>
      <c r="N559" s="931"/>
      <c r="O559" s="932"/>
      <c r="P559" s="938"/>
      <c r="Q559" s="938"/>
      <c r="R559" s="938"/>
      <c r="S559" s="938"/>
      <c r="T559" s="940"/>
      <c r="U559" s="940"/>
      <c r="V559" s="940"/>
      <c r="W559" s="940"/>
      <c r="X559" s="940"/>
      <c r="Y559" s="940"/>
      <c r="Z559" s="940"/>
      <c r="AA559" s="940"/>
      <c r="AB559" s="940"/>
      <c r="AC559" s="940"/>
      <c r="AD559" s="941"/>
      <c r="AE559" s="942"/>
      <c r="AF559" s="942"/>
      <c r="AG559" s="943"/>
      <c r="AH559" s="940"/>
      <c r="AI559" s="940"/>
      <c r="AJ559" s="938"/>
      <c r="AK559" s="938"/>
      <c r="AL559" s="938"/>
      <c r="AM559" s="938"/>
      <c r="AN559" s="944"/>
      <c r="AO559" s="944"/>
      <c r="AP559" s="944"/>
      <c r="AQ559" s="940"/>
      <c r="AR559" s="940"/>
      <c r="AS559" s="945">
        <f t="shared" si="153"/>
        <v>0</v>
      </c>
      <c r="AT559" s="945"/>
      <c r="AU559" s="945"/>
      <c r="AV559" s="945"/>
      <c r="AW559" s="946"/>
      <c r="AX559" s="947"/>
      <c r="AY559" s="948"/>
      <c r="AZ559" s="948"/>
      <c r="BA559" s="948"/>
      <c r="BB559" s="948"/>
      <c r="DT559"/>
      <c r="DU559"/>
      <c r="DV559"/>
      <c r="DW559"/>
      <c r="DX559"/>
      <c r="DY559"/>
      <c r="DZ559"/>
      <c r="EA559"/>
      <c r="EB559"/>
      <c r="EC559"/>
      <c r="EL559" s="13"/>
      <c r="EM559" s="13"/>
      <c r="EN559" s="27">
        <f t="shared" si="152"/>
        <v>0</v>
      </c>
      <c r="EO559" s="27" t="str">
        <f t="shared" si="141"/>
        <v/>
      </c>
      <c r="EP559" s="13"/>
      <c r="EQ559" s="13">
        <f>IF(AND(OR($P559="固・国A",$P559="固・国B",$P559="固"),OR($AJ559=PL①!$H$29,$AJ559=PL①!$H$30,$AJ559=PL①!$H$31)),1,0)</f>
        <v>0</v>
      </c>
      <c r="ER559" s="13">
        <f t="shared" si="142"/>
        <v>0</v>
      </c>
      <c r="ES559" s="13">
        <f>IF(ER559=0,1,IF($R$74="",0,VLOOKUP($R$74,PL②!A$58:$P$1530,ER559))+IF($AG$74="",0,VLOOKUP($AG$74,PL②!A$58:$P$1530,ER559))+IF($AV$74="",0,VLOOKUP($AV$74,PL②!A$58:$P$1530,ER559)))</f>
        <v>1</v>
      </c>
      <c r="ET559" s="13" t="str">
        <f t="shared" si="143"/>
        <v/>
      </c>
      <c r="EU559" s="13"/>
      <c r="EV559" s="13">
        <f>IF(OR($P559="固・国A",$P559="固・国B",$P559=PL①!$A$32,$P559=PL①!$A$33),1,0)</f>
        <v>1</v>
      </c>
      <c r="EY559" s="13">
        <f t="shared" si="144"/>
        <v>0</v>
      </c>
      <c r="EZ559" s="13">
        <f t="shared" si="145"/>
        <v>0</v>
      </c>
      <c r="FA559" s="13">
        <f>IF(AND($AJ559=PL①!$H$32,OR(入力①申請書項目!$P559="固・国A",入力①申請書項目!$P559="固・国B",入力①申請書項目!$P559="固")),1,0)</f>
        <v>0</v>
      </c>
      <c r="FB559" s="13">
        <f>IF(AND($R$70=PL②!$G$1,入力①申請書項目!$AJ559=PL①!$H$29,OR(入力①申請書項目!$P559="固・国A",入力①申請書項目!$P559="固・国B",入力①申請書項目!$P559=PL①!$A$32,入力①申請書項目!$P559=PL①!$A$33)),1,0)</f>
        <v>0</v>
      </c>
      <c r="FC559" s="13">
        <f>IF(AND($AW559=PL①!$D$29,OR(入力①申請書項目!$P559="固・国A",入力①申請書項目!$P559="固・国B",入力①申請書項目!$P559="固")),1,0)</f>
        <v>0</v>
      </c>
      <c r="FE559" s="27" t="str">
        <f t="shared" si="146"/>
        <v/>
      </c>
      <c r="FF559" s="27" t="str">
        <f t="shared" si="147"/>
        <v/>
      </c>
      <c r="FG559" s="27" t="str">
        <f t="shared" si="148"/>
        <v/>
      </c>
      <c r="FH559" s="27" t="str">
        <f t="shared" si="149"/>
        <v/>
      </c>
      <c r="FI559" s="27" t="str">
        <f t="shared" si="150"/>
        <v/>
      </c>
      <c r="FK559" s="42">
        <f t="shared" si="151"/>
        <v>1</v>
      </c>
      <c r="FL559" s="42" t="str">
        <f t="shared" si="140"/>
        <v/>
      </c>
    </row>
    <row r="560" spans="4:168" x14ac:dyDescent="0.15">
      <c r="D560" s="234">
        <v>390</v>
      </c>
      <c r="E560" s="933"/>
      <c r="F560" s="934"/>
      <c r="G560" s="935"/>
      <c r="H560" s="936"/>
      <c r="I560" s="937"/>
      <c r="J560" s="938"/>
      <c r="K560" s="939"/>
      <c r="L560" s="939"/>
      <c r="M560" s="930"/>
      <c r="N560" s="931"/>
      <c r="O560" s="932"/>
      <c r="P560" s="938"/>
      <c r="Q560" s="938"/>
      <c r="R560" s="938"/>
      <c r="S560" s="938"/>
      <c r="T560" s="940"/>
      <c r="U560" s="940"/>
      <c r="V560" s="940"/>
      <c r="W560" s="940"/>
      <c r="X560" s="940"/>
      <c r="Y560" s="940"/>
      <c r="Z560" s="940"/>
      <c r="AA560" s="940"/>
      <c r="AB560" s="940"/>
      <c r="AC560" s="940"/>
      <c r="AD560" s="949"/>
      <c r="AE560" s="950"/>
      <c r="AF560" s="950"/>
      <c r="AG560" s="943"/>
      <c r="AH560" s="940"/>
      <c r="AI560" s="940"/>
      <c r="AJ560" s="938"/>
      <c r="AK560" s="938"/>
      <c r="AL560" s="938"/>
      <c r="AM560" s="938"/>
      <c r="AN560" s="944"/>
      <c r="AO560" s="944"/>
      <c r="AP560" s="944"/>
      <c r="AQ560" s="940"/>
      <c r="AR560" s="940"/>
      <c r="AS560" s="945">
        <f t="shared" si="153"/>
        <v>0</v>
      </c>
      <c r="AT560" s="945"/>
      <c r="AU560" s="945"/>
      <c r="AV560" s="945"/>
      <c r="AW560" s="946"/>
      <c r="AX560" s="947"/>
      <c r="AY560" s="948"/>
      <c r="AZ560" s="948"/>
      <c r="BA560" s="948"/>
      <c r="BB560" s="948"/>
      <c r="DT560"/>
      <c r="DU560"/>
      <c r="DV560"/>
      <c r="DW560"/>
      <c r="DX560"/>
      <c r="DY560"/>
      <c r="DZ560"/>
      <c r="EA560"/>
      <c r="EB560"/>
      <c r="EC560"/>
      <c r="EL560" s="13"/>
      <c r="EM560" s="13"/>
      <c r="EN560" s="27">
        <f t="shared" si="152"/>
        <v>0</v>
      </c>
      <c r="EO560" s="27" t="str">
        <f t="shared" si="141"/>
        <v/>
      </c>
      <c r="EP560" s="13"/>
      <c r="EQ560" s="13">
        <f>IF(AND(OR($P560="固・国A",$P560="固・国B",$P560="固"),OR($AJ560=PL①!$H$29,$AJ560=PL①!$H$30,$AJ560=PL①!$H$31)),1,0)</f>
        <v>0</v>
      </c>
      <c r="ER560" s="13">
        <f t="shared" si="142"/>
        <v>0</v>
      </c>
      <c r="ES560" s="13">
        <f>IF(ER560=0,1,IF($R$74="",0,VLOOKUP($R$74,PL②!A$58:$P$1530,ER560))+IF($AG$74="",0,VLOOKUP($AG$74,PL②!A$58:$P$1530,ER560))+IF($AV$74="",0,VLOOKUP($AV$74,PL②!A$58:$P$1530,ER560)))</f>
        <v>1</v>
      </c>
      <c r="ET560" s="13" t="str">
        <f t="shared" si="143"/>
        <v/>
      </c>
      <c r="EU560" s="13"/>
      <c r="EV560" s="13">
        <f>IF(OR($P560="固・国A",$P560="固・国B",$P560=PL①!$A$32,$P560=PL①!$A$33),1,0)</f>
        <v>1</v>
      </c>
      <c r="EY560" s="13">
        <f t="shared" si="144"/>
        <v>0</v>
      </c>
      <c r="EZ560" s="13">
        <f t="shared" si="145"/>
        <v>0</v>
      </c>
      <c r="FA560" s="13">
        <f>IF(AND($AJ560=PL①!$H$32,OR(入力①申請書項目!$P560="固・国A",入力①申請書項目!$P560="固・国B",入力①申請書項目!$P560="固")),1,0)</f>
        <v>0</v>
      </c>
      <c r="FB560" s="13">
        <f>IF(AND($R$70=PL②!$G$1,入力①申請書項目!$AJ560=PL①!$H$29,OR(入力①申請書項目!$P560="固・国A",入力①申請書項目!$P560="固・国B",入力①申請書項目!$P560=PL①!$A$32,入力①申請書項目!$P560=PL①!$A$33)),1,0)</f>
        <v>0</v>
      </c>
      <c r="FC560" s="13">
        <f>IF(AND($AW560=PL①!$D$29,OR(入力①申請書項目!$P560="固・国A",入力①申請書項目!$P560="固・国B",入力①申請書項目!$P560="固")),1,0)</f>
        <v>0</v>
      </c>
      <c r="FE560" s="27" t="str">
        <f t="shared" si="146"/>
        <v/>
      </c>
      <c r="FF560" s="27" t="str">
        <f t="shared" si="147"/>
        <v/>
      </c>
      <c r="FG560" s="27" t="str">
        <f t="shared" si="148"/>
        <v/>
      </c>
      <c r="FH560" s="27" t="str">
        <f t="shared" si="149"/>
        <v/>
      </c>
      <c r="FI560" s="27" t="str">
        <f t="shared" si="150"/>
        <v/>
      </c>
      <c r="FK560" s="42">
        <f t="shared" si="151"/>
        <v>1</v>
      </c>
      <c r="FL560" s="42" t="str">
        <f t="shared" si="140"/>
        <v/>
      </c>
    </row>
    <row r="561" spans="4:168" x14ac:dyDescent="0.15">
      <c r="D561" s="234">
        <v>391</v>
      </c>
      <c r="E561" s="933"/>
      <c r="F561" s="934"/>
      <c r="G561" s="935"/>
      <c r="H561" s="936"/>
      <c r="I561" s="937"/>
      <c r="J561" s="938"/>
      <c r="K561" s="939"/>
      <c r="L561" s="939"/>
      <c r="M561" s="930"/>
      <c r="N561" s="931"/>
      <c r="O561" s="932"/>
      <c r="P561" s="938"/>
      <c r="Q561" s="938"/>
      <c r="R561" s="938"/>
      <c r="S561" s="938"/>
      <c r="T561" s="940"/>
      <c r="U561" s="940"/>
      <c r="V561" s="940"/>
      <c r="W561" s="940"/>
      <c r="X561" s="940"/>
      <c r="Y561" s="940"/>
      <c r="Z561" s="940"/>
      <c r="AA561" s="940"/>
      <c r="AB561" s="940"/>
      <c r="AC561" s="940"/>
      <c r="AD561" s="941"/>
      <c r="AE561" s="942"/>
      <c r="AF561" s="942"/>
      <c r="AG561" s="952"/>
      <c r="AH561" s="952"/>
      <c r="AI561" s="943"/>
      <c r="AJ561" s="953"/>
      <c r="AK561" s="954"/>
      <c r="AL561" s="954"/>
      <c r="AM561" s="955"/>
      <c r="AN561" s="944"/>
      <c r="AO561" s="944"/>
      <c r="AP561" s="944"/>
      <c r="AQ561" s="951"/>
      <c r="AR561" s="952"/>
      <c r="AS561" s="945">
        <f t="shared" si="153"/>
        <v>0</v>
      </c>
      <c r="AT561" s="945"/>
      <c r="AU561" s="945"/>
      <c r="AV561" s="945"/>
      <c r="AW561" s="946"/>
      <c r="AX561" s="947"/>
      <c r="AY561" s="948"/>
      <c r="AZ561" s="948"/>
      <c r="BA561" s="948"/>
      <c r="BB561" s="948"/>
      <c r="DT561"/>
      <c r="DU561"/>
      <c r="DV561"/>
      <c r="DW561"/>
      <c r="DX561"/>
      <c r="DY561"/>
      <c r="DZ561"/>
      <c r="EA561"/>
      <c r="EB561"/>
      <c r="EC561"/>
      <c r="EL561" s="13"/>
      <c r="EM561" s="13"/>
      <c r="EN561" s="27">
        <f t="shared" si="152"/>
        <v>0</v>
      </c>
      <c r="EO561" s="27" t="str">
        <f t="shared" si="141"/>
        <v/>
      </c>
      <c r="EP561" s="13"/>
      <c r="EQ561" s="13">
        <f>IF(AND(OR($P561="固・国A",$P561="固・国B",$P561="固"),OR($AJ561=PL①!$H$29,$AJ561=PL①!$H$30,$AJ561=PL①!$H$31)),1,0)</f>
        <v>0</v>
      </c>
      <c r="ER561" s="13">
        <f t="shared" si="142"/>
        <v>0</v>
      </c>
      <c r="ES561" s="13">
        <f>IF(ER561=0,1,IF($R$74="",0,VLOOKUP($R$74,PL②!A$58:$P$1530,ER561))+IF($AG$74="",0,VLOOKUP($AG$74,PL②!A$58:$P$1530,ER561))+IF($AV$74="",0,VLOOKUP($AV$74,PL②!A$58:$P$1530,ER561)))</f>
        <v>1</v>
      </c>
      <c r="ET561" s="13" t="str">
        <f t="shared" si="143"/>
        <v/>
      </c>
      <c r="EU561" s="13"/>
      <c r="EV561" s="13">
        <f>IF(OR($P561="固・国A",$P561="固・国B",$P561=PL①!$A$32,$P561=PL①!$A$33),1,0)</f>
        <v>1</v>
      </c>
      <c r="EY561" s="13">
        <f t="shared" si="144"/>
        <v>0</v>
      </c>
      <c r="EZ561" s="13">
        <f t="shared" si="145"/>
        <v>0</v>
      </c>
      <c r="FA561" s="13">
        <f>IF(AND($AJ561=PL①!$H$32,OR(入力①申請書項目!$P561="固・国A",入力①申請書項目!$P561="固・国B",入力①申請書項目!$P561="固")),1,0)</f>
        <v>0</v>
      </c>
      <c r="FB561" s="13">
        <f>IF(AND($R$70=PL②!$G$1,入力①申請書項目!$AJ561=PL①!$H$29,OR(入力①申請書項目!$P561="固・国A",入力①申請書項目!$P561="固・国B",入力①申請書項目!$P561=PL①!$A$32,入力①申請書項目!$P561=PL①!$A$33)),1,0)</f>
        <v>0</v>
      </c>
      <c r="FC561" s="13">
        <f>IF(AND($AW561=PL①!$D$29,OR(入力①申請書項目!$P561="固・国A",入力①申請書項目!$P561="固・国B",入力①申請書項目!$P561="固")),1,0)</f>
        <v>0</v>
      </c>
      <c r="FE561" s="27" t="str">
        <f t="shared" si="146"/>
        <v/>
      </c>
      <c r="FF561" s="27" t="str">
        <f t="shared" si="147"/>
        <v/>
      </c>
      <c r="FG561" s="27" t="str">
        <f t="shared" si="148"/>
        <v/>
      </c>
      <c r="FH561" s="27" t="str">
        <f t="shared" si="149"/>
        <v/>
      </c>
      <c r="FI561" s="27" t="str">
        <f t="shared" si="150"/>
        <v/>
      </c>
      <c r="FK561" s="42">
        <f t="shared" si="151"/>
        <v>1</v>
      </c>
      <c r="FL561" s="42" t="str">
        <f t="shared" si="140"/>
        <v/>
      </c>
    </row>
    <row r="562" spans="4:168" x14ac:dyDescent="0.15">
      <c r="D562" s="234">
        <v>392</v>
      </c>
      <c r="E562" s="933"/>
      <c r="F562" s="934"/>
      <c r="G562" s="935"/>
      <c r="H562" s="936"/>
      <c r="I562" s="937"/>
      <c r="J562" s="938"/>
      <c r="K562" s="939"/>
      <c r="L562" s="939"/>
      <c r="M562" s="930"/>
      <c r="N562" s="931"/>
      <c r="O562" s="932"/>
      <c r="P562" s="938"/>
      <c r="Q562" s="938"/>
      <c r="R562" s="938"/>
      <c r="S562" s="938"/>
      <c r="T562" s="940"/>
      <c r="U562" s="940"/>
      <c r="V562" s="940"/>
      <c r="W562" s="940"/>
      <c r="X562" s="940"/>
      <c r="Y562" s="940"/>
      <c r="Z562" s="940"/>
      <c r="AA562" s="940"/>
      <c r="AB562" s="940"/>
      <c r="AC562" s="940"/>
      <c r="AD562" s="941"/>
      <c r="AE562" s="942"/>
      <c r="AF562" s="942"/>
      <c r="AG562" s="943"/>
      <c r="AH562" s="940"/>
      <c r="AI562" s="940"/>
      <c r="AJ562" s="938"/>
      <c r="AK562" s="938"/>
      <c r="AL562" s="938"/>
      <c r="AM562" s="938"/>
      <c r="AN562" s="944"/>
      <c r="AO562" s="944"/>
      <c r="AP562" s="944"/>
      <c r="AQ562" s="940"/>
      <c r="AR562" s="940"/>
      <c r="AS562" s="945">
        <f t="shared" si="153"/>
        <v>0</v>
      </c>
      <c r="AT562" s="945"/>
      <c r="AU562" s="945"/>
      <c r="AV562" s="945"/>
      <c r="AW562" s="946"/>
      <c r="AX562" s="947"/>
      <c r="AY562" s="948"/>
      <c r="AZ562" s="948"/>
      <c r="BA562" s="948"/>
      <c r="BB562" s="948"/>
      <c r="DT562"/>
      <c r="DU562"/>
      <c r="DV562"/>
      <c r="DW562"/>
      <c r="DX562"/>
      <c r="DY562"/>
      <c r="DZ562"/>
      <c r="EA562"/>
      <c r="EB562"/>
      <c r="EC562"/>
      <c r="EL562" s="13"/>
      <c r="EM562" s="13"/>
      <c r="EN562" s="27">
        <f t="shared" si="152"/>
        <v>0</v>
      </c>
      <c r="EO562" s="27" t="str">
        <f t="shared" si="141"/>
        <v/>
      </c>
      <c r="EP562" s="13"/>
      <c r="EQ562" s="13">
        <f>IF(AND(OR($P562="固・国A",$P562="固・国B",$P562="固"),OR($AJ562=PL①!$H$29,$AJ562=PL①!$H$30,$AJ562=PL①!$H$31)),1,0)</f>
        <v>0</v>
      </c>
      <c r="ER562" s="13">
        <f t="shared" si="142"/>
        <v>0</v>
      </c>
      <c r="ES562" s="13">
        <f>IF(ER562=0,1,IF($R$74="",0,VLOOKUP($R$74,PL②!A$58:$P$1530,ER562))+IF($AG$74="",0,VLOOKUP($AG$74,PL②!A$58:$P$1530,ER562))+IF($AV$74="",0,VLOOKUP($AV$74,PL②!A$58:$P$1530,ER562)))</f>
        <v>1</v>
      </c>
      <c r="ET562" s="13" t="str">
        <f t="shared" si="143"/>
        <v/>
      </c>
      <c r="EU562" s="13"/>
      <c r="EV562" s="13">
        <f>IF(OR($P562="固・国A",$P562="固・国B",$P562=PL①!$A$32,$P562=PL①!$A$33),1,0)</f>
        <v>1</v>
      </c>
      <c r="EY562" s="13">
        <f t="shared" si="144"/>
        <v>0</v>
      </c>
      <c r="EZ562" s="13">
        <f t="shared" si="145"/>
        <v>0</v>
      </c>
      <c r="FA562" s="13">
        <f>IF(AND($AJ562=PL①!$H$32,OR(入力①申請書項目!$P562="固・国A",入力①申請書項目!$P562="固・国B",入力①申請書項目!$P562="固")),1,0)</f>
        <v>0</v>
      </c>
      <c r="FB562" s="13">
        <f>IF(AND($R$70=PL②!$G$1,入力①申請書項目!$AJ562=PL①!$H$29,OR(入力①申請書項目!$P562="固・国A",入力①申請書項目!$P562="固・国B",入力①申請書項目!$P562=PL①!$A$32,入力①申請書項目!$P562=PL①!$A$33)),1,0)</f>
        <v>0</v>
      </c>
      <c r="FC562" s="13">
        <f>IF(AND($AW562=PL①!$D$29,OR(入力①申請書項目!$P562="固・国A",入力①申請書項目!$P562="固・国B",入力①申請書項目!$P562="固")),1,0)</f>
        <v>0</v>
      </c>
      <c r="FE562" s="27" t="str">
        <f t="shared" si="146"/>
        <v/>
      </c>
      <c r="FF562" s="27" t="str">
        <f t="shared" si="147"/>
        <v/>
      </c>
      <c r="FG562" s="27" t="str">
        <f t="shared" si="148"/>
        <v/>
      </c>
      <c r="FH562" s="27" t="str">
        <f t="shared" si="149"/>
        <v/>
      </c>
      <c r="FI562" s="27" t="str">
        <f t="shared" si="150"/>
        <v/>
      </c>
      <c r="FK562" s="42">
        <f t="shared" si="151"/>
        <v>1</v>
      </c>
      <c r="FL562" s="42" t="str">
        <f t="shared" si="140"/>
        <v/>
      </c>
    </row>
    <row r="563" spans="4:168" x14ac:dyDescent="0.15">
      <c r="D563" s="234">
        <v>393</v>
      </c>
      <c r="E563" s="933"/>
      <c r="F563" s="934"/>
      <c r="G563" s="935"/>
      <c r="H563" s="936"/>
      <c r="I563" s="937"/>
      <c r="J563" s="938"/>
      <c r="K563" s="939"/>
      <c r="L563" s="939"/>
      <c r="M563" s="930"/>
      <c r="N563" s="931"/>
      <c r="O563" s="932"/>
      <c r="P563" s="938"/>
      <c r="Q563" s="938"/>
      <c r="R563" s="938"/>
      <c r="S563" s="938"/>
      <c r="T563" s="940"/>
      <c r="U563" s="940"/>
      <c r="V563" s="940"/>
      <c r="W563" s="940"/>
      <c r="X563" s="940"/>
      <c r="Y563" s="940"/>
      <c r="Z563" s="940"/>
      <c r="AA563" s="940"/>
      <c r="AB563" s="940"/>
      <c r="AC563" s="940"/>
      <c r="AD563" s="949"/>
      <c r="AE563" s="950"/>
      <c r="AF563" s="950"/>
      <c r="AG563" s="943"/>
      <c r="AH563" s="940"/>
      <c r="AI563" s="940"/>
      <c r="AJ563" s="938"/>
      <c r="AK563" s="938"/>
      <c r="AL563" s="938"/>
      <c r="AM563" s="938"/>
      <c r="AN563" s="944"/>
      <c r="AO563" s="944"/>
      <c r="AP563" s="944"/>
      <c r="AQ563" s="940"/>
      <c r="AR563" s="940"/>
      <c r="AS563" s="945">
        <f t="shared" si="153"/>
        <v>0</v>
      </c>
      <c r="AT563" s="945"/>
      <c r="AU563" s="945"/>
      <c r="AV563" s="945"/>
      <c r="AW563" s="946"/>
      <c r="AX563" s="947"/>
      <c r="AY563" s="948"/>
      <c r="AZ563" s="948"/>
      <c r="BA563" s="948"/>
      <c r="BB563" s="948"/>
      <c r="DT563"/>
      <c r="DU563"/>
      <c r="DV563"/>
      <c r="DW563"/>
      <c r="DX563"/>
      <c r="DY563"/>
      <c r="DZ563"/>
      <c r="EA563"/>
      <c r="EB563"/>
      <c r="EC563"/>
      <c r="EL563" s="13"/>
      <c r="EM563" s="13"/>
      <c r="EN563" s="27">
        <f t="shared" si="152"/>
        <v>0</v>
      </c>
      <c r="EO563" s="27" t="str">
        <f t="shared" si="141"/>
        <v/>
      </c>
      <c r="EP563" s="13"/>
      <c r="EQ563" s="13">
        <f>IF(AND(OR($P563="固・国A",$P563="固・国B",$P563="固"),OR($AJ563=PL①!$H$29,$AJ563=PL①!$H$30,$AJ563=PL①!$H$31)),1,0)</f>
        <v>0</v>
      </c>
      <c r="ER563" s="13">
        <f t="shared" si="142"/>
        <v>0</v>
      </c>
      <c r="ES563" s="13">
        <f>IF(ER563=0,1,IF($R$74="",0,VLOOKUP($R$74,PL②!A$58:$P$1530,ER563))+IF($AG$74="",0,VLOOKUP($AG$74,PL②!A$58:$P$1530,ER563))+IF($AV$74="",0,VLOOKUP($AV$74,PL②!A$58:$P$1530,ER563)))</f>
        <v>1</v>
      </c>
      <c r="ET563" s="13" t="str">
        <f t="shared" si="143"/>
        <v/>
      </c>
      <c r="EU563" s="13"/>
      <c r="EV563" s="13">
        <f>IF(OR($P563="固・国A",$P563="固・国B",$P563=PL①!$A$32,$P563=PL①!$A$33),1,0)</f>
        <v>1</v>
      </c>
      <c r="EY563" s="13">
        <f t="shared" si="144"/>
        <v>0</v>
      </c>
      <c r="EZ563" s="13">
        <f t="shared" si="145"/>
        <v>0</v>
      </c>
      <c r="FA563" s="13">
        <f>IF(AND($AJ563=PL①!$H$32,OR(入力①申請書項目!$P563="固・国A",入力①申請書項目!$P563="固・国B",入力①申請書項目!$P563="固")),1,0)</f>
        <v>0</v>
      </c>
      <c r="FB563" s="13">
        <f>IF(AND($R$70=PL②!$G$1,入力①申請書項目!$AJ563=PL①!$H$29,OR(入力①申請書項目!$P563="固・国A",入力①申請書項目!$P563="固・国B",入力①申請書項目!$P563=PL①!$A$32,入力①申請書項目!$P563=PL①!$A$33)),1,0)</f>
        <v>0</v>
      </c>
      <c r="FC563" s="13">
        <f>IF(AND($AW563=PL①!$D$29,OR(入力①申請書項目!$P563="固・国A",入力①申請書項目!$P563="固・国B",入力①申請書項目!$P563="固")),1,0)</f>
        <v>0</v>
      </c>
      <c r="FE563" s="27" t="str">
        <f t="shared" si="146"/>
        <v/>
      </c>
      <c r="FF563" s="27" t="str">
        <f t="shared" si="147"/>
        <v/>
      </c>
      <c r="FG563" s="27" t="str">
        <f t="shared" si="148"/>
        <v/>
      </c>
      <c r="FH563" s="27" t="str">
        <f t="shared" si="149"/>
        <v/>
      </c>
      <c r="FI563" s="27" t="str">
        <f t="shared" si="150"/>
        <v/>
      </c>
      <c r="FK563" s="42">
        <f t="shared" si="151"/>
        <v>1</v>
      </c>
      <c r="FL563" s="42" t="str">
        <f t="shared" si="140"/>
        <v/>
      </c>
    </row>
    <row r="564" spans="4:168" x14ac:dyDescent="0.15">
      <c r="D564" s="234">
        <v>394</v>
      </c>
      <c r="E564" s="933"/>
      <c r="F564" s="934"/>
      <c r="G564" s="935"/>
      <c r="H564" s="936"/>
      <c r="I564" s="937"/>
      <c r="J564" s="938"/>
      <c r="K564" s="939"/>
      <c r="L564" s="939"/>
      <c r="M564" s="930"/>
      <c r="N564" s="931"/>
      <c r="O564" s="932"/>
      <c r="P564" s="938"/>
      <c r="Q564" s="938"/>
      <c r="R564" s="938"/>
      <c r="S564" s="938"/>
      <c r="T564" s="940"/>
      <c r="U564" s="940"/>
      <c r="V564" s="940"/>
      <c r="W564" s="940"/>
      <c r="X564" s="940"/>
      <c r="Y564" s="940"/>
      <c r="Z564" s="940"/>
      <c r="AA564" s="940"/>
      <c r="AB564" s="940"/>
      <c r="AC564" s="940"/>
      <c r="AD564" s="941"/>
      <c r="AE564" s="942"/>
      <c r="AF564" s="942"/>
      <c r="AG564" s="952"/>
      <c r="AH564" s="952"/>
      <c r="AI564" s="943"/>
      <c r="AJ564" s="953"/>
      <c r="AK564" s="954"/>
      <c r="AL564" s="954"/>
      <c r="AM564" s="955"/>
      <c r="AN564" s="944"/>
      <c r="AO564" s="944"/>
      <c r="AP564" s="944"/>
      <c r="AQ564" s="951"/>
      <c r="AR564" s="952"/>
      <c r="AS564" s="945">
        <f t="shared" si="153"/>
        <v>0</v>
      </c>
      <c r="AT564" s="945"/>
      <c r="AU564" s="945"/>
      <c r="AV564" s="945"/>
      <c r="AW564" s="946"/>
      <c r="AX564" s="947"/>
      <c r="AY564" s="948"/>
      <c r="AZ564" s="948"/>
      <c r="BA564" s="948"/>
      <c r="BB564" s="948"/>
      <c r="DT564"/>
      <c r="DU564"/>
      <c r="DV564"/>
      <c r="DW564"/>
      <c r="DX564"/>
      <c r="DY564"/>
      <c r="DZ564"/>
      <c r="EA564"/>
      <c r="EB564"/>
      <c r="EC564"/>
      <c r="EL564" s="13"/>
      <c r="EM564" s="13"/>
      <c r="EN564" s="27">
        <f t="shared" si="152"/>
        <v>0</v>
      </c>
      <c r="EO564" s="27" t="str">
        <f t="shared" si="141"/>
        <v/>
      </c>
      <c r="EP564" s="13"/>
      <c r="EQ564" s="13">
        <f>IF(AND(OR($P564="固・国A",$P564="固・国B",$P564="固"),OR($AJ564=PL①!$H$29,$AJ564=PL①!$H$30,$AJ564=PL①!$H$31)),1,0)</f>
        <v>0</v>
      </c>
      <c r="ER564" s="13">
        <f t="shared" si="142"/>
        <v>0</v>
      </c>
      <c r="ES564" s="13">
        <f>IF(ER564=0,1,IF($R$74="",0,VLOOKUP($R$74,PL②!A$58:$P$1530,ER564))+IF($AG$74="",0,VLOOKUP($AG$74,PL②!A$58:$P$1530,ER564))+IF($AV$74="",0,VLOOKUP($AV$74,PL②!A$58:$P$1530,ER564)))</f>
        <v>1</v>
      </c>
      <c r="ET564" s="13" t="str">
        <f t="shared" si="143"/>
        <v/>
      </c>
      <c r="EU564" s="13"/>
      <c r="EV564" s="13">
        <f>IF(OR($P564="固・国A",$P564="固・国B",$P564=PL①!$A$32,$P564=PL①!$A$33),1,0)</f>
        <v>1</v>
      </c>
      <c r="EY564" s="13">
        <f t="shared" si="144"/>
        <v>0</v>
      </c>
      <c r="EZ564" s="13">
        <f t="shared" si="145"/>
        <v>0</v>
      </c>
      <c r="FA564" s="13">
        <f>IF(AND($AJ564=PL①!$H$32,OR(入力①申請書項目!$P564="固・国A",入力①申請書項目!$P564="固・国B",入力①申請書項目!$P564="固")),1,0)</f>
        <v>0</v>
      </c>
      <c r="FB564" s="13">
        <f>IF(AND($R$70=PL②!$G$1,入力①申請書項目!$AJ564=PL①!$H$29,OR(入力①申請書項目!$P564="固・国A",入力①申請書項目!$P564="固・国B",入力①申請書項目!$P564=PL①!$A$32,入力①申請書項目!$P564=PL①!$A$33)),1,0)</f>
        <v>0</v>
      </c>
      <c r="FC564" s="13">
        <f>IF(AND($AW564=PL①!$D$29,OR(入力①申請書項目!$P564="固・国A",入力①申請書項目!$P564="固・国B",入力①申請書項目!$P564="固")),1,0)</f>
        <v>0</v>
      </c>
      <c r="FE564" s="27" t="str">
        <f t="shared" si="146"/>
        <v/>
      </c>
      <c r="FF564" s="27" t="str">
        <f t="shared" si="147"/>
        <v/>
      </c>
      <c r="FG564" s="27" t="str">
        <f t="shared" si="148"/>
        <v/>
      </c>
      <c r="FH564" s="27" t="str">
        <f t="shared" si="149"/>
        <v/>
      </c>
      <c r="FI564" s="27" t="str">
        <f t="shared" si="150"/>
        <v/>
      </c>
      <c r="FK564" s="42">
        <f t="shared" si="151"/>
        <v>1</v>
      </c>
      <c r="FL564" s="42" t="str">
        <f t="shared" si="140"/>
        <v/>
      </c>
    </row>
    <row r="565" spans="4:168" x14ac:dyDescent="0.15">
      <c r="D565" s="234">
        <v>395</v>
      </c>
      <c r="E565" s="933"/>
      <c r="F565" s="934"/>
      <c r="G565" s="935"/>
      <c r="H565" s="936"/>
      <c r="I565" s="937"/>
      <c r="J565" s="938"/>
      <c r="K565" s="939"/>
      <c r="L565" s="939"/>
      <c r="M565" s="930"/>
      <c r="N565" s="931"/>
      <c r="O565" s="932"/>
      <c r="P565" s="938"/>
      <c r="Q565" s="938"/>
      <c r="R565" s="938"/>
      <c r="S565" s="938"/>
      <c r="T565" s="940"/>
      <c r="U565" s="940"/>
      <c r="V565" s="940"/>
      <c r="W565" s="940"/>
      <c r="X565" s="940"/>
      <c r="Y565" s="940"/>
      <c r="Z565" s="940"/>
      <c r="AA565" s="940"/>
      <c r="AB565" s="940"/>
      <c r="AC565" s="940"/>
      <c r="AD565" s="941"/>
      <c r="AE565" s="942"/>
      <c r="AF565" s="942"/>
      <c r="AG565" s="943"/>
      <c r="AH565" s="940"/>
      <c r="AI565" s="940"/>
      <c r="AJ565" s="938"/>
      <c r="AK565" s="938"/>
      <c r="AL565" s="938"/>
      <c r="AM565" s="938"/>
      <c r="AN565" s="944"/>
      <c r="AO565" s="944"/>
      <c r="AP565" s="944"/>
      <c r="AQ565" s="940"/>
      <c r="AR565" s="940"/>
      <c r="AS565" s="945">
        <f t="shared" si="153"/>
        <v>0</v>
      </c>
      <c r="AT565" s="945"/>
      <c r="AU565" s="945"/>
      <c r="AV565" s="945"/>
      <c r="AW565" s="946"/>
      <c r="AX565" s="947"/>
      <c r="AY565" s="948"/>
      <c r="AZ565" s="948"/>
      <c r="BA565" s="948"/>
      <c r="BB565" s="948"/>
      <c r="DT565"/>
      <c r="DU565"/>
      <c r="DV565"/>
      <c r="DW565"/>
      <c r="DX565"/>
      <c r="DY565"/>
      <c r="DZ565"/>
      <c r="EA565"/>
      <c r="EB565"/>
      <c r="EC565"/>
      <c r="EL565" s="13"/>
      <c r="EM565" s="13"/>
      <c r="EN565" s="27">
        <f t="shared" si="152"/>
        <v>0</v>
      </c>
      <c r="EO565" s="27" t="str">
        <f t="shared" si="141"/>
        <v/>
      </c>
      <c r="EP565" s="13"/>
      <c r="EQ565" s="13">
        <f>IF(AND(OR($P565="固・国A",$P565="固・国B",$P565="固"),OR($AJ565=PL①!$H$29,$AJ565=PL①!$H$30,$AJ565=PL①!$H$31)),1,0)</f>
        <v>0</v>
      </c>
      <c r="ER565" s="13">
        <f t="shared" si="142"/>
        <v>0</v>
      </c>
      <c r="ES565" s="13">
        <f>IF(ER565=0,1,IF($R$74="",0,VLOOKUP($R$74,PL②!A$58:$P$1530,ER565))+IF($AG$74="",0,VLOOKUP($AG$74,PL②!A$58:$P$1530,ER565))+IF($AV$74="",0,VLOOKUP($AV$74,PL②!A$58:$P$1530,ER565)))</f>
        <v>1</v>
      </c>
      <c r="ET565" s="13" t="str">
        <f t="shared" si="143"/>
        <v/>
      </c>
      <c r="EU565" s="13"/>
      <c r="EV565" s="13">
        <f>IF(OR($P565="固・国A",$P565="固・国B",$P565=PL①!$A$32,$P565=PL①!$A$33),1,0)</f>
        <v>1</v>
      </c>
      <c r="EY565" s="13">
        <f t="shared" si="144"/>
        <v>0</v>
      </c>
      <c r="EZ565" s="13">
        <f t="shared" si="145"/>
        <v>0</v>
      </c>
      <c r="FA565" s="13">
        <f>IF(AND($AJ565=PL①!$H$32,OR(入力①申請書項目!$P565="固・国A",入力①申請書項目!$P565="固・国B",入力①申請書項目!$P565="固")),1,0)</f>
        <v>0</v>
      </c>
      <c r="FB565" s="13">
        <f>IF(AND($R$70=PL②!$G$1,入力①申請書項目!$AJ565=PL①!$H$29,OR(入力①申請書項目!$P565="固・国A",入力①申請書項目!$P565="固・国B",入力①申請書項目!$P565=PL①!$A$32,入力①申請書項目!$P565=PL①!$A$33)),1,0)</f>
        <v>0</v>
      </c>
      <c r="FC565" s="13">
        <f>IF(AND($AW565=PL①!$D$29,OR(入力①申請書項目!$P565="固・国A",入力①申請書項目!$P565="固・国B",入力①申請書項目!$P565="固")),1,0)</f>
        <v>0</v>
      </c>
      <c r="FE565" s="27" t="str">
        <f t="shared" si="146"/>
        <v/>
      </c>
      <c r="FF565" s="27" t="str">
        <f t="shared" si="147"/>
        <v/>
      </c>
      <c r="FG565" s="27" t="str">
        <f t="shared" si="148"/>
        <v/>
      </c>
      <c r="FH565" s="27" t="str">
        <f t="shared" si="149"/>
        <v/>
      </c>
      <c r="FI565" s="27" t="str">
        <f t="shared" si="150"/>
        <v/>
      </c>
      <c r="FK565" s="42">
        <f t="shared" si="151"/>
        <v>1</v>
      </c>
      <c r="FL565" s="42" t="str">
        <f t="shared" si="140"/>
        <v/>
      </c>
    </row>
    <row r="566" spans="4:168" x14ac:dyDescent="0.15">
      <c r="D566" s="234">
        <v>396</v>
      </c>
      <c r="E566" s="933"/>
      <c r="F566" s="934"/>
      <c r="G566" s="935"/>
      <c r="H566" s="936"/>
      <c r="I566" s="937"/>
      <c r="J566" s="938"/>
      <c r="K566" s="939"/>
      <c r="L566" s="939"/>
      <c r="M566" s="930"/>
      <c r="N566" s="931"/>
      <c r="O566" s="932"/>
      <c r="P566" s="938"/>
      <c r="Q566" s="938"/>
      <c r="R566" s="938"/>
      <c r="S566" s="938"/>
      <c r="T566" s="940"/>
      <c r="U566" s="940"/>
      <c r="V566" s="940"/>
      <c r="W566" s="940"/>
      <c r="X566" s="940"/>
      <c r="Y566" s="940"/>
      <c r="Z566" s="940"/>
      <c r="AA566" s="940"/>
      <c r="AB566" s="940"/>
      <c r="AC566" s="940"/>
      <c r="AD566" s="949"/>
      <c r="AE566" s="950"/>
      <c r="AF566" s="950"/>
      <c r="AG566" s="943"/>
      <c r="AH566" s="940"/>
      <c r="AI566" s="940"/>
      <c r="AJ566" s="938"/>
      <c r="AK566" s="938"/>
      <c r="AL566" s="938"/>
      <c r="AM566" s="938"/>
      <c r="AN566" s="944"/>
      <c r="AO566" s="944"/>
      <c r="AP566" s="944"/>
      <c r="AQ566" s="940"/>
      <c r="AR566" s="940"/>
      <c r="AS566" s="945">
        <f t="shared" si="153"/>
        <v>0</v>
      </c>
      <c r="AT566" s="945"/>
      <c r="AU566" s="945"/>
      <c r="AV566" s="945"/>
      <c r="AW566" s="946"/>
      <c r="AX566" s="947"/>
      <c r="AY566" s="948"/>
      <c r="AZ566" s="948"/>
      <c r="BA566" s="948"/>
      <c r="BB566" s="948"/>
      <c r="DT566"/>
      <c r="DU566"/>
      <c r="DV566"/>
      <c r="DW566"/>
      <c r="DX566"/>
      <c r="DY566"/>
      <c r="DZ566"/>
      <c r="EA566"/>
      <c r="EB566"/>
      <c r="EC566"/>
      <c r="EL566" s="13"/>
      <c r="EM566" s="13"/>
      <c r="EN566" s="27">
        <f t="shared" si="152"/>
        <v>0</v>
      </c>
      <c r="EO566" s="27" t="str">
        <f t="shared" si="141"/>
        <v/>
      </c>
      <c r="EP566" s="13"/>
      <c r="EQ566" s="13">
        <f>IF(AND(OR($P566="固・国A",$P566="固・国B",$P566="固"),OR($AJ566=PL①!$H$29,$AJ566=PL①!$H$30,$AJ566=PL①!$H$31)),1,0)</f>
        <v>0</v>
      </c>
      <c r="ER566" s="13">
        <f t="shared" si="142"/>
        <v>0</v>
      </c>
      <c r="ES566" s="13">
        <f>IF(ER566=0,1,IF($R$74="",0,VLOOKUP($R$74,PL②!A$58:$P$1530,ER566))+IF($AG$74="",0,VLOOKUP($AG$74,PL②!A$58:$P$1530,ER566))+IF($AV$74="",0,VLOOKUP($AV$74,PL②!A$58:$P$1530,ER566)))</f>
        <v>1</v>
      </c>
      <c r="ET566" s="13" t="str">
        <f t="shared" si="143"/>
        <v/>
      </c>
      <c r="EU566" s="13"/>
      <c r="EV566" s="13">
        <f>IF(OR($P566="固・国A",$P566="固・国B",$P566=PL①!$A$32,$P566=PL①!$A$33),1,0)</f>
        <v>1</v>
      </c>
      <c r="EY566" s="13">
        <f t="shared" si="144"/>
        <v>0</v>
      </c>
      <c r="EZ566" s="13">
        <f t="shared" si="145"/>
        <v>0</v>
      </c>
      <c r="FA566" s="13">
        <f>IF(AND($AJ566=PL①!$H$32,OR(入力①申請書項目!$P566="固・国A",入力①申請書項目!$P566="固・国B",入力①申請書項目!$P566="固")),1,0)</f>
        <v>0</v>
      </c>
      <c r="FB566" s="13">
        <f>IF(AND($R$70=PL②!$G$1,入力①申請書項目!$AJ566=PL①!$H$29,OR(入力①申請書項目!$P566="固・国A",入力①申請書項目!$P566="固・国B",入力①申請書項目!$P566=PL①!$A$32,入力①申請書項目!$P566=PL①!$A$33)),1,0)</f>
        <v>0</v>
      </c>
      <c r="FC566" s="13">
        <f>IF(AND($AW566=PL①!$D$29,OR(入力①申請書項目!$P566="固・国A",入力①申請書項目!$P566="固・国B",入力①申請書項目!$P566="固")),1,0)</f>
        <v>0</v>
      </c>
      <c r="FE566" s="27" t="str">
        <f t="shared" si="146"/>
        <v/>
      </c>
      <c r="FF566" s="27" t="str">
        <f t="shared" si="147"/>
        <v/>
      </c>
      <c r="FG566" s="27" t="str">
        <f t="shared" si="148"/>
        <v/>
      </c>
      <c r="FH566" s="27" t="str">
        <f t="shared" si="149"/>
        <v/>
      </c>
      <c r="FI566" s="27" t="str">
        <f t="shared" si="150"/>
        <v/>
      </c>
      <c r="FK566" s="42">
        <f t="shared" si="151"/>
        <v>1</v>
      </c>
      <c r="FL566" s="42" t="str">
        <f t="shared" si="140"/>
        <v/>
      </c>
    </row>
    <row r="567" spans="4:168" x14ac:dyDescent="0.15">
      <c r="D567" s="234">
        <v>397</v>
      </c>
      <c r="E567" s="933"/>
      <c r="F567" s="934"/>
      <c r="G567" s="935"/>
      <c r="H567" s="936"/>
      <c r="I567" s="937"/>
      <c r="J567" s="938"/>
      <c r="K567" s="939"/>
      <c r="L567" s="939"/>
      <c r="M567" s="930"/>
      <c r="N567" s="931"/>
      <c r="O567" s="932"/>
      <c r="P567" s="938"/>
      <c r="Q567" s="938"/>
      <c r="R567" s="938"/>
      <c r="S567" s="938"/>
      <c r="T567" s="940"/>
      <c r="U567" s="940"/>
      <c r="V567" s="940"/>
      <c r="W567" s="940"/>
      <c r="X567" s="940"/>
      <c r="Y567" s="940"/>
      <c r="Z567" s="940"/>
      <c r="AA567" s="940"/>
      <c r="AB567" s="940"/>
      <c r="AC567" s="940"/>
      <c r="AD567" s="941"/>
      <c r="AE567" s="942"/>
      <c r="AF567" s="942"/>
      <c r="AG567" s="952"/>
      <c r="AH567" s="952"/>
      <c r="AI567" s="943"/>
      <c r="AJ567" s="953"/>
      <c r="AK567" s="954"/>
      <c r="AL567" s="954"/>
      <c r="AM567" s="955"/>
      <c r="AN567" s="944"/>
      <c r="AO567" s="944"/>
      <c r="AP567" s="944"/>
      <c r="AQ567" s="951"/>
      <c r="AR567" s="952"/>
      <c r="AS567" s="945">
        <f t="shared" si="153"/>
        <v>0</v>
      </c>
      <c r="AT567" s="945"/>
      <c r="AU567" s="945"/>
      <c r="AV567" s="945"/>
      <c r="AW567" s="946"/>
      <c r="AX567" s="947"/>
      <c r="AY567" s="948"/>
      <c r="AZ567" s="948"/>
      <c r="BA567" s="948"/>
      <c r="BB567" s="948"/>
      <c r="DT567"/>
      <c r="DU567"/>
      <c r="DV567"/>
      <c r="DW567"/>
      <c r="DX567"/>
      <c r="DY567"/>
      <c r="DZ567"/>
      <c r="EA567"/>
      <c r="EB567"/>
      <c r="EC567"/>
      <c r="EL567" s="13"/>
      <c r="EM567" s="13"/>
      <c r="EN567" s="27">
        <f t="shared" si="152"/>
        <v>0</v>
      </c>
      <c r="EO567" s="27" t="str">
        <f t="shared" si="141"/>
        <v/>
      </c>
      <c r="EP567" s="13"/>
      <c r="EQ567" s="13">
        <f>IF(AND(OR($P567="固・国A",$P567="固・国B",$P567="固"),OR($AJ567=PL①!$H$29,$AJ567=PL①!$H$30,$AJ567=PL①!$H$31)),1,0)</f>
        <v>0</v>
      </c>
      <c r="ER567" s="13">
        <f t="shared" si="142"/>
        <v>0</v>
      </c>
      <c r="ES567" s="13">
        <f>IF(ER567=0,1,IF($R$74="",0,VLOOKUP($R$74,PL②!A$58:$P$1530,ER567))+IF($AG$74="",0,VLOOKUP($AG$74,PL②!A$58:$P$1530,ER567))+IF($AV$74="",0,VLOOKUP($AV$74,PL②!A$58:$P$1530,ER567)))</f>
        <v>1</v>
      </c>
      <c r="ET567" s="13" t="str">
        <f t="shared" si="143"/>
        <v/>
      </c>
      <c r="EU567" s="13"/>
      <c r="EV567" s="13">
        <f>IF(OR($P567="固・国A",$P567="固・国B",$P567=PL①!$A$32,$P567=PL①!$A$33),1,0)</f>
        <v>1</v>
      </c>
      <c r="EY567" s="13">
        <f t="shared" si="144"/>
        <v>0</v>
      </c>
      <c r="EZ567" s="13">
        <f t="shared" si="145"/>
        <v>0</v>
      </c>
      <c r="FA567" s="13">
        <f>IF(AND($AJ567=PL①!$H$32,OR(入力①申請書項目!$P567="固・国A",入力①申請書項目!$P567="固・国B",入力①申請書項目!$P567="固")),1,0)</f>
        <v>0</v>
      </c>
      <c r="FB567" s="13">
        <f>IF(AND($R$70=PL②!$G$1,入力①申請書項目!$AJ567=PL①!$H$29,OR(入力①申請書項目!$P567="固・国A",入力①申請書項目!$P567="固・国B",入力①申請書項目!$P567=PL①!$A$32,入力①申請書項目!$P567=PL①!$A$33)),1,0)</f>
        <v>0</v>
      </c>
      <c r="FC567" s="13">
        <f>IF(AND($AW567=PL①!$D$29,OR(入力①申請書項目!$P567="固・国A",入力①申請書項目!$P567="固・国B",入力①申請書項目!$P567="固")),1,0)</f>
        <v>0</v>
      </c>
      <c r="FE567" s="27" t="str">
        <f t="shared" si="146"/>
        <v/>
      </c>
      <c r="FF567" s="27" t="str">
        <f t="shared" si="147"/>
        <v/>
      </c>
      <c r="FG567" s="27" t="str">
        <f t="shared" si="148"/>
        <v/>
      </c>
      <c r="FH567" s="27" t="str">
        <f t="shared" si="149"/>
        <v/>
      </c>
      <c r="FI567" s="27" t="str">
        <f t="shared" si="150"/>
        <v/>
      </c>
      <c r="FK567" s="42">
        <f t="shared" si="151"/>
        <v>1</v>
      </c>
      <c r="FL567" s="42" t="str">
        <f t="shared" si="140"/>
        <v/>
      </c>
    </row>
    <row r="568" spans="4:168" x14ac:dyDescent="0.15">
      <c r="D568" s="234">
        <v>398</v>
      </c>
      <c r="E568" s="933"/>
      <c r="F568" s="934"/>
      <c r="G568" s="935"/>
      <c r="H568" s="936"/>
      <c r="I568" s="937"/>
      <c r="J568" s="938"/>
      <c r="K568" s="939"/>
      <c r="L568" s="939"/>
      <c r="M568" s="930"/>
      <c r="N568" s="931"/>
      <c r="O568" s="932"/>
      <c r="P568" s="938"/>
      <c r="Q568" s="938"/>
      <c r="R568" s="938"/>
      <c r="S568" s="938"/>
      <c r="T568" s="940"/>
      <c r="U568" s="940"/>
      <c r="V568" s="940"/>
      <c r="W568" s="940"/>
      <c r="X568" s="940"/>
      <c r="Y568" s="940"/>
      <c r="Z568" s="940"/>
      <c r="AA568" s="940"/>
      <c r="AB568" s="940"/>
      <c r="AC568" s="940"/>
      <c r="AD568" s="941"/>
      <c r="AE568" s="942"/>
      <c r="AF568" s="942"/>
      <c r="AG568" s="943"/>
      <c r="AH568" s="940"/>
      <c r="AI568" s="940"/>
      <c r="AJ568" s="938"/>
      <c r="AK568" s="938"/>
      <c r="AL568" s="938"/>
      <c r="AM568" s="938"/>
      <c r="AN568" s="944"/>
      <c r="AO568" s="944"/>
      <c r="AP568" s="944"/>
      <c r="AQ568" s="940"/>
      <c r="AR568" s="940"/>
      <c r="AS568" s="945">
        <f t="shared" si="153"/>
        <v>0</v>
      </c>
      <c r="AT568" s="945"/>
      <c r="AU568" s="945"/>
      <c r="AV568" s="945"/>
      <c r="AW568" s="946"/>
      <c r="AX568" s="947"/>
      <c r="AY568" s="948"/>
      <c r="AZ568" s="948"/>
      <c r="BA568" s="948"/>
      <c r="BB568" s="948"/>
      <c r="DT568"/>
      <c r="DU568"/>
      <c r="DV568"/>
      <c r="DW568"/>
      <c r="DX568"/>
      <c r="DY568"/>
      <c r="DZ568"/>
      <c r="EA568"/>
      <c r="EB568"/>
      <c r="EC568"/>
      <c r="EL568" s="13"/>
      <c r="EM568" s="13"/>
      <c r="EN568" s="27">
        <f t="shared" si="152"/>
        <v>0</v>
      </c>
      <c r="EO568" s="27" t="str">
        <f t="shared" si="141"/>
        <v/>
      </c>
      <c r="EP568" s="13"/>
      <c r="EQ568" s="13">
        <f>IF(AND(OR($P568="固・国A",$P568="固・国B",$P568="固"),OR($AJ568=PL①!$H$29,$AJ568=PL①!$H$30,$AJ568=PL①!$H$31)),1,0)</f>
        <v>0</v>
      </c>
      <c r="ER568" s="13">
        <f t="shared" si="142"/>
        <v>0</v>
      </c>
      <c r="ES568" s="13">
        <f>IF(ER568=0,1,IF($R$74="",0,VLOOKUP($R$74,PL②!A$58:$P$1530,ER568))+IF($AG$74="",0,VLOOKUP($AG$74,PL②!A$58:$P$1530,ER568))+IF($AV$74="",0,VLOOKUP($AV$74,PL②!A$58:$P$1530,ER568)))</f>
        <v>1</v>
      </c>
      <c r="ET568" s="13" t="str">
        <f t="shared" si="143"/>
        <v/>
      </c>
      <c r="EU568" s="13"/>
      <c r="EV568" s="13">
        <f>IF(OR($P568="固・国A",$P568="固・国B",$P568=PL①!$A$32,$P568=PL①!$A$33),1,0)</f>
        <v>1</v>
      </c>
      <c r="EY568" s="13">
        <f t="shared" si="144"/>
        <v>0</v>
      </c>
      <c r="EZ568" s="13">
        <f t="shared" si="145"/>
        <v>0</v>
      </c>
      <c r="FA568" s="13">
        <f>IF(AND($AJ568=PL①!$H$32,OR(入力①申請書項目!$P568="固・国A",入力①申請書項目!$P568="固・国B",入力①申請書項目!$P568="固")),1,0)</f>
        <v>0</v>
      </c>
      <c r="FB568" s="13">
        <f>IF(AND($R$70=PL②!$G$1,入力①申請書項目!$AJ568=PL①!$H$29,OR(入力①申請書項目!$P568="固・国A",入力①申請書項目!$P568="固・国B",入力①申請書項目!$P568=PL①!$A$32,入力①申請書項目!$P568=PL①!$A$33)),1,0)</f>
        <v>0</v>
      </c>
      <c r="FC568" s="13">
        <f>IF(AND($AW568=PL①!$D$29,OR(入力①申請書項目!$P568="固・国A",入力①申請書項目!$P568="固・国B",入力①申請書項目!$P568="固")),1,0)</f>
        <v>0</v>
      </c>
      <c r="FE568" s="27" t="str">
        <f t="shared" si="146"/>
        <v/>
      </c>
      <c r="FF568" s="27" t="str">
        <f t="shared" si="147"/>
        <v/>
      </c>
      <c r="FG568" s="27" t="str">
        <f t="shared" si="148"/>
        <v/>
      </c>
      <c r="FH568" s="27" t="str">
        <f t="shared" si="149"/>
        <v/>
      </c>
      <c r="FI568" s="27" t="str">
        <f t="shared" si="150"/>
        <v/>
      </c>
      <c r="FK568" s="42">
        <f t="shared" si="151"/>
        <v>1</v>
      </c>
      <c r="FL568" s="42" t="str">
        <f t="shared" si="140"/>
        <v/>
      </c>
    </row>
    <row r="569" spans="4:168" x14ac:dyDescent="0.15">
      <c r="D569" s="234">
        <v>399</v>
      </c>
      <c r="E569" s="933"/>
      <c r="F569" s="934"/>
      <c r="G569" s="935"/>
      <c r="H569" s="936"/>
      <c r="I569" s="937"/>
      <c r="J569" s="938"/>
      <c r="K569" s="939"/>
      <c r="L569" s="939"/>
      <c r="M569" s="930"/>
      <c r="N569" s="931"/>
      <c r="O569" s="932"/>
      <c r="P569" s="938"/>
      <c r="Q569" s="938"/>
      <c r="R569" s="938"/>
      <c r="S569" s="938"/>
      <c r="T569" s="940"/>
      <c r="U569" s="940"/>
      <c r="V569" s="940"/>
      <c r="W569" s="940"/>
      <c r="X569" s="940"/>
      <c r="Y569" s="940"/>
      <c r="Z569" s="940"/>
      <c r="AA569" s="940"/>
      <c r="AB569" s="940"/>
      <c r="AC569" s="940"/>
      <c r="AD569" s="949"/>
      <c r="AE569" s="950"/>
      <c r="AF569" s="950"/>
      <c r="AG569" s="943"/>
      <c r="AH569" s="940"/>
      <c r="AI569" s="940"/>
      <c r="AJ569" s="938"/>
      <c r="AK569" s="938"/>
      <c r="AL569" s="938"/>
      <c r="AM569" s="938"/>
      <c r="AN569" s="944"/>
      <c r="AO569" s="944"/>
      <c r="AP569" s="944"/>
      <c r="AQ569" s="940"/>
      <c r="AR569" s="940"/>
      <c r="AS569" s="945">
        <f t="shared" si="153"/>
        <v>0</v>
      </c>
      <c r="AT569" s="945"/>
      <c r="AU569" s="945"/>
      <c r="AV569" s="945"/>
      <c r="AW569" s="946"/>
      <c r="AX569" s="947"/>
      <c r="AY569" s="948"/>
      <c r="AZ569" s="948"/>
      <c r="BA569" s="948"/>
      <c r="BB569" s="948"/>
      <c r="DT569"/>
      <c r="DU569"/>
      <c r="DV569"/>
      <c r="DW569"/>
      <c r="DX569"/>
      <c r="DY569"/>
      <c r="DZ569"/>
      <c r="EA569"/>
      <c r="EB569"/>
      <c r="EC569"/>
      <c r="EL569" s="13"/>
      <c r="EM569" s="13"/>
      <c r="EN569" s="27">
        <f t="shared" si="152"/>
        <v>0</v>
      </c>
      <c r="EO569" s="27" t="str">
        <f t="shared" si="141"/>
        <v/>
      </c>
      <c r="EP569" s="13"/>
      <c r="EQ569" s="13">
        <f>IF(AND(OR($P569="固・国A",$P569="固・国B",$P569="固"),OR($AJ569=PL①!$H$29,$AJ569=PL①!$H$30,$AJ569=PL①!$H$31)),1,0)</f>
        <v>0</v>
      </c>
      <c r="ER569" s="13">
        <f t="shared" si="142"/>
        <v>0</v>
      </c>
      <c r="ES569" s="13">
        <f>IF(ER569=0,1,IF($R$74="",0,VLOOKUP($R$74,PL②!A$58:$P$1530,ER569))+IF($AG$74="",0,VLOOKUP($AG$74,PL②!A$58:$P$1530,ER569))+IF($AV$74="",0,VLOOKUP($AV$74,PL②!A$58:$P$1530,ER569)))</f>
        <v>1</v>
      </c>
      <c r="ET569" s="13" t="str">
        <f t="shared" si="143"/>
        <v/>
      </c>
      <c r="EU569" s="13"/>
      <c r="EV569" s="13">
        <f>IF(OR($P569="固・国A",$P569="固・国B",$P569=PL①!$A$32,$P569=PL①!$A$33),1,0)</f>
        <v>1</v>
      </c>
      <c r="EY569" s="13">
        <f t="shared" si="144"/>
        <v>0</v>
      </c>
      <c r="EZ569" s="13">
        <f t="shared" si="145"/>
        <v>0</v>
      </c>
      <c r="FA569" s="13">
        <f>IF(AND($AJ569=PL①!$H$32,OR(入力①申請書項目!$P569="固・国A",入力①申請書項目!$P569="固・国B",入力①申請書項目!$P569="固")),1,0)</f>
        <v>0</v>
      </c>
      <c r="FB569" s="13">
        <f>IF(AND($R$70=PL②!$G$1,入力①申請書項目!$AJ569=PL①!$H$29,OR(入力①申請書項目!$P569="固・国A",入力①申請書項目!$P569="固・国B",入力①申請書項目!$P569=PL①!$A$32,入力①申請書項目!$P569=PL①!$A$33)),1,0)</f>
        <v>0</v>
      </c>
      <c r="FC569" s="13">
        <f>IF(AND($AW569=PL①!$D$29,OR(入力①申請書項目!$P569="固・国A",入力①申請書項目!$P569="固・国B",入力①申請書項目!$P569="固")),1,0)</f>
        <v>0</v>
      </c>
      <c r="FE569" s="27" t="str">
        <f t="shared" si="146"/>
        <v/>
      </c>
      <c r="FF569" s="27" t="str">
        <f t="shared" si="147"/>
        <v/>
      </c>
      <c r="FG569" s="27" t="str">
        <f t="shared" si="148"/>
        <v/>
      </c>
      <c r="FH569" s="27" t="str">
        <f t="shared" si="149"/>
        <v/>
      </c>
      <c r="FI569" s="27" t="str">
        <f t="shared" si="150"/>
        <v/>
      </c>
      <c r="FK569" s="42">
        <f t="shared" si="151"/>
        <v>1</v>
      </c>
      <c r="FL569" s="42" t="str">
        <f t="shared" si="140"/>
        <v/>
      </c>
    </row>
    <row r="570" spans="4:168" x14ac:dyDescent="0.15">
      <c r="D570" s="234">
        <v>400</v>
      </c>
      <c r="E570" s="933"/>
      <c r="F570" s="934"/>
      <c r="G570" s="935"/>
      <c r="H570" s="936"/>
      <c r="I570" s="937"/>
      <c r="J570" s="938"/>
      <c r="K570" s="939"/>
      <c r="L570" s="939"/>
      <c r="M570" s="930"/>
      <c r="N570" s="931"/>
      <c r="O570" s="932"/>
      <c r="P570" s="938"/>
      <c r="Q570" s="938"/>
      <c r="R570" s="938"/>
      <c r="S570" s="938"/>
      <c r="T570" s="940"/>
      <c r="U570" s="940"/>
      <c r="V570" s="940"/>
      <c r="W570" s="940"/>
      <c r="X570" s="940"/>
      <c r="Y570" s="940"/>
      <c r="Z570" s="940"/>
      <c r="AA570" s="940"/>
      <c r="AB570" s="940"/>
      <c r="AC570" s="940"/>
      <c r="AD570" s="941"/>
      <c r="AE570" s="942"/>
      <c r="AF570" s="942"/>
      <c r="AG570" s="952"/>
      <c r="AH570" s="952"/>
      <c r="AI570" s="943"/>
      <c r="AJ570" s="953"/>
      <c r="AK570" s="954"/>
      <c r="AL570" s="954"/>
      <c r="AM570" s="955"/>
      <c r="AN570" s="944"/>
      <c r="AO570" s="944"/>
      <c r="AP570" s="944"/>
      <c r="AQ570" s="951"/>
      <c r="AR570" s="952"/>
      <c r="AS570" s="945">
        <f t="shared" si="153"/>
        <v>0</v>
      </c>
      <c r="AT570" s="945"/>
      <c r="AU570" s="945"/>
      <c r="AV570" s="945"/>
      <c r="AW570" s="946"/>
      <c r="AX570" s="947"/>
      <c r="AY570" s="948"/>
      <c r="AZ570" s="948"/>
      <c r="BA570" s="948"/>
      <c r="BB570" s="948"/>
      <c r="DT570"/>
      <c r="DU570"/>
      <c r="DV570"/>
      <c r="DW570"/>
      <c r="DX570"/>
      <c r="DY570"/>
      <c r="DZ570"/>
      <c r="EA570"/>
      <c r="EB570"/>
      <c r="EC570"/>
      <c r="EL570" s="13"/>
      <c r="EM570" s="13"/>
      <c r="EN570" s="27">
        <f t="shared" si="152"/>
        <v>0</v>
      </c>
      <c r="EO570" s="27" t="str">
        <f t="shared" si="141"/>
        <v/>
      </c>
      <c r="EP570" s="13"/>
      <c r="EQ570" s="13">
        <f>IF(AND(OR($P570="固・国A",$P570="固・国B",$P570="固"),OR($AJ570=PL①!$H$29,$AJ570=PL①!$H$30,$AJ570=PL①!$H$31)),1,0)</f>
        <v>0</v>
      </c>
      <c r="ER570" s="13">
        <f t="shared" si="142"/>
        <v>0</v>
      </c>
      <c r="ES570" s="13">
        <f>IF(ER570=0,1,IF($R$74="",0,VLOOKUP($R$74,PL②!A$58:$P$1530,ER570))+IF($AG$74="",0,VLOOKUP($AG$74,PL②!A$58:$P$1530,ER570))+IF($AV$74="",0,VLOOKUP($AV$74,PL②!A$58:$P$1530,ER570)))</f>
        <v>1</v>
      </c>
      <c r="ET570" s="13" t="str">
        <f t="shared" si="143"/>
        <v/>
      </c>
      <c r="EU570" s="13"/>
      <c r="EV570" s="13">
        <f>IF(OR($P570="固・国A",$P570="固・国B",$P570=PL①!$A$32,$P570=PL①!$A$33),1,0)</f>
        <v>1</v>
      </c>
      <c r="EY570" s="13">
        <f t="shared" si="144"/>
        <v>0</v>
      </c>
      <c r="EZ570" s="13">
        <f t="shared" si="145"/>
        <v>0</v>
      </c>
      <c r="FA570" s="13">
        <f>IF(AND($AJ570=PL①!$H$32,OR(入力①申請書項目!$P570="固・国A",入力①申請書項目!$P570="固・国B",入力①申請書項目!$P570="固")),1,0)</f>
        <v>0</v>
      </c>
      <c r="FB570" s="13">
        <f>IF(AND($R$70=PL②!$G$1,入力①申請書項目!$AJ570=PL①!$H$29,OR(入力①申請書項目!$P570="固・国A",入力①申請書項目!$P570="固・国B",入力①申請書項目!$P570=PL①!$A$32,入力①申請書項目!$P570=PL①!$A$33)),1,0)</f>
        <v>0</v>
      </c>
      <c r="FC570" s="13">
        <f>IF(AND($AW570=PL①!$D$29,OR(入力①申請書項目!$P570="固・国A",入力①申請書項目!$P570="固・国B",入力①申請書項目!$P570="固")),1,0)</f>
        <v>0</v>
      </c>
      <c r="FE570" s="27" t="str">
        <f t="shared" si="146"/>
        <v/>
      </c>
      <c r="FF570" s="27" t="str">
        <f t="shared" si="147"/>
        <v/>
      </c>
      <c r="FG570" s="27" t="str">
        <f t="shared" si="148"/>
        <v/>
      </c>
      <c r="FH570" s="27" t="str">
        <f t="shared" si="149"/>
        <v/>
      </c>
      <c r="FI570" s="27" t="str">
        <f t="shared" si="150"/>
        <v/>
      </c>
      <c r="FK570" s="42">
        <f t="shared" si="151"/>
        <v>1</v>
      </c>
      <c r="FL570" s="42" t="str">
        <f t="shared" si="140"/>
        <v/>
      </c>
    </row>
    <row r="571" spans="4:168" x14ac:dyDescent="0.15">
      <c r="D571" s="234">
        <v>401</v>
      </c>
      <c r="E571" s="933"/>
      <c r="F571" s="934"/>
      <c r="G571" s="935"/>
      <c r="H571" s="936"/>
      <c r="I571" s="937"/>
      <c r="J571" s="938"/>
      <c r="K571" s="939"/>
      <c r="L571" s="939"/>
      <c r="M571" s="930"/>
      <c r="N571" s="931"/>
      <c r="O571" s="932"/>
      <c r="P571" s="938"/>
      <c r="Q571" s="938"/>
      <c r="R571" s="938"/>
      <c r="S571" s="938"/>
      <c r="T571" s="940"/>
      <c r="U571" s="940"/>
      <c r="V571" s="940"/>
      <c r="W571" s="940"/>
      <c r="X571" s="940"/>
      <c r="Y571" s="940"/>
      <c r="Z571" s="940"/>
      <c r="AA571" s="940"/>
      <c r="AB571" s="940"/>
      <c r="AC571" s="940"/>
      <c r="AD571" s="941"/>
      <c r="AE571" s="942"/>
      <c r="AF571" s="942"/>
      <c r="AG571" s="943"/>
      <c r="AH571" s="940"/>
      <c r="AI571" s="940"/>
      <c r="AJ571" s="938"/>
      <c r="AK571" s="938"/>
      <c r="AL571" s="938"/>
      <c r="AM571" s="938"/>
      <c r="AN571" s="944"/>
      <c r="AO571" s="944"/>
      <c r="AP571" s="944"/>
      <c r="AQ571" s="940"/>
      <c r="AR571" s="940"/>
      <c r="AS571" s="945">
        <f t="shared" si="153"/>
        <v>0</v>
      </c>
      <c r="AT571" s="945"/>
      <c r="AU571" s="945"/>
      <c r="AV571" s="945"/>
      <c r="AW571" s="946"/>
      <c r="AX571" s="947"/>
      <c r="AY571" s="948"/>
      <c r="AZ571" s="948"/>
      <c r="BA571" s="948"/>
      <c r="BB571" s="948"/>
      <c r="DT571"/>
      <c r="DU571"/>
      <c r="DV571"/>
      <c r="DW571"/>
      <c r="DX571"/>
      <c r="DY571"/>
      <c r="DZ571"/>
      <c r="EA571"/>
      <c r="EB571"/>
      <c r="EC571"/>
      <c r="EL571" s="13"/>
      <c r="EM571" s="13"/>
      <c r="EN571" s="27">
        <f t="shared" si="152"/>
        <v>0</v>
      </c>
      <c r="EO571" s="27" t="str">
        <f t="shared" si="141"/>
        <v/>
      </c>
      <c r="EP571" s="13"/>
      <c r="EQ571" s="13">
        <f>IF(AND(OR($P571="固・国A",$P571="固・国B",$P571="固"),OR($AJ571=PL①!$H$29,$AJ571=PL①!$H$30,$AJ571=PL①!$H$31)),1,0)</f>
        <v>0</v>
      </c>
      <c r="ER571" s="13">
        <f t="shared" si="142"/>
        <v>0</v>
      </c>
      <c r="ES571" s="13">
        <f>IF(ER571=0,1,IF($R$74="",0,VLOOKUP($R$74,PL②!A$58:$P$1530,ER571))+IF($AG$74="",0,VLOOKUP($AG$74,PL②!A$58:$P$1530,ER571))+IF($AV$74="",0,VLOOKUP($AV$74,PL②!A$58:$P$1530,ER571)))</f>
        <v>1</v>
      </c>
      <c r="ET571" s="13" t="str">
        <f t="shared" si="143"/>
        <v/>
      </c>
      <c r="EU571" s="13"/>
      <c r="EV571" s="13">
        <f>IF(OR($P571="固・国A",$P571="固・国B",$P571=PL①!$A$32,$P571=PL①!$A$33),1,0)</f>
        <v>1</v>
      </c>
      <c r="EY571" s="13">
        <f t="shared" si="144"/>
        <v>0</v>
      </c>
      <c r="EZ571" s="13">
        <f t="shared" si="145"/>
        <v>0</v>
      </c>
      <c r="FA571" s="13">
        <f>IF(AND($AJ571=PL①!$H$32,OR(入力①申請書項目!$P571="固・国A",入力①申請書項目!$P571="固・国B",入力①申請書項目!$P571="固")),1,0)</f>
        <v>0</v>
      </c>
      <c r="FB571" s="13">
        <f>IF(AND($R$70=PL②!$G$1,入力①申請書項目!$AJ571=PL①!$H$29,OR(入力①申請書項目!$P571="固・国A",入力①申請書項目!$P571="固・国B",入力①申請書項目!$P571=PL①!$A$32,入力①申請書項目!$P571=PL①!$A$33)),1,0)</f>
        <v>0</v>
      </c>
      <c r="FC571" s="13">
        <f>IF(AND($AW571=PL①!$D$29,OR(入力①申請書項目!$P571="固・国A",入力①申請書項目!$P571="固・国B",入力①申請書項目!$P571="固")),1,0)</f>
        <v>0</v>
      </c>
      <c r="FE571" s="27" t="str">
        <f t="shared" si="146"/>
        <v/>
      </c>
      <c r="FF571" s="27" t="str">
        <f t="shared" si="147"/>
        <v/>
      </c>
      <c r="FG571" s="27" t="str">
        <f t="shared" si="148"/>
        <v/>
      </c>
      <c r="FH571" s="27" t="str">
        <f t="shared" si="149"/>
        <v/>
      </c>
      <c r="FI571" s="27" t="str">
        <f t="shared" si="150"/>
        <v/>
      </c>
      <c r="FK571" s="42">
        <f t="shared" si="151"/>
        <v>1</v>
      </c>
      <c r="FL571" s="42" t="str">
        <f t="shared" si="140"/>
        <v/>
      </c>
    </row>
    <row r="572" spans="4:168" x14ac:dyDescent="0.15">
      <c r="D572" s="234">
        <v>402</v>
      </c>
      <c r="E572" s="933"/>
      <c r="F572" s="934"/>
      <c r="G572" s="935"/>
      <c r="H572" s="936"/>
      <c r="I572" s="937"/>
      <c r="J572" s="938"/>
      <c r="K572" s="939"/>
      <c r="L572" s="939"/>
      <c r="M572" s="930"/>
      <c r="N572" s="931"/>
      <c r="O572" s="932"/>
      <c r="P572" s="938"/>
      <c r="Q572" s="938"/>
      <c r="R572" s="938"/>
      <c r="S572" s="938"/>
      <c r="T572" s="940"/>
      <c r="U572" s="940"/>
      <c r="V572" s="940"/>
      <c r="W572" s="940"/>
      <c r="X572" s="940"/>
      <c r="Y572" s="940"/>
      <c r="Z572" s="940"/>
      <c r="AA572" s="940"/>
      <c r="AB572" s="940"/>
      <c r="AC572" s="940"/>
      <c r="AD572" s="949"/>
      <c r="AE572" s="950"/>
      <c r="AF572" s="950"/>
      <c r="AG572" s="943"/>
      <c r="AH572" s="940"/>
      <c r="AI572" s="940"/>
      <c r="AJ572" s="938"/>
      <c r="AK572" s="938"/>
      <c r="AL572" s="938"/>
      <c r="AM572" s="938"/>
      <c r="AN572" s="944"/>
      <c r="AO572" s="944"/>
      <c r="AP572" s="944"/>
      <c r="AQ572" s="940"/>
      <c r="AR572" s="940"/>
      <c r="AS572" s="945">
        <f t="shared" si="153"/>
        <v>0</v>
      </c>
      <c r="AT572" s="945"/>
      <c r="AU572" s="945"/>
      <c r="AV572" s="945"/>
      <c r="AW572" s="946"/>
      <c r="AX572" s="947"/>
      <c r="AY572" s="948"/>
      <c r="AZ572" s="948"/>
      <c r="BA572" s="948"/>
      <c r="BB572" s="948"/>
      <c r="DT572"/>
      <c r="DU572"/>
      <c r="DV572"/>
      <c r="DW572"/>
      <c r="DX572"/>
      <c r="DY572"/>
      <c r="DZ572"/>
      <c r="EA572"/>
      <c r="EB572"/>
      <c r="EC572"/>
      <c r="EL572" s="13"/>
      <c r="EM572" s="13"/>
      <c r="EN572" s="27">
        <f t="shared" si="152"/>
        <v>0</v>
      </c>
      <c r="EO572" s="27" t="str">
        <f t="shared" si="141"/>
        <v/>
      </c>
      <c r="EP572" s="13"/>
      <c r="EQ572" s="13">
        <f>IF(AND(OR($P572="固・国A",$P572="固・国B",$P572="固"),OR($AJ572=PL①!$H$29,$AJ572=PL①!$H$30,$AJ572=PL①!$H$31)),1,0)</f>
        <v>0</v>
      </c>
      <c r="ER572" s="13">
        <f t="shared" si="142"/>
        <v>0</v>
      </c>
      <c r="ES572" s="13">
        <f>IF(ER572=0,1,IF($R$74="",0,VLOOKUP($R$74,PL②!A$58:$P$1530,ER572))+IF($AG$74="",0,VLOOKUP($AG$74,PL②!A$58:$P$1530,ER572))+IF($AV$74="",0,VLOOKUP($AV$74,PL②!A$58:$P$1530,ER572)))</f>
        <v>1</v>
      </c>
      <c r="ET572" s="13" t="str">
        <f t="shared" si="143"/>
        <v/>
      </c>
      <c r="EU572" s="13"/>
      <c r="EV572" s="13">
        <f>IF(OR($P572="固・国A",$P572="固・国B",$P572=PL①!$A$32,$P572=PL①!$A$33),1,0)</f>
        <v>1</v>
      </c>
      <c r="EY572" s="13">
        <f t="shared" si="144"/>
        <v>0</v>
      </c>
      <c r="EZ572" s="13">
        <f t="shared" si="145"/>
        <v>0</v>
      </c>
      <c r="FA572" s="13">
        <f>IF(AND($AJ572=PL①!$H$32,OR(入力①申請書項目!$P572="固・国A",入力①申請書項目!$P572="固・国B",入力①申請書項目!$P572="固")),1,0)</f>
        <v>0</v>
      </c>
      <c r="FB572" s="13">
        <f>IF(AND($R$70=PL②!$G$1,入力①申請書項目!$AJ572=PL①!$H$29,OR(入力①申請書項目!$P572="固・国A",入力①申請書項目!$P572="固・国B",入力①申請書項目!$P572=PL①!$A$32,入力①申請書項目!$P572=PL①!$A$33)),1,0)</f>
        <v>0</v>
      </c>
      <c r="FC572" s="13">
        <f>IF(AND($AW572=PL①!$D$29,OR(入力①申請書項目!$P572="固・国A",入力①申請書項目!$P572="固・国B",入力①申請書項目!$P572="固")),1,0)</f>
        <v>0</v>
      </c>
      <c r="FE572" s="27" t="str">
        <f t="shared" si="146"/>
        <v/>
      </c>
      <c r="FF572" s="27" t="str">
        <f t="shared" si="147"/>
        <v/>
      </c>
      <c r="FG572" s="27" t="str">
        <f t="shared" si="148"/>
        <v/>
      </c>
      <c r="FH572" s="27" t="str">
        <f t="shared" si="149"/>
        <v/>
      </c>
      <c r="FI572" s="27" t="str">
        <f t="shared" si="150"/>
        <v/>
      </c>
      <c r="FK572" s="42">
        <f t="shared" si="151"/>
        <v>1</v>
      </c>
      <c r="FL572" s="42" t="str">
        <f t="shared" si="140"/>
        <v/>
      </c>
    </row>
    <row r="573" spans="4:168" x14ac:dyDescent="0.15">
      <c r="D573" s="234">
        <v>403</v>
      </c>
      <c r="E573" s="933"/>
      <c r="F573" s="934"/>
      <c r="G573" s="935"/>
      <c r="H573" s="936"/>
      <c r="I573" s="937"/>
      <c r="J573" s="938"/>
      <c r="K573" s="939"/>
      <c r="L573" s="939"/>
      <c r="M573" s="930"/>
      <c r="N573" s="931"/>
      <c r="O573" s="932"/>
      <c r="P573" s="938"/>
      <c r="Q573" s="938"/>
      <c r="R573" s="938"/>
      <c r="S573" s="938"/>
      <c r="T573" s="940"/>
      <c r="U573" s="940"/>
      <c r="V573" s="940"/>
      <c r="W573" s="940"/>
      <c r="X573" s="940"/>
      <c r="Y573" s="940"/>
      <c r="Z573" s="940"/>
      <c r="AA573" s="940"/>
      <c r="AB573" s="940"/>
      <c r="AC573" s="940"/>
      <c r="AD573" s="941"/>
      <c r="AE573" s="942"/>
      <c r="AF573" s="942"/>
      <c r="AG573" s="952"/>
      <c r="AH573" s="952"/>
      <c r="AI573" s="943"/>
      <c r="AJ573" s="953"/>
      <c r="AK573" s="954"/>
      <c r="AL573" s="954"/>
      <c r="AM573" s="955"/>
      <c r="AN573" s="944"/>
      <c r="AO573" s="944"/>
      <c r="AP573" s="944"/>
      <c r="AQ573" s="951"/>
      <c r="AR573" s="952"/>
      <c r="AS573" s="945">
        <f t="shared" si="153"/>
        <v>0</v>
      </c>
      <c r="AT573" s="945"/>
      <c r="AU573" s="945"/>
      <c r="AV573" s="945"/>
      <c r="AW573" s="946"/>
      <c r="AX573" s="947"/>
      <c r="AY573" s="948"/>
      <c r="AZ573" s="948"/>
      <c r="BA573" s="948"/>
      <c r="BB573" s="948"/>
      <c r="DT573"/>
      <c r="DU573"/>
      <c r="DV573"/>
      <c r="DW573"/>
      <c r="DX573"/>
      <c r="DY573"/>
      <c r="DZ573"/>
      <c r="EA573"/>
      <c r="EB573"/>
      <c r="EC573"/>
      <c r="EL573" s="13"/>
      <c r="EM573" s="13"/>
      <c r="EN573" s="27">
        <f t="shared" si="152"/>
        <v>0</v>
      </c>
      <c r="EO573" s="27" t="str">
        <f t="shared" si="141"/>
        <v/>
      </c>
      <c r="EP573" s="13"/>
      <c r="EQ573" s="13">
        <f>IF(AND(OR($P573="固・国A",$P573="固・国B",$P573="固"),OR($AJ573=PL①!$H$29,$AJ573=PL①!$H$30,$AJ573=PL①!$H$31)),1,0)</f>
        <v>0</v>
      </c>
      <c r="ER573" s="13">
        <f t="shared" si="142"/>
        <v>0</v>
      </c>
      <c r="ES573" s="13">
        <f>IF(ER573=0,1,IF($R$74="",0,VLOOKUP($R$74,PL②!A$58:$P$1530,ER573))+IF($AG$74="",0,VLOOKUP($AG$74,PL②!A$58:$P$1530,ER573))+IF($AV$74="",0,VLOOKUP($AV$74,PL②!A$58:$P$1530,ER573)))</f>
        <v>1</v>
      </c>
      <c r="ET573" s="13" t="str">
        <f t="shared" si="143"/>
        <v/>
      </c>
      <c r="EU573" s="13"/>
      <c r="EV573" s="13">
        <f>IF(OR($P573="固・国A",$P573="固・国B",$P573=PL①!$A$32,$P573=PL①!$A$33),1,0)</f>
        <v>1</v>
      </c>
      <c r="EY573" s="13">
        <f t="shared" si="144"/>
        <v>0</v>
      </c>
      <c r="EZ573" s="13">
        <f t="shared" si="145"/>
        <v>0</v>
      </c>
      <c r="FA573" s="13">
        <f>IF(AND($AJ573=PL①!$H$32,OR(入力①申請書項目!$P573="固・国A",入力①申請書項目!$P573="固・国B",入力①申請書項目!$P573="固")),1,0)</f>
        <v>0</v>
      </c>
      <c r="FB573" s="13">
        <f>IF(AND($R$70=PL②!$G$1,入力①申請書項目!$AJ573=PL①!$H$29,OR(入力①申請書項目!$P573="固・国A",入力①申請書項目!$P573="固・国B",入力①申請書項目!$P573=PL①!$A$32,入力①申請書項目!$P573=PL①!$A$33)),1,0)</f>
        <v>0</v>
      </c>
      <c r="FC573" s="13">
        <f>IF(AND($AW573=PL①!$D$29,OR(入力①申請書項目!$P573="固・国A",入力①申請書項目!$P573="固・国B",入力①申請書項目!$P573="固")),1,0)</f>
        <v>0</v>
      </c>
      <c r="FE573" s="27" t="str">
        <f t="shared" si="146"/>
        <v/>
      </c>
      <c r="FF573" s="27" t="str">
        <f t="shared" si="147"/>
        <v/>
      </c>
      <c r="FG573" s="27" t="str">
        <f t="shared" si="148"/>
        <v/>
      </c>
      <c r="FH573" s="27" t="str">
        <f t="shared" si="149"/>
        <v/>
      </c>
      <c r="FI573" s="27" t="str">
        <f t="shared" si="150"/>
        <v/>
      </c>
      <c r="FK573" s="42">
        <f t="shared" si="151"/>
        <v>1</v>
      </c>
      <c r="FL573" s="42" t="str">
        <f t="shared" si="140"/>
        <v/>
      </c>
    </row>
    <row r="574" spans="4:168" x14ac:dyDescent="0.15">
      <c r="D574" s="234">
        <v>404</v>
      </c>
      <c r="E574" s="933"/>
      <c r="F574" s="934"/>
      <c r="G574" s="935"/>
      <c r="H574" s="936"/>
      <c r="I574" s="937"/>
      <c r="J574" s="938"/>
      <c r="K574" s="939"/>
      <c r="L574" s="939"/>
      <c r="M574" s="930"/>
      <c r="N574" s="931"/>
      <c r="O574" s="932"/>
      <c r="P574" s="938"/>
      <c r="Q574" s="938"/>
      <c r="R574" s="938"/>
      <c r="S574" s="938"/>
      <c r="T574" s="940"/>
      <c r="U574" s="940"/>
      <c r="V574" s="940"/>
      <c r="W574" s="940"/>
      <c r="X574" s="940"/>
      <c r="Y574" s="940"/>
      <c r="Z574" s="940"/>
      <c r="AA574" s="940"/>
      <c r="AB574" s="940"/>
      <c r="AC574" s="940"/>
      <c r="AD574" s="941"/>
      <c r="AE574" s="942"/>
      <c r="AF574" s="942"/>
      <c r="AG574" s="943"/>
      <c r="AH574" s="940"/>
      <c r="AI574" s="940"/>
      <c r="AJ574" s="938"/>
      <c r="AK574" s="938"/>
      <c r="AL574" s="938"/>
      <c r="AM574" s="938"/>
      <c r="AN574" s="944"/>
      <c r="AO574" s="944"/>
      <c r="AP574" s="944"/>
      <c r="AQ574" s="940"/>
      <c r="AR574" s="940"/>
      <c r="AS574" s="945">
        <f t="shared" si="153"/>
        <v>0</v>
      </c>
      <c r="AT574" s="945"/>
      <c r="AU574" s="945"/>
      <c r="AV574" s="945"/>
      <c r="AW574" s="946"/>
      <c r="AX574" s="947"/>
      <c r="AY574" s="948"/>
      <c r="AZ574" s="948"/>
      <c r="BA574" s="948"/>
      <c r="BB574" s="948"/>
      <c r="DT574"/>
      <c r="DU574"/>
      <c r="DV574"/>
      <c r="DW574"/>
      <c r="DX574"/>
      <c r="DY574"/>
      <c r="DZ574"/>
      <c r="EA574"/>
      <c r="EB574"/>
      <c r="EC574"/>
      <c r="EL574" s="13"/>
      <c r="EM574" s="13"/>
      <c r="EN574" s="27">
        <f t="shared" si="152"/>
        <v>0</v>
      </c>
      <c r="EO574" s="27" t="str">
        <f t="shared" si="141"/>
        <v/>
      </c>
      <c r="EP574" s="13"/>
      <c r="EQ574" s="13">
        <f>IF(AND(OR($P574="固・国A",$P574="固・国B",$P574="固"),OR($AJ574=PL①!$H$29,$AJ574=PL①!$H$30,$AJ574=PL①!$H$31)),1,0)</f>
        <v>0</v>
      </c>
      <c r="ER574" s="13">
        <f t="shared" si="142"/>
        <v>0</v>
      </c>
      <c r="ES574" s="13">
        <f>IF(ER574=0,1,IF($R$74="",0,VLOOKUP($R$74,PL②!A$58:$P$1530,ER574))+IF($AG$74="",0,VLOOKUP($AG$74,PL②!A$58:$P$1530,ER574))+IF($AV$74="",0,VLOOKUP($AV$74,PL②!A$58:$P$1530,ER574)))</f>
        <v>1</v>
      </c>
      <c r="ET574" s="13" t="str">
        <f t="shared" si="143"/>
        <v/>
      </c>
      <c r="EU574" s="13"/>
      <c r="EV574" s="13">
        <f>IF(OR($P574="固・国A",$P574="固・国B",$P574=PL①!$A$32,$P574=PL①!$A$33),1,0)</f>
        <v>1</v>
      </c>
      <c r="EY574" s="13">
        <f t="shared" si="144"/>
        <v>0</v>
      </c>
      <c r="EZ574" s="13">
        <f t="shared" si="145"/>
        <v>0</v>
      </c>
      <c r="FA574" s="13">
        <f>IF(AND($AJ574=PL①!$H$32,OR(入力①申請書項目!$P574="固・国A",入力①申請書項目!$P574="固・国B",入力①申請書項目!$P574="固")),1,0)</f>
        <v>0</v>
      </c>
      <c r="FB574" s="13">
        <f>IF(AND($R$70=PL②!$G$1,入力①申請書項目!$AJ574=PL①!$H$29,OR(入力①申請書項目!$P574="固・国A",入力①申請書項目!$P574="固・国B",入力①申請書項目!$P574=PL①!$A$32,入力①申請書項目!$P574=PL①!$A$33)),1,0)</f>
        <v>0</v>
      </c>
      <c r="FC574" s="13">
        <f>IF(AND($AW574=PL①!$D$29,OR(入力①申請書項目!$P574="固・国A",入力①申請書項目!$P574="固・国B",入力①申請書項目!$P574="固")),1,0)</f>
        <v>0</v>
      </c>
      <c r="FE574" s="27" t="str">
        <f t="shared" si="146"/>
        <v/>
      </c>
      <c r="FF574" s="27" t="str">
        <f t="shared" si="147"/>
        <v/>
      </c>
      <c r="FG574" s="27" t="str">
        <f t="shared" si="148"/>
        <v/>
      </c>
      <c r="FH574" s="27" t="str">
        <f t="shared" si="149"/>
        <v/>
      </c>
      <c r="FI574" s="27" t="str">
        <f t="shared" si="150"/>
        <v/>
      </c>
      <c r="FK574" s="42">
        <f t="shared" si="151"/>
        <v>1</v>
      </c>
      <c r="FL574" s="42" t="str">
        <f t="shared" si="140"/>
        <v/>
      </c>
    </row>
    <row r="575" spans="4:168" x14ac:dyDescent="0.15">
      <c r="D575" s="234">
        <v>405</v>
      </c>
      <c r="E575" s="933"/>
      <c r="F575" s="934"/>
      <c r="G575" s="935"/>
      <c r="H575" s="936"/>
      <c r="I575" s="937"/>
      <c r="J575" s="938"/>
      <c r="K575" s="939"/>
      <c r="L575" s="939"/>
      <c r="M575" s="930"/>
      <c r="N575" s="931"/>
      <c r="O575" s="932"/>
      <c r="P575" s="938"/>
      <c r="Q575" s="938"/>
      <c r="R575" s="938"/>
      <c r="S575" s="938"/>
      <c r="T575" s="940"/>
      <c r="U575" s="940"/>
      <c r="V575" s="940"/>
      <c r="W575" s="940"/>
      <c r="X575" s="940"/>
      <c r="Y575" s="940"/>
      <c r="Z575" s="940"/>
      <c r="AA575" s="940"/>
      <c r="AB575" s="940"/>
      <c r="AC575" s="940"/>
      <c r="AD575" s="949"/>
      <c r="AE575" s="950"/>
      <c r="AF575" s="950"/>
      <c r="AG575" s="943"/>
      <c r="AH575" s="940"/>
      <c r="AI575" s="940"/>
      <c r="AJ575" s="938"/>
      <c r="AK575" s="938"/>
      <c r="AL575" s="938"/>
      <c r="AM575" s="938"/>
      <c r="AN575" s="944"/>
      <c r="AO575" s="944"/>
      <c r="AP575" s="944"/>
      <c r="AQ575" s="940"/>
      <c r="AR575" s="940"/>
      <c r="AS575" s="945">
        <f t="shared" si="153"/>
        <v>0</v>
      </c>
      <c r="AT575" s="945"/>
      <c r="AU575" s="945"/>
      <c r="AV575" s="945"/>
      <c r="AW575" s="946"/>
      <c r="AX575" s="947"/>
      <c r="AY575" s="948"/>
      <c r="AZ575" s="948"/>
      <c r="BA575" s="948"/>
      <c r="BB575" s="948"/>
      <c r="DT575"/>
      <c r="DU575"/>
      <c r="DV575"/>
      <c r="DW575"/>
      <c r="DX575"/>
      <c r="DY575"/>
      <c r="DZ575"/>
      <c r="EA575"/>
      <c r="EB575"/>
      <c r="EC575"/>
      <c r="EL575" s="13"/>
      <c r="EM575" s="13"/>
      <c r="EN575" s="27">
        <f t="shared" si="152"/>
        <v>0</v>
      </c>
      <c r="EO575" s="27" t="str">
        <f t="shared" si="141"/>
        <v/>
      </c>
      <c r="EP575" s="13"/>
      <c r="EQ575" s="13">
        <f>IF(AND(OR($P575="固・国A",$P575="固・国B",$P575="固"),OR($AJ575=PL①!$H$29,$AJ575=PL①!$H$30,$AJ575=PL①!$H$31)),1,0)</f>
        <v>0</v>
      </c>
      <c r="ER575" s="13">
        <f t="shared" si="142"/>
        <v>0</v>
      </c>
      <c r="ES575" s="13">
        <f>IF(ER575=0,1,IF($R$74="",0,VLOOKUP($R$74,PL②!A$58:$P$1530,ER575))+IF($AG$74="",0,VLOOKUP($AG$74,PL②!A$58:$P$1530,ER575))+IF($AV$74="",0,VLOOKUP($AV$74,PL②!A$58:$P$1530,ER575)))</f>
        <v>1</v>
      </c>
      <c r="ET575" s="13" t="str">
        <f t="shared" si="143"/>
        <v/>
      </c>
      <c r="EU575" s="13"/>
      <c r="EV575" s="13">
        <f>IF(OR($P575="固・国A",$P575="固・国B",$P575=PL①!$A$32,$P575=PL①!$A$33),1,0)</f>
        <v>1</v>
      </c>
      <c r="EY575" s="13">
        <f t="shared" si="144"/>
        <v>0</v>
      </c>
      <c r="EZ575" s="13">
        <f t="shared" si="145"/>
        <v>0</v>
      </c>
      <c r="FA575" s="13">
        <f>IF(AND($AJ575=PL①!$H$32,OR(入力①申請書項目!$P575="固・国A",入力①申請書項目!$P575="固・国B",入力①申請書項目!$P575="固")),1,0)</f>
        <v>0</v>
      </c>
      <c r="FB575" s="13">
        <f>IF(AND($R$70=PL②!$G$1,入力①申請書項目!$AJ575=PL①!$H$29,OR(入力①申請書項目!$P575="固・国A",入力①申請書項目!$P575="固・国B",入力①申請書項目!$P575=PL①!$A$32,入力①申請書項目!$P575=PL①!$A$33)),1,0)</f>
        <v>0</v>
      </c>
      <c r="FC575" s="13">
        <f>IF(AND($AW575=PL①!$D$29,OR(入力①申請書項目!$P575="固・国A",入力①申請書項目!$P575="固・国B",入力①申請書項目!$P575="固")),1,0)</f>
        <v>0</v>
      </c>
      <c r="FE575" s="27" t="str">
        <f t="shared" si="146"/>
        <v/>
      </c>
      <c r="FF575" s="27" t="str">
        <f t="shared" si="147"/>
        <v/>
      </c>
      <c r="FG575" s="27" t="str">
        <f t="shared" si="148"/>
        <v/>
      </c>
      <c r="FH575" s="27" t="str">
        <f t="shared" si="149"/>
        <v/>
      </c>
      <c r="FI575" s="27" t="str">
        <f t="shared" si="150"/>
        <v/>
      </c>
      <c r="FK575" s="42">
        <f t="shared" si="151"/>
        <v>1</v>
      </c>
      <c r="FL575" s="42" t="str">
        <f t="shared" si="140"/>
        <v/>
      </c>
    </row>
    <row r="576" spans="4:168" x14ac:dyDescent="0.15">
      <c r="D576" s="234">
        <v>406</v>
      </c>
      <c r="E576" s="933"/>
      <c r="F576" s="934"/>
      <c r="G576" s="935"/>
      <c r="H576" s="936"/>
      <c r="I576" s="937"/>
      <c r="J576" s="938"/>
      <c r="K576" s="939"/>
      <c r="L576" s="939"/>
      <c r="M576" s="930"/>
      <c r="N576" s="931"/>
      <c r="O576" s="932"/>
      <c r="P576" s="938"/>
      <c r="Q576" s="938"/>
      <c r="R576" s="938"/>
      <c r="S576" s="938"/>
      <c r="T576" s="940"/>
      <c r="U576" s="940"/>
      <c r="V576" s="940"/>
      <c r="W576" s="940"/>
      <c r="X576" s="940"/>
      <c r="Y576" s="940"/>
      <c r="Z576" s="940"/>
      <c r="AA576" s="940"/>
      <c r="AB576" s="940"/>
      <c r="AC576" s="940"/>
      <c r="AD576" s="941"/>
      <c r="AE576" s="942"/>
      <c r="AF576" s="942"/>
      <c r="AG576" s="952"/>
      <c r="AH576" s="952"/>
      <c r="AI576" s="943"/>
      <c r="AJ576" s="953"/>
      <c r="AK576" s="954"/>
      <c r="AL576" s="954"/>
      <c r="AM576" s="955"/>
      <c r="AN576" s="944"/>
      <c r="AO576" s="944"/>
      <c r="AP576" s="944"/>
      <c r="AQ576" s="951"/>
      <c r="AR576" s="952"/>
      <c r="AS576" s="945">
        <f t="shared" si="153"/>
        <v>0</v>
      </c>
      <c r="AT576" s="945"/>
      <c r="AU576" s="945"/>
      <c r="AV576" s="945"/>
      <c r="AW576" s="946"/>
      <c r="AX576" s="947"/>
      <c r="AY576" s="948"/>
      <c r="AZ576" s="948"/>
      <c r="BA576" s="948"/>
      <c r="BB576" s="948"/>
      <c r="DT576"/>
      <c r="DU576"/>
      <c r="DV576"/>
      <c r="DW576"/>
      <c r="DX576"/>
      <c r="DY576"/>
      <c r="DZ576"/>
      <c r="EA576"/>
      <c r="EB576"/>
      <c r="EC576"/>
      <c r="EL576" s="13"/>
      <c r="EM576" s="13"/>
      <c r="EN576" s="27">
        <f t="shared" si="152"/>
        <v>0</v>
      </c>
      <c r="EO576" s="27" t="str">
        <f t="shared" si="141"/>
        <v/>
      </c>
      <c r="EP576" s="13"/>
      <c r="EQ576" s="13">
        <f>IF(AND(OR($P576="固・国A",$P576="固・国B",$P576="固"),OR($AJ576=PL①!$H$29,$AJ576=PL①!$H$30,$AJ576=PL①!$H$31)),1,0)</f>
        <v>0</v>
      </c>
      <c r="ER576" s="13">
        <f t="shared" si="142"/>
        <v>0</v>
      </c>
      <c r="ES576" s="13">
        <f>IF(ER576=0,1,IF($R$74="",0,VLOOKUP($R$74,PL②!A$58:$P$1530,ER576))+IF($AG$74="",0,VLOOKUP($AG$74,PL②!A$58:$P$1530,ER576))+IF($AV$74="",0,VLOOKUP($AV$74,PL②!A$58:$P$1530,ER576)))</f>
        <v>1</v>
      </c>
      <c r="ET576" s="13" t="str">
        <f t="shared" si="143"/>
        <v/>
      </c>
      <c r="EU576" s="13"/>
      <c r="EV576" s="13">
        <f>IF(OR($P576="固・国A",$P576="固・国B",$P576=PL①!$A$32,$P576=PL①!$A$33),1,0)</f>
        <v>1</v>
      </c>
      <c r="EY576" s="13">
        <f t="shared" si="144"/>
        <v>0</v>
      </c>
      <c r="EZ576" s="13">
        <f t="shared" si="145"/>
        <v>0</v>
      </c>
      <c r="FA576" s="13">
        <f>IF(AND($AJ576=PL①!$H$32,OR(入力①申請書項目!$P576="固・国A",入力①申請書項目!$P576="固・国B",入力①申請書項目!$P576="固")),1,0)</f>
        <v>0</v>
      </c>
      <c r="FB576" s="13">
        <f>IF(AND($R$70=PL②!$G$1,入力①申請書項目!$AJ576=PL①!$H$29,OR(入力①申請書項目!$P576="固・国A",入力①申請書項目!$P576="固・国B",入力①申請書項目!$P576=PL①!$A$32,入力①申請書項目!$P576=PL①!$A$33)),1,0)</f>
        <v>0</v>
      </c>
      <c r="FC576" s="13">
        <f>IF(AND($AW576=PL①!$D$29,OR(入力①申請書項目!$P576="固・国A",入力①申請書項目!$P576="固・国B",入力①申請書項目!$P576="固")),1,0)</f>
        <v>0</v>
      </c>
      <c r="FE576" s="27" t="str">
        <f t="shared" si="146"/>
        <v/>
      </c>
      <c r="FF576" s="27" t="str">
        <f t="shared" si="147"/>
        <v/>
      </c>
      <c r="FG576" s="27" t="str">
        <f t="shared" si="148"/>
        <v/>
      </c>
      <c r="FH576" s="27" t="str">
        <f t="shared" si="149"/>
        <v/>
      </c>
      <c r="FI576" s="27" t="str">
        <f t="shared" si="150"/>
        <v/>
      </c>
      <c r="FK576" s="42">
        <f t="shared" si="151"/>
        <v>1</v>
      </c>
      <c r="FL576" s="42" t="str">
        <f t="shared" si="140"/>
        <v/>
      </c>
    </row>
    <row r="577" spans="4:168" x14ac:dyDescent="0.15">
      <c r="D577" s="234">
        <v>407</v>
      </c>
      <c r="E577" s="933"/>
      <c r="F577" s="934"/>
      <c r="G577" s="935"/>
      <c r="H577" s="936"/>
      <c r="I577" s="937"/>
      <c r="J577" s="938"/>
      <c r="K577" s="939"/>
      <c r="L577" s="939"/>
      <c r="M577" s="930"/>
      <c r="N577" s="931"/>
      <c r="O577" s="932"/>
      <c r="P577" s="938"/>
      <c r="Q577" s="938"/>
      <c r="R577" s="938"/>
      <c r="S577" s="938"/>
      <c r="T577" s="940"/>
      <c r="U577" s="940"/>
      <c r="V577" s="940"/>
      <c r="W577" s="940"/>
      <c r="X577" s="940"/>
      <c r="Y577" s="940"/>
      <c r="Z577" s="940"/>
      <c r="AA577" s="940"/>
      <c r="AB577" s="940"/>
      <c r="AC577" s="940"/>
      <c r="AD577" s="941"/>
      <c r="AE577" s="942"/>
      <c r="AF577" s="942"/>
      <c r="AG577" s="943"/>
      <c r="AH577" s="940"/>
      <c r="AI577" s="940"/>
      <c r="AJ577" s="938"/>
      <c r="AK577" s="938"/>
      <c r="AL577" s="938"/>
      <c r="AM577" s="938"/>
      <c r="AN577" s="944"/>
      <c r="AO577" s="944"/>
      <c r="AP577" s="944"/>
      <c r="AQ577" s="940"/>
      <c r="AR577" s="940"/>
      <c r="AS577" s="945">
        <f t="shared" si="153"/>
        <v>0</v>
      </c>
      <c r="AT577" s="945"/>
      <c r="AU577" s="945"/>
      <c r="AV577" s="945"/>
      <c r="AW577" s="946"/>
      <c r="AX577" s="947"/>
      <c r="AY577" s="948"/>
      <c r="AZ577" s="948"/>
      <c r="BA577" s="948"/>
      <c r="BB577" s="948"/>
      <c r="DT577"/>
      <c r="DU577"/>
      <c r="DV577"/>
      <c r="DW577"/>
      <c r="DX577"/>
      <c r="DY577"/>
      <c r="DZ577"/>
      <c r="EA577"/>
      <c r="EB577"/>
      <c r="EC577"/>
      <c r="EL577" s="13"/>
      <c r="EM577" s="13"/>
      <c r="EN577" s="27">
        <f t="shared" si="152"/>
        <v>0</v>
      </c>
      <c r="EO577" s="27" t="str">
        <f t="shared" si="141"/>
        <v/>
      </c>
      <c r="EP577" s="13"/>
      <c r="EQ577" s="13">
        <f>IF(AND(OR($P577="固・国A",$P577="固・国B",$P577="固"),OR($AJ577=PL①!$H$29,$AJ577=PL①!$H$30,$AJ577=PL①!$H$31)),1,0)</f>
        <v>0</v>
      </c>
      <c r="ER577" s="13">
        <f t="shared" si="142"/>
        <v>0</v>
      </c>
      <c r="ES577" s="13">
        <f>IF(ER577=0,1,IF($R$74="",0,VLOOKUP($R$74,PL②!A$58:$P$1530,ER577))+IF($AG$74="",0,VLOOKUP($AG$74,PL②!A$58:$P$1530,ER577))+IF($AV$74="",0,VLOOKUP($AV$74,PL②!A$58:$P$1530,ER577)))</f>
        <v>1</v>
      </c>
      <c r="ET577" s="13" t="str">
        <f t="shared" si="143"/>
        <v/>
      </c>
      <c r="EU577" s="13"/>
      <c r="EV577" s="13">
        <f>IF(OR($P577="固・国A",$P577="固・国B",$P577=PL①!$A$32,$P577=PL①!$A$33),1,0)</f>
        <v>1</v>
      </c>
      <c r="EY577" s="13">
        <f t="shared" si="144"/>
        <v>0</v>
      </c>
      <c r="EZ577" s="13">
        <f t="shared" si="145"/>
        <v>0</v>
      </c>
      <c r="FA577" s="13">
        <f>IF(AND($AJ577=PL①!$H$32,OR(入力①申請書項目!$P577="固・国A",入力①申請書項目!$P577="固・国B",入力①申請書項目!$P577="固")),1,0)</f>
        <v>0</v>
      </c>
      <c r="FB577" s="13">
        <f>IF(AND($R$70=PL②!$G$1,入力①申請書項目!$AJ577=PL①!$H$29,OR(入力①申請書項目!$P577="固・国A",入力①申請書項目!$P577="固・国B",入力①申請書項目!$P577=PL①!$A$32,入力①申請書項目!$P577=PL①!$A$33)),1,0)</f>
        <v>0</v>
      </c>
      <c r="FC577" s="13">
        <f>IF(AND($AW577=PL①!$D$29,OR(入力①申請書項目!$P577="固・国A",入力①申請書項目!$P577="固・国B",入力①申請書項目!$P577="固")),1,0)</f>
        <v>0</v>
      </c>
      <c r="FE577" s="27" t="str">
        <f t="shared" si="146"/>
        <v/>
      </c>
      <c r="FF577" s="27" t="str">
        <f t="shared" si="147"/>
        <v/>
      </c>
      <c r="FG577" s="27" t="str">
        <f t="shared" si="148"/>
        <v/>
      </c>
      <c r="FH577" s="27" t="str">
        <f t="shared" si="149"/>
        <v/>
      </c>
      <c r="FI577" s="27" t="str">
        <f t="shared" si="150"/>
        <v/>
      </c>
      <c r="FK577" s="42">
        <f t="shared" si="151"/>
        <v>1</v>
      </c>
      <c r="FL577" s="42" t="str">
        <f t="shared" si="140"/>
        <v/>
      </c>
    </row>
    <row r="578" spans="4:168" x14ac:dyDescent="0.15">
      <c r="D578" s="234">
        <v>408</v>
      </c>
      <c r="E578" s="933"/>
      <c r="F578" s="934"/>
      <c r="G578" s="935"/>
      <c r="H578" s="936"/>
      <c r="I578" s="937"/>
      <c r="J578" s="938"/>
      <c r="K578" s="939"/>
      <c r="L578" s="939"/>
      <c r="M578" s="930"/>
      <c r="N578" s="931"/>
      <c r="O578" s="932"/>
      <c r="P578" s="938"/>
      <c r="Q578" s="938"/>
      <c r="R578" s="938"/>
      <c r="S578" s="938"/>
      <c r="T578" s="940"/>
      <c r="U578" s="940"/>
      <c r="V578" s="940"/>
      <c r="W578" s="940"/>
      <c r="X578" s="940"/>
      <c r="Y578" s="940"/>
      <c r="Z578" s="940"/>
      <c r="AA578" s="940"/>
      <c r="AB578" s="940"/>
      <c r="AC578" s="940"/>
      <c r="AD578" s="949"/>
      <c r="AE578" s="950"/>
      <c r="AF578" s="950"/>
      <c r="AG578" s="943"/>
      <c r="AH578" s="940"/>
      <c r="AI578" s="940"/>
      <c r="AJ578" s="938"/>
      <c r="AK578" s="938"/>
      <c r="AL578" s="938"/>
      <c r="AM578" s="938"/>
      <c r="AN578" s="944"/>
      <c r="AO578" s="944"/>
      <c r="AP578" s="944"/>
      <c r="AQ578" s="940"/>
      <c r="AR578" s="940"/>
      <c r="AS578" s="945">
        <f t="shared" si="153"/>
        <v>0</v>
      </c>
      <c r="AT578" s="945"/>
      <c r="AU578" s="945"/>
      <c r="AV578" s="945"/>
      <c r="AW578" s="946"/>
      <c r="AX578" s="947"/>
      <c r="AY578" s="948"/>
      <c r="AZ578" s="948"/>
      <c r="BA578" s="948"/>
      <c r="BB578" s="948"/>
      <c r="DT578"/>
      <c r="DU578"/>
      <c r="DV578"/>
      <c r="DW578"/>
      <c r="DX578"/>
      <c r="DY578"/>
      <c r="DZ578"/>
      <c r="EA578"/>
      <c r="EB578"/>
      <c r="EC578"/>
      <c r="EL578" s="13"/>
      <c r="EM578" s="13"/>
      <c r="EN578" s="27">
        <f t="shared" si="152"/>
        <v>0</v>
      </c>
      <c r="EO578" s="27" t="str">
        <f t="shared" si="141"/>
        <v/>
      </c>
      <c r="EP578" s="13"/>
      <c r="EQ578" s="13">
        <f>IF(AND(OR($P578="固・国A",$P578="固・国B",$P578="固"),OR($AJ578=PL①!$H$29,$AJ578=PL①!$H$30,$AJ578=PL①!$H$31)),1,0)</f>
        <v>0</v>
      </c>
      <c r="ER578" s="13">
        <f t="shared" si="142"/>
        <v>0</v>
      </c>
      <c r="ES578" s="13">
        <f>IF(ER578=0,1,IF($R$74="",0,VLOOKUP($R$74,PL②!A$58:$P$1530,ER578))+IF($AG$74="",0,VLOOKUP($AG$74,PL②!A$58:$P$1530,ER578))+IF($AV$74="",0,VLOOKUP($AV$74,PL②!A$58:$P$1530,ER578)))</f>
        <v>1</v>
      </c>
      <c r="ET578" s="13" t="str">
        <f t="shared" si="143"/>
        <v/>
      </c>
      <c r="EU578" s="13"/>
      <c r="EV578" s="13">
        <f>IF(OR($P578="固・国A",$P578="固・国B",$P578=PL①!$A$32,$P578=PL①!$A$33),1,0)</f>
        <v>1</v>
      </c>
      <c r="EY578" s="13">
        <f t="shared" si="144"/>
        <v>0</v>
      </c>
      <c r="EZ578" s="13">
        <f t="shared" si="145"/>
        <v>0</v>
      </c>
      <c r="FA578" s="13">
        <f>IF(AND($AJ578=PL①!$H$32,OR(入力①申請書項目!$P578="固・国A",入力①申請書項目!$P578="固・国B",入力①申請書項目!$P578="固")),1,0)</f>
        <v>0</v>
      </c>
      <c r="FB578" s="13">
        <f>IF(AND($R$70=PL②!$G$1,入力①申請書項目!$AJ578=PL①!$H$29,OR(入力①申請書項目!$P578="固・国A",入力①申請書項目!$P578="固・国B",入力①申請書項目!$P578=PL①!$A$32,入力①申請書項目!$P578=PL①!$A$33)),1,0)</f>
        <v>0</v>
      </c>
      <c r="FC578" s="13">
        <f>IF(AND($AW578=PL①!$D$29,OR(入力①申請書項目!$P578="固・国A",入力①申請書項目!$P578="固・国B",入力①申請書項目!$P578="固")),1,0)</f>
        <v>0</v>
      </c>
      <c r="FE578" s="27" t="str">
        <f t="shared" si="146"/>
        <v/>
      </c>
      <c r="FF578" s="27" t="str">
        <f t="shared" si="147"/>
        <v/>
      </c>
      <c r="FG578" s="27" t="str">
        <f t="shared" si="148"/>
        <v/>
      </c>
      <c r="FH578" s="27" t="str">
        <f t="shared" si="149"/>
        <v/>
      </c>
      <c r="FI578" s="27" t="str">
        <f t="shared" si="150"/>
        <v/>
      </c>
      <c r="FK578" s="42">
        <f t="shared" si="151"/>
        <v>1</v>
      </c>
      <c r="FL578" s="42" t="str">
        <f t="shared" si="140"/>
        <v/>
      </c>
    </row>
    <row r="579" spans="4:168" x14ac:dyDescent="0.15">
      <c r="D579" s="234">
        <v>409</v>
      </c>
      <c r="E579" s="933"/>
      <c r="F579" s="934"/>
      <c r="G579" s="935"/>
      <c r="H579" s="936"/>
      <c r="I579" s="937"/>
      <c r="J579" s="938"/>
      <c r="K579" s="939"/>
      <c r="L579" s="939"/>
      <c r="M579" s="930"/>
      <c r="N579" s="931"/>
      <c r="O579" s="932"/>
      <c r="P579" s="938"/>
      <c r="Q579" s="938"/>
      <c r="R579" s="938"/>
      <c r="S579" s="938"/>
      <c r="T579" s="940"/>
      <c r="U579" s="940"/>
      <c r="V579" s="940"/>
      <c r="W579" s="940"/>
      <c r="X579" s="940"/>
      <c r="Y579" s="940"/>
      <c r="Z579" s="940"/>
      <c r="AA579" s="940"/>
      <c r="AB579" s="940"/>
      <c r="AC579" s="940"/>
      <c r="AD579" s="941"/>
      <c r="AE579" s="942"/>
      <c r="AF579" s="942"/>
      <c r="AG579" s="952"/>
      <c r="AH579" s="952"/>
      <c r="AI579" s="943"/>
      <c r="AJ579" s="953"/>
      <c r="AK579" s="954"/>
      <c r="AL579" s="954"/>
      <c r="AM579" s="955"/>
      <c r="AN579" s="944"/>
      <c r="AO579" s="944"/>
      <c r="AP579" s="944"/>
      <c r="AQ579" s="951"/>
      <c r="AR579" s="952"/>
      <c r="AS579" s="945">
        <f t="shared" si="153"/>
        <v>0</v>
      </c>
      <c r="AT579" s="945"/>
      <c r="AU579" s="945"/>
      <c r="AV579" s="945"/>
      <c r="AW579" s="946"/>
      <c r="AX579" s="947"/>
      <c r="AY579" s="948"/>
      <c r="AZ579" s="948"/>
      <c r="BA579" s="948"/>
      <c r="BB579" s="948"/>
      <c r="DT579"/>
      <c r="DU579"/>
      <c r="DV579"/>
      <c r="DW579"/>
      <c r="DX579"/>
      <c r="DY579"/>
      <c r="DZ579"/>
      <c r="EA579"/>
      <c r="EB579"/>
      <c r="EC579"/>
      <c r="EL579" s="13"/>
      <c r="EM579" s="13"/>
      <c r="EN579" s="27">
        <f t="shared" si="152"/>
        <v>0</v>
      </c>
      <c r="EO579" s="27" t="str">
        <f t="shared" si="141"/>
        <v/>
      </c>
      <c r="EP579" s="13"/>
      <c r="EQ579" s="13">
        <f>IF(AND(OR($P579="固・国A",$P579="固・国B",$P579="固"),OR($AJ579=PL①!$H$29,$AJ579=PL①!$H$30,$AJ579=PL①!$H$31)),1,0)</f>
        <v>0</v>
      </c>
      <c r="ER579" s="13">
        <f t="shared" si="142"/>
        <v>0</v>
      </c>
      <c r="ES579" s="13">
        <f>IF(ER579=0,1,IF($R$74="",0,VLOOKUP($R$74,PL②!A$58:$P$1530,ER579))+IF($AG$74="",0,VLOOKUP($AG$74,PL②!A$58:$P$1530,ER579))+IF($AV$74="",0,VLOOKUP($AV$74,PL②!A$58:$P$1530,ER579)))</f>
        <v>1</v>
      </c>
      <c r="ET579" s="13" t="str">
        <f t="shared" si="143"/>
        <v/>
      </c>
      <c r="EU579" s="13"/>
      <c r="EV579" s="13">
        <f>IF(OR($P579="固・国A",$P579="固・国B",$P579=PL①!$A$32,$P579=PL①!$A$33),1,0)</f>
        <v>1</v>
      </c>
      <c r="EY579" s="13">
        <f t="shared" si="144"/>
        <v>0</v>
      </c>
      <c r="EZ579" s="13">
        <f t="shared" si="145"/>
        <v>0</v>
      </c>
      <c r="FA579" s="13">
        <f>IF(AND($AJ579=PL①!$H$32,OR(入力①申請書項目!$P579="固・国A",入力①申請書項目!$P579="固・国B",入力①申請書項目!$P579="固")),1,0)</f>
        <v>0</v>
      </c>
      <c r="FB579" s="13">
        <f>IF(AND($R$70=PL②!$G$1,入力①申請書項目!$AJ579=PL①!$H$29,OR(入力①申請書項目!$P579="固・国A",入力①申請書項目!$P579="固・国B",入力①申請書項目!$P579=PL①!$A$32,入力①申請書項目!$P579=PL①!$A$33)),1,0)</f>
        <v>0</v>
      </c>
      <c r="FC579" s="13">
        <f>IF(AND($AW579=PL①!$D$29,OR(入力①申請書項目!$P579="固・国A",入力①申請書項目!$P579="固・国B",入力①申請書項目!$P579="固")),1,0)</f>
        <v>0</v>
      </c>
      <c r="FE579" s="27" t="str">
        <f t="shared" si="146"/>
        <v/>
      </c>
      <c r="FF579" s="27" t="str">
        <f t="shared" si="147"/>
        <v/>
      </c>
      <c r="FG579" s="27" t="str">
        <f t="shared" si="148"/>
        <v/>
      </c>
      <c r="FH579" s="27" t="str">
        <f t="shared" si="149"/>
        <v/>
      </c>
      <c r="FI579" s="27" t="str">
        <f t="shared" si="150"/>
        <v/>
      </c>
      <c r="FK579" s="42">
        <f t="shared" si="151"/>
        <v>1</v>
      </c>
      <c r="FL579" s="42" t="str">
        <f t="shared" si="140"/>
        <v/>
      </c>
    </row>
    <row r="580" spans="4:168" x14ac:dyDescent="0.15">
      <c r="D580" s="234">
        <v>410</v>
      </c>
      <c r="E580" s="933"/>
      <c r="F580" s="934"/>
      <c r="G580" s="935"/>
      <c r="H580" s="936"/>
      <c r="I580" s="937"/>
      <c r="J580" s="938"/>
      <c r="K580" s="939"/>
      <c r="L580" s="939"/>
      <c r="M580" s="930"/>
      <c r="N580" s="931"/>
      <c r="O580" s="932"/>
      <c r="P580" s="938"/>
      <c r="Q580" s="938"/>
      <c r="R580" s="938"/>
      <c r="S580" s="938"/>
      <c r="T580" s="940"/>
      <c r="U580" s="940"/>
      <c r="V580" s="940"/>
      <c r="W580" s="940"/>
      <c r="X580" s="940"/>
      <c r="Y580" s="940"/>
      <c r="Z580" s="940"/>
      <c r="AA580" s="940"/>
      <c r="AB580" s="940"/>
      <c r="AC580" s="940"/>
      <c r="AD580" s="941"/>
      <c r="AE580" s="942"/>
      <c r="AF580" s="942"/>
      <c r="AG580" s="943"/>
      <c r="AH580" s="940"/>
      <c r="AI580" s="940"/>
      <c r="AJ580" s="938"/>
      <c r="AK580" s="938"/>
      <c r="AL580" s="938"/>
      <c r="AM580" s="938"/>
      <c r="AN580" s="944"/>
      <c r="AO580" s="944"/>
      <c r="AP580" s="944"/>
      <c r="AQ580" s="940"/>
      <c r="AR580" s="940"/>
      <c r="AS580" s="945">
        <f t="shared" si="153"/>
        <v>0</v>
      </c>
      <c r="AT580" s="945"/>
      <c r="AU580" s="945"/>
      <c r="AV580" s="945"/>
      <c r="AW580" s="946"/>
      <c r="AX580" s="947"/>
      <c r="AY580" s="948"/>
      <c r="AZ580" s="948"/>
      <c r="BA580" s="948"/>
      <c r="BB580" s="948"/>
      <c r="DT580"/>
      <c r="DU580"/>
      <c r="DV580"/>
      <c r="DW580"/>
      <c r="DX580"/>
      <c r="DY580"/>
      <c r="DZ580"/>
      <c r="EA580"/>
      <c r="EB580"/>
      <c r="EC580"/>
      <c r="EL580" s="13"/>
      <c r="EM580" s="13"/>
      <c r="EN580" s="27">
        <f t="shared" si="152"/>
        <v>0</v>
      </c>
      <c r="EO580" s="27" t="str">
        <f t="shared" si="141"/>
        <v/>
      </c>
      <c r="EP580" s="13"/>
      <c r="EQ580" s="13">
        <f>IF(AND(OR($P580="固・国A",$P580="固・国B",$P580="固"),OR($AJ580=PL①!$H$29,$AJ580=PL①!$H$30,$AJ580=PL①!$H$31)),1,0)</f>
        <v>0</v>
      </c>
      <c r="ER580" s="13">
        <f t="shared" si="142"/>
        <v>0</v>
      </c>
      <c r="ES580" s="13">
        <f>IF(ER580=0,1,IF($R$74="",0,VLOOKUP($R$74,PL②!A$58:$P$1530,ER580))+IF($AG$74="",0,VLOOKUP($AG$74,PL②!A$58:$P$1530,ER580))+IF($AV$74="",0,VLOOKUP($AV$74,PL②!A$58:$P$1530,ER580)))</f>
        <v>1</v>
      </c>
      <c r="ET580" s="13" t="str">
        <f t="shared" si="143"/>
        <v/>
      </c>
      <c r="EU580" s="13"/>
      <c r="EV580" s="13">
        <f>IF(OR($P580="固・国A",$P580="固・国B",$P580=PL①!$A$32,$P580=PL①!$A$33),1,0)</f>
        <v>1</v>
      </c>
      <c r="EY580" s="13">
        <f t="shared" si="144"/>
        <v>0</v>
      </c>
      <c r="EZ580" s="13">
        <f t="shared" si="145"/>
        <v>0</v>
      </c>
      <c r="FA580" s="13">
        <f>IF(AND($AJ580=PL①!$H$32,OR(入力①申請書項目!$P580="固・国A",入力①申請書項目!$P580="固・国B",入力①申請書項目!$P580="固")),1,0)</f>
        <v>0</v>
      </c>
      <c r="FB580" s="13">
        <f>IF(AND($R$70=PL②!$G$1,入力①申請書項目!$AJ580=PL①!$H$29,OR(入力①申請書項目!$P580="固・国A",入力①申請書項目!$P580="固・国B",入力①申請書項目!$P580=PL①!$A$32,入力①申請書項目!$P580=PL①!$A$33)),1,0)</f>
        <v>0</v>
      </c>
      <c r="FC580" s="13">
        <f>IF(AND($AW580=PL①!$D$29,OR(入力①申請書項目!$P580="固・国A",入力①申請書項目!$P580="固・国B",入力①申請書項目!$P580="固")),1,0)</f>
        <v>0</v>
      </c>
      <c r="FE580" s="27" t="str">
        <f t="shared" si="146"/>
        <v/>
      </c>
      <c r="FF580" s="27" t="str">
        <f t="shared" si="147"/>
        <v/>
      </c>
      <c r="FG580" s="27" t="str">
        <f t="shared" si="148"/>
        <v/>
      </c>
      <c r="FH580" s="27" t="str">
        <f t="shared" si="149"/>
        <v/>
      </c>
      <c r="FI580" s="27" t="str">
        <f t="shared" si="150"/>
        <v/>
      </c>
      <c r="FK580" s="42">
        <f t="shared" si="151"/>
        <v>1</v>
      </c>
      <c r="FL580" s="42" t="str">
        <f t="shared" si="140"/>
        <v/>
      </c>
    </row>
    <row r="581" spans="4:168" x14ac:dyDescent="0.15">
      <c r="D581" s="234">
        <v>411</v>
      </c>
      <c r="E581" s="933"/>
      <c r="F581" s="934"/>
      <c r="G581" s="935"/>
      <c r="H581" s="936"/>
      <c r="I581" s="937"/>
      <c r="J581" s="938"/>
      <c r="K581" s="939"/>
      <c r="L581" s="939"/>
      <c r="M581" s="930"/>
      <c r="N581" s="931"/>
      <c r="O581" s="932"/>
      <c r="P581" s="938"/>
      <c r="Q581" s="938"/>
      <c r="R581" s="938"/>
      <c r="S581" s="938"/>
      <c r="T581" s="940"/>
      <c r="U581" s="940"/>
      <c r="V581" s="940"/>
      <c r="W581" s="940"/>
      <c r="X581" s="940"/>
      <c r="Y581" s="940"/>
      <c r="Z581" s="940"/>
      <c r="AA581" s="940"/>
      <c r="AB581" s="940"/>
      <c r="AC581" s="940"/>
      <c r="AD581" s="949"/>
      <c r="AE581" s="950"/>
      <c r="AF581" s="950"/>
      <c r="AG581" s="943"/>
      <c r="AH581" s="940"/>
      <c r="AI581" s="940"/>
      <c r="AJ581" s="938"/>
      <c r="AK581" s="938"/>
      <c r="AL581" s="938"/>
      <c r="AM581" s="938"/>
      <c r="AN581" s="944"/>
      <c r="AO581" s="944"/>
      <c r="AP581" s="944"/>
      <c r="AQ581" s="940"/>
      <c r="AR581" s="940"/>
      <c r="AS581" s="945">
        <f t="shared" si="153"/>
        <v>0</v>
      </c>
      <c r="AT581" s="945"/>
      <c r="AU581" s="945"/>
      <c r="AV581" s="945"/>
      <c r="AW581" s="946"/>
      <c r="AX581" s="947"/>
      <c r="AY581" s="948"/>
      <c r="AZ581" s="948"/>
      <c r="BA581" s="948"/>
      <c r="BB581" s="948"/>
      <c r="DT581"/>
      <c r="DU581"/>
      <c r="DV581"/>
      <c r="DW581"/>
      <c r="DX581"/>
      <c r="DY581"/>
      <c r="DZ581"/>
      <c r="EA581"/>
      <c r="EB581"/>
      <c r="EC581"/>
      <c r="EL581" s="13"/>
      <c r="EM581" s="13"/>
      <c r="EN581" s="27">
        <f t="shared" si="152"/>
        <v>0</v>
      </c>
      <c r="EO581" s="27" t="str">
        <f t="shared" si="141"/>
        <v/>
      </c>
      <c r="EP581" s="13"/>
      <c r="EQ581" s="13">
        <f>IF(AND(OR($P581="固・国A",$P581="固・国B",$P581="固"),OR($AJ581=PL①!$H$29,$AJ581=PL①!$H$30,$AJ581=PL①!$H$31)),1,0)</f>
        <v>0</v>
      </c>
      <c r="ER581" s="13">
        <f t="shared" si="142"/>
        <v>0</v>
      </c>
      <c r="ES581" s="13">
        <f>IF(ER581=0,1,IF($R$74="",0,VLOOKUP($R$74,PL②!A$58:$P$1530,ER581))+IF($AG$74="",0,VLOOKUP($AG$74,PL②!A$58:$P$1530,ER581))+IF($AV$74="",0,VLOOKUP($AV$74,PL②!A$58:$P$1530,ER581)))</f>
        <v>1</v>
      </c>
      <c r="ET581" s="13" t="str">
        <f t="shared" si="143"/>
        <v/>
      </c>
      <c r="EU581" s="13"/>
      <c r="EV581" s="13">
        <f>IF(OR($P581="固・国A",$P581="固・国B",$P581=PL①!$A$32,$P581=PL①!$A$33),1,0)</f>
        <v>1</v>
      </c>
      <c r="EY581" s="13">
        <f t="shared" si="144"/>
        <v>0</v>
      </c>
      <c r="EZ581" s="13">
        <f t="shared" si="145"/>
        <v>0</v>
      </c>
      <c r="FA581" s="13">
        <f>IF(AND($AJ581=PL①!$H$32,OR(入力①申請書項目!$P581="固・国A",入力①申請書項目!$P581="固・国B",入力①申請書項目!$P581="固")),1,0)</f>
        <v>0</v>
      </c>
      <c r="FB581" s="13">
        <f>IF(AND($R$70=PL②!$G$1,入力①申請書項目!$AJ581=PL①!$H$29,OR(入力①申請書項目!$P581="固・国A",入力①申請書項目!$P581="固・国B",入力①申請書項目!$P581=PL①!$A$32,入力①申請書項目!$P581=PL①!$A$33)),1,0)</f>
        <v>0</v>
      </c>
      <c r="FC581" s="13">
        <f>IF(AND($AW581=PL①!$D$29,OR(入力①申請書項目!$P581="固・国A",入力①申請書項目!$P581="固・国B",入力①申請書項目!$P581="固")),1,0)</f>
        <v>0</v>
      </c>
      <c r="FE581" s="27" t="str">
        <f t="shared" si="146"/>
        <v/>
      </c>
      <c r="FF581" s="27" t="str">
        <f t="shared" si="147"/>
        <v/>
      </c>
      <c r="FG581" s="27" t="str">
        <f t="shared" si="148"/>
        <v/>
      </c>
      <c r="FH581" s="27" t="str">
        <f t="shared" si="149"/>
        <v/>
      </c>
      <c r="FI581" s="27" t="str">
        <f t="shared" si="150"/>
        <v/>
      </c>
      <c r="FK581" s="42">
        <f t="shared" si="151"/>
        <v>1</v>
      </c>
      <c r="FL581" s="42" t="str">
        <f t="shared" si="140"/>
        <v/>
      </c>
    </row>
    <row r="582" spans="4:168" x14ac:dyDescent="0.15">
      <c r="D582" s="234">
        <v>412</v>
      </c>
      <c r="E582" s="933"/>
      <c r="F582" s="934"/>
      <c r="G582" s="935"/>
      <c r="H582" s="936"/>
      <c r="I582" s="937"/>
      <c r="J582" s="938"/>
      <c r="K582" s="939"/>
      <c r="L582" s="939"/>
      <c r="M582" s="930"/>
      <c r="N582" s="931"/>
      <c r="O582" s="932"/>
      <c r="P582" s="938"/>
      <c r="Q582" s="938"/>
      <c r="R582" s="938"/>
      <c r="S582" s="938"/>
      <c r="T582" s="940"/>
      <c r="U582" s="940"/>
      <c r="V582" s="940"/>
      <c r="W582" s="940"/>
      <c r="X582" s="940"/>
      <c r="Y582" s="940"/>
      <c r="Z582" s="940"/>
      <c r="AA582" s="940"/>
      <c r="AB582" s="940"/>
      <c r="AC582" s="940"/>
      <c r="AD582" s="941"/>
      <c r="AE582" s="942"/>
      <c r="AF582" s="942"/>
      <c r="AG582" s="952"/>
      <c r="AH582" s="952"/>
      <c r="AI582" s="943"/>
      <c r="AJ582" s="953"/>
      <c r="AK582" s="954"/>
      <c r="AL582" s="954"/>
      <c r="AM582" s="955"/>
      <c r="AN582" s="944"/>
      <c r="AO582" s="944"/>
      <c r="AP582" s="944"/>
      <c r="AQ582" s="951"/>
      <c r="AR582" s="952"/>
      <c r="AS582" s="945">
        <f t="shared" si="153"/>
        <v>0</v>
      </c>
      <c r="AT582" s="945"/>
      <c r="AU582" s="945"/>
      <c r="AV582" s="945"/>
      <c r="AW582" s="946"/>
      <c r="AX582" s="947"/>
      <c r="AY582" s="948"/>
      <c r="AZ582" s="948"/>
      <c r="BA582" s="948"/>
      <c r="BB582" s="948"/>
      <c r="DT582"/>
      <c r="DU582"/>
      <c r="DV582"/>
      <c r="DW582"/>
      <c r="DX582"/>
      <c r="DY582"/>
      <c r="DZ582"/>
      <c r="EA582"/>
      <c r="EB582"/>
      <c r="EC582"/>
      <c r="EL582" s="13"/>
      <c r="EM582" s="13"/>
      <c r="EN582" s="27">
        <f t="shared" si="152"/>
        <v>0</v>
      </c>
      <c r="EO582" s="27" t="str">
        <f t="shared" si="141"/>
        <v/>
      </c>
      <c r="EP582" s="13"/>
      <c r="EQ582" s="13">
        <f>IF(AND(OR($P582="固・国A",$P582="固・国B",$P582="固"),OR($AJ582=PL①!$H$29,$AJ582=PL①!$H$30,$AJ582=PL①!$H$31)),1,0)</f>
        <v>0</v>
      </c>
      <c r="ER582" s="13">
        <f t="shared" si="142"/>
        <v>0</v>
      </c>
      <c r="ES582" s="13">
        <f>IF(ER582=0,1,IF($R$74="",0,VLOOKUP($R$74,PL②!A$58:$P$1530,ER582))+IF($AG$74="",0,VLOOKUP($AG$74,PL②!A$58:$P$1530,ER582))+IF($AV$74="",0,VLOOKUP($AV$74,PL②!A$58:$P$1530,ER582)))</f>
        <v>1</v>
      </c>
      <c r="ET582" s="13" t="str">
        <f t="shared" si="143"/>
        <v/>
      </c>
      <c r="EU582" s="13"/>
      <c r="EV582" s="13">
        <f>IF(OR($P582="固・国A",$P582="固・国B",$P582=PL①!$A$32,$P582=PL①!$A$33),1,0)</f>
        <v>1</v>
      </c>
      <c r="EY582" s="13">
        <f t="shared" si="144"/>
        <v>0</v>
      </c>
      <c r="EZ582" s="13">
        <f t="shared" si="145"/>
        <v>0</v>
      </c>
      <c r="FA582" s="13">
        <f>IF(AND($AJ582=PL①!$H$32,OR(入力①申請書項目!$P582="固・国A",入力①申請書項目!$P582="固・国B",入力①申請書項目!$P582="固")),1,0)</f>
        <v>0</v>
      </c>
      <c r="FB582" s="13">
        <f>IF(AND($R$70=PL②!$G$1,入力①申請書項目!$AJ582=PL①!$H$29,OR(入力①申請書項目!$P582="固・国A",入力①申請書項目!$P582="固・国B",入力①申請書項目!$P582=PL①!$A$32,入力①申請書項目!$P582=PL①!$A$33)),1,0)</f>
        <v>0</v>
      </c>
      <c r="FC582" s="13">
        <f>IF(AND($AW582=PL①!$D$29,OR(入力①申請書項目!$P582="固・国A",入力①申請書項目!$P582="固・国B",入力①申請書項目!$P582="固")),1,0)</f>
        <v>0</v>
      </c>
      <c r="FE582" s="27" t="str">
        <f t="shared" si="146"/>
        <v/>
      </c>
      <c r="FF582" s="27" t="str">
        <f t="shared" si="147"/>
        <v/>
      </c>
      <c r="FG582" s="27" t="str">
        <f t="shared" si="148"/>
        <v/>
      </c>
      <c r="FH582" s="27" t="str">
        <f t="shared" si="149"/>
        <v/>
      </c>
      <c r="FI582" s="27" t="str">
        <f t="shared" si="150"/>
        <v/>
      </c>
      <c r="FK582" s="42">
        <f t="shared" si="151"/>
        <v>1</v>
      </c>
      <c r="FL582" s="42" t="str">
        <f t="shared" si="140"/>
        <v/>
      </c>
    </row>
    <row r="583" spans="4:168" x14ac:dyDescent="0.15">
      <c r="D583" s="234">
        <v>413</v>
      </c>
      <c r="E583" s="933"/>
      <c r="F583" s="934"/>
      <c r="G583" s="935"/>
      <c r="H583" s="936"/>
      <c r="I583" s="937"/>
      <c r="J583" s="938"/>
      <c r="K583" s="939"/>
      <c r="L583" s="939"/>
      <c r="M583" s="930"/>
      <c r="N583" s="931"/>
      <c r="O583" s="932"/>
      <c r="P583" s="938"/>
      <c r="Q583" s="938"/>
      <c r="R583" s="938"/>
      <c r="S583" s="938"/>
      <c r="T583" s="940"/>
      <c r="U583" s="940"/>
      <c r="V583" s="940"/>
      <c r="W583" s="940"/>
      <c r="X583" s="940"/>
      <c r="Y583" s="940"/>
      <c r="Z583" s="940"/>
      <c r="AA583" s="940"/>
      <c r="AB583" s="940"/>
      <c r="AC583" s="940"/>
      <c r="AD583" s="941"/>
      <c r="AE583" s="942"/>
      <c r="AF583" s="942"/>
      <c r="AG583" s="943"/>
      <c r="AH583" s="940"/>
      <c r="AI583" s="940"/>
      <c r="AJ583" s="938"/>
      <c r="AK583" s="938"/>
      <c r="AL583" s="938"/>
      <c r="AM583" s="938"/>
      <c r="AN583" s="944"/>
      <c r="AO583" s="944"/>
      <c r="AP583" s="944"/>
      <c r="AQ583" s="940"/>
      <c r="AR583" s="940"/>
      <c r="AS583" s="945">
        <f t="shared" si="153"/>
        <v>0</v>
      </c>
      <c r="AT583" s="945"/>
      <c r="AU583" s="945"/>
      <c r="AV583" s="945"/>
      <c r="AW583" s="946"/>
      <c r="AX583" s="947"/>
      <c r="AY583" s="948"/>
      <c r="AZ583" s="948"/>
      <c r="BA583" s="948"/>
      <c r="BB583" s="948"/>
      <c r="DT583"/>
      <c r="DU583"/>
      <c r="DV583"/>
      <c r="DW583"/>
      <c r="DX583"/>
      <c r="DY583"/>
      <c r="DZ583"/>
      <c r="EA583"/>
      <c r="EB583"/>
      <c r="EC583"/>
      <c r="EL583" s="13"/>
      <c r="EM583" s="13"/>
      <c r="EN583" s="27">
        <f t="shared" si="152"/>
        <v>0</v>
      </c>
      <c r="EO583" s="27" t="str">
        <f t="shared" si="141"/>
        <v/>
      </c>
      <c r="EP583" s="13"/>
      <c r="EQ583" s="13">
        <f>IF(AND(OR($P583="固・国A",$P583="固・国B",$P583="固"),OR($AJ583=PL①!$H$29,$AJ583=PL①!$H$30,$AJ583=PL①!$H$31)),1,0)</f>
        <v>0</v>
      </c>
      <c r="ER583" s="13">
        <f t="shared" si="142"/>
        <v>0</v>
      </c>
      <c r="ES583" s="13">
        <f>IF(ER583=0,1,IF($R$74="",0,VLOOKUP($R$74,PL②!A$58:$P$1530,ER583))+IF($AG$74="",0,VLOOKUP($AG$74,PL②!A$58:$P$1530,ER583))+IF($AV$74="",0,VLOOKUP($AV$74,PL②!A$58:$P$1530,ER583)))</f>
        <v>1</v>
      </c>
      <c r="ET583" s="13" t="str">
        <f t="shared" si="143"/>
        <v/>
      </c>
      <c r="EU583" s="13"/>
      <c r="EV583" s="13">
        <f>IF(OR($P583="固・国A",$P583="固・国B",$P583=PL①!$A$32,$P583=PL①!$A$33),1,0)</f>
        <v>1</v>
      </c>
      <c r="EY583" s="13">
        <f t="shared" si="144"/>
        <v>0</v>
      </c>
      <c r="EZ583" s="13">
        <f t="shared" si="145"/>
        <v>0</v>
      </c>
      <c r="FA583" s="13">
        <f>IF(AND($AJ583=PL①!$H$32,OR(入力①申請書項目!$P583="固・国A",入力①申請書項目!$P583="固・国B",入力①申請書項目!$P583="固")),1,0)</f>
        <v>0</v>
      </c>
      <c r="FB583" s="13">
        <f>IF(AND($R$70=PL②!$G$1,入力①申請書項目!$AJ583=PL①!$H$29,OR(入力①申請書項目!$P583="固・国A",入力①申請書項目!$P583="固・国B",入力①申請書項目!$P583=PL①!$A$32,入力①申請書項目!$P583=PL①!$A$33)),1,0)</f>
        <v>0</v>
      </c>
      <c r="FC583" s="13">
        <f>IF(AND($AW583=PL①!$D$29,OR(入力①申請書項目!$P583="固・国A",入力①申請書項目!$P583="固・国B",入力①申請書項目!$P583="固")),1,0)</f>
        <v>0</v>
      </c>
      <c r="FE583" s="27" t="str">
        <f t="shared" si="146"/>
        <v/>
      </c>
      <c r="FF583" s="27" t="str">
        <f t="shared" si="147"/>
        <v/>
      </c>
      <c r="FG583" s="27" t="str">
        <f t="shared" si="148"/>
        <v/>
      </c>
      <c r="FH583" s="27" t="str">
        <f t="shared" si="149"/>
        <v/>
      </c>
      <c r="FI583" s="27" t="str">
        <f t="shared" si="150"/>
        <v/>
      </c>
      <c r="FK583" s="42">
        <f t="shared" si="151"/>
        <v>1</v>
      </c>
      <c r="FL583" s="42" t="str">
        <f t="shared" si="140"/>
        <v/>
      </c>
    </row>
    <row r="584" spans="4:168" x14ac:dyDescent="0.15">
      <c r="D584" s="234">
        <v>414</v>
      </c>
      <c r="E584" s="933"/>
      <c r="F584" s="934"/>
      <c r="G584" s="935"/>
      <c r="H584" s="936"/>
      <c r="I584" s="937"/>
      <c r="J584" s="938"/>
      <c r="K584" s="939"/>
      <c r="L584" s="939"/>
      <c r="M584" s="930"/>
      <c r="N584" s="931"/>
      <c r="O584" s="932"/>
      <c r="P584" s="938"/>
      <c r="Q584" s="938"/>
      <c r="R584" s="938"/>
      <c r="S584" s="938"/>
      <c r="T584" s="940"/>
      <c r="U584" s="940"/>
      <c r="V584" s="940"/>
      <c r="W584" s="940"/>
      <c r="X584" s="940"/>
      <c r="Y584" s="940"/>
      <c r="Z584" s="940"/>
      <c r="AA584" s="940"/>
      <c r="AB584" s="940"/>
      <c r="AC584" s="940"/>
      <c r="AD584" s="949"/>
      <c r="AE584" s="950"/>
      <c r="AF584" s="950"/>
      <c r="AG584" s="943"/>
      <c r="AH584" s="940"/>
      <c r="AI584" s="940"/>
      <c r="AJ584" s="938"/>
      <c r="AK584" s="938"/>
      <c r="AL584" s="938"/>
      <c r="AM584" s="938"/>
      <c r="AN584" s="944"/>
      <c r="AO584" s="944"/>
      <c r="AP584" s="944"/>
      <c r="AQ584" s="940"/>
      <c r="AR584" s="940"/>
      <c r="AS584" s="945">
        <f t="shared" si="153"/>
        <v>0</v>
      </c>
      <c r="AT584" s="945"/>
      <c r="AU584" s="945"/>
      <c r="AV584" s="945"/>
      <c r="AW584" s="946"/>
      <c r="AX584" s="947"/>
      <c r="AY584" s="948"/>
      <c r="AZ584" s="948"/>
      <c r="BA584" s="948"/>
      <c r="BB584" s="948"/>
      <c r="DT584"/>
      <c r="DU584"/>
      <c r="DV584"/>
      <c r="DW584"/>
      <c r="DX584"/>
      <c r="DY584"/>
      <c r="DZ584"/>
      <c r="EA584"/>
      <c r="EB584"/>
      <c r="EC584"/>
      <c r="EL584" s="13"/>
      <c r="EM584" s="13"/>
      <c r="EN584" s="27">
        <f t="shared" si="152"/>
        <v>0</v>
      </c>
      <c r="EO584" s="27" t="str">
        <f t="shared" si="141"/>
        <v/>
      </c>
      <c r="EP584" s="13"/>
      <c r="EQ584" s="13">
        <f>IF(AND(OR($P584="固・国A",$P584="固・国B",$P584="固"),OR($AJ584=PL①!$H$29,$AJ584=PL①!$H$30,$AJ584=PL①!$H$31)),1,0)</f>
        <v>0</v>
      </c>
      <c r="ER584" s="13">
        <f t="shared" si="142"/>
        <v>0</v>
      </c>
      <c r="ES584" s="13">
        <f>IF(ER584=0,1,IF($R$74="",0,VLOOKUP($R$74,PL②!A$58:$P$1530,ER584))+IF($AG$74="",0,VLOOKUP($AG$74,PL②!A$58:$P$1530,ER584))+IF($AV$74="",0,VLOOKUP($AV$74,PL②!A$58:$P$1530,ER584)))</f>
        <v>1</v>
      </c>
      <c r="ET584" s="13" t="str">
        <f t="shared" si="143"/>
        <v/>
      </c>
      <c r="EU584" s="13"/>
      <c r="EV584" s="13">
        <f>IF(OR($P584="固・国A",$P584="固・国B",$P584=PL①!$A$32,$P584=PL①!$A$33),1,0)</f>
        <v>1</v>
      </c>
      <c r="EY584" s="13">
        <f t="shared" si="144"/>
        <v>0</v>
      </c>
      <c r="EZ584" s="13">
        <f t="shared" si="145"/>
        <v>0</v>
      </c>
      <c r="FA584" s="13">
        <f>IF(AND($AJ584=PL①!$H$32,OR(入力①申請書項目!$P584="固・国A",入力①申請書項目!$P584="固・国B",入力①申請書項目!$P584="固")),1,0)</f>
        <v>0</v>
      </c>
      <c r="FB584" s="13">
        <f>IF(AND($R$70=PL②!$G$1,入力①申請書項目!$AJ584=PL①!$H$29,OR(入力①申請書項目!$P584="固・国A",入力①申請書項目!$P584="固・国B",入力①申請書項目!$P584=PL①!$A$32,入力①申請書項目!$P584=PL①!$A$33)),1,0)</f>
        <v>0</v>
      </c>
      <c r="FC584" s="13">
        <f>IF(AND($AW584=PL①!$D$29,OR(入力①申請書項目!$P584="固・国A",入力①申請書項目!$P584="固・国B",入力①申請書項目!$P584="固")),1,0)</f>
        <v>0</v>
      </c>
      <c r="FE584" s="27" t="str">
        <f t="shared" si="146"/>
        <v/>
      </c>
      <c r="FF584" s="27" t="str">
        <f t="shared" si="147"/>
        <v/>
      </c>
      <c r="FG584" s="27" t="str">
        <f t="shared" si="148"/>
        <v/>
      </c>
      <c r="FH584" s="27" t="str">
        <f t="shared" si="149"/>
        <v/>
      </c>
      <c r="FI584" s="27" t="str">
        <f t="shared" si="150"/>
        <v/>
      </c>
      <c r="FK584" s="42">
        <f t="shared" si="151"/>
        <v>1</v>
      </c>
      <c r="FL584" s="42" t="str">
        <f t="shared" si="140"/>
        <v/>
      </c>
    </row>
    <row r="585" spans="4:168" x14ac:dyDescent="0.15">
      <c r="D585" s="234">
        <v>415</v>
      </c>
      <c r="E585" s="933"/>
      <c r="F585" s="934"/>
      <c r="G585" s="935"/>
      <c r="H585" s="936"/>
      <c r="I585" s="937"/>
      <c r="J585" s="938"/>
      <c r="K585" s="939"/>
      <c r="L585" s="939"/>
      <c r="M585" s="930"/>
      <c r="N585" s="931"/>
      <c r="O585" s="932"/>
      <c r="P585" s="938"/>
      <c r="Q585" s="938"/>
      <c r="R585" s="938"/>
      <c r="S585" s="938"/>
      <c r="T585" s="940"/>
      <c r="U585" s="940"/>
      <c r="V585" s="940"/>
      <c r="W585" s="940"/>
      <c r="X585" s="940"/>
      <c r="Y585" s="940"/>
      <c r="Z585" s="940"/>
      <c r="AA585" s="940"/>
      <c r="AB585" s="940"/>
      <c r="AC585" s="940"/>
      <c r="AD585" s="941"/>
      <c r="AE585" s="942"/>
      <c r="AF585" s="942"/>
      <c r="AG585" s="952"/>
      <c r="AH585" s="952"/>
      <c r="AI585" s="943"/>
      <c r="AJ585" s="953"/>
      <c r="AK585" s="954"/>
      <c r="AL585" s="954"/>
      <c r="AM585" s="955"/>
      <c r="AN585" s="944"/>
      <c r="AO585" s="944"/>
      <c r="AP585" s="944"/>
      <c r="AQ585" s="951"/>
      <c r="AR585" s="952"/>
      <c r="AS585" s="945">
        <f t="shared" si="153"/>
        <v>0</v>
      </c>
      <c r="AT585" s="945"/>
      <c r="AU585" s="945"/>
      <c r="AV585" s="945"/>
      <c r="AW585" s="946"/>
      <c r="AX585" s="947"/>
      <c r="AY585" s="948"/>
      <c r="AZ585" s="948"/>
      <c r="BA585" s="948"/>
      <c r="BB585" s="948"/>
      <c r="DT585"/>
      <c r="DU585"/>
      <c r="DV585"/>
      <c r="DW585"/>
      <c r="DX585"/>
      <c r="DY585"/>
      <c r="DZ585"/>
      <c r="EA585"/>
      <c r="EB585"/>
      <c r="EC585"/>
      <c r="EL585" s="13"/>
      <c r="EM585" s="13"/>
      <c r="EN585" s="27">
        <f t="shared" si="152"/>
        <v>0</v>
      </c>
      <c r="EO585" s="27" t="str">
        <f t="shared" si="141"/>
        <v/>
      </c>
      <c r="EP585" s="13"/>
      <c r="EQ585" s="13">
        <f>IF(AND(OR($P585="固・国A",$P585="固・国B",$P585="固"),OR($AJ585=PL①!$H$29,$AJ585=PL①!$H$30,$AJ585=PL①!$H$31)),1,0)</f>
        <v>0</v>
      </c>
      <c r="ER585" s="13">
        <f t="shared" si="142"/>
        <v>0</v>
      </c>
      <c r="ES585" s="13">
        <f>IF(ER585=0,1,IF($R$74="",0,VLOOKUP($R$74,PL②!A$58:$P$1530,ER585))+IF($AG$74="",0,VLOOKUP($AG$74,PL②!A$58:$P$1530,ER585))+IF($AV$74="",0,VLOOKUP($AV$74,PL②!A$58:$P$1530,ER585)))</f>
        <v>1</v>
      </c>
      <c r="ET585" s="13" t="str">
        <f t="shared" si="143"/>
        <v/>
      </c>
      <c r="EU585" s="13"/>
      <c r="EV585" s="13">
        <f>IF(OR($P585="固・国A",$P585="固・国B",$P585=PL①!$A$32,$P585=PL①!$A$33),1,0)</f>
        <v>1</v>
      </c>
      <c r="EY585" s="13">
        <f t="shared" si="144"/>
        <v>0</v>
      </c>
      <c r="EZ585" s="13">
        <f t="shared" si="145"/>
        <v>0</v>
      </c>
      <c r="FA585" s="13">
        <f>IF(AND($AJ585=PL①!$H$32,OR(入力①申請書項目!$P585="固・国A",入力①申請書項目!$P585="固・国B",入力①申請書項目!$P585="固")),1,0)</f>
        <v>0</v>
      </c>
      <c r="FB585" s="13">
        <f>IF(AND($R$70=PL②!$G$1,入力①申請書項目!$AJ585=PL①!$H$29,OR(入力①申請書項目!$P585="固・国A",入力①申請書項目!$P585="固・国B",入力①申請書項目!$P585=PL①!$A$32,入力①申請書項目!$P585=PL①!$A$33)),1,0)</f>
        <v>0</v>
      </c>
      <c r="FC585" s="13">
        <f>IF(AND($AW585=PL①!$D$29,OR(入力①申請書項目!$P585="固・国A",入力①申請書項目!$P585="固・国B",入力①申請書項目!$P585="固")),1,0)</f>
        <v>0</v>
      </c>
      <c r="FE585" s="27" t="str">
        <f t="shared" si="146"/>
        <v/>
      </c>
      <c r="FF585" s="27" t="str">
        <f t="shared" si="147"/>
        <v/>
      </c>
      <c r="FG585" s="27" t="str">
        <f t="shared" si="148"/>
        <v/>
      </c>
      <c r="FH585" s="27" t="str">
        <f t="shared" si="149"/>
        <v/>
      </c>
      <c r="FI585" s="27" t="str">
        <f t="shared" si="150"/>
        <v/>
      </c>
      <c r="FK585" s="42">
        <f t="shared" si="151"/>
        <v>1</v>
      </c>
      <c r="FL585" s="42" t="str">
        <f t="shared" si="140"/>
        <v/>
      </c>
    </row>
    <row r="586" spans="4:168" x14ac:dyDescent="0.15">
      <c r="D586" s="234">
        <v>416</v>
      </c>
      <c r="E586" s="933"/>
      <c r="F586" s="934"/>
      <c r="G586" s="935"/>
      <c r="H586" s="936"/>
      <c r="I586" s="937"/>
      <c r="J586" s="938"/>
      <c r="K586" s="939"/>
      <c r="L586" s="939"/>
      <c r="M586" s="930"/>
      <c r="N586" s="931"/>
      <c r="O586" s="932"/>
      <c r="P586" s="938"/>
      <c r="Q586" s="938"/>
      <c r="R586" s="938"/>
      <c r="S586" s="938"/>
      <c r="T586" s="940"/>
      <c r="U586" s="940"/>
      <c r="V586" s="940"/>
      <c r="W586" s="940"/>
      <c r="X586" s="940"/>
      <c r="Y586" s="940"/>
      <c r="Z586" s="940"/>
      <c r="AA586" s="940"/>
      <c r="AB586" s="940"/>
      <c r="AC586" s="940"/>
      <c r="AD586" s="941"/>
      <c r="AE586" s="942"/>
      <c r="AF586" s="942"/>
      <c r="AG586" s="943"/>
      <c r="AH586" s="940"/>
      <c r="AI586" s="940"/>
      <c r="AJ586" s="938"/>
      <c r="AK586" s="938"/>
      <c r="AL586" s="938"/>
      <c r="AM586" s="938"/>
      <c r="AN586" s="944"/>
      <c r="AO586" s="944"/>
      <c r="AP586" s="944"/>
      <c r="AQ586" s="940"/>
      <c r="AR586" s="940"/>
      <c r="AS586" s="945">
        <f t="shared" si="153"/>
        <v>0</v>
      </c>
      <c r="AT586" s="945"/>
      <c r="AU586" s="945"/>
      <c r="AV586" s="945"/>
      <c r="AW586" s="946"/>
      <c r="AX586" s="947"/>
      <c r="AY586" s="948"/>
      <c r="AZ586" s="948"/>
      <c r="BA586" s="948"/>
      <c r="BB586" s="948"/>
      <c r="DT586"/>
      <c r="DU586"/>
      <c r="DV586"/>
      <c r="DW586"/>
      <c r="DX586"/>
      <c r="DY586"/>
      <c r="DZ586"/>
      <c r="EA586"/>
      <c r="EB586"/>
      <c r="EC586"/>
      <c r="EL586" s="13"/>
      <c r="EM586" s="13"/>
      <c r="EN586" s="27">
        <f t="shared" si="152"/>
        <v>0</v>
      </c>
      <c r="EO586" s="27" t="str">
        <f t="shared" si="141"/>
        <v/>
      </c>
      <c r="EP586" s="13"/>
      <c r="EQ586" s="13">
        <f>IF(AND(OR($P586="固・国A",$P586="固・国B",$P586="固"),OR($AJ586=PL①!$H$29,$AJ586=PL①!$H$30,$AJ586=PL①!$H$31)),1,0)</f>
        <v>0</v>
      </c>
      <c r="ER586" s="13">
        <f t="shared" si="142"/>
        <v>0</v>
      </c>
      <c r="ES586" s="13">
        <f>IF(ER586=0,1,IF($R$74="",0,VLOOKUP($R$74,PL②!A$58:$P$1530,ER586))+IF($AG$74="",0,VLOOKUP($AG$74,PL②!A$58:$P$1530,ER586))+IF($AV$74="",0,VLOOKUP($AV$74,PL②!A$58:$P$1530,ER586)))</f>
        <v>1</v>
      </c>
      <c r="ET586" s="13" t="str">
        <f t="shared" si="143"/>
        <v/>
      </c>
      <c r="EU586" s="13"/>
      <c r="EV586" s="13">
        <f>IF(OR($P586="固・国A",$P586="固・国B",$P586=PL①!$A$32,$P586=PL①!$A$33),1,0)</f>
        <v>1</v>
      </c>
      <c r="EY586" s="13">
        <f t="shared" si="144"/>
        <v>0</v>
      </c>
      <c r="EZ586" s="13">
        <f t="shared" si="145"/>
        <v>0</v>
      </c>
      <c r="FA586" s="13">
        <f>IF(AND($AJ586=PL①!$H$32,OR(入力①申請書項目!$P586="固・国A",入力①申請書項目!$P586="固・国B",入力①申請書項目!$P586="固")),1,0)</f>
        <v>0</v>
      </c>
      <c r="FB586" s="13">
        <f>IF(AND($R$70=PL②!$G$1,入力①申請書項目!$AJ586=PL①!$H$29,OR(入力①申請書項目!$P586="固・国A",入力①申請書項目!$P586="固・国B",入力①申請書項目!$P586=PL①!$A$32,入力①申請書項目!$P586=PL①!$A$33)),1,0)</f>
        <v>0</v>
      </c>
      <c r="FC586" s="13">
        <f>IF(AND($AW586=PL①!$D$29,OR(入力①申請書項目!$P586="固・国A",入力①申請書項目!$P586="固・国B",入力①申請書項目!$P586="固")),1,0)</f>
        <v>0</v>
      </c>
      <c r="FE586" s="27" t="str">
        <f t="shared" si="146"/>
        <v/>
      </c>
      <c r="FF586" s="27" t="str">
        <f t="shared" si="147"/>
        <v/>
      </c>
      <c r="FG586" s="27" t="str">
        <f t="shared" si="148"/>
        <v/>
      </c>
      <c r="FH586" s="27" t="str">
        <f t="shared" si="149"/>
        <v/>
      </c>
      <c r="FI586" s="27" t="str">
        <f t="shared" si="150"/>
        <v/>
      </c>
      <c r="FK586" s="42">
        <f t="shared" si="151"/>
        <v>1</v>
      </c>
      <c r="FL586" s="42" t="str">
        <f t="shared" si="140"/>
        <v/>
      </c>
    </row>
    <row r="587" spans="4:168" x14ac:dyDescent="0.15">
      <c r="D587" s="234">
        <v>417</v>
      </c>
      <c r="E587" s="933"/>
      <c r="F587" s="934"/>
      <c r="G587" s="935"/>
      <c r="H587" s="936"/>
      <c r="I587" s="937"/>
      <c r="J587" s="938"/>
      <c r="K587" s="939"/>
      <c r="L587" s="939"/>
      <c r="M587" s="930"/>
      <c r="N587" s="931"/>
      <c r="O587" s="932"/>
      <c r="P587" s="938"/>
      <c r="Q587" s="938"/>
      <c r="R587" s="938"/>
      <c r="S587" s="938"/>
      <c r="T587" s="940"/>
      <c r="U587" s="940"/>
      <c r="V587" s="940"/>
      <c r="W587" s="940"/>
      <c r="X587" s="940"/>
      <c r="Y587" s="940"/>
      <c r="Z587" s="940"/>
      <c r="AA587" s="940"/>
      <c r="AB587" s="940"/>
      <c r="AC587" s="940"/>
      <c r="AD587" s="949"/>
      <c r="AE587" s="950"/>
      <c r="AF587" s="950"/>
      <c r="AG587" s="943"/>
      <c r="AH587" s="940"/>
      <c r="AI587" s="940"/>
      <c r="AJ587" s="938"/>
      <c r="AK587" s="938"/>
      <c r="AL587" s="938"/>
      <c r="AM587" s="938"/>
      <c r="AN587" s="944"/>
      <c r="AO587" s="944"/>
      <c r="AP587" s="944"/>
      <c r="AQ587" s="940"/>
      <c r="AR587" s="940"/>
      <c r="AS587" s="945">
        <f t="shared" si="153"/>
        <v>0</v>
      </c>
      <c r="AT587" s="945"/>
      <c r="AU587" s="945"/>
      <c r="AV587" s="945"/>
      <c r="AW587" s="946"/>
      <c r="AX587" s="947"/>
      <c r="AY587" s="948"/>
      <c r="AZ587" s="948"/>
      <c r="BA587" s="948"/>
      <c r="BB587" s="948"/>
      <c r="DT587"/>
      <c r="DU587"/>
      <c r="DV587"/>
      <c r="DW587"/>
      <c r="DX587"/>
      <c r="DY587"/>
      <c r="DZ587"/>
      <c r="EA587"/>
      <c r="EB587"/>
      <c r="EC587"/>
      <c r="EL587" s="13"/>
      <c r="EM587" s="13"/>
      <c r="EN587" s="27">
        <f t="shared" si="152"/>
        <v>0</v>
      </c>
      <c r="EO587" s="27" t="str">
        <f t="shared" si="141"/>
        <v/>
      </c>
      <c r="EP587" s="13"/>
      <c r="EQ587" s="13">
        <f>IF(AND(OR($P587="固・国A",$P587="固・国B",$P587="固"),OR($AJ587=PL①!$H$29,$AJ587=PL①!$H$30,$AJ587=PL①!$H$31)),1,0)</f>
        <v>0</v>
      </c>
      <c r="ER587" s="13">
        <f t="shared" si="142"/>
        <v>0</v>
      </c>
      <c r="ES587" s="13">
        <f>IF(ER587=0,1,IF($R$74="",0,VLOOKUP($R$74,PL②!A$58:$P$1530,ER587))+IF($AG$74="",0,VLOOKUP($AG$74,PL②!A$58:$P$1530,ER587))+IF($AV$74="",0,VLOOKUP($AV$74,PL②!A$58:$P$1530,ER587)))</f>
        <v>1</v>
      </c>
      <c r="ET587" s="13" t="str">
        <f t="shared" si="143"/>
        <v/>
      </c>
      <c r="EU587" s="13"/>
      <c r="EV587" s="13">
        <f>IF(OR($P587="固・国A",$P587="固・国B",$P587=PL①!$A$32,$P587=PL①!$A$33),1,0)</f>
        <v>1</v>
      </c>
      <c r="EY587" s="13">
        <f t="shared" si="144"/>
        <v>0</v>
      </c>
      <c r="EZ587" s="13">
        <f t="shared" si="145"/>
        <v>0</v>
      </c>
      <c r="FA587" s="13">
        <f>IF(AND($AJ587=PL①!$H$32,OR(入力①申請書項目!$P587="固・国A",入力①申請書項目!$P587="固・国B",入力①申請書項目!$P587="固")),1,0)</f>
        <v>0</v>
      </c>
      <c r="FB587" s="13">
        <f>IF(AND($R$70=PL②!$G$1,入力①申請書項目!$AJ587=PL①!$H$29,OR(入力①申請書項目!$P587="固・国A",入力①申請書項目!$P587="固・国B",入力①申請書項目!$P587=PL①!$A$32,入力①申請書項目!$P587=PL①!$A$33)),1,0)</f>
        <v>0</v>
      </c>
      <c r="FC587" s="13">
        <f>IF(AND($AW587=PL①!$D$29,OR(入力①申請書項目!$P587="固・国A",入力①申請書項目!$P587="固・国B",入力①申請書項目!$P587="固")),1,0)</f>
        <v>0</v>
      </c>
      <c r="FE587" s="27" t="str">
        <f t="shared" si="146"/>
        <v/>
      </c>
      <c r="FF587" s="27" t="str">
        <f t="shared" si="147"/>
        <v/>
      </c>
      <c r="FG587" s="27" t="str">
        <f t="shared" si="148"/>
        <v/>
      </c>
      <c r="FH587" s="27" t="str">
        <f t="shared" si="149"/>
        <v/>
      </c>
      <c r="FI587" s="27" t="str">
        <f t="shared" si="150"/>
        <v/>
      </c>
      <c r="FK587" s="42">
        <f t="shared" si="151"/>
        <v>1</v>
      </c>
      <c r="FL587" s="42" t="str">
        <f t="shared" ref="FL587:FL650" si="154">IF(FK587=0,"No."&amp;ROW(A419)&amp;" ","")</f>
        <v/>
      </c>
    </row>
    <row r="588" spans="4:168" x14ac:dyDescent="0.15">
      <c r="D588" s="234">
        <v>418</v>
      </c>
      <c r="E588" s="933"/>
      <c r="F588" s="934"/>
      <c r="G588" s="935"/>
      <c r="H588" s="936"/>
      <c r="I588" s="937"/>
      <c r="J588" s="938"/>
      <c r="K588" s="939"/>
      <c r="L588" s="939"/>
      <c r="M588" s="930"/>
      <c r="N588" s="931"/>
      <c r="O588" s="932"/>
      <c r="P588" s="938"/>
      <c r="Q588" s="938"/>
      <c r="R588" s="938"/>
      <c r="S588" s="938"/>
      <c r="T588" s="940"/>
      <c r="U588" s="940"/>
      <c r="V588" s="940"/>
      <c r="W588" s="940"/>
      <c r="X588" s="940"/>
      <c r="Y588" s="940"/>
      <c r="Z588" s="940"/>
      <c r="AA588" s="940"/>
      <c r="AB588" s="940"/>
      <c r="AC588" s="940"/>
      <c r="AD588" s="941"/>
      <c r="AE588" s="942"/>
      <c r="AF588" s="942"/>
      <c r="AG588" s="952"/>
      <c r="AH588" s="952"/>
      <c r="AI588" s="943"/>
      <c r="AJ588" s="953"/>
      <c r="AK588" s="954"/>
      <c r="AL588" s="954"/>
      <c r="AM588" s="955"/>
      <c r="AN588" s="944"/>
      <c r="AO588" s="944"/>
      <c r="AP588" s="944"/>
      <c r="AQ588" s="951"/>
      <c r="AR588" s="952"/>
      <c r="AS588" s="945">
        <f t="shared" si="153"/>
        <v>0</v>
      </c>
      <c r="AT588" s="945"/>
      <c r="AU588" s="945"/>
      <c r="AV588" s="945"/>
      <c r="AW588" s="946"/>
      <c r="AX588" s="947"/>
      <c r="AY588" s="948"/>
      <c r="AZ588" s="948"/>
      <c r="BA588" s="948"/>
      <c r="BB588" s="948"/>
      <c r="DT588"/>
      <c r="DU588"/>
      <c r="DV588"/>
      <c r="DW588"/>
      <c r="DX588"/>
      <c r="DY588"/>
      <c r="DZ588"/>
      <c r="EA588"/>
      <c r="EB588"/>
      <c r="EC588"/>
      <c r="EL588" s="13"/>
      <c r="EM588" s="13"/>
      <c r="EN588" s="27">
        <f t="shared" si="152"/>
        <v>0</v>
      </c>
      <c r="EO588" s="27" t="str">
        <f t="shared" si="141"/>
        <v/>
      </c>
      <c r="EP588" s="13"/>
      <c r="EQ588" s="13">
        <f>IF(AND(OR($P588="固・国A",$P588="固・国B",$P588="固"),OR($AJ588=PL①!$H$29,$AJ588=PL①!$H$30,$AJ588=PL①!$H$31)),1,0)</f>
        <v>0</v>
      </c>
      <c r="ER588" s="13">
        <f t="shared" si="142"/>
        <v>0</v>
      </c>
      <c r="ES588" s="13">
        <f>IF(ER588=0,1,IF($R$74="",0,VLOOKUP($R$74,PL②!A$58:$P$1530,ER588))+IF($AG$74="",0,VLOOKUP($AG$74,PL②!A$58:$P$1530,ER588))+IF($AV$74="",0,VLOOKUP($AV$74,PL②!A$58:$P$1530,ER588)))</f>
        <v>1</v>
      </c>
      <c r="ET588" s="13" t="str">
        <f t="shared" si="143"/>
        <v/>
      </c>
      <c r="EU588" s="13"/>
      <c r="EV588" s="13">
        <f>IF(OR($P588="固・国A",$P588="固・国B",$P588=PL①!$A$32,$P588=PL①!$A$33),1,0)</f>
        <v>1</v>
      </c>
      <c r="EY588" s="13">
        <f t="shared" si="144"/>
        <v>0</v>
      </c>
      <c r="EZ588" s="13">
        <f t="shared" si="145"/>
        <v>0</v>
      </c>
      <c r="FA588" s="13">
        <f>IF(AND($AJ588=PL①!$H$32,OR(入力①申請書項目!$P588="固・国A",入力①申請書項目!$P588="固・国B",入力①申請書項目!$P588="固")),1,0)</f>
        <v>0</v>
      </c>
      <c r="FB588" s="13">
        <f>IF(AND($R$70=PL②!$G$1,入力①申請書項目!$AJ588=PL①!$H$29,OR(入力①申請書項目!$P588="固・国A",入力①申請書項目!$P588="固・国B",入力①申請書項目!$P588=PL①!$A$32,入力①申請書項目!$P588=PL①!$A$33)),1,0)</f>
        <v>0</v>
      </c>
      <c r="FC588" s="13">
        <f>IF(AND($AW588=PL①!$D$29,OR(入力①申請書項目!$P588="固・国A",入力①申請書項目!$P588="固・国B",入力①申請書項目!$P588="固")),1,0)</f>
        <v>0</v>
      </c>
      <c r="FE588" s="27" t="str">
        <f t="shared" si="146"/>
        <v/>
      </c>
      <c r="FF588" s="27" t="str">
        <f t="shared" si="147"/>
        <v/>
      </c>
      <c r="FG588" s="27" t="str">
        <f t="shared" si="148"/>
        <v/>
      </c>
      <c r="FH588" s="27" t="str">
        <f t="shared" si="149"/>
        <v/>
      </c>
      <c r="FI588" s="27" t="str">
        <f t="shared" si="150"/>
        <v/>
      </c>
      <c r="FK588" s="42">
        <f t="shared" si="151"/>
        <v>1</v>
      </c>
      <c r="FL588" s="42" t="str">
        <f t="shared" si="154"/>
        <v/>
      </c>
    </row>
    <row r="589" spans="4:168" x14ac:dyDescent="0.15">
      <c r="D589" s="234">
        <v>419</v>
      </c>
      <c r="E589" s="933"/>
      <c r="F589" s="934"/>
      <c r="G589" s="935"/>
      <c r="H589" s="936"/>
      <c r="I589" s="937"/>
      <c r="J589" s="938"/>
      <c r="K589" s="939"/>
      <c r="L589" s="939"/>
      <c r="M589" s="930"/>
      <c r="N589" s="931"/>
      <c r="O589" s="932"/>
      <c r="P589" s="938"/>
      <c r="Q589" s="938"/>
      <c r="R589" s="938"/>
      <c r="S589" s="938"/>
      <c r="T589" s="940"/>
      <c r="U589" s="940"/>
      <c r="V589" s="940"/>
      <c r="W589" s="940"/>
      <c r="X589" s="940"/>
      <c r="Y589" s="940"/>
      <c r="Z589" s="940"/>
      <c r="AA589" s="940"/>
      <c r="AB589" s="940"/>
      <c r="AC589" s="940"/>
      <c r="AD589" s="941"/>
      <c r="AE589" s="942"/>
      <c r="AF589" s="942"/>
      <c r="AG589" s="943"/>
      <c r="AH589" s="940"/>
      <c r="AI589" s="940"/>
      <c r="AJ589" s="938"/>
      <c r="AK589" s="938"/>
      <c r="AL589" s="938"/>
      <c r="AM589" s="938"/>
      <c r="AN589" s="944"/>
      <c r="AO589" s="944"/>
      <c r="AP589" s="944"/>
      <c r="AQ589" s="940"/>
      <c r="AR589" s="940"/>
      <c r="AS589" s="945">
        <f t="shared" si="153"/>
        <v>0</v>
      </c>
      <c r="AT589" s="945"/>
      <c r="AU589" s="945"/>
      <c r="AV589" s="945"/>
      <c r="AW589" s="946"/>
      <c r="AX589" s="947"/>
      <c r="AY589" s="948"/>
      <c r="AZ589" s="948"/>
      <c r="BA589" s="948"/>
      <c r="BB589" s="948"/>
      <c r="DT589"/>
      <c r="DU589"/>
      <c r="DV589"/>
      <c r="DW589"/>
      <c r="DX589"/>
      <c r="DY589"/>
      <c r="DZ589"/>
      <c r="EA589"/>
      <c r="EB589"/>
      <c r="EC589"/>
      <c r="EL589" s="13"/>
      <c r="EM589" s="13"/>
      <c r="EN589" s="27">
        <f t="shared" si="152"/>
        <v>0</v>
      </c>
      <c r="EO589" s="27" t="str">
        <f t="shared" ref="EO589:EO652" si="155">IF($T589="","",$G589*12+$J589)</f>
        <v/>
      </c>
      <c r="EP589" s="13"/>
      <c r="EQ589" s="13">
        <f>IF(AND(OR($P589="固・国A",$P589="固・国B",$P589="固"),OR($AJ589=PL①!$H$29,$AJ589=PL①!$H$30,$AJ589=PL①!$H$31)),1,0)</f>
        <v>0</v>
      </c>
      <c r="ER589" s="13">
        <f t="shared" ref="ER589:ER652" si="156">IF($EQ589=1,IF($AD589="埼玉県",10,0)+IF($AD589="千葉県",11,0)+IF($AD589="東京都",12,0)+IF($AD589="神奈川県",13,0)+IF($AD589="愛知県",14,0)+IF($AD589="京都府",15,0)+IF($AD589="大阪府",16,0),0)</f>
        <v>0</v>
      </c>
      <c r="ES589" s="13">
        <f>IF(ER589=0,1,IF($R$74="",0,VLOOKUP($R$74,PL②!A$58:$P$1530,ER589))+IF($AG$74="",0,VLOOKUP($AG$74,PL②!A$58:$P$1530,ER589))+IF($AV$74="",0,VLOOKUP($AV$74,PL②!A$58:$P$1530,ER589)))</f>
        <v>1</v>
      </c>
      <c r="ET589" s="13" t="str">
        <f t="shared" ref="ET589:ET652" si="157">IF($ES589=0,"No."&amp;ROW($A448)&amp;" ","")</f>
        <v/>
      </c>
      <c r="EU589" s="13"/>
      <c r="EV589" s="13">
        <f>IF(OR($P589="固・国A",$P589="固・国B",$P589=PL①!$A$32,$P589=PL①!$A$33),1,0)</f>
        <v>1</v>
      </c>
      <c r="EY589" s="13">
        <f t="shared" ref="EY589:EY652" si="158">IF(AND($EO589&lt;$EY$178,$EV589=1),1,0)</f>
        <v>0</v>
      </c>
      <c r="EZ589" s="13">
        <f t="shared" ref="EZ589:EZ652" si="159">IF(AND($EO589&lt;$EY$178,$EQ589),1,0)</f>
        <v>0</v>
      </c>
      <c r="FA589" s="13">
        <f>IF(AND($AJ589=PL①!$H$32,OR(入力①申請書項目!$P589="固・国A",入力①申請書項目!$P589="固・国B",入力①申請書項目!$P589="固")),1,0)</f>
        <v>0</v>
      </c>
      <c r="FB589" s="13">
        <f>IF(AND($R$70=PL②!$G$1,入力①申請書項目!$AJ589=PL①!$H$29,OR(入力①申請書項目!$P589="固・国A",入力①申請書項目!$P589="固・国B",入力①申請書項目!$P589=PL①!$A$32,入力①申請書項目!$P589=PL①!$A$33)),1,0)</f>
        <v>0</v>
      </c>
      <c r="FC589" s="13">
        <f>IF(AND($AW589=PL①!$D$29,OR(入力①申請書項目!$P589="固・国A",入力①申請書項目!$P589="固・国B",入力①申請書項目!$P589="固")),1,0)</f>
        <v>0</v>
      </c>
      <c r="FE589" s="27" t="str">
        <f t="shared" ref="FE589:FE652" si="160">IF($EY589=1,"No."&amp;ROW($A448)&amp;" ","")</f>
        <v/>
      </c>
      <c r="FF589" s="27" t="str">
        <f t="shared" ref="FF589:FF652" si="161">IF($EZ589=1,"No."&amp;ROW($A448)&amp;" ","")</f>
        <v/>
      </c>
      <c r="FG589" s="27" t="str">
        <f t="shared" ref="FG589:FG652" si="162">IF($FA589=1,"No."&amp;ROW($A448)&amp;" ","")</f>
        <v/>
      </c>
      <c r="FH589" s="27" t="str">
        <f t="shared" ref="FH589:FH652" si="163">IF($FB589=1,"No."&amp;ROW($A448)&amp;" ","")</f>
        <v/>
      </c>
      <c r="FI589" s="27" t="str">
        <f t="shared" ref="FI589:FI652" si="164">IF($FC589=1,"No."&amp;ROW($A448)&amp;" ","")</f>
        <v/>
      </c>
      <c r="FK589" s="42">
        <f t="shared" ref="FK589:FK652" si="165">IF($T589="",1,IF($P589="",0,1)*IF($AD589="",0,1)*IF($AJ589="",0,1)*IF($AY589="",0,1))</f>
        <v>1</v>
      </c>
      <c r="FL589" s="42" t="str">
        <f t="shared" si="154"/>
        <v/>
      </c>
    </row>
    <row r="590" spans="4:168" x14ac:dyDescent="0.15">
      <c r="D590" s="234">
        <v>420</v>
      </c>
      <c r="E590" s="933"/>
      <c r="F590" s="934"/>
      <c r="G590" s="935"/>
      <c r="H590" s="936"/>
      <c r="I590" s="937"/>
      <c r="J590" s="938"/>
      <c r="K590" s="939"/>
      <c r="L590" s="939"/>
      <c r="M590" s="930"/>
      <c r="N590" s="931"/>
      <c r="O590" s="932"/>
      <c r="P590" s="938"/>
      <c r="Q590" s="938"/>
      <c r="R590" s="938"/>
      <c r="S590" s="938"/>
      <c r="T590" s="940"/>
      <c r="U590" s="940"/>
      <c r="V590" s="940"/>
      <c r="W590" s="940"/>
      <c r="X590" s="940"/>
      <c r="Y590" s="940"/>
      <c r="Z590" s="940"/>
      <c r="AA590" s="940"/>
      <c r="AB590" s="940"/>
      <c r="AC590" s="940"/>
      <c r="AD590" s="949"/>
      <c r="AE590" s="950"/>
      <c r="AF590" s="950"/>
      <c r="AG590" s="943"/>
      <c r="AH590" s="940"/>
      <c r="AI590" s="940"/>
      <c r="AJ590" s="938"/>
      <c r="AK590" s="938"/>
      <c r="AL590" s="938"/>
      <c r="AM590" s="938"/>
      <c r="AN590" s="944"/>
      <c r="AO590" s="944"/>
      <c r="AP590" s="944"/>
      <c r="AQ590" s="940"/>
      <c r="AR590" s="940"/>
      <c r="AS590" s="945">
        <f t="shared" si="153"/>
        <v>0</v>
      </c>
      <c r="AT590" s="945"/>
      <c r="AU590" s="945"/>
      <c r="AV590" s="945"/>
      <c r="AW590" s="946"/>
      <c r="AX590" s="947"/>
      <c r="AY590" s="948"/>
      <c r="AZ590" s="948"/>
      <c r="BA590" s="948"/>
      <c r="BB590" s="948"/>
      <c r="DT590"/>
      <c r="DU590"/>
      <c r="DV590"/>
      <c r="DW590"/>
      <c r="DX590"/>
      <c r="DY590"/>
      <c r="DZ590"/>
      <c r="EA590"/>
      <c r="EB590"/>
      <c r="EC590"/>
      <c r="EL590" s="13"/>
      <c r="EM590" s="13"/>
      <c r="EN590" s="27">
        <f t="shared" ref="EN590:EN653" si="166">IF($T590="",0,1)</f>
        <v>0</v>
      </c>
      <c r="EO590" s="27" t="str">
        <f t="shared" si="155"/>
        <v/>
      </c>
      <c r="EP590" s="13"/>
      <c r="EQ590" s="13">
        <f>IF(AND(OR($P590="固・国A",$P590="固・国B",$P590="固"),OR($AJ590=PL①!$H$29,$AJ590=PL①!$H$30,$AJ590=PL①!$H$31)),1,0)</f>
        <v>0</v>
      </c>
      <c r="ER590" s="13">
        <f t="shared" si="156"/>
        <v>0</v>
      </c>
      <c r="ES590" s="13">
        <f>IF(ER590=0,1,IF($R$74="",0,VLOOKUP($R$74,PL②!A$58:$P$1530,ER590))+IF($AG$74="",0,VLOOKUP($AG$74,PL②!A$58:$P$1530,ER590))+IF($AV$74="",0,VLOOKUP($AV$74,PL②!A$58:$P$1530,ER590)))</f>
        <v>1</v>
      </c>
      <c r="ET590" s="13" t="str">
        <f t="shared" si="157"/>
        <v/>
      </c>
      <c r="EU590" s="13"/>
      <c r="EV590" s="13">
        <f>IF(OR($P590="固・国A",$P590="固・国B",$P590=PL①!$A$32,$P590=PL①!$A$33),1,0)</f>
        <v>1</v>
      </c>
      <c r="EY590" s="13">
        <f t="shared" si="158"/>
        <v>0</v>
      </c>
      <c r="EZ590" s="13">
        <f t="shared" si="159"/>
        <v>0</v>
      </c>
      <c r="FA590" s="13">
        <f>IF(AND($AJ590=PL①!$H$32,OR(入力①申請書項目!$P590="固・国A",入力①申請書項目!$P590="固・国B",入力①申請書項目!$P590="固")),1,0)</f>
        <v>0</v>
      </c>
      <c r="FB590" s="13">
        <f>IF(AND($R$70=PL②!$G$1,入力①申請書項目!$AJ590=PL①!$H$29,OR(入力①申請書項目!$P590="固・国A",入力①申請書項目!$P590="固・国B",入力①申請書項目!$P590=PL①!$A$32,入力①申請書項目!$P590=PL①!$A$33)),1,0)</f>
        <v>0</v>
      </c>
      <c r="FC590" s="13">
        <f>IF(AND($AW590=PL①!$D$29,OR(入力①申請書項目!$P590="固・国A",入力①申請書項目!$P590="固・国B",入力①申請書項目!$P590="固")),1,0)</f>
        <v>0</v>
      </c>
      <c r="FE590" s="27" t="str">
        <f t="shared" si="160"/>
        <v/>
      </c>
      <c r="FF590" s="27" t="str">
        <f t="shared" si="161"/>
        <v/>
      </c>
      <c r="FG590" s="27" t="str">
        <f t="shared" si="162"/>
        <v/>
      </c>
      <c r="FH590" s="27" t="str">
        <f t="shared" si="163"/>
        <v/>
      </c>
      <c r="FI590" s="27" t="str">
        <f t="shared" si="164"/>
        <v/>
      </c>
      <c r="FK590" s="42">
        <f t="shared" si="165"/>
        <v>1</v>
      </c>
      <c r="FL590" s="42" t="str">
        <f t="shared" si="154"/>
        <v/>
      </c>
    </row>
    <row r="591" spans="4:168" x14ac:dyDescent="0.15">
      <c r="D591" s="234">
        <v>421</v>
      </c>
      <c r="E591" s="933"/>
      <c r="F591" s="934"/>
      <c r="G591" s="935"/>
      <c r="H591" s="936"/>
      <c r="I591" s="937"/>
      <c r="J591" s="938"/>
      <c r="K591" s="939"/>
      <c r="L591" s="939"/>
      <c r="M591" s="930"/>
      <c r="N591" s="931"/>
      <c r="O591" s="932"/>
      <c r="P591" s="938"/>
      <c r="Q591" s="938"/>
      <c r="R591" s="938"/>
      <c r="S591" s="938"/>
      <c r="T591" s="940"/>
      <c r="U591" s="940"/>
      <c r="V591" s="940"/>
      <c r="W591" s="940"/>
      <c r="X591" s="940"/>
      <c r="Y591" s="940"/>
      <c r="Z591" s="940"/>
      <c r="AA591" s="940"/>
      <c r="AB591" s="940"/>
      <c r="AC591" s="940"/>
      <c r="AD591" s="941"/>
      <c r="AE591" s="942"/>
      <c r="AF591" s="942"/>
      <c r="AG591" s="952"/>
      <c r="AH591" s="952"/>
      <c r="AI591" s="943"/>
      <c r="AJ591" s="953"/>
      <c r="AK591" s="954"/>
      <c r="AL591" s="954"/>
      <c r="AM591" s="955"/>
      <c r="AN591" s="944"/>
      <c r="AO591" s="944"/>
      <c r="AP591" s="944"/>
      <c r="AQ591" s="951"/>
      <c r="AR591" s="952"/>
      <c r="AS591" s="945">
        <f t="shared" si="153"/>
        <v>0</v>
      </c>
      <c r="AT591" s="945"/>
      <c r="AU591" s="945"/>
      <c r="AV591" s="945"/>
      <c r="AW591" s="946"/>
      <c r="AX591" s="947"/>
      <c r="AY591" s="948"/>
      <c r="AZ591" s="948"/>
      <c r="BA591" s="948"/>
      <c r="BB591" s="948"/>
      <c r="DT591"/>
      <c r="DU591"/>
      <c r="DV591"/>
      <c r="DW591"/>
      <c r="DX591"/>
      <c r="DY591"/>
      <c r="DZ591"/>
      <c r="EA591"/>
      <c r="EB591"/>
      <c r="EC591"/>
      <c r="EL591" s="13"/>
      <c r="EM591" s="13"/>
      <c r="EN591" s="27">
        <f t="shared" si="166"/>
        <v>0</v>
      </c>
      <c r="EO591" s="27" t="str">
        <f t="shared" si="155"/>
        <v/>
      </c>
      <c r="EP591" s="13"/>
      <c r="EQ591" s="13">
        <f>IF(AND(OR($P591="固・国A",$P591="固・国B",$P591="固"),OR($AJ591=PL①!$H$29,$AJ591=PL①!$H$30,$AJ591=PL①!$H$31)),1,0)</f>
        <v>0</v>
      </c>
      <c r="ER591" s="13">
        <f t="shared" si="156"/>
        <v>0</v>
      </c>
      <c r="ES591" s="13">
        <f>IF(ER591=0,1,IF($R$74="",0,VLOOKUP($R$74,PL②!A$58:$P$1530,ER591))+IF($AG$74="",0,VLOOKUP($AG$74,PL②!A$58:$P$1530,ER591))+IF($AV$74="",0,VLOOKUP($AV$74,PL②!A$58:$P$1530,ER591)))</f>
        <v>1</v>
      </c>
      <c r="ET591" s="13" t="str">
        <f t="shared" si="157"/>
        <v/>
      </c>
      <c r="EU591" s="13"/>
      <c r="EV591" s="13">
        <f>IF(OR($P591="固・国A",$P591="固・国B",$P591=PL①!$A$32,$P591=PL①!$A$33),1,0)</f>
        <v>1</v>
      </c>
      <c r="EY591" s="13">
        <f t="shared" si="158"/>
        <v>0</v>
      </c>
      <c r="EZ591" s="13">
        <f t="shared" si="159"/>
        <v>0</v>
      </c>
      <c r="FA591" s="13">
        <f>IF(AND($AJ591=PL①!$H$32,OR(入力①申請書項目!$P591="固・国A",入力①申請書項目!$P591="固・国B",入力①申請書項目!$P591="固")),1,0)</f>
        <v>0</v>
      </c>
      <c r="FB591" s="13">
        <f>IF(AND($R$70=PL②!$G$1,入力①申請書項目!$AJ591=PL①!$H$29,OR(入力①申請書項目!$P591="固・国A",入力①申請書項目!$P591="固・国B",入力①申請書項目!$P591=PL①!$A$32,入力①申請書項目!$P591=PL①!$A$33)),1,0)</f>
        <v>0</v>
      </c>
      <c r="FC591" s="13">
        <f>IF(AND($AW591=PL①!$D$29,OR(入力①申請書項目!$P591="固・国A",入力①申請書項目!$P591="固・国B",入力①申請書項目!$P591="固")),1,0)</f>
        <v>0</v>
      </c>
      <c r="FE591" s="27" t="str">
        <f t="shared" si="160"/>
        <v/>
      </c>
      <c r="FF591" s="27" t="str">
        <f t="shared" si="161"/>
        <v/>
      </c>
      <c r="FG591" s="27" t="str">
        <f t="shared" si="162"/>
        <v/>
      </c>
      <c r="FH591" s="27" t="str">
        <f t="shared" si="163"/>
        <v/>
      </c>
      <c r="FI591" s="27" t="str">
        <f t="shared" si="164"/>
        <v/>
      </c>
      <c r="FK591" s="42">
        <f t="shared" si="165"/>
        <v>1</v>
      </c>
      <c r="FL591" s="42" t="str">
        <f t="shared" si="154"/>
        <v/>
      </c>
    </row>
    <row r="592" spans="4:168" x14ac:dyDescent="0.15">
      <c r="D592" s="234">
        <v>422</v>
      </c>
      <c r="E592" s="933"/>
      <c r="F592" s="934"/>
      <c r="G592" s="935"/>
      <c r="H592" s="936"/>
      <c r="I592" s="937"/>
      <c r="J592" s="938"/>
      <c r="K592" s="939"/>
      <c r="L592" s="939"/>
      <c r="M592" s="930"/>
      <c r="N592" s="931"/>
      <c r="O592" s="932"/>
      <c r="P592" s="938"/>
      <c r="Q592" s="938"/>
      <c r="R592" s="938"/>
      <c r="S592" s="938"/>
      <c r="T592" s="940"/>
      <c r="U592" s="940"/>
      <c r="V592" s="940"/>
      <c r="W592" s="940"/>
      <c r="X592" s="940"/>
      <c r="Y592" s="940"/>
      <c r="Z592" s="940"/>
      <c r="AA592" s="940"/>
      <c r="AB592" s="940"/>
      <c r="AC592" s="940"/>
      <c r="AD592" s="941"/>
      <c r="AE592" s="942"/>
      <c r="AF592" s="942"/>
      <c r="AG592" s="943"/>
      <c r="AH592" s="940"/>
      <c r="AI592" s="940"/>
      <c r="AJ592" s="938"/>
      <c r="AK592" s="938"/>
      <c r="AL592" s="938"/>
      <c r="AM592" s="938"/>
      <c r="AN592" s="944"/>
      <c r="AO592" s="944"/>
      <c r="AP592" s="944"/>
      <c r="AQ592" s="940"/>
      <c r="AR592" s="940"/>
      <c r="AS592" s="945">
        <f t="shared" si="153"/>
        <v>0</v>
      </c>
      <c r="AT592" s="945"/>
      <c r="AU592" s="945"/>
      <c r="AV592" s="945"/>
      <c r="AW592" s="946"/>
      <c r="AX592" s="947"/>
      <c r="AY592" s="948"/>
      <c r="AZ592" s="948"/>
      <c r="BA592" s="948"/>
      <c r="BB592" s="948"/>
      <c r="DT592"/>
      <c r="DU592"/>
      <c r="DV592"/>
      <c r="DW592"/>
      <c r="DX592"/>
      <c r="DY592"/>
      <c r="DZ592"/>
      <c r="EA592"/>
      <c r="EB592"/>
      <c r="EC592"/>
      <c r="EL592" s="13"/>
      <c r="EM592" s="13"/>
      <c r="EN592" s="27">
        <f t="shared" si="166"/>
        <v>0</v>
      </c>
      <c r="EO592" s="27" t="str">
        <f t="shared" si="155"/>
        <v/>
      </c>
      <c r="EP592" s="13"/>
      <c r="EQ592" s="13">
        <f>IF(AND(OR($P592="固・国A",$P592="固・国B",$P592="固"),OR($AJ592=PL①!$H$29,$AJ592=PL①!$H$30,$AJ592=PL①!$H$31)),1,0)</f>
        <v>0</v>
      </c>
      <c r="ER592" s="13">
        <f t="shared" si="156"/>
        <v>0</v>
      </c>
      <c r="ES592" s="13">
        <f>IF(ER592=0,1,IF($R$74="",0,VLOOKUP($R$74,PL②!A$58:$P$1530,ER592))+IF($AG$74="",0,VLOOKUP($AG$74,PL②!A$58:$P$1530,ER592))+IF($AV$74="",0,VLOOKUP($AV$74,PL②!A$58:$P$1530,ER592)))</f>
        <v>1</v>
      </c>
      <c r="ET592" s="13" t="str">
        <f t="shared" si="157"/>
        <v/>
      </c>
      <c r="EU592" s="13"/>
      <c r="EV592" s="13">
        <f>IF(OR($P592="固・国A",$P592="固・国B",$P592=PL①!$A$32,$P592=PL①!$A$33),1,0)</f>
        <v>1</v>
      </c>
      <c r="EY592" s="13">
        <f t="shared" si="158"/>
        <v>0</v>
      </c>
      <c r="EZ592" s="13">
        <f t="shared" si="159"/>
        <v>0</v>
      </c>
      <c r="FA592" s="13">
        <f>IF(AND($AJ592=PL①!$H$32,OR(入力①申請書項目!$P592="固・国A",入力①申請書項目!$P592="固・国B",入力①申請書項目!$P592="固")),1,0)</f>
        <v>0</v>
      </c>
      <c r="FB592" s="13">
        <f>IF(AND($R$70=PL②!$G$1,入力①申請書項目!$AJ592=PL①!$H$29,OR(入力①申請書項目!$P592="固・国A",入力①申請書項目!$P592="固・国B",入力①申請書項目!$P592=PL①!$A$32,入力①申請書項目!$P592=PL①!$A$33)),1,0)</f>
        <v>0</v>
      </c>
      <c r="FC592" s="13">
        <f>IF(AND($AW592=PL①!$D$29,OR(入力①申請書項目!$P592="固・国A",入力①申請書項目!$P592="固・国B",入力①申請書項目!$P592="固")),1,0)</f>
        <v>0</v>
      </c>
      <c r="FE592" s="27" t="str">
        <f t="shared" si="160"/>
        <v/>
      </c>
      <c r="FF592" s="27" t="str">
        <f t="shared" si="161"/>
        <v/>
      </c>
      <c r="FG592" s="27" t="str">
        <f t="shared" si="162"/>
        <v/>
      </c>
      <c r="FH592" s="27" t="str">
        <f t="shared" si="163"/>
        <v/>
      </c>
      <c r="FI592" s="27" t="str">
        <f t="shared" si="164"/>
        <v/>
      </c>
      <c r="FK592" s="42">
        <f t="shared" si="165"/>
        <v>1</v>
      </c>
      <c r="FL592" s="42" t="str">
        <f t="shared" si="154"/>
        <v/>
      </c>
    </row>
    <row r="593" spans="4:168" x14ac:dyDescent="0.15">
      <c r="D593" s="234">
        <v>423</v>
      </c>
      <c r="E593" s="933"/>
      <c r="F593" s="934"/>
      <c r="G593" s="935"/>
      <c r="H593" s="936"/>
      <c r="I593" s="937"/>
      <c r="J593" s="938"/>
      <c r="K593" s="939"/>
      <c r="L593" s="939"/>
      <c r="M593" s="930"/>
      <c r="N593" s="931"/>
      <c r="O593" s="932"/>
      <c r="P593" s="938"/>
      <c r="Q593" s="938"/>
      <c r="R593" s="938"/>
      <c r="S593" s="938"/>
      <c r="T593" s="940"/>
      <c r="U593" s="940"/>
      <c r="V593" s="940"/>
      <c r="W593" s="940"/>
      <c r="X593" s="940"/>
      <c r="Y593" s="940"/>
      <c r="Z593" s="940"/>
      <c r="AA593" s="940"/>
      <c r="AB593" s="940"/>
      <c r="AC593" s="940"/>
      <c r="AD593" s="949"/>
      <c r="AE593" s="950"/>
      <c r="AF593" s="950"/>
      <c r="AG593" s="943"/>
      <c r="AH593" s="940"/>
      <c r="AI593" s="940"/>
      <c r="AJ593" s="938"/>
      <c r="AK593" s="938"/>
      <c r="AL593" s="938"/>
      <c r="AM593" s="938"/>
      <c r="AN593" s="944"/>
      <c r="AO593" s="944"/>
      <c r="AP593" s="944"/>
      <c r="AQ593" s="940"/>
      <c r="AR593" s="940"/>
      <c r="AS593" s="945">
        <f t="shared" si="153"/>
        <v>0</v>
      </c>
      <c r="AT593" s="945"/>
      <c r="AU593" s="945"/>
      <c r="AV593" s="945"/>
      <c r="AW593" s="946"/>
      <c r="AX593" s="947"/>
      <c r="AY593" s="948"/>
      <c r="AZ593" s="948"/>
      <c r="BA593" s="948"/>
      <c r="BB593" s="948"/>
      <c r="DT593"/>
      <c r="DU593"/>
      <c r="DV593"/>
      <c r="DW593"/>
      <c r="DX593"/>
      <c r="DY593"/>
      <c r="DZ593"/>
      <c r="EA593"/>
      <c r="EB593"/>
      <c r="EC593"/>
      <c r="EL593" s="13"/>
      <c r="EM593" s="13"/>
      <c r="EN593" s="27">
        <f t="shared" si="166"/>
        <v>0</v>
      </c>
      <c r="EO593" s="27" t="str">
        <f t="shared" si="155"/>
        <v/>
      </c>
      <c r="EP593" s="13"/>
      <c r="EQ593" s="13">
        <f>IF(AND(OR($P593="固・国A",$P593="固・国B",$P593="固"),OR($AJ593=PL①!$H$29,$AJ593=PL①!$H$30,$AJ593=PL①!$H$31)),1,0)</f>
        <v>0</v>
      </c>
      <c r="ER593" s="13">
        <f t="shared" si="156"/>
        <v>0</v>
      </c>
      <c r="ES593" s="13">
        <f>IF(ER593=0,1,IF($R$74="",0,VLOOKUP($R$74,PL②!A$58:$P$1530,ER593))+IF($AG$74="",0,VLOOKUP($AG$74,PL②!A$58:$P$1530,ER593))+IF($AV$74="",0,VLOOKUP($AV$74,PL②!A$58:$P$1530,ER593)))</f>
        <v>1</v>
      </c>
      <c r="ET593" s="13" t="str">
        <f t="shared" si="157"/>
        <v/>
      </c>
      <c r="EU593" s="13"/>
      <c r="EV593" s="13">
        <f>IF(OR($P593="固・国A",$P593="固・国B",$P593=PL①!$A$32,$P593=PL①!$A$33),1,0)</f>
        <v>1</v>
      </c>
      <c r="EY593" s="13">
        <f t="shared" si="158"/>
        <v>0</v>
      </c>
      <c r="EZ593" s="13">
        <f t="shared" si="159"/>
        <v>0</v>
      </c>
      <c r="FA593" s="13">
        <f>IF(AND($AJ593=PL①!$H$32,OR(入力①申請書項目!$P593="固・国A",入力①申請書項目!$P593="固・国B",入力①申請書項目!$P593="固")),1,0)</f>
        <v>0</v>
      </c>
      <c r="FB593" s="13">
        <f>IF(AND($R$70=PL②!$G$1,入力①申請書項目!$AJ593=PL①!$H$29,OR(入力①申請書項目!$P593="固・国A",入力①申請書項目!$P593="固・国B",入力①申請書項目!$P593=PL①!$A$32,入力①申請書項目!$P593=PL①!$A$33)),1,0)</f>
        <v>0</v>
      </c>
      <c r="FC593" s="13">
        <f>IF(AND($AW593=PL①!$D$29,OR(入力①申請書項目!$P593="固・国A",入力①申請書項目!$P593="固・国B",入力①申請書項目!$P593="固")),1,0)</f>
        <v>0</v>
      </c>
      <c r="FE593" s="27" t="str">
        <f t="shared" si="160"/>
        <v/>
      </c>
      <c r="FF593" s="27" t="str">
        <f t="shared" si="161"/>
        <v/>
      </c>
      <c r="FG593" s="27" t="str">
        <f t="shared" si="162"/>
        <v/>
      </c>
      <c r="FH593" s="27" t="str">
        <f t="shared" si="163"/>
        <v/>
      </c>
      <c r="FI593" s="27" t="str">
        <f t="shared" si="164"/>
        <v/>
      </c>
      <c r="FK593" s="42">
        <f t="shared" si="165"/>
        <v>1</v>
      </c>
      <c r="FL593" s="42" t="str">
        <f t="shared" si="154"/>
        <v/>
      </c>
    </row>
    <row r="594" spans="4:168" x14ac:dyDescent="0.15">
      <c r="D594" s="234">
        <v>424</v>
      </c>
      <c r="E594" s="933"/>
      <c r="F594" s="934"/>
      <c r="G594" s="935"/>
      <c r="H594" s="936"/>
      <c r="I594" s="937"/>
      <c r="J594" s="938"/>
      <c r="K594" s="939"/>
      <c r="L594" s="939"/>
      <c r="M594" s="930"/>
      <c r="N594" s="931"/>
      <c r="O594" s="932"/>
      <c r="P594" s="938"/>
      <c r="Q594" s="938"/>
      <c r="R594" s="938"/>
      <c r="S594" s="938"/>
      <c r="T594" s="940"/>
      <c r="U594" s="940"/>
      <c r="V594" s="940"/>
      <c r="W594" s="940"/>
      <c r="X594" s="940"/>
      <c r="Y594" s="940"/>
      <c r="Z594" s="940"/>
      <c r="AA594" s="940"/>
      <c r="AB594" s="940"/>
      <c r="AC594" s="940"/>
      <c r="AD594" s="941"/>
      <c r="AE594" s="942"/>
      <c r="AF594" s="942"/>
      <c r="AG594" s="952"/>
      <c r="AH594" s="952"/>
      <c r="AI594" s="943"/>
      <c r="AJ594" s="953"/>
      <c r="AK594" s="954"/>
      <c r="AL594" s="954"/>
      <c r="AM594" s="955"/>
      <c r="AN594" s="944"/>
      <c r="AO594" s="944"/>
      <c r="AP594" s="944"/>
      <c r="AQ594" s="951"/>
      <c r="AR594" s="952"/>
      <c r="AS594" s="945">
        <f t="shared" si="153"/>
        <v>0</v>
      </c>
      <c r="AT594" s="945"/>
      <c r="AU594" s="945"/>
      <c r="AV594" s="945"/>
      <c r="AW594" s="946"/>
      <c r="AX594" s="947"/>
      <c r="AY594" s="948"/>
      <c r="AZ594" s="948"/>
      <c r="BA594" s="948"/>
      <c r="BB594" s="948"/>
      <c r="DT594"/>
      <c r="DU594"/>
      <c r="DV594"/>
      <c r="DW594"/>
      <c r="DX594"/>
      <c r="DY594"/>
      <c r="DZ594"/>
      <c r="EA594"/>
      <c r="EB594"/>
      <c r="EC594"/>
      <c r="EL594" s="13"/>
      <c r="EM594" s="13"/>
      <c r="EN594" s="27">
        <f t="shared" si="166"/>
        <v>0</v>
      </c>
      <c r="EO594" s="27" t="str">
        <f t="shared" si="155"/>
        <v/>
      </c>
      <c r="EP594" s="13"/>
      <c r="EQ594" s="13">
        <f>IF(AND(OR($P594="固・国A",$P594="固・国B",$P594="固"),OR($AJ594=PL①!$H$29,$AJ594=PL①!$H$30,$AJ594=PL①!$H$31)),1,0)</f>
        <v>0</v>
      </c>
      <c r="ER594" s="13">
        <f t="shared" si="156"/>
        <v>0</v>
      </c>
      <c r="ES594" s="13">
        <f>IF(ER594=0,1,IF($R$74="",0,VLOOKUP($R$74,PL②!A$58:$P$1530,ER594))+IF($AG$74="",0,VLOOKUP($AG$74,PL②!A$58:$P$1530,ER594))+IF($AV$74="",0,VLOOKUP($AV$74,PL②!A$58:$P$1530,ER594)))</f>
        <v>1</v>
      </c>
      <c r="ET594" s="13" t="str">
        <f t="shared" si="157"/>
        <v/>
      </c>
      <c r="EU594" s="13"/>
      <c r="EV594" s="13">
        <f>IF(OR($P594="固・国A",$P594="固・国B",$P594=PL①!$A$32,$P594=PL①!$A$33),1,0)</f>
        <v>1</v>
      </c>
      <c r="EY594" s="13">
        <f t="shared" si="158"/>
        <v>0</v>
      </c>
      <c r="EZ594" s="13">
        <f t="shared" si="159"/>
        <v>0</v>
      </c>
      <c r="FA594" s="13">
        <f>IF(AND($AJ594=PL①!$H$32,OR(入力①申請書項目!$P594="固・国A",入力①申請書項目!$P594="固・国B",入力①申請書項目!$P594="固")),1,0)</f>
        <v>0</v>
      </c>
      <c r="FB594" s="13">
        <f>IF(AND($R$70=PL②!$G$1,入力①申請書項目!$AJ594=PL①!$H$29,OR(入力①申請書項目!$P594="固・国A",入力①申請書項目!$P594="固・国B",入力①申請書項目!$P594=PL①!$A$32,入力①申請書項目!$P594=PL①!$A$33)),1,0)</f>
        <v>0</v>
      </c>
      <c r="FC594" s="13">
        <f>IF(AND($AW594=PL①!$D$29,OR(入力①申請書項目!$P594="固・国A",入力①申請書項目!$P594="固・国B",入力①申請書項目!$P594="固")),1,0)</f>
        <v>0</v>
      </c>
      <c r="FE594" s="27" t="str">
        <f t="shared" si="160"/>
        <v/>
      </c>
      <c r="FF594" s="27" t="str">
        <f t="shared" si="161"/>
        <v/>
      </c>
      <c r="FG594" s="27" t="str">
        <f t="shared" si="162"/>
        <v/>
      </c>
      <c r="FH594" s="27" t="str">
        <f t="shared" si="163"/>
        <v/>
      </c>
      <c r="FI594" s="27" t="str">
        <f t="shared" si="164"/>
        <v/>
      </c>
      <c r="FK594" s="42">
        <f t="shared" si="165"/>
        <v>1</v>
      </c>
      <c r="FL594" s="42" t="str">
        <f t="shared" si="154"/>
        <v/>
      </c>
    </row>
    <row r="595" spans="4:168" x14ac:dyDescent="0.15">
      <c r="D595" s="234">
        <v>425</v>
      </c>
      <c r="E595" s="933"/>
      <c r="F595" s="934"/>
      <c r="G595" s="935"/>
      <c r="H595" s="936"/>
      <c r="I595" s="937"/>
      <c r="J595" s="938"/>
      <c r="K595" s="939"/>
      <c r="L595" s="939"/>
      <c r="M595" s="930"/>
      <c r="N595" s="931"/>
      <c r="O595" s="932"/>
      <c r="P595" s="938"/>
      <c r="Q595" s="938"/>
      <c r="R595" s="938"/>
      <c r="S595" s="938"/>
      <c r="T595" s="940"/>
      <c r="U595" s="940"/>
      <c r="V595" s="940"/>
      <c r="W595" s="940"/>
      <c r="X595" s="940"/>
      <c r="Y595" s="940"/>
      <c r="Z595" s="940"/>
      <c r="AA595" s="940"/>
      <c r="AB595" s="940"/>
      <c r="AC595" s="940"/>
      <c r="AD595" s="941"/>
      <c r="AE595" s="942"/>
      <c r="AF595" s="942"/>
      <c r="AG595" s="943"/>
      <c r="AH595" s="940"/>
      <c r="AI595" s="940"/>
      <c r="AJ595" s="938"/>
      <c r="AK595" s="938"/>
      <c r="AL595" s="938"/>
      <c r="AM595" s="938"/>
      <c r="AN595" s="944"/>
      <c r="AO595" s="944"/>
      <c r="AP595" s="944"/>
      <c r="AQ595" s="940"/>
      <c r="AR595" s="940"/>
      <c r="AS595" s="945">
        <f t="shared" si="153"/>
        <v>0</v>
      </c>
      <c r="AT595" s="945"/>
      <c r="AU595" s="945"/>
      <c r="AV595" s="945"/>
      <c r="AW595" s="946"/>
      <c r="AX595" s="947"/>
      <c r="AY595" s="948"/>
      <c r="AZ595" s="948"/>
      <c r="BA595" s="948"/>
      <c r="BB595" s="948"/>
      <c r="DT595"/>
      <c r="DU595"/>
      <c r="DV595"/>
      <c r="DW595"/>
      <c r="DX595"/>
      <c r="DY595"/>
      <c r="DZ595"/>
      <c r="EA595"/>
      <c r="EB595"/>
      <c r="EC595"/>
      <c r="EL595" s="13"/>
      <c r="EM595" s="13"/>
      <c r="EN595" s="27">
        <f t="shared" si="166"/>
        <v>0</v>
      </c>
      <c r="EO595" s="27" t="str">
        <f t="shared" si="155"/>
        <v/>
      </c>
      <c r="EP595" s="13"/>
      <c r="EQ595" s="13">
        <f>IF(AND(OR($P595="固・国A",$P595="固・国B",$P595="固"),OR($AJ595=PL①!$H$29,$AJ595=PL①!$H$30,$AJ595=PL①!$H$31)),1,0)</f>
        <v>0</v>
      </c>
      <c r="ER595" s="13">
        <f t="shared" si="156"/>
        <v>0</v>
      </c>
      <c r="ES595" s="13">
        <f>IF(ER595=0,1,IF($R$74="",0,VLOOKUP($R$74,PL②!A$58:$P$1530,ER595))+IF($AG$74="",0,VLOOKUP($AG$74,PL②!A$58:$P$1530,ER595))+IF($AV$74="",0,VLOOKUP($AV$74,PL②!A$58:$P$1530,ER595)))</f>
        <v>1</v>
      </c>
      <c r="ET595" s="13" t="str">
        <f t="shared" si="157"/>
        <v/>
      </c>
      <c r="EU595" s="13"/>
      <c r="EV595" s="13">
        <f>IF(OR($P595="固・国A",$P595="固・国B",$P595=PL①!$A$32,$P595=PL①!$A$33),1,0)</f>
        <v>1</v>
      </c>
      <c r="EY595" s="13">
        <f t="shared" si="158"/>
        <v>0</v>
      </c>
      <c r="EZ595" s="13">
        <f t="shared" si="159"/>
        <v>0</v>
      </c>
      <c r="FA595" s="13">
        <f>IF(AND($AJ595=PL①!$H$32,OR(入力①申請書項目!$P595="固・国A",入力①申請書項目!$P595="固・国B",入力①申請書項目!$P595="固")),1,0)</f>
        <v>0</v>
      </c>
      <c r="FB595" s="13">
        <f>IF(AND($R$70=PL②!$G$1,入力①申請書項目!$AJ595=PL①!$H$29,OR(入力①申請書項目!$P595="固・国A",入力①申請書項目!$P595="固・国B",入力①申請書項目!$P595=PL①!$A$32,入力①申請書項目!$P595=PL①!$A$33)),1,0)</f>
        <v>0</v>
      </c>
      <c r="FC595" s="13">
        <f>IF(AND($AW595=PL①!$D$29,OR(入力①申請書項目!$P595="固・国A",入力①申請書項目!$P595="固・国B",入力①申請書項目!$P595="固")),1,0)</f>
        <v>0</v>
      </c>
      <c r="FE595" s="27" t="str">
        <f t="shared" si="160"/>
        <v/>
      </c>
      <c r="FF595" s="27" t="str">
        <f t="shared" si="161"/>
        <v/>
      </c>
      <c r="FG595" s="27" t="str">
        <f t="shared" si="162"/>
        <v/>
      </c>
      <c r="FH595" s="27" t="str">
        <f t="shared" si="163"/>
        <v/>
      </c>
      <c r="FI595" s="27" t="str">
        <f t="shared" si="164"/>
        <v/>
      </c>
      <c r="FK595" s="42">
        <f t="shared" si="165"/>
        <v>1</v>
      </c>
      <c r="FL595" s="42" t="str">
        <f t="shared" si="154"/>
        <v/>
      </c>
    </row>
    <row r="596" spans="4:168" x14ac:dyDescent="0.15">
      <c r="D596" s="234">
        <v>426</v>
      </c>
      <c r="E596" s="933"/>
      <c r="F596" s="934"/>
      <c r="G596" s="935"/>
      <c r="H596" s="936"/>
      <c r="I596" s="937"/>
      <c r="J596" s="938"/>
      <c r="K596" s="939"/>
      <c r="L596" s="939"/>
      <c r="M596" s="930"/>
      <c r="N596" s="931"/>
      <c r="O596" s="932"/>
      <c r="P596" s="938"/>
      <c r="Q596" s="938"/>
      <c r="R596" s="938"/>
      <c r="S596" s="938"/>
      <c r="T596" s="940"/>
      <c r="U596" s="940"/>
      <c r="V596" s="940"/>
      <c r="W596" s="940"/>
      <c r="X596" s="940"/>
      <c r="Y596" s="940"/>
      <c r="Z596" s="940"/>
      <c r="AA596" s="940"/>
      <c r="AB596" s="940"/>
      <c r="AC596" s="940"/>
      <c r="AD596" s="949"/>
      <c r="AE596" s="950"/>
      <c r="AF596" s="950"/>
      <c r="AG596" s="943"/>
      <c r="AH596" s="940"/>
      <c r="AI596" s="940"/>
      <c r="AJ596" s="938"/>
      <c r="AK596" s="938"/>
      <c r="AL596" s="938"/>
      <c r="AM596" s="938"/>
      <c r="AN596" s="944"/>
      <c r="AO596" s="944"/>
      <c r="AP596" s="944"/>
      <c r="AQ596" s="940"/>
      <c r="AR596" s="940"/>
      <c r="AS596" s="945">
        <f t="shared" si="153"/>
        <v>0</v>
      </c>
      <c r="AT596" s="945"/>
      <c r="AU596" s="945"/>
      <c r="AV596" s="945"/>
      <c r="AW596" s="946"/>
      <c r="AX596" s="947"/>
      <c r="AY596" s="948"/>
      <c r="AZ596" s="948"/>
      <c r="BA596" s="948"/>
      <c r="BB596" s="948"/>
      <c r="DT596"/>
      <c r="DU596"/>
      <c r="DV596"/>
      <c r="DW596"/>
      <c r="DX596"/>
      <c r="DY596"/>
      <c r="DZ596"/>
      <c r="EA596"/>
      <c r="EB596"/>
      <c r="EC596"/>
      <c r="EL596" s="13"/>
      <c r="EM596" s="13"/>
      <c r="EN596" s="27">
        <f t="shared" si="166"/>
        <v>0</v>
      </c>
      <c r="EO596" s="27" t="str">
        <f t="shared" si="155"/>
        <v/>
      </c>
      <c r="EP596" s="13"/>
      <c r="EQ596" s="13">
        <f>IF(AND(OR($P596="固・国A",$P596="固・国B",$P596="固"),OR($AJ596=PL①!$H$29,$AJ596=PL①!$H$30,$AJ596=PL①!$H$31)),1,0)</f>
        <v>0</v>
      </c>
      <c r="ER596" s="13">
        <f t="shared" si="156"/>
        <v>0</v>
      </c>
      <c r="ES596" s="13">
        <f>IF(ER596=0,1,IF($R$74="",0,VLOOKUP($R$74,PL②!A$58:$P$1530,ER596))+IF($AG$74="",0,VLOOKUP($AG$74,PL②!A$58:$P$1530,ER596))+IF($AV$74="",0,VLOOKUP($AV$74,PL②!A$58:$P$1530,ER596)))</f>
        <v>1</v>
      </c>
      <c r="ET596" s="13" t="str">
        <f t="shared" si="157"/>
        <v/>
      </c>
      <c r="EU596" s="13"/>
      <c r="EV596" s="13">
        <f>IF(OR($P596="固・国A",$P596="固・国B",$P596=PL①!$A$32,$P596=PL①!$A$33),1,0)</f>
        <v>1</v>
      </c>
      <c r="EY596" s="13">
        <f t="shared" si="158"/>
        <v>0</v>
      </c>
      <c r="EZ596" s="13">
        <f t="shared" si="159"/>
        <v>0</v>
      </c>
      <c r="FA596" s="13">
        <f>IF(AND($AJ596=PL①!$H$32,OR(入力①申請書項目!$P596="固・国A",入力①申請書項目!$P596="固・国B",入力①申請書項目!$P596="固")),1,0)</f>
        <v>0</v>
      </c>
      <c r="FB596" s="13">
        <f>IF(AND($R$70=PL②!$G$1,入力①申請書項目!$AJ596=PL①!$H$29,OR(入力①申請書項目!$P596="固・国A",入力①申請書項目!$P596="固・国B",入力①申請書項目!$P596=PL①!$A$32,入力①申請書項目!$P596=PL①!$A$33)),1,0)</f>
        <v>0</v>
      </c>
      <c r="FC596" s="13">
        <f>IF(AND($AW596=PL①!$D$29,OR(入力①申請書項目!$P596="固・国A",入力①申請書項目!$P596="固・国B",入力①申請書項目!$P596="固")),1,0)</f>
        <v>0</v>
      </c>
      <c r="FE596" s="27" t="str">
        <f t="shared" si="160"/>
        <v/>
      </c>
      <c r="FF596" s="27" t="str">
        <f t="shared" si="161"/>
        <v/>
      </c>
      <c r="FG596" s="27" t="str">
        <f t="shared" si="162"/>
        <v/>
      </c>
      <c r="FH596" s="27" t="str">
        <f t="shared" si="163"/>
        <v/>
      </c>
      <c r="FI596" s="27" t="str">
        <f t="shared" si="164"/>
        <v/>
      </c>
      <c r="FK596" s="42">
        <f t="shared" si="165"/>
        <v>1</v>
      </c>
      <c r="FL596" s="42" t="str">
        <f t="shared" si="154"/>
        <v/>
      </c>
    </row>
    <row r="597" spans="4:168" x14ac:dyDescent="0.15">
      <c r="D597" s="234">
        <v>427</v>
      </c>
      <c r="E597" s="933"/>
      <c r="F597" s="934"/>
      <c r="G597" s="935"/>
      <c r="H597" s="936"/>
      <c r="I597" s="937"/>
      <c r="J597" s="938"/>
      <c r="K597" s="939"/>
      <c r="L597" s="939"/>
      <c r="M597" s="930"/>
      <c r="N597" s="931"/>
      <c r="O597" s="932"/>
      <c r="P597" s="938"/>
      <c r="Q597" s="938"/>
      <c r="R597" s="938"/>
      <c r="S597" s="938"/>
      <c r="T597" s="940"/>
      <c r="U597" s="940"/>
      <c r="V597" s="940"/>
      <c r="W597" s="940"/>
      <c r="X597" s="940"/>
      <c r="Y597" s="940"/>
      <c r="Z597" s="940"/>
      <c r="AA597" s="940"/>
      <c r="AB597" s="940"/>
      <c r="AC597" s="940"/>
      <c r="AD597" s="941"/>
      <c r="AE597" s="942"/>
      <c r="AF597" s="942"/>
      <c r="AG597" s="952"/>
      <c r="AH597" s="952"/>
      <c r="AI597" s="943"/>
      <c r="AJ597" s="953"/>
      <c r="AK597" s="954"/>
      <c r="AL597" s="954"/>
      <c r="AM597" s="955"/>
      <c r="AN597" s="944"/>
      <c r="AO597" s="944"/>
      <c r="AP597" s="944"/>
      <c r="AQ597" s="951"/>
      <c r="AR597" s="952"/>
      <c r="AS597" s="945">
        <f t="shared" si="153"/>
        <v>0</v>
      </c>
      <c r="AT597" s="945"/>
      <c r="AU597" s="945"/>
      <c r="AV597" s="945"/>
      <c r="AW597" s="946"/>
      <c r="AX597" s="947"/>
      <c r="AY597" s="948"/>
      <c r="AZ597" s="948"/>
      <c r="BA597" s="948"/>
      <c r="BB597" s="948"/>
      <c r="DT597"/>
      <c r="DU597"/>
      <c r="DV597"/>
      <c r="DW597"/>
      <c r="DX597"/>
      <c r="DY597"/>
      <c r="DZ597"/>
      <c r="EA597"/>
      <c r="EB597"/>
      <c r="EC597"/>
      <c r="EL597" s="13"/>
      <c r="EM597" s="13"/>
      <c r="EN597" s="27">
        <f t="shared" si="166"/>
        <v>0</v>
      </c>
      <c r="EO597" s="27" t="str">
        <f t="shared" si="155"/>
        <v/>
      </c>
      <c r="EP597" s="13"/>
      <c r="EQ597" s="13">
        <f>IF(AND(OR($P597="固・国A",$P597="固・国B",$P597="固"),OR($AJ597=PL①!$H$29,$AJ597=PL①!$H$30,$AJ597=PL①!$H$31)),1,0)</f>
        <v>0</v>
      </c>
      <c r="ER597" s="13">
        <f t="shared" si="156"/>
        <v>0</v>
      </c>
      <c r="ES597" s="13">
        <f>IF(ER597=0,1,IF($R$74="",0,VLOOKUP($R$74,PL②!A$58:$P$1530,ER597))+IF($AG$74="",0,VLOOKUP($AG$74,PL②!A$58:$P$1530,ER597))+IF($AV$74="",0,VLOOKUP($AV$74,PL②!A$58:$P$1530,ER597)))</f>
        <v>1</v>
      </c>
      <c r="ET597" s="13" t="str">
        <f t="shared" si="157"/>
        <v/>
      </c>
      <c r="EU597" s="13"/>
      <c r="EV597" s="13">
        <f>IF(OR($P597="固・国A",$P597="固・国B",$P597=PL①!$A$32,$P597=PL①!$A$33),1,0)</f>
        <v>1</v>
      </c>
      <c r="EY597" s="13">
        <f t="shared" si="158"/>
        <v>0</v>
      </c>
      <c r="EZ597" s="13">
        <f t="shared" si="159"/>
        <v>0</v>
      </c>
      <c r="FA597" s="13">
        <f>IF(AND($AJ597=PL①!$H$32,OR(入力①申請書項目!$P597="固・国A",入力①申請書項目!$P597="固・国B",入力①申請書項目!$P597="固")),1,0)</f>
        <v>0</v>
      </c>
      <c r="FB597" s="13">
        <f>IF(AND($R$70=PL②!$G$1,入力①申請書項目!$AJ597=PL①!$H$29,OR(入力①申請書項目!$P597="固・国A",入力①申請書項目!$P597="固・国B",入力①申請書項目!$P597=PL①!$A$32,入力①申請書項目!$P597=PL①!$A$33)),1,0)</f>
        <v>0</v>
      </c>
      <c r="FC597" s="13">
        <f>IF(AND($AW597=PL①!$D$29,OR(入力①申請書項目!$P597="固・国A",入力①申請書項目!$P597="固・国B",入力①申請書項目!$P597="固")),1,0)</f>
        <v>0</v>
      </c>
      <c r="FE597" s="27" t="str">
        <f t="shared" si="160"/>
        <v/>
      </c>
      <c r="FF597" s="27" t="str">
        <f t="shared" si="161"/>
        <v/>
      </c>
      <c r="FG597" s="27" t="str">
        <f t="shared" si="162"/>
        <v/>
      </c>
      <c r="FH597" s="27" t="str">
        <f t="shared" si="163"/>
        <v/>
      </c>
      <c r="FI597" s="27" t="str">
        <f t="shared" si="164"/>
        <v/>
      </c>
      <c r="FK597" s="42">
        <f t="shared" si="165"/>
        <v>1</v>
      </c>
      <c r="FL597" s="42" t="str">
        <f t="shared" si="154"/>
        <v/>
      </c>
    </row>
    <row r="598" spans="4:168" x14ac:dyDescent="0.15">
      <c r="D598" s="234">
        <v>428</v>
      </c>
      <c r="E598" s="933"/>
      <c r="F598" s="934"/>
      <c r="G598" s="935"/>
      <c r="H598" s="936"/>
      <c r="I598" s="937"/>
      <c r="J598" s="938"/>
      <c r="K598" s="939"/>
      <c r="L598" s="939"/>
      <c r="M598" s="930"/>
      <c r="N598" s="931"/>
      <c r="O598" s="932"/>
      <c r="P598" s="938"/>
      <c r="Q598" s="938"/>
      <c r="R598" s="938"/>
      <c r="S598" s="938"/>
      <c r="T598" s="940"/>
      <c r="U598" s="940"/>
      <c r="V598" s="940"/>
      <c r="W598" s="940"/>
      <c r="X598" s="940"/>
      <c r="Y598" s="940"/>
      <c r="Z598" s="940"/>
      <c r="AA598" s="940"/>
      <c r="AB598" s="940"/>
      <c r="AC598" s="940"/>
      <c r="AD598" s="941"/>
      <c r="AE598" s="942"/>
      <c r="AF598" s="942"/>
      <c r="AG598" s="943"/>
      <c r="AH598" s="940"/>
      <c r="AI598" s="940"/>
      <c r="AJ598" s="938"/>
      <c r="AK598" s="938"/>
      <c r="AL598" s="938"/>
      <c r="AM598" s="938"/>
      <c r="AN598" s="944"/>
      <c r="AO598" s="944"/>
      <c r="AP598" s="944"/>
      <c r="AQ598" s="940"/>
      <c r="AR598" s="940"/>
      <c r="AS598" s="945">
        <f t="shared" si="153"/>
        <v>0</v>
      </c>
      <c r="AT598" s="945"/>
      <c r="AU598" s="945"/>
      <c r="AV598" s="945"/>
      <c r="AW598" s="946"/>
      <c r="AX598" s="947"/>
      <c r="AY598" s="948"/>
      <c r="AZ598" s="948"/>
      <c r="BA598" s="948"/>
      <c r="BB598" s="948"/>
      <c r="DT598"/>
      <c r="DU598"/>
      <c r="DV598"/>
      <c r="DW598"/>
      <c r="DX598"/>
      <c r="DY598"/>
      <c r="DZ598"/>
      <c r="EA598"/>
      <c r="EB598"/>
      <c r="EC598"/>
      <c r="EL598" s="13"/>
      <c r="EM598" s="13"/>
      <c r="EN598" s="27">
        <f t="shared" si="166"/>
        <v>0</v>
      </c>
      <c r="EO598" s="27" t="str">
        <f t="shared" si="155"/>
        <v/>
      </c>
      <c r="EP598" s="13"/>
      <c r="EQ598" s="13">
        <f>IF(AND(OR($P598="固・国A",$P598="固・国B",$P598="固"),OR($AJ598=PL①!$H$29,$AJ598=PL①!$H$30,$AJ598=PL①!$H$31)),1,0)</f>
        <v>0</v>
      </c>
      <c r="ER598" s="13">
        <f t="shared" si="156"/>
        <v>0</v>
      </c>
      <c r="ES598" s="13">
        <f>IF(ER598=0,1,IF($R$74="",0,VLOOKUP($R$74,PL②!A$58:$P$1530,ER598))+IF($AG$74="",0,VLOOKUP($AG$74,PL②!A$58:$P$1530,ER598))+IF($AV$74="",0,VLOOKUP($AV$74,PL②!A$58:$P$1530,ER598)))</f>
        <v>1</v>
      </c>
      <c r="ET598" s="13" t="str">
        <f t="shared" si="157"/>
        <v/>
      </c>
      <c r="EU598" s="13"/>
      <c r="EV598" s="13">
        <f>IF(OR($P598="固・国A",$P598="固・国B",$P598=PL①!$A$32,$P598=PL①!$A$33),1,0)</f>
        <v>1</v>
      </c>
      <c r="EY598" s="13">
        <f t="shared" si="158"/>
        <v>0</v>
      </c>
      <c r="EZ598" s="13">
        <f t="shared" si="159"/>
        <v>0</v>
      </c>
      <c r="FA598" s="13">
        <f>IF(AND($AJ598=PL①!$H$32,OR(入力①申請書項目!$P598="固・国A",入力①申請書項目!$P598="固・国B",入力①申請書項目!$P598="固")),1,0)</f>
        <v>0</v>
      </c>
      <c r="FB598" s="13">
        <f>IF(AND($R$70=PL②!$G$1,入力①申請書項目!$AJ598=PL①!$H$29,OR(入力①申請書項目!$P598="固・国A",入力①申請書項目!$P598="固・国B",入力①申請書項目!$P598=PL①!$A$32,入力①申請書項目!$P598=PL①!$A$33)),1,0)</f>
        <v>0</v>
      </c>
      <c r="FC598" s="13">
        <f>IF(AND($AW598=PL①!$D$29,OR(入力①申請書項目!$P598="固・国A",入力①申請書項目!$P598="固・国B",入力①申請書項目!$P598="固")),1,0)</f>
        <v>0</v>
      </c>
      <c r="FE598" s="27" t="str">
        <f t="shared" si="160"/>
        <v/>
      </c>
      <c r="FF598" s="27" t="str">
        <f t="shared" si="161"/>
        <v/>
      </c>
      <c r="FG598" s="27" t="str">
        <f t="shared" si="162"/>
        <v/>
      </c>
      <c r="FH598" s="27" t="str">
        <f t="shared" si="163"/>
        <v/>
      </c>
      <c r="FI598" s="27" t="str">
        <f t="shared" si="164"/>
        <v/>
      </c>
      <c r="FK598" s="42">
        <f t="shared" si="165"/>
        <v>1</v>
      </c>
      <c r="FL598" s="42" t="str">
        <f t="shared" si="154"/>
        <v/>
      </c>
    </row>
    <row r="599" spans="4:168" x14ac:dyDescent="0.15">
      <c r="D599" s="234">
        <v>429</v>
      </c>
      <c r="E599" s="933"/>
      <c r="F599" s="934"/>
      <c r="G599" s="935"/>
      <c r="H599" s="936"/>
      <c r="I599" s="937"/>
      <c r="J599" s="938"/>
      <c r="K599" s="939"/>
      <c r="L599" s="939"/>
      <c r="M599" s="930"/>
      <c r="N599" s="931"/>
      <c r="O599" s="932"/>
      <c r="P599" s="938"/>
      <c r="Q599" s="938"/>
      <c r="R599" s="938"/>
      <c r="S599" s="938"/>
      <c r="T599" s="940"/>
      <c r="U599" s="940"/>
      <c r="V599" s="940"/>
      <c r="W599" s="940"/>
      <c r="X599" s="940"/>
      <c r="Y599" s="940"/>
      <c r="Z599" s="940"/>
      <c r="AA599" s="940"/>
      <c r="AB599" s="940"/>
      <c r="AC599" s="940"/>
      <c r="AD599" s="949"/>
      <c r="AE599" s="950"/>
      <c r="AF599" s="950"/>
      <c r="AG599" s="943"/>
      <c r="AH599" s="940"/>
      <c r="AI599" s="940"/>
      <c r="AJ599" s="938"/>
      <c r="AK599" s="938"/>
      <c r="AL599" s="938"/>
      <c r="AM599" s="938"/>
      <c r="AN599" s="944"/>
      <c r="AO599" s="944"/>
      <c r="AP599" s="944"/>
      <c r="AQ599" s="940"/>
      <c r="AR599" s="940"/>
      <c r="AS599" s="945">
        <f t="shared" ref="AS599:AS662" si="167">AN599*AQ599</f>
        <v>0</v>
      </c>
      <c r="AT599" s="945"/>
      <c r="AU599" s="945"/>
      <c r="AV599" s="945"/>
      <c r="AW599" s="946"/>
      <c r="AX599" s="947"/>
      <c r="AY599" s="948"/>
      <c r="AZ599" s="948"/>
      <c r="BA599" s="948"/>
      <c r="BB599" s="948"/>
      <c r="DT599"/>
      <c r="DU599"/>
      <c r="DV599"/>
      <c r="DW599"/>
      <c r="DX599"/>
      <c r="DY599"/>
      <c r="DZ599"/>
      <c r="EA599"/>
      <c r="EB599"/>
      <c r="EC599"/>
      <c r="EL599" s="13"/>
      <c r="EM599" s="13"/>
      <c r="EN599" s="27">
        <f t="shared" si="166"/>
        <v>0</v>
      </c>
      <c r="EO599" s="27" t="str">
        <f t="shared" si="155"/>
        <v/>
      </c>
      <c r="EP599" s="13"/>
      <c r="EQ599" s="13">
        <f>IF(AND(OR($P599="固・国A",$P599="固・国B",$P599="固"),OR($AJ599=PL①!$H$29,$AJ599=PL①!$H$30,$AJ599=PL①!$H$31)),1,0)</f>
        <v>0</v>
      </c>
      <c r="ER599" s="13">
        <f t="shared" si="156"/>
        <v>0</v>
      </c>
      <c r="ES599" s="13">
        <f>IF(ER599=0,1,IF($R$74="",0,VLOOKUP($R$74,PL②!A$58:$P$1530,ER599))+IF($AG$74="",0,VLOOKUP($AG$74,PL②!A$58:$P$1530,ER599))+IF($AV$74="",0,VLOOKUP($AV$74,PL②!A$58:$P$1530,ER599)))</f>
        <v>1</v>
      </c>
      <c r="ET599" s="13" t="str">
        <f t="shared" si="157"/>
        <v/>
      </c>
      <c r="EU599" s="13"/>
      <c r="EV599" s="13">
        <f>IF(OR($P599="固・国A",$P599="固・国B",$P599=PL①!$A$32,$P599=PL①!$A$33),1,0)</f>
        <v>1</v>
      </c>
      <c r="EY599" s="13">
        <f t="shared" si="158"/>
        <v>0</v>
      </c>
      <c r="EZ599" s="13">
        <f t="shared" si="159"/>
        <v>0</v>
      </c>
      <c r="FA599" s="13">
        <f>IF(AND($AJ599=PL①!$H$32,OR(入力①申請書項目!$P599="固・国A",入力①申請書項目!$P599="固・国B",入力①申請書項目!$P599="固")),1,0)</f>
        <v>0</v>
      </c>
      <c r="FB599" s="13">
        <f>IF(AND($R$70=PL②!$G$1,入力①申請書項目!$AJ599=PL①!$H$29,OR(入力①申請書項目!$P599="固・国A",入力①申請書項目!$P599="固・国B",入力①申請書項目!$P599=PL①!$A$32,入力①申請書項目!$P599=PL①!$A$33)),1,0)</f>
        <v>0</v>
      </c>
      <c r="FC599" s="13">
        <f>IF(AND($AW599=PL①!$D$29,OR(入力①申請書項目!$P599="固・国A",入力①申請書項目!$P599="固・国B",入力①申請書項目!$P599="固")),1,0)</f>
        <v>0</v>
      </c>
      <c r="FE599" s="27" t="str">
        <f t="shared" si="160"/>
        <v/>
      </c>
      <c r="FF599" s="27" t="str">
        <f t="shared" si="161"/>
        <v/>
      </c>
      <c r="FG599" s="27" t="str">
        <f t="shared" si="162"/>
        <v/>
      </c>
      <c r="FH599" s="27" t="str">
        <f t="shared" si="163"/>
        <v/>
      </c>
      <c r="FI599" s="27" t="str">
        <f t="shared" si="164"/>
        <v/>
      </c>
      <c r="FK599" s="42">
        <f t="shared" si="165"/>
        <v>1</v>
      </c>
      <c r="FL599" s="42" t="str">
        <f t="shared" si="154"/>
        <v/>
      </c>
    </row>
    <row r="600" spans="4:168" x14ac:dyDescent="0.15">
      <c r="D600" s="234">
        <v>430</v>
      </c>
      <c r="E600" s="933"/>
      <c r="F600" s="934"/>
      <c r="G600" s="935"/>
      <c r="H600" s="936"/>
      <c r="I600" s="937"/>
      <c r="J600" s="938"/>
      <c r="K600" s="939"/>
      <c r="L600" s="939"/>
      <c r="M600" s="930"/>
      <c r="N600" s="931"/>
      <c r="O600" s="932"/>
      <c r="P600" s="938"/>
      <c r="Q600" s="938"/>
      <c r="R600" s="938"/>
      <c r="S600" s="938"/>
      <c r="T600" s="940"/>
      <c r="U600" s="940"/>
      <c r="V600" s="940"/>
      <c r="W600" s="940"/>
      <c r="X600" s="940"/>
      <c r="Y600" s="940"/>
      <c r="Z600" s="940"/>
      <c r="AA600" s="940"/>
      <c r="AB600" s="940"/>
      <c r="AC600" s="940"/>
      <c r="AD600" s="941"/>
      <c r="AE600" s="942"/>
      <c r="AF600" s="942"/>
      <c r="AG600" s="952"/>
      <c r="AH600" s="952"/>
      <c r="AI600" s="943"/>
      <c r="AJ600" s="953"/>
      <c r="AK600" s="954"/>
      <c r="AL600" s="954"/>
      <c r="AM600" s="955"/>
      <c r="AN600" s="944"/>
      <c r="AO600" s="944"/>
      <c r="AP600" s="944"/>
      <c r="AQ600" s="951"/>
      <c r="AR600" s="952"/>
      <c r="AS600" s="945">
        <f t="shared" si="167"/>
        <v>0</v>
      </c>
      <c r="AT600" s="945"/>
      <c r="AU600" s="945"/>
      <c r="AV600" s="945"/>
      <c r="AW600" s="946"/>
      <c r="AX600" s="947"/>
      <c r="AY600" s="948"/>
      <c r="AZ600" s="948"/>
      <c r="BA600" s="948"/>
      <c r="BB600" s="948"/>
      <c r="DT600"/>
      <c r="DU600"/>
      <c r="DV600"/>
      <c r="DW600"/>
      <c r="DX600"/>
      <c r="DY600"/>
      <c r="DZ600"/>
      <c r="EA600"/>
      <c r="EB600"/>
      <c r="EC600"/>
      <c r="EL600" s="13"/>
      <c r="EM600" s="13"/>
      <c r="EN600" s="27">
        <f t="shared" si="166"/>
        <v>0</v>
      </c>
      <c r="EO600" s="27" t="str">
        <f t="shared" si="155"/>
        <v/>
      </c>
      <c r="EP600" s="13"/>
      <c r="EQ600" s="13">
        <f>IF(AND(OR($P600="固・国A",$P600="固・国B",$P600="固"),OR($AJ600=PL①!$H$29,$AJ600=PL①!$H$30,$AJ600=PL①!$H$31)),1,0)</f>
        <v>0</v>
      </c>
      <c r="ER600" s="13">
        <f t="shared" si="156"/>
        <v>0</v>
      </c>
      <c r="ES600" s="13">
        <f>IF(ER600=0,1,IF($R$74="",0,VLOOKUP($R$74,PL②!A$58:$P$1530,ER600))+IF($AG$74="",0,VLOOKUP($AG$74,PL②!A$58:$P$1530,ER600))+IF($AV$74="",0,VLOOKUP($AV$74,PL②!A$58:$P$1530,ER600)))</f>
        <v>1</v>
      </c>
      <c r="ET600" s="13" t="str">
        <f t="shared" si="157"/>
        <v/>
      </c>
      <c r="EU600" s="13"/>
      <c r="EV600" s="13">
        <f>IF(OR($P600="固・国A",$P600="固・国B",$P600=PL①!$A$32,$P600=PL①!$A$33),1,0)</f>
        <v>1</v>
      </c>
      <c r="EY600" s="13">
        <f t="shared" si="158"/>
        <v>0</v>
      </c>
      <c r="EZ600" s="13">
        <f t="shared" si="159"/>
        <v>0</v>
      </c>
      <c r="FA600" s="13">
        <f>IF(AND($AJ600=PL①!$H$32,OR(入力①申請書項目!$P600="固・国A",入力①申請書項目!$P600="固・国B",入力①申請書項目!$P600="固")),1,0)</f>
        <v>0</v>
      </c>
      <c r="FB600" s="13">
        <f>IF(AND($R$70=PL②!$G$1,入力①申請書項目!$AJ600=PL①!$H$29,OR(入力①申請書項目!$P600="固・国A",入力①申請書項目!$P600="固・国B",入力①申請書項目!$P600=PL①!$A$32,入力①申請書項目!$P600=PL①!$A$33)),1,0)</f>
        <v>0</v>
      </c>
      <c r="FC600" s="13">
        <f>IF(AND($AW600=PL①!$D$29,OR(入力①申請書項目!$P600="固・国A",入力①申請書項目!$P600="固・国B",入力①申請書項目!$P600="固")),1,0)</f>
        <v>0</v>
      </c>
      <c r="FE600" s="27" t="str">
        <f t="shared" si="160"/>
        <v/>
      </c>
      <c r="FF600" s="27" t="str">
        <f t="shared" si="161"/>
        <v/>
      </c>
      <c r="FG600" s="27" t="str">
        <f t="shared" si="162"/>
        <v/>
      </c>
      <c r="FH600" s="27" t="str">
        <f t="shared" si="163"/>
        <v/>
      </c>
      <c r="FI600" s="27" t="str">
        <f t="shared" si="164"/>
        <v/>
      </c>
      <c r="FK600" s="42">
        <f t="shared" si="165"/>
        <v>1</v>
      </c>
      <c r="FL600" s="42" t="str">
        <f t="shared" si="154"/>
        <v/>
      </c>
    </row>
    <row r="601" spans="4:168" x14ac:dyDescent="0.15">
      <c r="D601" s="234">
        <v>431</v>
      </c>
      <c r="E601" s="933"/>
      <c r="F601" s="934"/>
      <c r="G601" s="935"/>
      <c r="H601" s="936"/>
      <c r="I601" s="937"/>
      <c r="J601" s="938"/>
      <c r="K601" s="939"/>
      <c r="L601" s="939"/>
      <c r="M601" s="930"/>
      <c r="N601" s="931"/>
      <c r="O601" s="932"/>
      <c r="P601" s="938"/>
      <c r="Q601" s="938"/>
      <c r="R601" s="938"/>
      <c r="S601" s="938"/>
      <c r="T601" s="940"/>
      <c r="U601" s="940"/>
      <c r="V601" s="940"/>
      <c r="W601" s="940"/>
      <c r="X601" s="940"/>
      <c r="Y601" s="940"/>
      <c r="Z601" s="940"/>
      <c r="AA601" s="940"/>
      <c r="AB601" s="940"/>
      <c r="AC601" s="940"/>
      <c r="AD601" s="941"/>
      <c r="AE601" s="942"/>
      <c r="AF601" s="942"/>
      <c r="AG601" s="943"/>
      <c r="AH601" s="940"/>
      <c r="AI601" s="940"/>
      <c r="AJ601" s="938"/>
      <c r="AK601" s="938"/>
      <c r="AL601" s="938"/>
      <c r="AM601" s="938"/>
      <c r="AN601" s="944"/>
      <c r="AO601" s="944"/>
      <c r="AP601" s="944"/>
      <c r="AQ601" s="940"/>
      <c r="AR601" s="940"/>
      <c r="AS601" s="945">
        <f t="shared" si="167"/>
        <v>0</v>
      </c>
      <c r="AT601" s="945"/>
      <c r="AU601" s="945"/>
      <c r="AV601" s="945"/>
      <c r="AW601" s="946"/>
      <c r="AX601" s="947"/>
      <c r="AY601" s="948"/>
      <c r="AZ601" s="948"/>
      <c r="BA601" s="948"/>
      <c r="BB601" s="948"/>
      <c r="DT601"/>
      <c r="DU601"/>
      <c r="DV601"/>
      <c r="DW601"/>
      <c r="DX601"/>
      <c r="DY601"/>
      <c r="DZ601"/>
      <c r="EA601"/>
      <c r="EB601"/>
      <c r="EC601"/>
      <c r="EL601" s="13"/>
      <c r="EM601" s="13"/>
      <c r="EN601" s="27">
        <f t="shared" si="166"/>
        <v>0</v>
      </c>
      <c r="EO601" s="27" t="str">
        <f t="shared" si="155"/>
        <v/>
      </c>
      <c r="EP601" s="13"/>
      <c r="EQ601" s="13">
        <f>IF(AND(OR($P601="固・国A",$P601="固・国B",$P601="固"),OR($AJ601=PL①!$H$29,$AJ601=PL①!$H$30,$AJ601=PL①!$H$31)),1,0)</f>
        <v>0</v>
      </c>
      <c r="ER601" s="13">
        <f t="shared" si="156"/>
        <v>0</v>
      </c>
      <c r="ES601" s="13">
        <f>IF(ER601=0,1,IF($R$74="",0,VLOOKUP($R$74,PL②!A$58:$P$1530,ER601))+IF($AG$74="",0,VLOOKUP($AG$74,PL②!A$58:$P$1530,ER601))+IF($AV$74="",0,VLOOKUP($AV$74,PL②!A$58:$P$1530,ER601)))</f>
        <v>1</v>
      </c>
      <c r="ET601" s="13" t="str">
        <f t="shared" si="157"/>
        <v/>
      </c>
      <c r="EU601" s="13"/>
      <c r="EV601" s="13">
        <f>IF(OR($P601="固・国A",$P601="固・国B",$P601=PL①!$A$32,$P601=PL①!$A$33),1,0)</f>
        <v>1</v>
      </c>
      <c r="EY601" s="13">
        <f t="shared" si="158"/>
        <v>0</v>
      </c>
      <c r="EZ601" s="13">
        <f t="shared" si="159"/>
        <v>0</v>
      </c>
      <c r="FA601" s="13">
        <f>IF(AND($AJ601=PL①!$H$32,OR(入力①申請書項目!$P601="固・国A",入力①申請書項目!$P601="固・国B",入力①申請書項目!$P601="固")),1,0)</f>
        <v>0</v>
      </c>
      <c r="FB601" s="13">
        <f>IF(AND($R$70=PL②!$G$1,入力①申請書項目!$AJ601=PL①!$H$29,OR(入力①申請書項目!$P601="固・国A",入力①申請書項目!$P601="固・国B",入力①申請書項目!$P601=PL①!$A$32,入力①申請書項目!$P601=PL①!$A$33)),1,0)</f>
        <v>0</v>
      </c>
      <c r="FC601" s="13">
        <f>IF(AND($AW601=PL①!$D$29,OR(入力①申請書項目!$P601="固・国A",入力①申請書項目!$P601="固・国B",入力①申請書項目!$P601="固")),1,0)</f>
        <v>0</v>
      </c>
      <c r="FE601" s="27" t="str">
        <f t="shared" si="160"/>
        <v/>
      </c>
      <c r="FF601" s="27" t="str">
        <f t="shared" si="161"/>
        <v/>
      </c>
      <c r="FG601" s="27" t="str">
        <f t="shared" si="162"/>
        <v/>
      </c>
      <c r="FH601" s="27" t="str">
        <f t="shared" si="163"/>
        <v/>
      </c>
      <c r="FI601" s="27" t="str">
        <f t="shared" si="164"/>
        <v/>
      </c>
      <c r="FK601" s="42">
        <f t="shared" si="165"/>
        <v>1</v>
      </c>
      <c r="FL601" s="42" t="str">
        <f t="shared" si="154"/>
        <v/>
      </c>
    </row>
    <row r="602" spans="4:168" x14ac:dyDescent="0.15">
      <c r="D602" s="234">
        <v>432</v>
      </c>
      <c r="E602" s="933"/>
      <c r="F602" s="934"/>
      <c r="G602" s="935"/>
      <c r="H602" s="936"/>
      <c r="I602" s="937"/>
      <c r="J602" s="938"/>
      <c r="K602" s="939"/>
      <c r="L602" s="939"/>
      <c r="M602" s="930"/>
      <c r="N602" s="931"/>
      <c r="O602" s="932"/>
      <c r="P602" s="938"/>
      <c r="Q602" s="938"/>
      <c r="R602" s="938"/>
      <c r="S602" s="938"/>
      <c r="T602" s="940"/>
      <c r="U602" s="940"/>
      <c r="V602" s="940"/>
      <c r="W602" s="940"/>
      <c r="X602" s="940"/>
      <c r="Y602" s="940"/>
      <c r="Z602" s="940"/>
      <c r="AA602" s="940"/>
      <c r="AB602" s="940"/>
      <c r="AC602" s="940"/>
      <c r="AD602" s="949"/>
      <c r="AE602" s="950"/>
      <c r="AF602" s="950"/>
      <c r="AG602" s="943"/>
      <c r="AH602" s="940"/>
      <c r="AI602" s="940"/>
      <c r="AJ602" s="938"/>
      <c r="AK602" s="938"/>
      <c r="AL602" s="938"/>
      <c r="AM602" s="938"/>
      <c r="AN602" s="944"/>
      <c r="AO602" s="944"/>
      <c r="AP602" s="944"/>
      <c r="AQ602" s="940"/>
      <c r="AR602" s="940"/>
      <c r="AS602" s="945">
        <f t="shared" si="167"/>
        <v>0</v>
      </c>
      <c r="AT602" s="945"/>
      <c r="AU602" s="945"/>
      <c r="AV602" s="945"/>
      <c r="AW602" s="946"/>
      <c r="AX602" s="947"/>
      <c r="AY602" s="948"/>
      <c r="AZ602" s="948"/>
      <c r="BA602" s="948"/>
      <c r="BB602" s="948"/>
      <c r="DT602"/>
      <c r="DU602"/>
      <c r="DV602"/>
      <c r="DW602"/>
      <c r="DX602"/>
      <c r="DY602"/>
      <c r="DZ602"/>
      <c r="EA602"/>
      <c r="EB602"/>
      <c r="EC602"/>
      <c r="EL602" s="13"/>
      <c r="EM602" s="13"/>
      <c r="EN602" s="27">
        <f t="shared" si="166"/>
        <v>0</v>
      </c>
      <c r="EO602" s="27" t="str">
        <f t="shared" si="155"/>
        <v/>
      </c>
      <c r="EP602" s="13"/>
      <c r="EQ602" s="13">
        <f>IF(AND(OR($P602="固・国A",$P602="固・国B",$P602="固"),OR($AJ602=PL①!$H$29,$AJ602=PL①!$H$30,$AJ602=PL①!$H$31)),1,0)</f>
        <v>0</v>
      </c>
      <c r="ER602" s="13">
        <f t="shared" si="156"/>
        <v>0</v>
      </c>
      <c r="ES602" s="13">
        <f>IF(ER602=0,1,IF($R$74="",0,VLOOKUP($R$74,PL②!A$58:$P$1530,ER602))+IF($AG$74="",0,VLOOKUP($AG$74,PL②!A$58:$P$1530,ER602))+IF($AV$74="",0,VLOOKUP($AV$74,PL②!A$58:$P$1530,ER602)))</f>
        <v>1</v>
      </c>
      <c r="ET602" s="13" t="str">
        <f t="shared" si="157"/>
        <v/>
      </c>
      <c r="EU602" s="13"/>
      <c r="EV602" s="13">
        <f>IF(OR($P602="固・国A",$P602="固・国B",$P602=PL①!$A$32,$P602=PL①!$A$33),1,0)</f>
        <v>1</v>
      </c>
      <c r="EY602" s="13">
        <f t="shared" si="158"/>
        <v>0</v>
      </c>
      <c r="EZ602" s="13">
        <f t="shared" si="159"/>
        <v>0</v>
      </c>
      <c r="FA602" s="13">
        <f>IF(AND($AJ602=PL①!$H$32,OR(入力①申請書項目!$P602="固・国A",入力①申請書項目!$P602="固・国B",入力①申請書項目!$P602="固")),1,0)</f>
        <v>0</v>
      </c>
      <c r="FB602" s="13">
        <f>IF(AND($R$70=PL②!$G$1,入力①申請書項目!$AJ602=PL①!$H$29,OR(入力①申請書項目!$P602="固・国A",入力①申請書項目!$P602="固・国B",入力①申請書項目!$P602=PL①!$A$32,入力①申請書項目!$P602=PL①!$A$33)),1,0)</f>
        <v>0</v>
      </c>
      <c r="FC602" s="13">
        <f>IF(AND($AW602=PL①!$D$29,OR(入力①申請書項目!$P602="固・国A",入力①申請書項目!$P602="固・国B",入力①申請書項目!$P602="固")),1,0)</f>
        <v>0</v>
      </c>
      <c r="FE602" s="27" t="str">
        <f t="shared" si="160"/>
        <v/>
      </c>
      <c r="FF602" s="27" t="str">
        <f t="shared" si="161"/>
        <v/>
      </c>
      <c r="FG602" s="27" t="str">
        <f t="shared" si="162"/>
        <v/>
      </c>
      <c r="FH602" s="27" t="str">
        <f t="shared" si="163"/>
        <v/>
      </c>
      <c r="FI602" s="27" t="str">
        <f t="shared" si="164"/>
        <v/>
      </c>
      <c r="FK602" s="42">
        <f t="shared" si="165"/>
        <v>1</v>
      </c>
      <c r="FL602" s="42" t="str">
        <f t="shared" si="154"/>
        <v/>
      </c>
    </row>
    <row r="603" spans="4:168" x14ac:dyDescent="0.15">
      <c r="D603" s="234">
        <v>433</v>
      </c>
      <c r="E603" s="933"/>
      <c r="F603" s="934"/>
      <c r="G603" s="935"/>
      <c r="H603" s="936"/>
      <c r="I603" s="937"/>
      <c r="J603" s="938"/>
      <c r="K603" s="939"/>
      <c r="L603" s="939"/>
      <c r="M603" s="930"/>
      <c r="N603" s="931"/>
      <c r="O603" s="932"/>
      <c r="P603" s="938"/>
      <c r="Q603" s="938"/>
      <c r="R603" s="938"/>
      <c r="S603" s="938"/>
      <c r="T603" s="940"/>
      <c r="U603" s="940"/>
      <c r="V603" s="940"/>
      <c r="W603" s="940"/>
      <c r="X603" s="940"/>
      <c r="Y603" s="940"/>
      <c r="Z603" s="940"/>
      <c r="AA603" s="940"/>
      <c r="AB603" s="940"/>
      <c r="AC603" s="940"/>
      <c r="AD603" s="941"/>
      <c r="AE603" s="942"/>
      <c r="AF603" s="942"/>
      <c r="AG603" s="952"/>
      <c r="AH603" s="952"/>
      <c r="AI603" s="943"/>
      <c r="AJ603" s="953"/>
      <c r="AK603" s="954"/>
      <c r="AL603" s="954"/>
      <c r="AM603" s="955"/>
      <c r="AN603" s="944"/>
      <c r="AO603" s="944"/>
      <c r="AP603" s="944"/>
      <c r="AQ603" s="951"/>
      <c r="AR603" s="952"/>
      <c r="AS603" s="945">
        <f t="shared" si="167"/>
        <v>0</v>
      </c>
      <c r="AT603" s="945"/>
      <c r="AU603" s="945"/>
      <c r="AV603" s="945"/>
      <c r="AW603" s="946"/>
      <c r="AX603" s="947"/>
      <c r="AY603" s="948"/>
      <c r="AZ603" s="948"/>
      <c r="BA603" s="948"/>
      <c r="BB603" s="948"/>
      <c r="DT603"/>
      <c r="DU603"/>
      <c r="DV603"/>
      <c r="DW603"/>
      <c r="DX603"/>
      <c r="DY603"/>
      <c r="DZ603"/>
      <c r="EA603"/>
      <c r="EB603"/>
      <c r="EC603"/>
      <c r="EL603" s="13"/>
      <c r="EM603" s="13"/>
      <c r="EN603" s="27">
        <f t="shared" si="166"/>
        <v>0</v>
      </c>
      <c r="EO603" s="27" t="str">
        <f t="shared" si="155"/>
        <v/>
      </c>
      <c r="EP603" s="13"/>
      <c r="EQ603" s="13">
        <f>IF(AND(OR($P603="固・国A",$P603="固・国B",$P603="固"),OR($AJ603=PL①!$H$29,$AJ603=PL①!$H$30,$AJ603=PL①!$H$31)),1,0)</f>
        <v>0</v>
      </c>
      <c r="ER603" s="13">
        <f t="shared" si="156"/>
        <v>0</v>
      </c>
      <c r="ES603" s="13">
        <f>IF(ER603=0,1,IF($R$74="",0,VLOOKUP($R$74,PL②!A$58:$P$1530,ER603))+IF($AG$74="",0,VLOOKUP($AG$74,PL②!A$58:$P$1530,ER603))+IF($AV$74="",0,VLOOKUP($AV$74,PL②!A$58:$P$1530,ER603)))</f>
        <v>1</v>
      </c>
      <c r="ET603" s="13" t="str">
        <f t="shared" si="157"/>
        <v/>
      </c>
      <c r="EU603" s="13"/>
      <c r="EV603" s="13">
        <f>IF(OR($P603="固・国A",$P603="固・国B",$P603=PL①!$A$32,$P603=PL①!$A$33),1,0)</f>
        <v>1</v>
      </c>
      <c r="EY603" s="13">
        <f t="shared" si="158"/>
        <v>0</v>
      </c>
      <c r="EZ603" s="13">
        <f t="shared" si="159"/>
        <v>0</v>
      </c>
      <c r="FA603" s="13">
        <f>IF(AND($AJ603=PL①!$H$32,OR(入力①申請書項目!$P603="固・国A",入力①申請書項目!$P603="固・国B",入力①申請書項目!$P603="固")),1,0)</f>
        <v>0</v>
      </c>
      <c r="FB603" s="13">
        <f>IF(AND($R$70=PL②!$G$1,入力①申請書項目!$AJ603=PL①!$H$29,OR(入力①申請書項目!$P603="固・国A",入力①申請書項目!$P603="固・国B",入力①申請書項目!$P603=PL①!$A$32,入力①申請書項目!$P603=PL①!$A$33)),1,0)</f>
        <v>0</v>
      </c>
      <c r="FC603" s="13">
        <f>IF(AND($AW603=PL①!$D$29,OR(入力①申請書項目!$P603="固・国A",入力①申請書項目!$P603="固・国B",入力①申請書項目!$P603="固")),1,0)</f>
        <v>0</v>
      </c>
      <c r="FE603" s="27" t="str">
        <f t="shared" si="160"/>
        <v/>
      </c>
      <c r="FF603" s="27" t="str">
        <f t="shared" si="161"/>
        <v/>
      </c>
      <c r="FG603" s="27" t="str">
        <f t="shared" si="162"/>
        <v/>
      </c>
      <c r="FH603" s="27" t="str">
        <f t="shared" si="163"/>
        <v/>
      </c>
      <c r="FI603" s="27" t="str">
        <f t="shared" si="164"/>
        <v/>
      </c>
      <c r="FK603" s="42">
        <f t="shared" si="165"/>
        <v>1</v>
      </c>
      <c r="FL603" s="42" t="str">
        <f t="shared" si="154"/>
        <v/>
      </c>
    </row>
    <row r="604" spans="4:168" x14ac:dyDescent="0.15">
      <c r="D604" s="234">
        <v>434</v>
      </c>
      <c r="E604" s="933"/>
      <c r="F604" s="934"/>
      <c r="G604" s="935"/>
      <c r="H604" s="936"/>
      <c r="I604" s="937"/>
      <c r="J604" s="938"/>
      <c r="K604" s="939"/>
      <c r="L604" s="939"/>
      <c r="M604" s="930"/>
      <c r="N604" s="931"/>
      <c r="O604" s="932"/>
      <c r="P604" s="938"/>
      <c r="Q604" s="938"/>
      <c r="R604" s="938"/>
      <c r="S604" s="938"/>
      <c r="T604" s="940"/>
      <c r="U604" s="940"/>
      <c r="V604" s="940"/>
      <c r="W604" s="940"/>
      <c r="X604" s="940"/>
      <c r="Y604" s="940"/>
      <c r="Z604" s="940"/>
      <c r="AA604" s="940"/>
      <c r="AB604" s="940"/>
      <c r="AC604" s="940"/>
      <c r="AD604" s="941"/>
      <c r="AE604" s="942"/>
      <c r="AF604" s="942"/>
      <c r="AG604" s="943"/>
      <c r="AH604" s="940"/>
      <c r="AI604" s="940"/>
      <c r="AJ604" s="938"/>
      <c r="AK604" s="938"/>
      <c r="AL604" s="938"/>
      <c r="AM604" s="938"/>
      <c r="AN604" s="944"/>
      <c r="AO604" s="944"/>
      <c r="AP604" s="944"/>
      <c r="AQ604" s="940"/>
      <c r="AR604" s="940"/>
      <c r="AS604" s="945">
        <f t="shared" si="167"/>
        <v>0</v>
      </c>
      <c r="AT604" s="945"/>
      <c r="AU604" s="945"/>
      <c r="AV604" s="945"/>
      <c r="AW604" s="946"/>
      <c r="AX604" s="947"/>
      <c r="AY604" s="948"/>
      <c r="AZ604" s="948"/>
      <c r="BA604" s="948"/>
      <c r="BB604" s="948"/>
      <c r="DT604"/>
      <c r="DU604"/>
      <c r="DV604"/>
      <c r="DW604"/>
      <c r="DX604"/>
      <c r="DY604"/>
      <c r="DZ604"/>
      <c r="EA604"/>
      <c r="EB604"/>
      <c r="EC604"/>
      <c r="EL604" s="13"/>
      <c r="EM604" s="13"/>
      <c r="EN604" s="27">
        <f t="shared" si="166"/>
        <v>0</v>
      </c>
      <c r="EO604" s="27" t="str">
        <f t="shared" si="155"/>
        <v/>
      </c>
      <c r="EP604" s="13"/>
      <c r="EQ604" s="13">
        <f>IF(AND(OR($P604="固・国A",$P604="固・国B",$P604="固"),OR($AJ604=PL①!$H$29,$AJ604=PL①!$H$30,$AJ604=PL①!$H$31)),1,0)</f>
        <v>0</v>
      </c>
      <c r="ER604" s="13">
        <f t="shared" si="156"/>
        <v>0</v>
      </c>
      <c r="ES604" s="13">
        <f>IF(ER604=0,1,IF($R$74="",0,VLOOKUP($R$74,PL②!A$58:$P$1530,ER604))+IF($AG$74="",0,VLOOKUP($AG$74,PL②!A$58:$P$1530,ER604))+IF($AV$74="",0,VLOOKUP($AV$74,PL②!A$58:$P$1530,ER604)))</f>
        <v>1</v>
      </c>
      <c r="ET604" s="13" t="str">
        <f t="shared" si="157"/>
        <v/>
      </c>
      <c r="EU604" s="13"/>
      <c r="EV604" s="13">
        <f>IF(OR($P604="固・国A",$P604="固・国B",$P604=PL①!$A$32,$P604=PL①!$A$33),1,0)</f>
        <v>1</v>
      </c>
      <c r="EY604" s="13">
        <f t="shared" si="158"/>
        <v>0</v>
      </c>
      <c r="EZ604" s="13">
        <f t="shared" si="159"/>
        <v>0</v>
      </c>
      <c r="FA604" s="13">
        <f>IF(AND($AJ604=PL①!$H$32,OR(入力①申請書項目!$P604="固・国A",入力①申請書項目!$P604="固・国B",入力①申請書項目!$P604="固")),1,0)</f>
        <v>0</v>
      </c>
      <c r="FB604" s="13">
        <f>IF(AND($R$70=PL②!$G$1,入力①申請書項目!$AJ604=PL①!$H$29,OR(入力①申請書項目!$P604="固・国A",入力①申請書項目!$P604="固・国B",入力①申請書項目!$P604=PL①!$A$32,入力①申請書項目!$P604=PL①!$A$33)),1,0)</f>
        <v>0</v>
      </c>
      <c r="FC604" s="13">
        <f>IF(AND($AW604=PL①!$D$29,OR(入力①申請書項目!$P604="固・国A",入力①申請書項目!$P604="固・国B",入力①申請書項目!$P604="固")),1,0)</f>
        <v>0</v>
      </c>
      <c r="FE604" s="27" t="str">
        <f t="shared" si="160"/>
        <v/>
      </c>
      <c r="FF604" s="27" t="str">
        <f t="shared" si="161"/>
        <v/>
      </c>
      <c r="FG604" s="27" t="str">
        <f t="shared" si="162"/>
        <v/>
      </c>
      <c r="FH604" s="27" t="str">
        <f t="shared" si="163"/>
        <v/>
      </c>
      <c r="FI604" s="27" t="str">
        <f t="shared" si="164"/>
        <v/>
      </c>
      <c r="FK604" s="42">
        <f t="shared" si="165"/>
        <v>1</v>
      </c>
      <c r="FL604" s="42" t="str">
        <f t="shared" si="154"/>
        <v/>
      </c>
    </row>
    <row r="605" spans="4:168" x14ac:dyDescent="0.15">
      <c r="D605" s="234">
        <v>435</v>
      </c>
      <c r="E605" s="933"/>
      <c r="F605" s="934"/>
      <c r="G605" s="935"/>
      <c r="H605" s="936"/>
      <c r="I605" s="937"/>
      <c r="J605" s="938"/>
      <c r="K605" s="939"/>
      <c r="L605" s="939"/>
      <c r="M605" s="930"/>
      <c r="N605" s="931"/>
      <c r="O605" s="932"/>
      <c r="P605" s="938"/>
      <c r="Q605" s="938"/>
      <c r="R605" s="938"/>
      <c r="S605" s="938"/>
      <c r="T605" s="940"/>
      <c r="U605" s="940"/>
      <c r="V605" s="940"/>
      <c r="W605" s="940"/>
      <c r="X605" s="940"/>
      <c r="Y605" s="940"/>
      <c r="Z605" s="940"/>
      <c r="AA605" s="940"/>
      <c r="AB605" s="940"/>
      <c r="AC605" s="940"/>
      <c r="AD605" s="949"/>
      <c r="AE605" s="950"/>
      <c r="AF605" s="950"/>
      <c r="AG605" s="943"/>
      <c r="AH605" s="940"/>
      <c r="AI605" s="940"/>
      <c r="AJ605" s="938"/>
      <c r="AK605" s="938"/>
      <c r="AL605" s="938"/>
      <c r="AM605" s="938"/>
      <c r="AN605" s="944"/>
      <c r="AO605" s="944"/>
      <c r="AP605" s="944"/>
      <c r="AQ605" s="940"/>
      <c r="AR605" s="940"/>
      <c r="AS605" s="945">
        <f t="shared" si="167"/>
        <v>0</v>
      </c>
      <c r="AT605" s="945"/>
      <c r="AU605" s="945"/>
      <c r="AV605" s="945"/>
      <c r="AW605" s="946"/>
      <c r="AX605" s="947"/>
      <c r="AY605" s="948"/>
      <c r="AZ605" s="948"/>
      <c r="BA605" s="948"/>
      <c r="BB605" s="948"/>
      <c r="DT605"/>
      <c r="DU605"/>
      <c r="DV605"/>
      <c r="DW605"/>
      <c r="DX605"/>
      <c r="DY605"/>
      <c r="DZ605"/>
      <c r="EA605"/>
      <c r="EB605"/>
      <c r="EC605"/>
      <c r="EL605" s="13"/>
      <c r="EM605" s="13"/>
      <c r="EN605" s="27">
        <f t="shared" si="166"/>
        <v>0</v>
      </c>
      <c r="EO605" s="27" t="str">
        <f t="shared" si="155"/>
        <v/>
      </c>
      <c r="EP605" s="13"/>
      <c r="EQ605" s="13">
        <f>IF(AND(OR($P605="固・国A",$P605="固・国B",$P605="固"),OR($AJ605=PL①!$H$29,$AJ605=PL①!$H$30,$AJ605=PL①!$H$31)),1,0)</f>
        <v>0</v>
      </c>
      <c r="ER605" s="13">
        <f t="shared" si="156"/>
        <v>0</v>
      </c>
      <c r="ES605" s="13">
        <f>IF(ER605=0,1,IF($R$74="",0,VLOOKUP($R$74,PL②!A$58:$P$1530,ER605))+IF($AG$74="",0,VLOOKUP($AG$74,PL②!A$58:$P$1530,ER605))+IF($AV$74="",0,VLOOKUP($AV$74,PL②!A$58:$P$1530,ER605)))</f>
        <v>1</v>
      </c>
      <c r="ET605" s="13" t="str">
        <f t="shared" si="157"/>
        <v/>
      </c>
      <c r="EU605" s="13"/>
      <c r="EV605" s="13">
        <f>IF(OR($P605="固・国A",$P605="固・国B",$P605=PL①!$A$32,$P605=PL①!$A$33),1,0)</f>
        <v>1</v>
      </c>
      <c r="EY605" s="13">
        <f t="shared" si="158"/>
        <v>0</v>
      </c>
      <c r="EZ605" s="13">
        <f t="shared" si="159"/>
        <v>0</v>
      </c>
      <c r="FA605" s="13">
        <f>IF(AND($AJ605=PL①!$H$32,OR(入力①申請書項目!$P605="固・国A",入力①申請書項目!$P605="固・国B",入力①申請書項目!$P605="固")),1,0)</f>
        <v>0</v>
      </c>
      <c r="FB605" s="13">
        <f>IF(AND($R$70=PL②!$G$1,入力①申請書項目!$AJ605=PL①!$H$29,OR(入力①申請書項目!$P605="固・国A",入力①申請書項目!$P605="固・国B",入力①申請書項目!$P605=PL①!$A$32,入力①申請書項目!$P605=PL①!$A$33)),1,0)</f>
        <v>0</v>
      </c>
      <c r="FC605" s="13">
        <f>IF(AND($AW605=PL①!$D$29,OR(入力①申請書項目!$P605="固・国A",入力①申請書項目!$P605="固・国B",入力①申請書項目!$P605="固")),1,0)</f>
        <v>0</v>
      </c>
      <c r="FE605" s="27" t="str">
        <f t="shared" si="160"/>
        <v/>
      </c>
      <c r="FF605" s="27" t="str">
        <f t="shared" si="161"/>
        <v/>
      </c>
      <c r="FG605" s="27" t="str">
        <f t="shared" si="162"/>
        <v/>
      </c>
      <c r="FH605" s="27" t="str">
        <f t="shared" si="163"/>
        <v/>
      </c>
      <c r="FI605" s="27" t="str">
        <f t="shared" si="164"/>
        <v/>
      </c>
      <c r="FK605" s="42">
        <f t="shared" si="165"/>
        <v>1</v>
      </c>
      <c r="FL605" s="42" t="str">
        <f t="shared" si="154"/>
        <v/>
      </c>
    </row>
    <row r="606" spans="4:168" x14ac:dyDescent="0.15">
      <c r="D606" s="234">
        <v>436</v>
      </c>
      <c r="E606" s="933"/>
      <c r="F606" s="934"/>
      <c r="G606" s="935"/>
      <c r="H606" s="936"/>
      <c r="I606" s="937"/>
      <c r="J606" s="938"/>
      <c r="K606" s="939"/>
      <c r="L606" s="939"/>
      <c r="M606" s="930"/>
      <c r="N606" s="931"/>
      <c r="O606" s="932"/>
      <c r="P606" s="938"/>
      <c r="Q606" s="938"/>
      <c r="R606" s="938"/>
      <c r="S606" s="938"/>
      <c r="T606" s="940"/>
      <c r="U606" s="940"/>
      <c r="V606" s="940"/>
      <c r="W606" s="940"/>
      <c r="X606" s="940"/>
      <c r="Y606" s="940"/>
      <c r="Z606" s="940"/>
      <c r="AA606" s="940"/>
      <c r="AB606" s="940"/>
      <c r="AC606" s="940"/>
      <c r="AD606" s="941"/>
      <c r="AE606" s="942"/>
      <c r="AF606" s="942"/>
      <c r="AG606" s="952"/>
      <c r="AH606" s="952"/>
      <c r="AI606" s="943"/>
      <c r="AJ606" s="953"/>
      <c r="AK606" s="954"/>
      <c r="AL606" s="954"/>
      <c r="AM606" s="955"/>
      <c r="AN606" s="944"/>
      <c r="AO606" s="944"/>
      <c r="AP606" s="944"/>
      <c r="AQ606" s="951"/>
      <c r="AR606" s="952"/>
      <c r="AS606" s="945">
        <f t="shared" si="167"/>
        <v>0</v>
      </c>
      <c r="AT606" s="945"/>
      <c r="AU606" s="945"/>
      <c r="AV606" s="945"/>
      <c r="AW606" s="946"/>
      <c r="AX606" s="947"/>
      <c r="AY606" s="948"/>
      <c r="AZ606" s="948"/>
      <c r="BA606" s="948"/>
      <c r="BB606" s="948"/>
      <c r="DT606"/>
      <c r="DU606"/>
      <c r="DV606"/>
      <c r="DW606"/>
      <c r="DX606"/>
      <c r="DY606"/>
      <c r="DZ606"/>
      <c r="EA606"/>
      <c r="EB606"/>
      <c r="EC606"/>
      <c r="EL606" s="13"/>
      <c r="EM606" s="13"/>
      <c r="EN606" s="27">
        <f t="shared" si="166"/>
        <v>0</v>
      </c>
      <c r="EO606" s="27" t="str">
        <f t="shared" si="155"/>
        <v/>
      </c>
      <c r="EP606" s="13"/>
      <c r="EQ606" s="13">
        <f>IF(AND(OR($P606="固・国A",$P606="固・国B",$P606="固"),OR($AJ606=PL①!$H$29,$AJ606=PL①!$H$30,$AJ606=PL①!$H$31)),1,0)</f>
        <v>0</v>
      </c>
      <c r="ER606" s="13">
        <f t="shared" si="156"/>
        <v>0</v>
      </c>
      <c r="ES606" s="13">
        <f>IF(ER606=0,1,IF($R$74="",0,VLOOKUP($R$74,PL②!A$58:$P$1530,ER606))+IF($AG$74="",0,VLOOKUP($AG$74,PL②!A$58:$P$1530,ER606))+IF($AV$74="",0,VLOOKUP($AV$74,PL②!A$58:$P$1530,ER606)))</f>
        <v>1</v>
      </c>
      <c r="ET606" s="13" t="str">
        <f t="shared" si="157"/>
        <v/>
      </c>
      <c r="EU606" s="13"/>
      <c r="EV606" s="13">
        <f>IF(OR($P606="固・国A",$P606="固・国B",$P606=PL①!$A$32,$P606=PL①!$A$33),1,0)</f>
        <v>1</v>
      </c>
      <c r="EY606" s="13">
        <f t="shared" si="158"/>
        <v>0</v>
      </c>
      <c r="EZ606" s="13">
        <f t="shared" si="159"/>
        <v>0</v>
      </c>
      <c r="FA606" s="13">
        <f>IF(AND($AJ606=PL①!$H$32,OR(入力①申請書項目!$P606="固・国A",入力①申請書項目!$P606="固・国B",入力①申請書項目!$P606="固")),1,0)</f>
        <v>0</v>
      </c>
      <c r="FB606" s="13">
        <f>IF(AND($R$70=PL②!$G$1,入力①申請書項目!$AJ606=PL①!$H$29,OR(入力①申請書項目!$P606="固・国A",入力①申請書項目!$P606="固・国B",入力①申請書項目!$P606=PL①!$A$32,入力①申請書項目!$P606=PL①!$A$33)),1,0)</f>
        <v>0</v>
      </c>
      <c r="FC606" s="13">
        <f>IF(AND($AW606=PL①!$D$29,OR(入力①申請書項目!$P606="固・国A",入力①申請書項目!$P606="固・国B",入力①申請書項目!$P606="固")),1,0)</f>
        <v>0</v>
      </c>
      <c r="FE606" s="27" t="str">
        <f t="shared" si="160"/>
        <v/>
      </c>
      <c r="FF606" s="27" t="str">
        <f t="shared" si="161"/>
        <v/>
      </c>
      <c r="FG606" s="27" t="str">
        <f t="shared" si="162"/>
        <v/>
      </c>
      <c r="FH606" s="27" t="str">
        <f t="shared" si="163"/>
        <v/>
      </c>
      <c r="FI606" s="27" t="str">
        <f t="shared" si="164"/>
        <v/>
      </c>
      <c r="FK606" s="42">
        <f t="shared" si="165"/>
        <v>1</v>
      </c>
      <c r="FL606" s="42" t="str">
        <f t="shared" si="154"/>
        <v/>
      </c>
    </row>
    <row r="607" spans="4:168" x14ac:dyDescent="0.15">
      <c r="D607" s="234">
        <v>437</v>
      </c>
      <c r="E607" s="933"/>
      <c r="F607" s="934"/>
      <c r="G607" s="935"/>
      <c r="H607" s="936"/>
      <c r="I607" s="937"/>
      <c r="J607" s="938"/>
      <c r="K607" s="939"/>
      <c r="L607" s="939"/>
      <c r="M607" s="930"/>
      <c r="N607" s="931"/>
      <c r="O607" s="932"/>
      <c r="P607" s="938"/>
      <c r="Q607" s="938"/>
      <c r="R607" s="938"/>
      <c r="S607" s="938"/>
      <c r="T607" s="940"/>
      <c r="U607" s="940"/>
      <c r="V607" s="940"/>
      <c r="W607" s="940"/>
      <c r="X607" s="940"/>
      <c r="Y607" s="940"/>
      <c r="Z607" s="940"/>
      <c r="AA607" s="940"/>
      <c r="AB607" s="940"/>
      <c r="AC607" s="940"/>
      <c r="AD607" s="941"/>
      <c r="AE607" s="942"/>
      <c r="AF607" s="942"/>
      <c r="AG607" s="943"/>
      <c r="AH607" s="940"/>
      <c r="AI607" s="940"/>
      <c r="AJ607" s="938"/>
      <c r="AK607" s="938"/>
      <c r="AL607" s="938"/>
      <c r="AM607" s="938"/>
      <c r="AN607" s="944"/>
      <c r="AO607" s="944"/>
      <c r="AP607" s="944"/>
      <c r="AQ607" s="940"/>
      <c r="AR607" s="940"/>
      <c r="AS607" s="945">
        <f t="shared" si="167"/>
        <v>0</v>
      </c>
      <c r="AT607" s="945"/>
      <c r="AU607" s="945"/>
      <c r="AV607" s="945"/>
      <c r="AW607" s="946"/>
      <c r="AX607" s="947"/>
      <c r="AY607" s="948"/>
      <c r="AZ607" s="948"/>
      <c r="BA607" s="948"/>
      <c r="BB607" s="948"/>
      <c r="DT607"/>
      <c r="DU607"/>
      <c r="DV607"/>
      <c r="DW607"/>
      <c r="DX607"/>
      <c r="DY607"/>
      <c r="DZ607"/>
      <c r="EA607"/>
      <c r="EB607"/>
      <c r="EC607"/>
      <c r="EL607" s="13"/>
      <c r="EM607" s="13"/>
      <c r="EN607" s="27">
        <f t="shared" si="166"/>
        <v>0</v>
      </c>
      <c r="EO607" s="27" t="str">
        <f t="shared" si="155"/>
        <v/>
      </c>
      <c r="EP607" s="13"/>
      <c r="EQ607" s="13">
        <f>IF(AND(OR($P607="固・国A",$P607="固・国B",$P607="固"),OR($AJ607=PL①!$H$29,$AJ607=PL①!$H$30,$AJ607=PL①!$H$31)),1,0)</f>
        <v>0</v>
      </c>
      <c r="ER607" s="13">
        <f t="shared" si="156"/>
        <v>0</v>
      </c>
      <c r="ES607" s="13">
        <f>IF(ER607=0,1,IF($R$74="",0,VLOOKUP($R$74,PL②!A$58:$P$1530,ER607))+IF($AG$74="",0,VLOOKUP($AG$74,PL②!A$58:$P$1530,ER607))+IF($AV$74="",0,VLOOKUP($AV$74,PL②!A$58:$P$1530,ER607)))</f>
        <v>1</v>
      </c>
      <c r="ET607" s="13" t="str">
        <f t="shared" si="157"/>
        <v/>
      </c>
      <c r="EU607" s="13"/>
      <c r="EV607" s="13">
        <f>IF(OR($P607="固・国A",$P607="固・国B",$P607=PL①!$A$32,$P607=PL①!$A$33),1,0)</f>
        <v>1</v>
      </c>
      <c r="EY607" s="13">
        <f t="shared" si="158"/>
        <v>0</v>
      </c>
      <c r="EZ607" s="13">
        <f t="shared" si="159"/>
        <v>0</v>
      </c>
      <c r="FA607" s="13">
        <f>IF(AND($AJ607=PL①!$H$32,OR(入力①申請書項目!$P607="固・国A",入力①申請書項目!$P607="固・国B",入力①申請書項目!$P607="固")),1,0)</f>
        <v>0</v>
      </c>
      <c r="FB607" s="13">
        <f>IF(AND($R$70=PL②!$G$1,入力①申請書項目!$AJ607=PL①!$H$29,OR(入力①申請書項目!$P607="固・国A",入力①申請書項目!$P607="固・国B",入力①申請書項目!$P607=PL①!$A$32,入力①申請書項目!$P607=PL①!$A$33)),1,0)</f>
        <v>0</v>
      </c>
      <c r="FC607" s="13">
        <f>IF(AND($AW607=PL①!$D$29,OR(入力①申請書項目!$P607="固・国A",入力①申請書項目!$P607="固・国B",入力①申請書項目!$P607="固")),1,0)</f>
        <v>0</v>
      </c>
      <c r="FE607" s="27" t="str">
        <f t="shared" si="160"/>
        <v/>
      </c>
      <c r="FF607" s="27" t="str">
        <f t="shared" si="161"/>
        <v/>
      </c>
      <c r="FG607" s="27" t="str">
        <f t="shared" si="162"/>
        <v/>
      </c>
      <c r="FH607" s="27" t="str">
        <f t="shared" si="163"/>
        <v/>
      </c>
      <c r="FI607" s="27" t="str">
        <f t="shared" si="164"/>
        <v/>
      </c>
      <c r="FK607" s="42">
        <f t="shared" si="165"/>
        <v>1</v>
      </c>
      <c r="FL607" s="42" t="str">
        <f t="shared" si="154"/>
        <v/>
      </c>
    </row>
    <row r="608" spans="4:168" x14ac:dyDescent="0.15">
      <c r="D608" s="234">
        <v>438</v>
      </c>
      <c r="E608" s="933"/>
      <c r="F608" s="934"/>
      <c r="G608" s="935"/>
      <c r="H608" s="936"/>
      <c r="I608" s="937"/>
      <c r="J608" s="938"/>
      <c r="K608" s="939"/>
      <c r="L608" s="939"/>
      <c r="M608" s="930"/>
      <c r="N608" s="931"/>
      <c r="O608" s="932"/>
      <c r="P608" s="938"/>
      <c r="Q608" s="938"/>
      <c r="R608" s="938"/>
      <c r="S608" s="938"/>
      <c r="T608" s="940"/>
      <c r="U608" s="940"/>
      <c r="V608" s="940"/>
      <c r="W608" s="940"/>
      <c r="X608" s="940"/>
      <c r="Y608" s="940"/>
      <c r="Z608" s="940"/>
      <c r="AA608" s="940"/>
      <c r="AB608" s="940"/>
      <c r="AC608" s="940"/>
      <c r="AD608" s="949"/>
      <c r="AE608" s="950"/>
      <c r="AF608" s="950"/>
      <c r="AG608" s="943"/>
      <c r="AH608" s="940"/>
      <c r="AI608" s="940"/>
      <c r="AJ608" s="938"/>
      <c r="AK608" s="938"/>
      <c r="AL608" s="938"/>
      <c r="AM608" s="938"/>
      <c r="AN608" s="944"/>
      <c r="AO608" s="944"/>
      <c r="AP608" s="944"/>
      <c r="AQ608" s="940"/>
      <c r="AR608" s="940"/>
      <c r="AS608" s="945">
        <f t="shared" si="167"/>
        <v>0</v>
      </c>
      <c r="AT608" s="945"/>
      <c r="AU608" s="945"/>
      <c r="AV608" s="945"/>
      <c r="AW608" s="946"/>
      <c r="AX608" s="947"/>
      <c r="AY608" s="948"/>
      <c r="AZ608" s="948"/>
      <c r="BA608" s="948"/>
      <c r="BB608" s="948"/>
      <c r="DT608"/>
      <c r="DU608"/>
      <c r="DV608"/>
      <c r="DW608"/>
      <c r="DX608"/>
      <c r="DY608"/>
      <c r="DZ608"/>
      <c r="EA608"/>
      <c r="EB608"/>
      <c r="EC608"/>
      <c r="EL608" s="13"/>
      <c r="EM608" s="13"/>
      <c r="EN608" s="27">
        <f t="shared" si="166"/>
        <v>0</v>
      </c>
      <c r="EO608" s="27" t="str">
        <f t="shared" si="155"/>
        <v/>
      </c>
      <c r="EP608" s="13"/>
      <c r="EQ608" s="13">
        <f>IF(AND(OR($P608="固・国A",$P608="固・国B",$P608="固"),OR($AJ608=PL①!$H$29,$AJ608=PL①!$H$30,$AJ608=PL①!$H$31)),1,0)</f>
        <v>0</v>
      </c>
      <c r="ER608" s="13">
        <f t="shared" si="156"/>
        <v>0</v>
      </c>
      <c r="ES608" s="13">
        <f>IF(ER608=0,1,IF($R$74="",0,VLOOKUP($R$74,PL②!A$58:$P$1530,ER608))+IF($AG$74="",0,VLOOKUP($AG$74,PL②!A$58:$P$1530,ER608))+IF($AV$74="",0,VLOOKUP($AV$74,PL②!A$58:$P$1530,ER608)))</f>
        <v>1</v>
      </c>
      <c r="ET608" s="13" t="str">
        <f t="shared" si="157"/>
        <v/>
      </c>
      <c r="EU608" s="13"/>
      <c r="EV608" s="13">
        <f>IF(OR($P608="固・国A",$P608="固・国B",$P608=PL①!$A$32,$P608=PL①!$A$33),1,0)</f>
        <v>1</v>
      </c>
      <c r="EY608" s="13">
        <f t="shared" si="158"/>
        <v>0</v>
      </c>
      <c r="EZ608" s="13">
        <f t="shared" si="159"/>
        <v>0</v>
      </c>
      <c r="FA608" s="13">
        <f>IF(AND($AJ608=PL①!$H$32,OR(入力①申請書項目!$P608="固・国A",入力①申請書項目!$P608="固・国B",入力①申請書項目!$P608="固")),1,0)</f>
        <v>0</v>
      </c>
      <c r="FB608" s="13">
        <f>IF(AND($R$70=PL②!$G$1,入力①申請書項目!$AJ608=PL①!$H$29,OR(入力①申請書項目!$P608="固・国A",入力①申請書項目!$P608="固・国B",入力①申請書項目!$P608=PL①!$A$32,入力①申請書項目!$P608=PL①!$A$33)),1,0)</f>
        <v>0</v>
      </c>
      <c r="FC608" s="13">
        <f>IF(AND($AW608=PL①!$D$29,OR(入力①申請書項目!$P608="固・国A",入力①申請書項目!$P608="固・国B",入力①申請書項目!$P608="固")),1,0)</f>
        <v>0</v>
      </c>
      <c r="FE608" s="27" t="str">
        <f t="shared" si="160"/>
        <v/>
      </c>
      <c r="FF608" s="27" t="str">
        <f t="shared" si="161"/>
        <v/>
      </c>
      <c r="FG608" s="27" t="str">
        <f t="shared" si="162"/>
        <v/>
      </c>
      <c r="FH608" s="27" t="str">
        <f t="shared" si="163"/>
        <v/>
      </c>
      <c r="FI608" s="27" t="str">
        <f t="shared" si="164"/>
        <v/>
      </c>
      <c r="FK608" s="42">
        <f t="shared" si="165"/>
        <v>1</v>
      </c>
      <c r="FL608" s="42" t="str">
        <f t="shared" si="154"/>
        <v/>
      </c>
    </row>
    <row r="609" spans="4:168" x14ac:dyDescent="0.15">
      <c r="D609" s="234">
        <v>439</v>
      </c>
      <c r="E609" s="933"/>
      <c r="F609" s="934"/>
      <c r="G609" s="935"/>
      <c r="H609" s="936"/>
      <c r="I609" s="937"/>
      <c r="J609" s="938"/>
      <c r="K609" s="939"/>
      <c r="L609" s="939"/>
      <c r="M609" s="930"/>
      <c r="N609" s="931"/>
      <c r="O609" s="932"/>
      <c r="P609" s="938"/>
      <c r="Q609" s="938"/>
      <c r="R609" s="938"/>
      <c r="S609" s="938"/>
      <c r="T609" s="940"/>
      <c r="U609" s="940"/>
      <c r="V609" s="940"/>
      <c r="W609" s="940"/>
      <c r="X609" s="940"/>
      <c r="Y609" s="940"/>
      <c r="Z609" s="940"/>
      <c r="AA609" s="940"/>
      <c r="AB609" s="940"/>
      <c r="AC609" s="940"/>
      <c r="AD609" s="941"/>
      <c r="AE609" s="942"/>
      <c r="AF609" s="942"/>
      <c r="AG609" s="952"/>
      <c r="AH609" s="952"/>
      <c r="AI609" s="943"/>
      <c r="AJ609" s="953"/>
      <c r="AK609" s="954"/>
      <c r="AL609" s="954"/>
      <c r="AM609" s="955"/>
      <c r="AN609" s="944"/>
      <c r="AO609" s="944"/>
      <c r="AP609" s="944"/>
      <c r="AQ609" s="951"/>
      <c r="AR609" s="952"/>
      <c r="AS609" s="945">
        <f t="shared" si="167"/>
        <v>0</v>
      </c>
      <c r="AT609" s="945"/>
      <c r="AU609" s="945"/>
      <c r="AV609" s="945"/>
      <c r="AW609" s="946"/>
      <c r="AX609" s="947"/>
      <c r="AY609" s="948"/>
      <c r="AZ609" s="948"/>
      <c r="BA609" s="948"/>
      <c r="BB609" s="948"/>
      <c r="DT609"/>
      <c r="DU609"/>
      <c r="DV609"/>
      <c r="DW609"/>
      <c r="DX609"/>
      <c r="DY609"/>
      <c r="DZ609"/>
      <c r="EA609"/>
      <c r="EB609"/>
      <c r="EC609"/>
      <c r="EL609" s="13"/>
      <c r="EM609" s="13"/>
      <c r="EN609" s="27">
        <f t="shared" si="166"/>
        <v>0</v>
      </c>
      <c r="EO609" s="27" t="str">
        <f t="shared" si="155"/>
        <v/>
      </c>
      <c r="EP609" s="13"/>
      <c r="EQ609" s="13">
        <f>IF(AND(OR($P609="固・国A",$P609="固・国B",$P609="固"),OR($AJ609=PL①!$H$29,$AJ609=PL①!$H$30,$AJ609=PL①!$H$31)),1,0)</f>
        <v>0</v>
      </c>
      <c r="ER609" s="13">
        <f t="shared" si="156"/>
        <v>0</v>
      </c>
      <c r="ES609" s="13">
        <f>IF(ER609=0,1,IF($R$74="",0,VLOOKUP($R$74,PL②!A$58:$P$1530,ER609))+IF($AG$74="",0,VLOOKUP($AG$74,PL②!A$58:$P$1530,ER609))+IF($AV$74="",0,VLOOKUP($AV$74,PL②!A$58:$P$1530,ER609)))</f>
        <v>1</v>
      </c>
      <c r="ET609" s="13" t="str">
        <f t="shared" si="157"/>
        <v/>
      </c>
      <c r="EU609" s="13"/>
      <c r="EV609" s="13">
        <f>IF(OR($P609="固・国A",$P609="固・国B",$P609=PL①!$A$32,$P609=PL①!$A$33),1,0)</f>
        <v>1</v>
      </c>
      <c r="EY609" s="13">
        <f t="shared" si="158"/>
        <v>0</v>
      </c>
      <c r="EZ609" s="13">
        <f t="shared" si="159"/>
        <v>0</v>
      </c>
      <c r="FA609" s="13">
        <f>IF(AND($AJ609=PL①!$H$32,OR(入力①申請書項目!$P609="固・国A",入力①申請書項目!$P609="固・国B",入力①申請書項目!$P609="固")),1,0)</f>
        <v>0</v>
      </c>
      <c r="FB609" s="13">
        <f>IF(AND($R$70=PL②!$G$1,入力①申請書項目!$AJ609=PL①!$H$29,OR(入力①申請書項目!$P609="固・国A",入力①申請書項目!$P609="固・国B",入力①申請書項目!$P609=PL①!$A$32,入力①申請書項目!$P609=PL①!$A$33)),1,0)</f>
        <v>0</v>
      </c>
      <c r="FC609" s="13">
        <f>IF(AND($AW609=PL①!$D$29,OR(入力①申請書項目!$P609="固・国A",入力①申請書項目!$P609="固・国B",入力①申請書項目!$P609="固")),1,0)</f>
        <v>0</v>
      </c>
      <c r="FE609" s="27" t="str">
        <f t="shared" si="160"/>
        <v/>
      </c>
      <c r="FF609" s="27" t="str">
        <f t="shared" si="161"/>
        <v/>
      </c>
      <c r="FG609" s="27" t="str">
        <f t="shared" si="162"/>
        <v/>
      </c>
      <c r="FH609" s="27" t="str">
        <f t="shared" si="163"/>
        <v/>
      </c>
      <c r="FI609" s="27" t="str">
        <f t="shared" si="164"/>
        <v/>
      </c>
      <c r="FK609" s="42">
        <f t="shared" si="165"/>
        <v>1</v>
      </c>
      <c r="FL609" s="42" t="str">
        <f t="shared" si="154"/>
        <v/>
      </c>
    </row>
    <row r="610" spans="4:168" x14ac:dyDescent="0.15">
      <c r="D610" s="234">
        <v>440</v>
      </c>
      <c r="E610" s="933"/>
      <c r="F610" s="934"/>
      <c r="G610" s="935"/>
      <c r="H610" s="936"/>
      <c r="I610" s="937"/>
      <c r="J610" s="938"/>
      <c r="K610" s="939"/>
      <c r="L610" s="939"/>
      <c r="M610" s="930"/>
      <c r="N610" s="931"/>
      <c r="O610" s="932"/>
      <c r="P610" s="938"/>
      <c r="Q610" s="938"/>
      <c r="R610" s="938"/>
      <c r="S610" s="938"/>
      <c r="T610" s="940"/>
      <c r="U610" s="940"/>
      <c r="V610" s="940"/>
      <c r="W610" s="940"/>
      <c r="X610" s="940"/>
      <c r="Y610" s="940"/>
      <c r="Z610" s="940"/>
      <c r="AA610" s="940"/>
      <c r="AB610" s="940"/>
      <c r="AC610" s="940"/>
      <c r="AD610" s="941"/>
      <c r="AE610" s="942"/>
      <c r="AF610" s="942"/>
      <c r="AG610" s="943"/>
      <c r="AH610" s="940"/>
      <c r="AI610" s="940"/>
      <c r="AJ610" s="938"/>
      <c r="AK610" s="938"/>
      <c r="AL610" s="938"/>
      <c r="AM610" s="938"/>
      <c r="AN610" s="944"/>
      <c r="AO610" s="944"/>
      <c r="AP610" s="944"/>
      <c r="AQ610" s="940"/>
      <c r="AR610" s="940"/>
      <c r="AS610" s="945">
        <f t="shared" si="167"/>
        <v>0</v>
      </c>
      <c r="AT610" s="945"/>
      <c r="AU610" s="945"/>
      <c r="AV610" s="945"/>
      <c r="AW610" s="946"/>
      <c r="AX610" s="947"/>
      <c r="AY610" s="948"/>
      <c r="AZ610" s="948"/>
      <c r="BA610" s="948"/>
      <c r="BB610" s="948"/>
      <c r="DT610"/>
      <c r="DU610"/>
      <c r="DV610"/>
      <c r="DW610"/>
      <c r="DX610"/>
      <c r="DY610"/>
      <c r="DZ610"/>
      <c r="EA610"/>
      <c r="EB610"/>
      <c r="EC610"/>
      <c r="EL610" s="13"/>
      <c r="EM610" s="13"/>
      <c r="EN610" s="27">
        <f t="shared" si="166"/>
        <v>0</v>
      </c>
      <c r="EO610" s="27" t="str">
        <f t="shared" si="155"/>
        <v/>
      </c>
      <c r="EP610" s="13"/>
      <c r="EQ610" s="13">
        <f>IF(AND(OR($P610="固・国A",$P610="固・国B",$P610="固"),OR($AJ610=PL①!$H$29,$AJ610=PL①!$H$30,$AJ610=PL①!$H$31)),1,0)</f>
        <v>0</v>
      </c>
      <c r="ER610" s="13">
        <f t="shared" si="156"/>
        <v>0</v>
      </c>
      <c r="ES610" s="13">
        <f>IF(ER610=0,1,IF($R$74="",0,VLOOKUP($R$74,PL②!A$58:$P$1530,ER610))+IF($AG$74="",0,VLOOKUP($AG$74,PL②!A$58:$P$1530,ER610))+IF($AV$74="",0,VLOOKUP($AV$74,PL②!A$58:$P$1530,ER610)))</f>
        <v>1</v>
      </c>
      <c r="ET610" s="13" t="str">
        <f t="shared" si="157"/>
        <v/>
      </c>
      <c r="EU610" s="13"/>
      <c r="EV610" s="13">
        <f>IF(OR($P610="固・国A",$P610="固・国B",$P610=PL①!$A$32,$P610=PL①!$A$33),1,0)</f>
        <v>1</v>
      </c>
      <c r="EY610" s="13">
        <f t="shared" si="158"/>
        <v>0</v>
      </c>
      <c r="EZ610" s="13">
        <f t="shared" si="159"/>
        <v>0</v>
      </c>
      <c r="FA610" s="13">
        <f>IF(AND($AJ610=PL①!$H$32,OR(入力①申請書項目!$P610="固・国A",入力①申請書項目!$P610="固・国B",入力①申請書項目!$P610="固")),1,0)</f>
        <v>0</v>
      </c>
      <c r="FB610" s="13">
        <f>IF(AND($R$70=PL②!$G$1,入力①申請書項目!$AJ610=PL①!$H$29,OR(入力①申請書項目!$P610="固・国A",入力①申請書項目!$P610="固・国B",入力①申請書項目!$P610=PL①!$A$32,入力①申請書項目!$P610=PL①!$A$33)),1,0)</f>
        <v>0</v>
      </c>
      <c r="FC610" s="13">
        <f>IF(AND($AW610=PL①!$D$29,OR(入力①申請書項目!$P610="固・国A",入力①申請書項目!$P610="固・国B",入力①申請書項目!$P610="固")),1,0)</f>
        <v>0</v>
      </c>
      <c r="FE610" s="27" t="str">
        <f t="shared" si="160"/>
        <v/>
      </c>
      <c r="FF610" s="27" t="str">
        <f t="shared" si="161"/>
        <v/>
      </c>
      <c r="FG610" s="27" t="str">
        <f t="shared" si="162"/>
        <v/>
      </c>
      <c r="FH610" s="27" t="str">
        <f t="shared" si="163"/>
        <v/>
      </c>
      <c r="FI610" s="27" t="str">
        <f t="shared" si="164"/>
        <v/>
      </c>
      <c r="FK610" s="42">
        <f t="shared" si="165"/>
        <v>1</v>
      </c>
      <c r="FL610" s="42" t="str">
        <f t="shared" si="154"/>
        <v/>
      </c>
    </row>
    <row r="611" spans="4:168" x14ac:dyDescent="0.15">
      <c r="D611" s="234">
        <v>441</v>
      </c>
      <c r="E611" s="933"/>
      <c r="F611" s="934"/>
      <c r="G611" s="935"/>
      <c r="H611" s="936"/>
      <c r="I611" s="937"/>
      <c r="J611" s="938"/>
      <c r="K611" s="939"/>
      <c r="L611" s="939"/>
      <c r="M611" s="930"/>
      <c r="N611" s="931"/>
      <c r="O611" s="932"/>
      <c r="P611" s="938"/>
      <c r="Q611" s="938"/>
      <c r="R611" s="938"/>
      <c r="S611" s="938"/>
      <c r="T611" s="940"/>
      <c r="U611" s="940"/>
      <c r="V611" s="940"/>
      <c r="W611" s="940"/>
      <c r="X611" s="940"/>
      <c r="Y611" s="940"/>
      <c r="Z611" s="940"/>
      <c r="AA611" s="940"/>
      <c r="AB611" s="940"/>
      <c r="AC611" s="940"/>
      <c r="AD611" s="949"/>
      <c r="AE611" s="950"/>
      <c r="AF611" s="950"/>
      <c r="AG611" s="943"/>
      <c r="AH611" s="940"/>
      <c r="AI611" s="940"/>
      <c r="AJ611" s="938"/>
      <c r="AK611" s="938"/>
      <c r="AL611" s="938"/>
      <c r="AM611" s="938"/>
      <c r="AN611" s="944"/>
      <c r="AO611" s="944"/>
      <c r="AP611" s="944"/>
      <c r="AQ611" s="940"/>
      <c r="AR611" s="940"/>
      <c r="AS611" s="945">
        <f t="shared" si="167"/>
        <v>0</v>
      </c>
      <c r="AT611" s="945"/>
      <c r="AU611" s="945"/>
      <c r="AV611" s="945"/>
      <c r="AW611" s="946"/>
      <c r="AX611" s="947"/>
      <c r="AY611" s="948"/>
      <c r="AZ611" s="948"/>
      <c r="BA611" s="948"/>
      <c r="BB611" s="948"/>
      <c r="DT611"/>
      <c r="DU611"/>
      <c r="DV611"/>
      <c r="DW611"/>
      <c r="DX611"/>
      <c r="DY611"/>
      <c r="DZ611"/>
      <c r="EA611"/>
      <c r="EB611"/>
      <c r="EC611"/>
      <c r="EL611" s="13"/>
      <c r="EM611" s="13"/>
      <c r="EN611" s="27">
        <f t="shared" si="166"/>
        <v>0</v>
      </c>
      <c r="EO611" s="27" t="str">
        <f t="shared" si="155"/>
        <v/>
      </c>
      <c r="EP611" s="13"/>
      <c r="EQ611" s="13">
        <f>IF(AND(OR($P611="固・国A",$P611="固・国B",$P611="固"),OR($AJ611=PL①!$H$29,$AJ611=PL①!$H$30,$AJ611=PL①!$H$31)),1,0)</f>
        <v>0</v>
      </c>
      <c r="ER611" s="13">
        <f t="shared" si="156"/>
        <v>0</v>
      </c>
      <c r="ES611" s="13">
        <f>IF(ER611=0,1,IF($R$74="",0,VLOOKUP($R$74,PL②!A$58:$P$1530,ER611))+IF($AG$74="",0,VLOOKUP($AG$74,PL②!A$58:$P$1530,ER611))+IF($AV$74="",0,VLOOKUP($AV$74,PL②!A$58:$P$1530,ER611)))</f>
        <v>1</v>
      </c>
      <c r="ET611" s="13" t="str">
        <f t="shared" si="157"/>
        <v/>
      </c>
      <c r="EU611" s="13"/>
      <c r="EV611" s="13">
        <f>IF(OR($P611="固・国A",$P611="固・国B",$P611=PL①!$A$32,$P611=PL①!$A$33),1,0)</f>
        <v>1</v>
      </c>
      <c r="EY611" s="13">
        <f t="shared" si="158"/>
        <v>0</v>
      </c>
      <c r="EZ611" s="13">
        <f t="shared" si="159"/>
        <v>0</v>
      </c>
      <c r="FA611" s="13">
        <f>IF(AND($AJ611=PL①!$H$32,OR(入力①申請書項目!$P611="固・国A",入力①申請書項目!$P611="固・国B",入力①申請書項目!$P611="固")),1,0)</f>
        <v>0</v>
      </c>
      <c r="FB611" s="13">
        <f>IF(AND($R$70=PL②!$G$1,入力①申請書項目!$AJ611=PL①!$H$29,OR(入力①申請書項目!$P611="固・国A",入力①申請書項目!$P611="固・国B",入力①申請書項目!$P611=PL①!$A$32,入力①申請書項目!$P611=PL①!$A$33)),1,0)</f>
        <v>0</v>
      </c>
      <c r="FC611" s="13">
        <f>IF(AND($AW611=PL①!$D$29,OR(入力①申請書項目!$P611="固・国A",入力①申請書項目!$P611="固・国B",入力①申請書項目!$P611="固")),1,0)</f>
        <v>0</v>
      </c>
      <c r="FE611" s="27" t="str">
        <f t="shared" si="160"/>
        <v/>
      </c>
      <c r="FF611" s="27" t="str">
        <f t="shared" si="161"/>
        <v/>
      </c>
      <c r="FG611" s="27" t="str">
        <f t="shared" si="162"/>
        <v/>
      </c>
      <c r="FH611" s="27" t="str">
        <f t="shared" si="163"/>
        <v/>
      </c>
      <c r="FI611" s="27" t="str">
        <f t="shared" si="164"/>
        <v/>
      </c>
      <c r="FK611" s="42">
        <f t="shared" si="165"/>
        <v>1</v>
      </c>
      <c r="FL611" s="42" t="str">
        <f t="shared" si="154"/>
        <v/>
      </c>
    </row>
    <row r="612" spans="4:168" x14ac:dyDescent="0.15">
      <c r="D612" s="234">
        <v>442</v>
      </c>
      <c r="E612" s="933"/>
      <c r="F612" s="934"/>
      <c r="G612" s="935"/>
      <c r="H612" s="936"/>
      <c r="I612" s="937"/>
      <c r="J612" s="938"/>
      <c r="K612" s="939"/>
      <c r="L612" s="939"/>
      <c r="M612" s="930"/>
      <c r="N612" s="931"/>
      <c r="O612" s="932"/>
      <c r="P612" s="938"/>
      <c r="Q612" s="938"/>
      <c r="R612" s="938"/>
      <c r="S612" s="938"/>
      <c r="T612" s="940"/>
      <c r="U612" s="940"/>
      <c r="V612" s="940"/>
      <c r="W612" s="940"/>
      <c r="X612" s="940"/>
      <c r="Y612" s="940"/>
      <c r="Z612" s="940"/>
      <c r="AA612" s="940"/>
      <c r="AB612" s="940"/>
      <c r="AC612" s="940"/>
      <c r="AD612" s="941"/>
      <c r="AE612" s="942"/>
      <c r="AF612" s="942"/>
      <c r="AG612" s="952"/>
      <c r="AH612" s="952"/>
      <c r="AI612" s="943"/>
      <c r="AJ612" s="953"/>
      <c r="AK612" s="954"/>
      <c r="AL612" s="954"/>
      <c r="AM612" s="955"/>
      <c r="AN612" s="944"/>
      <c r="AO612" s="944"/>
      <c r="AP612" s="944"/>
      <c r="AQ612" s="951"/>
      <c r="AR612" s="952"/>
      <c r="AS612" s="945">
        <f t="shared" si="167"/>
        <v>0</v>
      </c>
      <c r="AT612" s="945"/>
      <c r="AU612" s="945"/>
      <c r="AV612" s="945"/>
      <c r="AW612" s="946"/>
      <c r="AX612" s="947"/>
      <c r="AY612" s="948"/>
      <c r="AZ612" s="948"/>
      <c r="BA612" s="948"/>
      <c r="BB612" s="948"/>
      <c r="DT612"/>
      <c r="DU612"/>
      <c r="DV612"/>
      <c r="DW612"/>
      <c r="DX612"/>
      <c r="DY612"/>
      <c r="DZ612"/>
      <c r="EA612"/>
      <c r="EB612"/>
      <c r="EC612"/>
      <c r="EL612" s="13"/>
      <c r="EM612" s="13"/>
      <c r="EN612" s="27">
        <f t="shared" si="166"/>
        <v>0</v>
      </c>
      <c r="EO612" s="27" t="str">
        <f t="shared" si="155"/>
        <v/>
      </c>
      <c r="EP612" s="13"/>
      <c r="EQ612" s="13">
        <f>IF(AND(OR($P612="固・国A",$P612="固・国B",$P612="固"),OR($AJ612=PL①!$H$29,$AJ612=PL①!$H$30,$AJ612=PL①!$H$31)),1,0)</f>
        <v>0</v>
      </c>
      <c r="ER612" s="13">
        <f t="shared" si="156"/>
        <v>0</v>
      </c>
      <c r="ES612" s="13">
        <f>IF(ER612=0,1,IF($R$74="",0,VLOOKUP($R$74,PL②!A$58:$P$1530,ER612))+IF($AG$74="",0,VLOOKUP($AG$74,PL②!A$58:$P$1530,ER612))+IF($AV$74="",0,VLOOKUP($AV$74,PL②!A$58:$P$1530,ER612)))</f>
        <v>1</v>
      </c>
      <c r="ET612" s="13" t="str">
        <f t="shared" si="157"/>
        <v/>
      </c>
      <c r="EU612" s="13"/>
      <c r="EV612" s="13">
        <f>IF(OR($P612="固・国A",$P612="固・国B",$P612=PL①!$A$32,$P612=PL①!$A$33),1,0)</f>
        <v>1</v>
      </c>
      <c r="EY612" s="13">
        <f t="shared" si="158"/>
        <v>0</v>
      </c>
      <c r="EZ612" s="13">
        <f t="shared" si="159"/>
        <v>0</v>
      </c>
      <c r="FA612" s="13">
        <f>IF(AND($AJ612=PL①!$H$32,OR(入力①申請書項目!$P612="固・国A",入力①申請書項目!$P612="固・国B",入力①申請書項目!$P612="固")),1,0)</f>
        <v>0</v>
      </c>
      <c r="FB612" s="13">
        <f>IF(AND($R$70=PL②!$G$1,入力①申請書項目!$AJ612=PL①!$H$29,OR(入力①申請書項目!$P612="固・国A",入力①申請書項目!$P612="固・国B",入力①申請書項目!$P612=PL①!$A$32,入力①申請書項目!$P612=PL①!$A$33)),1,0)</f>
        <v>0</v>
      </c>
      <c r="FC612" s="13">
        <f>IF(AND($AW612=PL①!$D$29,OR(入力①申請書項目!$P612="固・国A",入力①申請書項目!$P612="固・国B",入力①申請書項目!$P612="固")),1,0)</f>
        <v>0</v>
      </c>
      <c r="FE612" s="27" t="str">
        <f t="shared" si="160"/>
        <v/>
      </c>
      <c r="FF612" s="27" t="str">
        <f t="shared" si="161"/>
        <v/>
      </c>
      <c r="FG612" s="27" t="str">
        <f t="shared" si="162"/>
        <v/>
      </c>
      <c r="FH612" s="27" t="str">
        <f t="shared" si="163"/>
        <v/>
      </c>
      <c r="FI612" s="27" t="str">
        <f t="shared" si="164"/>
        <v/>
      </c>
      <c r="FK612" s="42">
        <f t="shared" si="165"/>
        <v>1</v>
      </c>
      <c r="FL612" s="42" t="str">
        <f t="shared" si="154"/>
        <v/>
      </c>
    </row>
    <row r="613" spans="4:168" x14ac:dyDescent="0.15">
      <c r="D613" s="234">
        <v>443</v>
      </c>
      <c r="E613" s="933"/>
      <c r="F613" s="934"/>
      <c r="G613" s="935"/>
      <c r="H613" s="936"/>
      <c r="I613" s="937"/>
      <c r="J613" s="938"/>
      <c r="K613" s="939"/>
      <c r="L613" s="939"/>
      <c r="M613" s="930"/>
      <c r="N613" s="931"/>
      <c r="O613" s="932"/>
      <c r="P613" s="938"/>
      <c r="Q613" s="938"/>
      <c r="R613" s="938"/>
      <c r="S613" s="938"/>
      <c r="T613" s="940"/>
      <c r="U613" s="940"/>
      <c r="V613" s="940"/>
      <c r="W613" s="940"/>
      <c r="X613" s="940"/>
      <c r="Y613" s="940"/>
      <c r="Z613" s="940"/>
      <c r="AA613" s="940"/>
      <c r="AB613" s="940"/>
      <c r="AC613" s="940"/>
      <c r="AD613" s="941"/>
      <c r="AE613" s="942"/>
      <c r="AF613" s="942"/>
      <c r="AG613" s="943"/>
      <c r="AH613" s="940"/>
      <c r="AI613" s="940"/>
      <c r="AJ613" s="938"/>
      <c r="AK613" s="938"/>
      <c r="AL613" s="938"/>
      <c r="AM613" s="938"/>
      <c r="AN613" s="944"/>
      <c r="AO613" s="944"/>
      <c r="AP613" s="944"/>
      <c r="AQ613" s="940"/>
      <c r="AR613" s="940"/>
      <c r="AS613" s="945">
        <f t="shared" si="167"/>
        <v>0</v>
      </c>
      <c r="AT613" s="945"/>
      <c r="AU613" s="945"/>
      <c r="AV613" s="945"/>
      <c r="AW613" s="946"/>
      <c r="AX613" s="947"/>
      <c r="AY613" s="948"/>
      <c r="AZ613" s="948"/>
      <c r="BA613" s="948"/>
      <c r="BB613" s="948"/>
      <c r="DT613"/>
      <c r="DU613"/>
      <c r="DV613"/>
      <c r="DW613"/>
      <c r="DX613"/>
      <c r="DY613"/>
      <c r="DZ613"/>
      <c r="EA613"/>
      <c r="EB613"/>
      <c r="EC613"/>
      <c r="EL613" s="13"/>
      <c r="EM613" s="13"/>
      <c r="EN613" s="27">
        <f t="shared" si="166"/>
        <v>0</v>
      </c>
      <c r="EO613" s="27" t="str">
        <f t="shared" si="155"/>
        <v/>
      </c>
      <c r="EP613" s="13"/>
      <c r="EQ613" s="13">
        <f>IF(AND(OR($P613="固・国A",$P613="固・国B",$P613="固"),OR($AJ613=PL①!$H$29,$AJ613=PL①!$H$30,$AJ613=PL①!$H$31)),1,0)</f>
        <v>0</v>
      </c>
      <c r="ER613" s="13">
        <f t="shared" si="156"/>
        <v>0</v>
      </c>
      <c r="ES613" s="13">
        <f>IF(ER613=0,1,IF($R$74="",0,VLOOKUP($R$74,PL②!A$58:$P$1530,ER613))+IF($AG$74="",0,VLOOKUP($AG$74,PL②!A$58:$P$1530,ER613))+IF($AV$74="",0,VLOOKUP($AV$74,PL②!A$58:$P$1530,ER613)))</f>
        <v>1</v>
      </c>
      <c r="ET613" s="13" t="str">
        <f t="shared" si="157"/>
        <v/>
      </c>
      <c r="EU613" s="13"/>
      <c r="EV613" s="13">
        <f>IF(OR($P613="固・国A",$P613="固・国B",$P613=PL①!$A$32,$P613=PL①!$A$33),1,0)</f>
        <v>1</v>
      </c>
      <c r="EY613" s="13">
        <f t="shared" si="158"/>
        <v>0</v>
      </c>
      <c r="EZ613" s="13">
        <f t="shared" si="159"/>
        <v>0</v>
      </c>
      <c r="FA613" s="13">
        <f>IF(AND($AJ613=PL①!$H$32,OR(入力①申請書項目!$P613="固・国A",入力①申請書項目!$P613="固・国B",入力①申請書項目!$P613="固")),1,0)</f>
        <v>0</v>
      </c>
      <c r="FB613" s="13">
        <f>IF(AND($R$70=PL②!$G$1,入力①申請書項目!$AJ613=PL①!$H$29,OR(入力①申請書項目!$P613="固・国A",入力①申請書項目!$P613="固・国B",入力①申請書項目!$P613=PL①!$A$32,入力①申請書項目!$P613=PL①!$A$33)),1,0)</f>
        <v>0</v>
      </c>
      <c r="FC613" s="13">
        <f>IF(AND($AW613=PL①!$D$29,OR(入力①申請書項目!$P613="固・国A",入力①申請書項目!$P613="固・国B",入力①申請書項目!$P613="固")),1,0)</f>
        <v>0</v>
      </c>
      <c r="FE613" s="27" t="str">
        <f t="shared" si="160"/>
        <v/>
      </c>
      <c r="FF613" s="27" t="str">
        <f t="shared" si="161"/>
        <v/>
      </c>
      <c r="FG613" s="27" t="str">
        <f t="shared" si="162"/>
        <v/>
      </c>
      <c r="FH613" s="27" t="str">
        <f t="shared" si="163"/>
        <v/>
      </c>
      <c r="FI613" s="27" t="str">
        <f t="shared" si="164"/>
        <v/>
      </c>
      <c r="FK613" s="42">
        <f t="shared" si="165"/>
        <v>1</v>
      </c>
      <c r="FL613" s="42" t="str">
        <f t="shared" si="154"/>
        <v/>
      </c>
    </row>
    <row r="614" spans="4:168" x14ac:dyDescent="0.15">
      <c r="D614" s="234">
        <v>444</v>
      </c>
      <c r="E614" s="933"/>
      <c r="F614" s="934"/>
      <c r="G614" s="935"/>
      <c r="H614" s="936"/>
      <c r="I614" s="937"/>
      <c r="J614" s="938"/>
      <c r="K614" s="939"/>
      <c r="L614" s="939"/>
      <c r="M614" s="930"/>
      <c r="N614" s="931"/>
      <c r="O614" s="932"/>
      <c r="P614" s="938"/>
      <c r="Q614" s="938"/>
      <c r="R614" s="938"/>
      <c r="S614" s="938"/>
      <c r="T614" s="940"/>
      <c r="U614" s="940"/>
      <c r="V614" s="940"/>
      <c r="W614" s="940"/>
      <c r="X614" s="940"/>
      <c r="Y614" s="940"/>
      <c r="Z614" s="940"/>
      <c r="AA614" s="940"/>
      <c r="AB614" s="940"/>
      <c r="AC614" s="940"/>
      <c r="AD614" s="949"/>
      <c r="AE614" s="950"/>
      <c r="AF614" s="950"/>
      <c r="AG614" s="943"/>
      <c r="AH614" s="940"/>
      <c r="AI614" s="940"/>
      <c r="AJ614" s="938"/>
      <c r="AK614" s="938"/>
      <c r="AL614" s="938"/>
      <c r="AM614" s="938"/>
      <c r="AN614" s="944"/>
      <c r="AO614" s="944"/>
      <c r="AP614" s="944"/>
      <c r="AQ614" s="940"/>
      <c r="AR614" s="940"/>
      <c r="AS614" s="945">
        <f t="shared" si="167"/>
        <v>0</v>
      </c>
      <c r="AT614" s="945"/>
      <c r="AU614" s="945"/>
      <c r="AV614" s="945"/>
      <c r="AW614" s="946"/>
      <c r="AX614" s="947"/>
      <c r="AY614" s="948"/>
      <c r="AZ614" s="948"/>
      <c r="BA614" s="948"/>
      <c r="BB614" s="948"/>
      <c r="DT614"/>
      <c r="DU614"/>
      <c r="DV614"/>
      <c r="DW614"/>
      <c r="DX614"/>
      <c r="DY614"/>
      <c r="DZ614"/>
      <c r="EA614"/>
      <c r="EB614"/>
      <c r="EC614"/>
      <c r="EL614" s="13"/>
      <c r="EM614" s="13"/>
      <c r="EN614" s="27">
        <f t="shared" si="166"/>
        <v>0</v>
      </c>
      <c r="EO614" s="27" t="str">
        <f t="shared" si="155"/>
        <v/>
      </c>
      <c r="EP614" s="13"/>
      <c r="EQ614" s="13">
        <f>IF(AND(OR($P614="固・国A",$P614="固・国B",$P614="固"),OR($AJ614=PL①!$H$29,$AJ614=PL①!$H$30,$AJ614=PL①!$H$31)),1,0)</f>
        <v>0</v>
      </c>
      <c r="ER614" s="13">
        <f t="shared" si="156"/>
        <v>0</v>
      </c>
      <c r="ES614" s="13">
        <f>IF(ER614=0,1,IF($R$74="",0,VLOOKUP($R$74,PL②!A$58:$P$1530,ER614))+IF($AG$74="",0,VLOOKUP($AG$74,PL②!A$58:$P$1530,ER614))+IF($AV$74="",0,VLOOKUP($AV$74,PL②!A$58:$P$1530,ER614)))</f>
        <v>1</v>
      </c>
      <c r="ET614" s="13" t="str">
        <f t="shared" si="157"/>
        <v/>
      </c>
      <c r="EU614" s="13"/>
      <c r="EV614" s="13">
        <f>IF(OR($P614="固・国A",$P614="固・国B",$P614=PL①!$A$32,$P614=PL①!$A$33),1,0)</f>
        <v>1</v>
      </c>
      <c r="EY614" s="13">
        <f t="shared" si="158"/>
        <v>0</v>
      </c>
      <c r="EZ614" s="13">
        <f t="shared" si="159"/>
        <v>0</v>
      </c>
      <c r="FA614" s="13">
        <f>IF(AND($AJ614=PL①!$H$32,OR(入力①申請書項目!$P614="固・国A",入力①申請書項目!$P614="固・国B",入力①申請書項目!$P614="固")),1,0)</f>
        <v>0</v>
      </c>
      <c r="FB614" s="13">
        <f>IF(AND($R$70=PL②!$G$1,入力①申請書項目!$AJ614=PL①!$H$29,OR(入力①申請書項目!$P614="固・国A",入力①申請書項目!$P614="固・国B",入力①申請書項目!$P614=PL①!$A$32,入力①申請書項目!$P614=PL①!$A$33)),1,0)</f>
        <v>0</v>
      </c>
      <c r="FC614" s="13">
        <f>IF(AND($AW614=PL①!$D$29,OR(入力①申請書項目!$P614="固・国A",入力①申請書項目!$P614="固・国B",入力①申請書項目!$P614="固")),1,0)</f>
        <v>0</v>
      </c>
      <c r="FE614" s="27" t="str">
        <f t="shared" si="160"/>
        <v/>
      </c>
      <c r="FF614" s="27" t="str">
        <f t="shared" si="161"/>
        <v/>
      </c>
      <c r="FG614" s="27" t="str">
        <f t="shared" si="162"/>
        <v/>
      </c>
      <c r="FH614" s="27" t="str">
        <f t="shared" si="163"/>
        <v/>
      </c>
      <c r="FI614" s="27" t="str">
        <f t="shared" si="164"/>
        <v/>
      </c>
      <c r="FK614" s="42">
        <f t="shared" si="165"/>
        <v>1</v>
      </c>
      <c r="FL614" s="42" t="str">
        <f t="shared" si="154"/>
        <v/>
      </c>
    </row>
    <row r="615" spans="4:168" x14ac:dyDescent="0.15">
      <c r="D615" s="234">
        <v>445</v>
      </c>
      <c r="E615" s="933"/>
      <c r="F615" s="934"/>
      <c r="G615" s="935"/>
      <c r="H615" s="936"/>
      <c r="I615" s="937"/>
      <c r="J615" s="938"/>
      <c r="K615" s="939"/>
      <c r="L615" s="939"/>
      <c r="M615" s="930"/>
      <c r="N615" s="931"/>
      <c r="O615" s="932"/>
      <c r="P615" s="938"/>
      <c r="Q615" s="938"/>
      <c r="R615" s="938"/>
      <c r="S615" s="938"/>
      <c r="T615" s="940"/>
      <c r="U615" s="940"/>
      <c r="V615" s="940"/>
      <c r="W615" s="940"/>
      <c r="X615" s="940"/>
      <c r="Y615" s="940"/>
      <c r="Z615" s="940"/>
      <c r="AA615" s="940"/>
      <c r="AB615" s="940"/>
      <c r="AC615" s="940"/>
      <c r="AD615" s="941"/>
      <c r="AE615" s="942"/>
      <c r="AF615" s="942"/>
      <c r="AG615" s="952"/>
      <c r="AH615" s="952"/>
      <c r="AI615" s="943"/>
      <c r="AJ615" s="953"/>
      <c r="AK615" s="954"/>
      <c r="AL615" s="954"/>
      <c r="AM615" s="955"/>
      <c r="AN615" s="944"/>
      <c r="AO615" s="944"/>
      <c r="AP615" s="944"/>
      <c r="AQ615" s="951"/>
      <c r="AR615" s="952"/>
      <c r="AS615" s="945">
        <f t="shared" si="167"/>
        <v>0</v>
      </c>
      <c r="AT615" s="945"/>
      <c r="AU615" s="945"/>
      <c r="AV615" s="945"/>
      <c r="AW615" s="946"/>
      <c r="AX615" s="947"/>
      <c r="AY615" s="948"/>
      <c r="AZ615" s="948"/>
      <c r="BA615" s="948"/>
      <c r="BB615" s="948"/>
      <c r="DT615"/>
      <c r="DU615"/>
      <c r="DV615"/>
      <c r="DW615"/>
      <c r="DX615"/>
      <c r="DY615"/>
      <c r="DZ615"/>
      <c r="EA615"/>
      <c r="EB615"/>
      <c r="EC615"/>
      <c r="EL615" s="13"/>
      <c r="EM615" s="13"/>
      <c r="EN615" s="27">
        <f t="shared" si="166"/>
        <v>0</v>
      </c>
      <c r="EO615" s="27" t="str">
        <f t="shared" si="155"/>
        <v/>
      </c>
      <c r="EP615" s="13"/>
      <c r="EQ615" s="13">
        <f>IF(AND(OR($P615="固・国A",$P615="固・国B",$P615="固"),OR($AJ615=PL①!$H$29,$AJ615=PL①!$H$30,$AJ615=PL①!$H$31)),1,0)</f>
        <v>0</v>
      </c>
      <c r="ER615" s="13">
        <f t="shared" si="156"/>
        <v>0</v>
      </c>
      <c r="ES615" s="13">
        <f>IF(ER615=0,1,IF($R$74="",0,VLOOKUP($R$74,PL②!A$58:$P$1530,ER615))+IF($AG$74="",0,VLOOKUP($AG$74,PL②!A$58:$P$1530,ER615))+IF($AV$74="",0,VLOOKUP($AV$74,PL②!A$58:$P$1530,ER615)))</f>
        <v>1</v>
      </c>
      <c r="ET615" s="13" t="str">
        <f t="shared" si="157"/>
        <v/>
      </c>
      <c r="EU615" s="13"/>
      <c r="EV615" s="13">
        <f>IF(OR($P615="固・国A",$P615="固・国B",$P615=PL①!$A$32,$P615=PL①!$A$33),1,0)</f>
        <v>1</v>
      </c>
      <c r="EY615" s="13">
        <f t="shared" si="158"/>
        <v>0</v>
      </c>
      <c r="EZ615" s="13">
        <f t="shared" si="159"/>
        <v>0</v>
      </c>
      <c r="FA615" s="13">
        <f>IF(AND($AJ615=PL①!$H$32,OR(入力①申請書項目!$P615="固・国A",入力①申請書項目!$P615="固・国B",入力①申請書項目!$P615="固")),1,0)</f>
        <v>0</v>
      </c>
      <c r="FB615" s="13">
        <f>IF(AND($R$70=PL②!$G$1,入力①申請書項目!$AJ615=PL①!$H$29,OR(入力①申請書項目!$P615="固・国A",入力①申請書項目!$P615="固・国B",入力①申請書項目!$P615=PL①!$A$32,入力①申請書項目!$P615=PL①!$A$33)),1,0)</f>
        <v>0</v>
      </c>
      <c r="FC615" s="13">
        <f>IF(AND($AW615=PL①!$D$29,OR(入力①申請書項目!$P615="固・国A",入力①申請書項目!$P615="固・国B",入力①申請書項目!$P615="固")),1,0)</f>
        <v>0</v>
      </c>
      <c r="FE615" s="27" t="str">
        <f t="shared" si="160"/>
        <v/>
      </c>
      <c r="FF615" s="27" t="str">
        <f t="shared" si="161"/>
        <v/>
      </c>
      <c r="FG615" s="27" t="str">
        <f t="shared" si="162"/>
        <v/>
      </c>
      <c r="FH615" s="27" t="str">
        <f t="shared" si="163"/>
        <v/>
      </c>
      <c r="FI615" s="27" t="str">
        <f t="shared" si="164"/>
        <v/>
      </c>
      <c r="FK615" s="42">
        <f t="shared" si="165"/>
        <v>1</v>
      </c>
      <c r="FL615" s="42" t="str">
        <f t="shared" si="154"/>
        <v/>
      </c>
    </row>
    <row r="616" spans="4:168" x14ac:dyDescent="0.15">
      <c r="D616" s="234">
        <v>446</v>
      </c>
      <c r="E616" s="933"/>
      <c r="F616" s="934"/>
      <c r="G616" s="935"/>
      <c r="H616" s="936"/>
      <c r="I616" s="937"/>
      <c r="J616" s="938"/>
      <c r="K616" s="939"/>
      <c r="L616" s="939"/>
      <c r="M616" s="930"/>
      <c r="N616" s="931"/>
      <c r="O616" s="932"/>
      <c r="P616" s="938"/>
      <c r="Q616" s="938"/>
      <c r="R616" s="938"/>
      <c r="S616" s="938"/>
      <c r="T616" s="940"/>
      <c r="U616" s="940"/>
      <c r="V616" s="940"/>
      <c r="W616" s="940"/>
      <c r="X616" s="940"/>
      <c r="Y616" s="940"/>
      <c r="Z616" s="940"/>
      <c r="AA616" s="940"/>
      <c r="AB616" s="940"/>
      <c r="AC616" s="940"/>
      <c r="AD616" s="941"/>
      <c r="AE616" s="942"/>
      <c r="AF616" s="942"/>
      <c r="AG616" s="943"/>
      <c r="AH616" s="940"/>
      <c r="AI616" s="940"/>
      <c r="AJ616" s="938"/>
      <c r="AK616" s="938"/>
      <c r="AL616" s="938"/>
      <c r="AM616" s="938"/>
      <c r="AN616" s="944"/>
      <c r="AO616" s="944"/>
      <c r="AP616" s="944"/>
      <c r="AQ616" s="940"/>
      <c r="AR616" s="940"/>
      <c r="AS616" s="945">
        <f t="shared" si="167"/>
        <v>0</v>
      </c>
      <c r="AT616" s="945"/>
      <c r="AU616" s="945"/>
      <c r="AV616" s="945"/>
      <c r="AW616" s="946"/>
      <c r="AX616" s="947"/>
      <c r="AY616" s="948"/>
      <c r="AZ616" s="948"/>
      <c r="BA616" s="948"/>
      <c r="BB616" s="948"/>
      <c r="DT616"/>
      <c r="DU616"/>
      <c r="DV616"/>
      <c r="DW616"/>
      <c r="DX616"/>
      <c r="DY616"/>
      <c r="DZ616"/>
      <c r="EA616"/>
      <c r="EB616"/>
      <c r="EC616"/>
      <c r="EL616" s="13"/>
      <c r="EM616" s="13"/>
      <c r="EN616" s="27">
        <f t="shared" si="166"/>
        <v>0</v>
      </c>
      <c r="EO616" s="27" t="str">
        <f t="shared" si="155"/>
        <v/>
      </c>
      <c r="EP616" s="13"/>
      <c r="EQ616" s="13">
        <f>IF(AND(OR($P616="固・国A",$P616="固・国B",$P616="固"),OR($AJ616=PL①!$H$29,$AJ616=PL①!$H$30,$AJ616=PL①!$H$31)),1,0)</f>
        <v>0</v>
      </c>
      <c r="ER616" s="13">
        <f t="shared" si="156"/>
        <v>0</v>
      </c>
      <c r="ES616" s="13">
        <f>IF(ER616=0,1,IF($R$74="",0,VLOOKUP($R$74,PL②!A$58:$P$1530,ER616))+IF($AG$74="",0,VLOOKUP($AG$74,PL②!A$58:$P$1530,ER616))+IF($AV$74="",0,VLOOKUP($AV$74,PL②!A$58:$P$1530,ER616)))</f>
        <v>1</v>
      </c>
      <c r="ET616" s="13" t="str">
        <f t="shared" si="157"/>
        <v/>
      </c>
      <c r="EU616" s="13"/>
      <c r="EV616" s="13">
        <f>IF(OR($P616="固・国A",$P616="固・国B",$P616=PL①!$A$32,$P616=PL①!$A$33),1,0)</f>
        <v>1</v>
      </c>
      <c r="EY616" s="13">
        <f t="shared" si="158"/>
        <v>0</v>
      </c>
      <c r="EZ616" s="13">
        <f t="shared" si="159"/>
        <v>0</v>
      </c>
      <c r="FA616" s="13">
        <f>IF(AND($AJ616=PL①!$H$32,OR(入力①申請書項目!$P616="固・国A",入力①申請書項目!$P616="固・国B",入力①申請書項目!$P616="固")),1,0)</f>
        <v>0</v>
      </c>
      <c r="FB616" s="13">
        <f>IF(AND($R$70=PL②!$G$1,入力①申請書項目!$AJ616=PL①!$H$29,OR(入力①申請書項目!$P616="固・国A",入力①申請書項目!$P616="固・国B",入力①申請書項目!$P616=PL①!$A$32,入力①申請書項目!$P616=PL①!$A$33)),1,0)</f>
        <v>0</v>
      </c>
      <c r="FC616" s="13">
        <f>IF(AND($AW616=PL①!$D$29,OR(入力①申請書項目!$P616="固・国A",入力①申請書項目!$P616="固・国B",入力①申請書項目!$P616="固")),1,0)</f>
        <v>0</v>
      </c>
      <c r="FE616" s="27" t="str">
        <f t="shared" si="160"/>
        <v/>
      </c>
      <c r="FF616" s="27" t="str">
        <f t="shared" si="161"/>
        <v/>
      </c>
      <c r="FG616" s="27" t="str">
        <f t="shared" si="162"/>
        <v/>
      </c>
      <c r="FH616" s="27" t="str">
        <f t="shared" si="163"/>
        <v/>
      </c>
      <c r="FI616" s="27" t="str">
        <f t="shared" si="164"/>
        <v/>
      </c>
      <c r="FK616" s="42">
        <f t="shared" si="165"/>
        <v>1</v>
      </c>
      <c r="FL616" s="42" t="str">
        <f t="shared" si="154"/>
        <v/>
      </c>
    </row>
    <row r="617" spans="4:168" x14ac:dyDescent="0.15">
      <c r="D617" s="234">
        <v>447</v>
      </c>
      <c r="E617" s="933"/>
      <c r="F617" s="934"/>
      <c r="G617" s="935"/>
      <c r="H617" s="936"/>
      <c r="I617" s="937"/>
      <c r="J617" s="938"/>
      <c r="K617" s="939"/>
      <c r="L617" s="939"/>
      <c r="M617" s="930"/>
      <c r="N617" s="931"/>
      <c r="O617" s="932"/>
      <c r="P617" s="938"/>
      <c r="Q617" s="938"/>
      <c r="R617" s="938"/>
      <c r="S617" s="938"/>
      <c r="T617" s="940"/>
      <c r="U617" s="940"/>
      <c r="V617" s="940"/>
      <c r="W617" s="940"/>
      <c r="X617" s="940"/>
      <c r="Y617" s="940"/>
      <c r="Z617" s="940"/>
      <c r="AA617" s="940"/>
      <c r="AB617" s="940"/>
      <c r="AC617" s="940"/>
      <c r="AD617" s="949"/>
      <c r="AE617" s="950"/>
      <c r="AF617" s="950"/>
      <c r="AG617" s="943"/>
      <c r="AH617" s="940"/>
      <c r="AI617" s="940"/>
      <c r="AJ617" s="938"/>
      <c r="AK617" s="938"/>
      <c r="AL617" s="938"/>
      <c r="AM617" s="938"/>
      <c r="AN617" s="944"/>
      <c r="AO617" s="944"/>
      <c r="AP617" s="944"/>
      <c r="AQ617" s="940"/>
      <c r="AR617" s="940"/>
      <c r="AS617" s="945">
        <f t="shared" si="167"/>
        <v>0</v>
      </c>
      <c r="AT617" s="945"/>
      <c r="AU617" s="945"/>
      <c r="AV617" s="945"/>
      <c r="AW617" s="946"/>
      <c r="AX617" s="947"/>
      <c r="AY617" s="948"/>
      <c r="AZ617" s="948"/>
      <c r="BA617" s="948"/>
      <c r="BB617" s="948"/>
      <c r="DT617"/>
      <c r="DU617"/>
      <c r="DV617"/>
      <c r="DW617"/>
      <c r="DX617"/>
      <c r="DY617"/>
      <c r="DZ617"/>
      <c r="EA617"/>
      <c r="EB617"/>
      <c r="EC617"/>
      <c r="EL617" s="13"/>
      <c r="EM617" s="13"/>
      <c r="EN617" s="27">
        <f t="shared" si="166"/>
        <v>0</v>
      </c>
      <c r="EO617" s="27" t="str">
        <f t="shared" si="155"/>
        <v/>
      </c>
      <c r="EP617" s="13"/>
      <c r="EQ617" s="13">
        <f>IF(AND(OR($P617="固・国A",$P617="固・国B",$P617="固"),OR($AJ617=PL①!$H$29,$AJ617=PL①!$H$30,$AJ617=PL①!$H$31)),1,0)</f>
        <v>0</v>
      </c>
      <c r="ER617" s="13">
        <f t="shared" si="156"/>
        <v>0</v>
      </c>
      <c r="ES617" s="13">
        <f>IF(ER617=0,1,IF($R$74="",0,VLOOKUP($R$74,PL②!A$58:$P$1530,ER617))+IF($AG$74="",0,VLOOKUP($AG$74,PL②!A$58:$P$1530,ER617))+IF($AV$74="",0,VLOOKUP($AV$74,PL②!A$58:$P$1530,ER617)))</f>
        <v>1</v>
      </c>
      <c r="ET617" s="13" t="str">
        <f t="shared" si="157"/>
        <v/>
      </c>
      <c r="EU617" s="13"/>
      <c r="EV617" s="13">
        <f>IF(OR($P617="固・国A",$P617="固・国B",$P617=PL①!$A$32,$P617=PL①!$A$33),1,0)</f>
        <v>1</v>
      </c>
      <c r="EY617" s="13">
        <f t="shared" si="158"/>
        <v>0</v>
      </c>
      <c r="EZ617" s="13">
        <f t="shared" si="159"/>
        <v>0</v>
      </c>
      <c r="FA617" s="13">
        <f>IF(AND($AJ617=PL①!$H$32,OR(入力①申請書項目!$P617="固・国A",入力①申請書項目!$P617="固・国B",入力①申請書項目!$P617="固")),1,0)</f>
        <v>0</v>
      </c>
      <c r="FB617" s="13">
        <f>IF(AND($R$70=PL②!$G$1,入力①申請書項目!$AJ617=PL①!$H$29,OR(入力①申請書項目!$P617="固・国A",入力①申請書項目!$P617="固・国B",入力①申請書項目!$P617=PL①!$A$32,入力①申請書項目!$P617=PL①!$A$33)),1,0)</f>
        <v>0</v>
      </c>
      <c r="FC617" s="13">
        <f>IF(AND($AW617=PL①!$D$29,OR(入力①申請書項目!$P617="固・国A",入力①申請書項目!$P617="固・国B",入力①申請書項目!$P617="固")),1,0)</f>
        <v>0</v>
      </c>
      <c r="FE617" s="27" t="str">
        <f t="shared" si="160"/>
        <v/>
      </c>
      <c r="FF617" s="27" t="str">
        <f t="shared" si="161"/>
        <v/>
      </c>
      <c r="FG617" s="27" t="str">
        <f t="shared" si="162"/>
        <v/>
      </c>
      <c r="FH617" s="27" t="str">
        <f t="shared" si="163"/>
        <v/>
      </c>
      <c r="FI617" s="27" t="str">
        <f t="shared" si="164"/>
        <v/>
      </c>
      <c r="FK617" s="42">
        <f t="shared" si="165"/>
        <v>1</v>
      </c>
      <c r="FL617" s="42" t="str">
        <f t="shared" si="154"/>
        <v/>
      </c>
    </row>
    <row r="618" spans="4:168" x14ac:dyDescent="0.15">
      <c r="D618" s="234">
        <v>448</v>
      </c>
      <c r="E618" s="933"/>
      <c r="F618" s="934"/>
      <c r="G618" s="935"/>
      <c r="H618" s="936"/>
      <c r="I618" s="937"/>
      <c r="J618" s="938"/>
      <c r="K618" s="939"/>
      <c r="L618" s="939"/>
      <c r="M618" s="930"/>
      <c r="N618" s="931"/>
      <c r="O618" s="932"/>
      <c r="P618" s="938"/>
      <c r="Q618" s="938"/>
      <c r="R618" s="938"/>
      <c r="S618" s="938"/>
      <c r="T618" s="940"/>
      <c r="U618" s="940"/>
      <c r="V618" s="940"/>
      <c r="W618" s="940"/>
      <c r="X618" s="940"/>
      <c r="Y618" s="940"/>
      <c r="Z618" s="940"/>
      <c r="AA618" s="940"/>
      <c r="AB618" s="940"/>
      <c r="AC618" s="940"/>
      <c r="AD618" s="941"/>
      <c r="AE618" s="942"/>
      <c r="AF618" s="942"/>
      <c r="AG618" s="952"/>
      <c r="AH618" s="952"/>
      <c r="AI618" s="943"/>
      <c r="AJ618" s="953"/>
      <c r="AK618" s="954"/>
      <c r="AL618" s="954"/>
      <c r="AM618" s="955"/>
      <c r="AN618" s="944"/>
      <c r="AO618" s="944"/>
      <c r="AP618" s="944"/>
      <c r="AQ618" s="951"/>
      <c r="AR618" s="952"/>
      <c r="AS618" s="945">
        <f t="shared" si="167"/>
        <v>0</v>
      </c>
      <c r="AT618" s="945"/>
      <c r="AU618" s="945"/>
      <c r="AV618" s="945"/>
      <c r="AW618" s="946"/>
      <c r="AX618" s="947"/>
      <c r="AY618" s="948"/>
      <c r="AZ618" s="948"/>
      <c r="BA618" s="948"/>
      <c r="BB618" s="948"/>
      <c r="DT618"/>
      <c r="DU618"/>
      <c r="DV618"/>
      <c r="DW618"/>
      <c r="DX618"/>
      <c r="DY618"/>
      <c r="DZ618"/>
      <c r="EA618"/>
      <c r="EB618"/>
      <c r="EC618"/>
      <c r="EL618" s="13"/>
      <c r="EM618" s="13"/>
      <c r="EN618" s="27">
        <f t="shared" si="166"/>
        <v>0</v>
      </c>
      <c r="EO618" s="27" t="str">
        <f t="shared" si="155"/>
        <v/>
      </c>
      <c r="EP618" s="13"/>
      <c r="EQ618" s="13">
        <f>IF(AND(OR($P618="固・国A",$P618="固・国B",$P618="固"),OR($AJ618=PL①!$H$29,$AJ618=PL①!$H$30,$AJ618=PL①!$H$31)),1,0)</f>
        <v>0</v>
      </c>
      <c r="ER618" s="13">
        <f t="shared" si="156"/>
        <v>0</v>
      </c>
      <c r="ES618" s="13">
        <f>IF(ER618=0,1,IF($R$74="",0,VLOOKUP($R$74,PL②!A$58:$P$1530,ER618))+IF($AG$74="",0,VLOOKUP($AG$74,PL②!A$58:$P$1530,ER618))+IF($AV$74="",0,VLOOKUP($AV$74,PL②!A$58:$P$1530,ER618)))</f>
        <v>1</v>
      </c>
      <c r="ET618" s="13" t="str">
        <f t="shared" si="157"/>
        <v/>
      </c>
      <c r="EU618" s="13"/>
      <c r="EV618" s="13">
        <f>IF(OR($P618="固・国A",$P618="固・国B",$P618=PL①!$A$32,$P618=PL①!$A$33),1,0)</f>
        <v>1</v>
      </c>
      <c r="EY618" s="13">
        <f t="shared" si="158"/>
        <v>0</v>
      </c>
      <c r="EZ618" s="13">
        <f t="shared" si="159"/>
        <v>0</v>
      </c>
      <c r="FA618" s="13">
        <f>IF(AND($AJ618=PL①!$H$32,OR(入力①申請書項目!$P618="固・国A",入力①申請書項目!$P618="固・国B",入力①申請書項目!$P618="固")),1,0)</f>
        <v>0</v>
      </c>
      <c r="FB618" s="13">
        <f>IF(AND($R$70=PL②!$G$1,入力①申請書項目!$AJ618=PL①!$H$29,OR(入力①申請書項目!$P618="固・国A",入力①申請書項目!$P618="固・国B",入力①申請書項目!$P618=PL①!$A$32,入力①申請書項目!$P618=PL①!$A$33)),1,0)</f>
        <v>0</v>
      </c>
      <c r="FC618" s="13">
        <f>IF(AND($AW618=PL①!$D$29,OR(入力①申請書項目!$P618="固・国A",入力①申請書項目!$P618="固・国B",入力①申請書項目!$P618="固")),1,0)</f>
        <v>0</v>
      </c>
      <c r="FE618" s="27" t="str">
        <f t="shared" si="160"/>
        <v/>
      </c>
      <c r="FF618" s="27" t="str">
        <f t="shared" si="161"/>
        <v/>
      </c>
      <c r="FG618" s="27" t="str">
        <f t="shared" si="162"/>
        <v/>
      </c>
      <c r="FH618" s="27" t="str">
        <f t="shared" si="163"/>
        <v/>
      </c>
      <c r="FI618" s="27" t="str">
        <f t="shared" si="164"/>
        <v/>
      </c>
      <c r="FK618" s="42">
        <f t="shared" si="165"/>
        <v>1</v>
      </c>
      <c r="FL618" s="42" t="str">
        <f t="shared" si="154"/>
        <v/>
      </c>
    </row>
    <row r="619" spans="4:168" x14ac:dyDescent="0.15">
      <c r="D619" s="234">
        <v>449</v>
      </c>
      <c r="E619" s="933"/>
      <c r="F619" s="934"/>
      <c r="G619" s="935"/>
      <c r="H619" s="936"/>
      <c r="I619" s="937"/>
      <c r="J619" s="938"/>
      <c r="K619" s="939"/>
      <c r="L619" s="939"/>
      <c r="M619" s="930"/>
      <c r="N619" s="931"/>
      <c r="O619" s="932"/>
      <c r="P619" s="938"/>
      <c r="Q619" s="938"/>
      <c r="R619" s="938"/>
      <c r="S619" s="938"/>
      <c r="T619" s="940"/>
      <c r="U619" s="940"/>
      <c r="V619" s="940"/>
      <c r="W619" s="940"/>
      <c r="X619" s="940"/>
      <c r="Y619" s="940"/>
      <c r="Z619" s="940"/>
      <c r="AA619" s="940"/>
      <c r="AB619" s="940"/>
      <c r="AC619" s="940"/>
      <c r="AD619" s="941"/>
      <c r="AE619" s="942"/>
      <c r="AF619" s="942"/>
      <c r="AG619" s="943"/>
      <c r="AH619" s="940"/>
      <c r="AI619" s="940"/>
      <c r="AJ619" s="938"/>
      <c r="AK619" s="938"/>
      <c r="AL619" s="938"/>
      <c r="AM619" s="938"/>
      <c r="AN619" s="944"/>
      <c r="AO619" s="944"/>
      <c r="AP619" s="944"/>
      <c r="AQ619" s="940"/>
      <c r="AR619" s="940"/>
      <c r="AS619" s="945">
        <f t="shared" si="167"/>
        <v>0</v>
      </c>
      <c r="AT619" s="945"/>
      <c r="AU619" s="945"/>
      <c r="AV619" s="945"/>
      <c r="AW619" s="946"/>
      <c r="AX619" s="947"/>
      <c r="AY619" s="948"/>
      <c r="AZ619" s="948"/>
      <c r="BA619" s="948"/>
      <c r="BB619" s="948"/>
      <c r="DT619"/>
      <c r="DU619"/>
      <c r="DV619"/>
      <c r="DW619"/>
      <c r="DX619"/>
      <c r="DY619"/>
      <c r="DZ619"/>
      <c r="EA619"/>
      <c r="EB619"/>
      <c r="EC619"/>
      <c r="EL619" s="13"/>
      <c r="EM619" s="13"/>
      <c r="EN619" s="27">
        <f t="shared" si="166"/>
        <v>0</v>
      </c>
      <c r="EO619" s="27" t="str">
        <f t="shared" si="155"/>
        <v/>
      </c>
      <c r="EP619" s="13"/>
      <c r="EQ619" s="13">
        <f>IF(AND(OR($P619="固・国A",$P619="固・国B",$P619="固"),OR($AJ619=PL①!$H$29,$AJ619=PL①!$H$30,$AJ619=PL①!$H$31)),1,0)</f>
        <v>0</v>
      </c>
      <c r="ER619" s="13">
        <f t="shared" si="156"/>
        <v>0</v>
      </c>
      <c r="ES619" s="13">
        <f>IF(ER619=0,1,IF($R$74="",0,VLOOKUP($R$74,PL②!A$58:$P$1530,ER619))+IF($AG$74="",0,VLOOKUP($AG$74,PL②!A$58:$P$1530,ER619))+IF($AV$74="",0,VLOOKUP($AV$74,PL②!A$58:$P$1530,ER619)))</f>
        <v>1</v>
      </c>
      <c r="ET619" s="13" t="str">
        <f t="shared" si="157"/>
        <v/>
      </c>
      <c r="EU619" s="13"/>
      <c r="EV619" s="13">
        <f>IF(OR($P619="固・国A",$P619="固・国B",$P619=PL①!$A$32,$P619=PL①!$A$33),1,0)</f>
        <v>1</v>
      </c>
      <c r="EY619" s="13">
        <f t="shared" si="158"/>
        <v>0</v>
      </c>
      <c r="EZ619" s="13">
        <f t="shared" si="159"/>
        <v>0</v>
      </c>
      <c r="FA619" s="13">
        <f>IF(AND($AJ619=PL①!$H$32,OR(入力①申請書項目!$P619="固・国A",入力①申請書項目!$P619="固・国B",入力①申請書項目!$P619="固")),1,0)</f>
        <v>0</v>
      </c>
      <c r="FB619" s="13">
        <f>IF(AND($R$70=PL②!$G$1,入力①申請書項目!$AJ619=PL①!$H$29,OR(入力①申請書項目!$P619="固・国A",入力①申請書項目!$P619="固・国B",入力①申請書項目!$P619=PL①!$A$32,入力①申請書項目!$P619=PL①!$A$33)),1,0)</f>
        <v>0</v>
      </c>
      <c r="FC619" s="13">
        <f>IF(AND($AW619=PL①!$D$29,OR(入力①申請書項目!$P619="固・国A",入力①申請書項目!$P619="固・国B",入力①申請書項目!$P619="固")),1,0)</f>
        <v>0</v>
      </c>
      <c r="FE619" s="27" t="str">
        <f t="shared" si="160"/>
        <v/>
      </c>
      <c r="FF619" s="27" t="str">
        <f t="shared" si="161"/>
        <v/>
      </c>
      <c r="FG619" s="27" t="str">
        <f t="shared" si="162"/>
        <v/>
      </c>
      <c r="FH619" s="27" t="str">
        <f t="shared" si="163"/>
        <v/>
      </c>
      <c r="FI619" s="27" t="str">
        <f t="shared" si="164"/>
        <v/>
      </c>
      <c r="FK619" s="42">
        <f t="shared" si="165"/>
        <v>1</v>
      </c>
      <c r="FL619" s="42" t="str">
        <f t="shared" si="154"/>
        <v/>
      </c>
    </row>
    <row r="620" spans="4:168" x14ac:dyDescent="0.15">
      <c r="D620" s="234">
        <v>450</v>
      </c>
      <c r="E620" s="933"/>
      <c r="F620" s="934"/>
      <c r="G620" s="935"/>
      <c r="H620" s="936"/>
      <c r="I620" s="937"/>
      <c r="J620" s="938"/>
      <c r="K620" s="939"/>
      <c r="L620" s="939"/>
      <c r="M620" s="930"/>
      <c r="N620" s="931"/>
      <c r="O620" s="932"/>
      <c r="P620" s="938"/>
      <c r="Q620" s="938"/>
      <c r="R620" s="938"/>
      <c r="S620" s="938"/>
      <c r="T620" s="940"/>
      <c r="U620" s="940"/>
      <c r="V620" s="940"/>
      <c r="W620" s="940"/>
      <c r="X620" s="940"/>
      <c r="Y620" s="940"/>
      <c r="Z620" s="940"/>
      <c r="AA620" s="940"/>
      <c r="AB620" s="940"/>
      <c r="AC620" s="940"/>
      <c r="AD620" s="949"/>
      <c r="AE620" s="950"/>
      <c r="AF620" s="950"/>
      <c r="AG620" s="943"/>
      <c r="AH620" s="940"/>
      <c r="AI620" s="940"/>
      <c r="AJ620" s="938"/>
      <c r="AK620" s="938"/>
      <c r="AL620" s="938"/>
      <c r="AM620" s="938"/>
      <c r="AN620" s="944"/>
      <c r="AO620" s="944"/>
      <c r="AP620" s="944"/>
      <c r="AQ620" s="940"/>
      <c r="AR620" s="940"/>
      <c r="AS620" s="945">
        <f t="shared" si="167"/>
        <v>0</v>
      </c>
      <c r="AT620" s="945"/>
      <c r="AU620" s="945"/>
      <c r="AV620" s="945"/>
      <c r="AW620" s="946"/>
      <c r="AX620" s="947"/>
      <c r="AY620" s="948"/>
      <c r="AZ620" s="948"/>
      <c r="BA620" s="948"/>
      <c r="BB620" s="948"/>
      <c r="DT620"/>
      <c r="DU620"/>
      <c r="DV620"/>
      <c r="DW620"/>
      <c r="DX620"/>
      <c r="DY620"/>
      <c r="DZ620"/>
      <c r="EA620"/>
      <c r="EB620"/>
      <c r="EC620"/>
      <c r="EL620" s="13"/>
      <c r="EM620" s="13"/>
      <c r="EN620" s="27">
        <f t="shared" si="166"/>
        <v>0</v>
      </c>
      <c r="EO620" s="27" t="str">
        <f t="shared" si="155"/>
        <v/>
      </c>
      <c r="EP620" s="13"/>
      <c r="EQ620" s="13">
        <f>IF(AND(OR($P620="固・国A",$P620="固・国B",$P620="固"),OR($AJ620=PL①!$H$29,$AJ620=PL①!$H$30,$AJ620=PL①!$H$31)),1,0)</f>
        <v>0</v>
      </c>
      <c r="ER620" s="13">
        <f t="shared" si="156"/>
        <v>0</v>
      </c>
      <c r="ES620" s="13">
        <f>IF(ER620=0,1,IF($R$74="",0,VLOOKUP($R$74,PL②!A$58:$P$1530,ER620))+IF($AG$74="",0,VLOOKUP($AG$74,PL②!A$58:$P$1530,ER620))+IF($AV$74="",0,VLOOKUP($AV$74,PL②!A$58:$P$1530,ER620)))</f>
        <v>1</v>
      </c>
      <c r="ET620" s="13" t="str">
        <f t="shared" si="157"/>
        <v/>
      </c>
      <c r="EU620" s="13"/>
      <c r="EV620" s="13">
        <f>IF(OR($P620="固・国A",$P620="固・国B",$P620=PL①!$A$32,$P620=PL①!$A$33),1,0)</f>
        <v>1</v>
      </c>
      <c r="EY620" s="13">
        <f t="shared" si="158"/>
        <v>0</v>
      </c>
      <c r="EZ620" s="13">
        <f t="shared" si="159"/>
        <v>0</v>
      </c>
      <c r="FA620" s="13">
        <f>IF(AND($AJ620=PL①!$H$32,OR(入力①申請書項目!$P620="固・国A",入力①申請書項目!$P620="固・国B",入力①申請書項目!$P620="固")),1,0)</f>
        <v>0</v>
      </c>
      <c r="FB620" s="13">
        <f>IF(AND($R$70=PL②!$G$1,入力①申請書項目!$AJ620=PL①!$H$29,OR(入力①申請書項目!$P620="固・国A",入力①申請書項目!$P620="固・国B",入力①申請書項目!$P620=PL①!$A$32,入力①申請書項目!$P620=PL①!$A$33)),1,0)</f>
        <v>0</v>
      </c>
      <c r="FC620" s="13">
        <f>IF(AND($AW620=PL①!$D$29,OR(入力①申請書項目!$P620="固・国A",入力①申請書項目!$P620="固・国B",入力①申請書項目!$P620="固")),1,0)</f>
        <v>0</v>
      </c>
      <c r="FE620" s="27" t="str">
        <f t="shared" si="160"/>
        <v/>
      </c>
      <c r="FF620" s="27" t="str">
        <f t="shared" si="161"/>
        <v/>
      </c>
      <c r="FG620" s="27" t="str">
        <f t="shared" si="162"/>
        <v/>
      </c>
      <c r="FH620" s="27" t="str">
        <f t="shared" si="163"/>
        <v/>
      </c>
      <c r="FI620" s="27" t="str">
        <f t="shared" si="164"/>
        <v/>
      </c>
      <c r="FK620" s="42">
        <f t="shared" si="165"/>
        <v>1</v>
      </c>
      <c r="FL620" s="42" t="str">
        <f t="shared" si="154"/>
        <v/>
      </c>
    </row>
    <row r="621" spans="4:168" x14ac:dyDescent="0.15">
      <c r="D621" s="234">
        <v>451</v>
      </c>
      <c r="E621" s="933"/>
      <c r="F621" s="934"/>
      <c r="G621" s="935"/>
      <c r="H621" s="936"/>
      <c r="I621" s="937"/>
      <c r="J621" s="938"/>
      <c r="K621" s="939"/>
      <c r="L621" s="939"/>
      <c r="M621" s="930"/>
      <c r="N621" s="931"/>
      <c r="O621" s="932"/>
      <c r="P621" s="938"/>
      <c r="Q621" s="938"/>
      <c r="R621" s="938"/>
      <c r="S621" s="938"/>
      <c r="T621" s="940"/>
      <c r="U621" s="940"/>
      <c r="V621" s="940"/>
      <c r="W621" s="940"/>
      <c r="X621" s="940"/>
      <c r="Y621" s="940"/>
      <c r="Z621" s="940"/>
      <c r="AA621" s="940"/>
      <c r="AB621" s="940"/>
      <c r="AC621" s="940"/>
      <c r="AD621" s="941"/>
      <c r="AE621" s="942"/>
      <c r="AF621" s="942"/>
      <c r="AG621" s="952"/>
      <c r="AH621" s="952"/>
      <c r="AI621" s="943"/>
      <c r="AJ621" s="953"/>
      <c r="AK621" s="954"/>
      <c r="AL621" s="954"/>
      <c r="AM621" s="955"/>
      <c r="AN621" s="944"/>
      <c r="AO621" s="944"/>
      <c r="AP621" s="944"/>
      <c r="AQ621" s="951"/>
      <c r="AR621" s="952"/>
      <c r="AS621" s="945">
        <f t="shared" si="167"/>
        <v>0</v>
      </c>
      <c r="AT621" s="945"/>
      <c r="AU621" s="945"/>
      <c r="AV621" s="945"/>
      <c r="AW621" s="946"/>
      <c r="AX621" s="947"/>
      <c r="AY621" s="948"/>
      <c r="AZ621" s="948"/>
      <c r="BA621" s="948"/>
      <c r="BB621" s="948"/>
      <c r="DT621"/>
      <c r="DU621"/>
      <c r="DV621"/>
      <c r="DW621"/>
      <c r="DX621"/>
      <c r="DY621"/>
      <c r="DZ621"/>
      <c r="EA621"/>
      <c r="EB621"/>
      <c r="EC621"/>
      <c r="EL621" s="13"/>
      <c r="EM621" s="13"/>
      <c r="EN621" s="27">
        <f t="shared" si="166"/>
        <v>0</v>
      </c>
      <c r="EO621" s="27" t="str">
        <f t="shared" si="155"/>
        <v/>
      </c>
      <c r="EP621" s="13"/>
      <c r="EQ621" s="13">
        <f>IF(AND(OR($P621="固・国A",$P621="固・国B",$P621="固"),OR($AJ621=PL①!$H$29,$AJ621=PL①!$H$30,$AJ621=PL①!$H$31)),1,0)</f>
        <v>0</v>
      </c>
      <c r="ER621" s="13">
        <f t="shared" si="156"/>
        <v>0</v>
      </c>
      <c r="ES621" s="13">
        <f>IF(ER621=0,1,IF($R$74="",0,VLOOKUP($R$74,PL②!A$58:$P$1530,ER621))+IF($AG$74="",0,VLOOKUP($AG$74,PL②!A$58:$P$1530,ER621))+IF($AV$74="",0,VLOOKUP($AV$74,PL②!A$58:$P$1530,ER621)))</f>
        <v>1</v>
      </c>
      <c r="ET621" s="13" t="str">
        <f t="shared" si="157"/>
        <v/>
      </c>
      <c r="EU621" s="13"/>
      <c r="EV621" s="13">
        <f>IF(OR($P621="固・国A",$P621="固・国B",$P621=PL①!$A$32,$P621=PL①!$A$33),1,0)</f>
        <v>1</v>
      </c>
      <c r="EY621" s="13">
        <f t="shared" si="158"/>
        <v>0</v>
      </c>
      <c r="EZ621" s="13">
        <f t="shared" si="159"/>
        <v>0</v>
      </c>
      <c r="FA621" s="13">
        <f>IF(AND($AJ621=PL①!$H$32,OR(入力①申請書項目!$P621="固・国A",入力①申請書項目!$P621="固・国B",入力①申請書項目!$P621="固")),1,0)</f>
        <v>0</v>
      </c>
      <c r="FB621" s="13">
        <f>IF(AND($R$70=PL②!$G$1,入力①申請書項目!$AJ621=PL①!$H$29,OR(入力①申請書項目!$P621="固・国A",入力①申請書項目!$P621="固・国B",入力①申請書項目!$P621=PL①!$A$32,入力①申請書項目!$P621=PL①!$A$33)),1,0)</f>
        <v>0</v>
      </c>
      <c r="FC621" s="13">
        <f>IF(AND($AW621=PL①!$D$29,OR(入力①申請書項目!$P621="固・国A",入力①申請書項目!$P621="固・国B",入力①申請書項目!$P621="固")),1,0)</f>
        <v>0</v>
      </c>
      <c r="FE621" s="27" t="str">
        <f t="shared" si="160"/>
        <v/>
      </c>
      <c r="FF621" s="27" t="str">
        <f t="shared" si="161"/>
        <v/>
      </c>
      <c r="FG621" s="27" t="str">
        <f t="shared" si="162"/>
        <v/>
      </c>
      <c r="FH621" s="27" t="str">
        <f t="shared" si="163"/>
        <v/>
      </c>
      <c r="FI621" s="27" t="str">
        <f t="shared" si="164"/>
        <v/>
      </c>
      <c r="FK621" s="42">
        <f t="shared" si="165"/>
        <v>1</v>
      </c>
      <c r="FL621" s="42" t="str">
        <f t="shared" si="154"/>
        <v/>
      </c>
    </row>
    <row r="622" spans="4:168" x14ac:dyDescent="0.15">
      <c r="D622" s="234">
        <v>452</v>
      </c>
      <c r="E622" s="933"/>
      <c r="F622" s="934"/>
      <c r="G622" s="935"/>
      <c r="H622" s="936"/>
      <c r="I622" s="937"/>
      <c r="J622" s="938"/>
      <c r="K622" s="939"/>
      <c r="L622" s="939"/>
      <c r="M622" s="930"/>
      <c r="N622" s="931"/>
      <c r="O622" s="932"/>
      <c r="P622" s="938"/>
      <c r="Q622" s="938"/>
      <c r="R622" s="938"/>
      <c r="S622" s="938"/>
      <c r="T622" s="940"/>
      <c r="U622" s="940"/>
      <c r="V622" s="940"/>
      <c r="W622" s="940"/>
      <c r="X622" s="940"/>
      <c r="Y622" s="940"/>
      <c r="Z622" s="940"/>
      <c r="AA622" s="940"/>
      <c r="AB622" s="940"/>
      <c r="AC622" s="940"/>
      <c r="AD622" s="941"/>
      <c r="AE622" s="942"/>
      <c r="AF622" s="942"/>
      <c r="AG622" s="943"/>
      <c r="AH622" s="940"/>
      <c r="AI622" s="940"/>
      <c r="AJ622" s="938"/>
      <c r="AK622" s="938"/>
      <c r="AL622" s="938"/>
      <c r="AM622" s="938"/>
      <c r="AN622" s="944"/>
      <c r="AO622" s="944"/>
      <c r="AP622" s="944"/>
      <c r="AQ622" s="940"/>
      <c r="AR622" s="940"/>
      <c r="AS622" s="945">
        <f t="shared" si="167"/>
        <v>0</v>
      </c>
      <c r="AT622" s="945"/>
      <c r="AU622" s="945"/>
      <c r="AV622" s="945"/>
      <c r="AW622" s="946"/>
      <c r="AX622" s="947"/>
      <c r="AY622" s="948"/>
      <c r="AZ622" s="948"/>
      <c r="BA622" s="948"/>
      <c r="BB622" s="948"/>
      <c r="DT622"/>
      <c r="DU622"/>
      <c r="DV622"/>
      <c r="DW622"/>
      <c r="DX622"/>
      <c r="DY622"/>
      <c r="DZ622"/>
      <c r="EA622"/>
      <c r="EB622"/>
      <c r="EC622"/>
      <c r="EL622" s="13"/>
      <c r="EM622" s="13"/>
      <c r="EN622" s="27">
        <f t="shared" si="166"/>
        <v>0</v>
      </c>
      <c r="EO622" s="27" t="str">
        <f t="shared" si="155"/>
        <v/>
      </c>
      <c r="EP622" s="13"/>
      <c r="EQ622" s="13">
        <f>IF(AND(OR($P622="固・国A",$P622="固・国B",$P622="固"),OR($AJ622=PL①!$H$29,$AJ622=PL①!$H$30,$AJ622=PL①!$H$31)),1,0)</f>
        <v>0</v>
      </c>
      <c r="ER622" s="13">
        <f t="shared" si="156"/>
        <v>0</v>
      </c>
      <c r="ES622" s="13">
        <f>IF(ER622=0,1,IF($R$74="",0,VLOOKUP($R$74,PL②!A$58:$P$1530,ER622))+IF($AG$74="",0,VLOOKUP($AG$74,PL②!A$58:$P$1530,ER622))+IF($AV$74="",0,VLOOKUP($AV$74,PL②!A$58:$P$1530,ER622)))</f>
        <v>1</v>
      </c>
      <c r="ET622" s="13" t="str">
        <f t="shared" si="157"/>
        <v/>
      </c>
      <c r="EU622" s="13"/>
      <c r="EV622" s="13">
        <f>IF(OR($P622="固・国A",$P622="固・国B",$P622=PL①!$A$32,$P622=PL①!$A$33),1,0)</f>
        <v>1</v>
      </c>
      <c r="EY622" s="13">
        <f t="shared" si="158"/>
        <v>0</v>
      </c>
      <c r="EZ622" s="13">
        <f t="shared" si="159"/>
        <v>0</v>
      </c>
      <c r="FA622" s="13">
        <f>IF(AND($AJ622=PL①!$H$32,OR(入力①申請書項目!$P622="固・国A",入力①申請書項目!$P622="固・国B",入力①申請書項目!$P622="固")),1,0)</f>
        <v>0</v>
      </c>
      <c r="FB622" s="13">
        <f>IF(AND($R$70=PL②!$G$1,入力①申請書項目!$AJ622=PL①!$H$29,OR(入力①申請書項目!$P622="固・国A",入力①申請書項目!$P622="固・国B",入力①申請書項目!$P622=PL①!$A$32,入力①申請書項目!$P622=PL①!$A$33)),1,0)</f>
        <v>0</v>
      </c>
      <c r="FC622" s="13">
        <f>IF(AND($AW622=PL①!$D$29,OR(入力①申請書項目!$P622="固・国A",入力①申請書項目!$P622="固・国B",入力①申請書項目!$P622="固")),1,0)</f>
        <v>0</v>
      </c>
      <c r="FE622" s="27" t="str">
        <f t="shared" si="160"/>
        <v/>
      </c>
      <c r="FF622" s="27" t="str">
        <f t="shared" si="161"/>
        <v/>
      </c>
      <c r="FG622" s="27" t="str">
        <f t="shared" si="162"/>
        <v/>
      </c>
      <c r="FH622" s="27" t="str">
        <f t="shared" si="163"/>
        <v/>
      </c>
      <c r="FI622" s="27" t="str">
        <f t="shared" si="164"/>
        <v/>
      </c>
      <c r="FK622" s="42">
        <f t="shared" si="165"/>
        <v>1</v>
      </c>
      <c r="FL622" s="42" t="str">
        <f t="shared" si="154"/>
        <v/>
      </c>
    </row>
    <row r="623" spans="4:168" x14ac:dyDescent="0.15">
      <c r="D623" s="234">
        <v>453</v>
      </c>
      <c r="E623" s="933"/>
      <c r="F623" s="934"/>
      <c r="G623" s="935"/>
      <c r="H623" s="936"/>
      <c r="I623" s="937"/>
      <c r="J623" s="938"/>
      <c r="K623" s="939"/>
      <c r="L623" s="939"/>
      <c r="M623" s="930"/>
      <c r="N623" s="931"/>
      <c r="O623" s="932"/>
      <c r="P623" s="938"/>
      <c r="Q623" s="938"/>
      <c r="R623" s="938"/>
      <c r="S623" s="938"/>
      <c r="T623" s="940"/>
      <c r="U623" s="940"/>
      <c r="V623" s="940"/>
      <c r="W623" s="940"/>
      <c r="X623" s="940"/>
      <c r="Y623" s="940"/>
      <c r="Z623" s="940"/>
      <c r="AA623" s="940"/>
      <c r="AB623" s="940"/>
      <c r="AC623" s="940"/>
      <c r="AD623" s="949"/>
      <c r="AE623" s="950"/>
      <c r="AF623" s="950"/>
      <c r="AG623" s="943"/>
      <c r="AH623" s="940"/>
      <c r="AI623" s="940"/>
      <c r="AJ623" s="938"/>
      <c r="AK623" s="938"/>
      <c r="AL623" s="938"/>
      <c r="AM623" s="938"/>
      <c r="AN623" s="944"/>
      <c r="AO623" s="944"/>
      <c r="AP623" s="944"/>
      <c r="AQ623" s="940"/>
      <c r="AR623" s="940"/>
      <c r="AS623" s="945">
        <f t="shared" si="167"/>
        <v>0</v>
      </c>
      <c r="AT623" s="945"/>
      <c r="AU623" s="945"/>
      <c r="AV623" s="945"/>
      <c r="AW623" s="946"/>
      <c r="AX623" s="947"/>
      <c r="AY623" s="948"/>
      <c r="AZ623" s="948"/>
      <c r="BA623" s="948"/>
      <c r="BB623" s="948"/>
      <c r="DT623"/>
      <c r="DU623"/>
      <c r="DV623"/>
      <c r="DW623"/>
      <c r="DX623"/>
      <c r="DY623"/>
      <c r="DZ623"/>
      <c r="EA623"/>
      <c r="EB623"/>
      <c r="EC623"/>
      <c r="EL623" s="13"/>
      <c r="EM623" s="13"/>
      <c r="EN623" s="27">
        <f t="shared" si="166"/>
        <v>0</v>
      </c>
      <c r="EO623" s="27" t="str">
        <f t="shared" si="155"/>
        <v/>
      </c>
      <c r="EP623" s="13"/>
      <c r="EQ623" s="13">
        <f>IF(AND(OR($P623="固・国A",$P623="固・国B",$P623="固"),OR($AJ623=PL①!$H$29,$AJ623=PL①!$H$30,$AJ623=PL①!$H$31)),1,0)</f>
        <v>0</v>
      </c>
      <c r="ER623" s="13">
        <f t="shared" si="156"/>
        <v>0</v>
      </c>
      <c r="ES623" s="13">
        <f>IF(ER623=0,1,IF($R$74="",0,VLOOKUP($R$74,PL②!A$58:$P$1530,ER623))+IF($AG$74="",0,VLOOKUP($AG$74,PL②!A$58:$P$1530,ER623))+IF($AV$74="",0,VLOOKUP($AV$74,PL②!A$58:$P$1530,ER623)))</f>
        <v>1</v>
      </c>
      <c r="ET623" s="13" t="str">
        <f t="shared" si="157"/>
        <v/>
      </c>
      <c r="EU623" s="13"/>
      <c r="EV623" s="13">
        <f>IF(OR($P623="固・国A",$P623="固・国B",$P623=PL①!$A$32,$P623=PL①!$A$33),1,0)</f>
        <v>1</v>
      </c>
      <c r="EY623" s="13">
        <f t="shared" si="158"/>
        <v>0</v>
      </c>
      <c r="EZ623" s="13">
        <f t="shared" si="159"/>
        <v>0</v>
      </c>
      <c r="FA623" s="13">
        <f>IF(AND($AJ623=PL①!$H$32,OR(入力①申請書項目!$P623="固・国A",入力①申請書項目!$P623="固・国B",入力①申請書項目!$P623="固")),1,0)</f>
        <v>0</v>
      </c>
      <c r="FB623" s="13">
        <f>IF(AND($R$70=PL②!$G$1,入力①申請書項目!$AJ623=PL①!$H$29,OR(入力①申請書項目!$P623="固・国A",入力①申請書項目!$P623="固・国B",入力①申請書項目!$P623=PL①!$A$32,入力①申請書項目!$P623=PL①!$A$33)),1,0)</f>
        <v>0</v>
      </c>
      <c r="FC623" s="13">
        <f>IF(AND($AW623=PL①!$D$29,OR(入力①申請書項目!$P623="固・国A",入力①申請書項目!$P623="固・国B",入力①申請書項目!$P623="固")),1,0)</f>
        <v>0</v>
      </c>
      <c r="FE623" s="27" t="str">
        <f t="shared" si="160"/>
        <v/>
      </c>
      <c r="FF623" s="27" t="str">
        <f t="shared" si="161"/>
        <v/>
      </c>
      <c r="FG623" s="27" t="str">
        <f t="shared" si="162"/>
        <v/>
      </c>
      <c r="FH623" s="27" t="str">
        <f t="shared" si="163"/>
        <v/>
      </c>
      <c r="FI623" s="27" t="str">
        <f t="shared" si="164"/>
        <v/>
      </c>
      <c r="FK623" s="42">
        <f t="shared" si="165"/>
        <v>1</v>
      </c>
      <c r="FL623" s="42" t="str">
        <f t="shared" si="154"/>
        <v/>
      </c>
    </row>
    <row r="624" spans="4:168" x14ac:dyDescent="0.15">
      <c r="D624" s="234">
        <v>454</v>
      </c>
      <c r="E624" s="933"/>
      <c r="F624" s="934"/>
      <c r="G624" s="935"/>
      <c r="H624" s="936"/>
      <c r="I624" s="937"/>
      <c r="J624" s="938"/>
      <c r="K624" s="939"/>
      <c r="L624" s="939"/>
      <c r="M624" s="930"/>
      <c r="N624" s="931"/>
      <c r="O624" s="932"/>
      <c r="P624" s="938"/>
      <c r="Q624" s="938"/>
      <c r="R624" s="938"/>
      <c r="S624" s="938"/>
      <c r="T624" s="940"/>
      <c r="U624" s="940"/>
      <c r="V624" s="940"/>
      <c r="W624" s="940"/>
      <c r="X624" s="940"/>
      <c r="Y624" s="940"/>
      <c r="Z624" s="940"/>
      <c r="AA624" s="940"/>
      <c r="AB624" s="940"/>
      <c r="AC624" s="940"/>
      <c r="AD624" s="941"/>
      <c r="AE624" s="942"/>
      <c r="AF624" s="942"/>
      <c r="AG624" s="952"/>
      <c r="AH624" s="952"/>
      <c r="AI624" s="943"/>
      <c r="AJ624" s="953"/>
      <c r="AK624" s="954"/>
      <c r="AL624" s="954"/>
      <c r="AM624" s="955"/>
      <c r="AN624" s="944"/>
      <c r="AO624" s="944"/>
      <c r="AP624" s="944"/>
      <c r="AQ624" s="951"/>
      <c r="AR624" s="952"/>
      <c r="AS624" s="945">
        <f t="shared" si="167"/>
        <v>0</v>
      </c>
      <c r="AT624" s="945"/>
      <c r="AU624" s="945"/>
      <c r="AV624" s="945"/>
      <c r="AW624" s="946"/>
      <c r="AX624" s="947"/>
      <c r="AY624" s="948"/>
      <c r="AZ624" s="948"/>
      <c r="BA624" s="948"/>
      <c r="BB624" s="948"/>
      <c r="DT624"/>
      <c r="DU624"/>
      <c r="DV624"/>
      <c r="DW624"/>
      <c r="DX624"/>
      <c r="DY624"/>
      <c r="DZ624"/>
      <c r="EA624"/>
      <c r="EB624"/>
      <c r="EC624"/>
      <c r="EL624" s="13"/>
      <c r="EM624" s="13"/>
      <c r="EN624" s="27">
        <f t="shared" si="166"/>
        <v>0</v>
      </c>
      <c r="EO624" s="27" t="str">
        <f t="shared" si="155"/>
        <v/>
      </c>
      <c r="EP624" s="13"/>
      <c r="EQ624" s="13">
        <f>IF(AND(OR($P624="固・国A",$P624="固・国B",$P624="固"),OR($AJ624=PL①!$H$29,$AJ624=PL①!$H$30,$AJ624=PL①!$H$31)),1,0)</f>
        <v>0</v>
      </c>
      <c r="ER624" s="13">
        <f t="shared" si="156"/>
        <v>0</v>
      </c>
      <c r="ES624" s="13">
        <f>IF(ER624=0,1,IF($R$74="",0,VLOOKUP($R$74,PL②!A$58:$P$1530,ER624))+IF($AG$74="",0,VLOOKUP($AG$74,PL②!A$58:$P$1530,ER624))+IF($AV$74="",0,VLOOKUP($AV$74,PL②!A$58:$P$1530,ER624)))</f>
        <v>1</v>
      </c>
      <c r="ET624" s="13" t="str">
        <f t="shared" si="157"/>
        <v/>
      </c>
      <c r="EU624" s="13"/>
      <c r="EV624" s="13">
        <f>IF(OR($P624="固・国A",$P624="固・国B",$P624=PL①!$A$32,$P624=PL①!$A$33),1,0)</f>
        <v>1</v>
      </c>
      <c r="EY624" s="13">
        <f t="shared" si="158"/>
        <v>0</v>
      </c>
      <c r="EZ624" s="13">
        <f t="shared" si="159"/>
        <v>0</v>
      </c>
      <c r="FA624" s="13">
        <f>IF(AND($AJ624=PL①!$H$32,OR(入力①申請書項目!$P624="固・国A",入力①申請書項目!$P624="固・国B",入力①申請書項目!$P624="固")),1,0)</f>
        <v>0</v>
      </c>
      <c r="FB624" s="13">
        <f>IF(AND($R$70=PL②!$G$1,入力①申請書項目!$AJ624=PL①!$H$29,OR(入力①申請書項目!$P624="固・国A",入力①申請書項目!$P624="固・国B",入力①申請書項目!$P624=PL①!$A$32,入力①申請書項目!$P624=PL①!$A$33)),1,0)</f>
        <v>0</v>
      </c>
      <c r="FC624" s="13">
        <f>IF(AND($AW624=PL①!$D$29,OR(入力①申請書項目!$P624="固・国A",入力①申請書項目!$P624="固・国B",入力①申請書項目!$P624="固")),1,0)</f>
        <v>0</v>
      </c>
      <c r="FE624" s="27" t="str">
        <f t="shared" si="160"/>
        <v/>
      </c>
      <c r="FF624" s="27" t="str">
        <f t="shared" si="161"/>
        <v/>
      </c>
      <c r="FG624" s="27" t="str">
        <f t="shared" si="162"/>
        <v/>
      </c>
      <c r="FH624" s="27" t="str">
        <f t="shared" si="163"/>
        <v/>
      </c>
      <c r="FI624" s="27" t="str">
        <f t="shared" si="164"/>
        <v/>
      </c>
      <c r="FK624" s="42">
        <f t="shared" si="165"/>
        <v>1</v>
      </c>
      <c r="FL624" s="42" t="str">
        <f t="shared" si="154"/>
        <v/>
      </c>
    </row>
    <row r="625" spans="4:168" x14ac:dyDescent="0.15">
      <c r="D625" s="234">
        <v>455</v>
      </c>
      <c r="E625" s="933"/>
      <c r="F625" s="934"/>
      <c r="G625" s="935"/>
      <c r="H625" s="936"/>
      <c r="I625" s="937"/>
      <c r="J625" s="938"/>
      <c r="K625" s="939"/>
      <c r="L625" s="939"/>
      <c r="M625" s="930"/>
      <c r="N625" s="931"/>
      <c r="O625" s="932"/>
      <c r="P625" s="938"/>
      <c r="Q625" s="938"/>
      <c r="R625" s="938"/>
      <c r="S625" s="938"/>
      <c r="T625" s="940"/>
      <c r="U625" s="940"/>
      <c r="V625" s="940"/>
      <c r="W625" s="940"/>
      <c r="X625" s="940"/>
      <c r="Y625" s="940"/>
      <c r="Z625" s="940"/>
      <c r="AA625" s="940"/>
      <c r="AB625" s="940"/>
      <c r="AC625" s="940"/>
      <c r="AD625" s="941"/>
      <c r="AE625" s="942"/>
      <c r="AF625" s="942"/>
      <c r="AG625" s="943"/>
      <c r="AH625" s="940"/>
      <c r="AI625" s="940"/>
      <c r="AJ625" s="938"/>
      <c r="AK625" s="938"/>
      <c r="AL625" s="938"/>
      <c r="AM625" s="938"/>
      <c r="AN625" s="944"/>
      <c r="AO625" s="944"/>
      <c r="AP625" s="944"/>
      <c r="AQ625" s="940"/>
      <c r="AR625" s="940"/>
      <c r="AS625" s="945">
        <f t="shared" si="167"/>
        <v>0</v>
      </c>
      <c r="AT625" s="945"/>
      <c r="AU625" s="945"/>
      <c r="AV625" s="945"/>
      <c r="AW625" s="946"/>
      <c r="AX625" s="947"/>
      <c r="AY625" s="948"/>
      <c r="AZ625" s="948"/>
      <c r="BA625" s="948"/>
      <c r="BB625" s="948"/>
      <c r="DT625"/>
      <c r="DU625"/>
      <c r="DV625"/>
      <c r="DW625"/>
      <c r="DX625"/>
      <c r="DY625"/>
      <c r="DZ625"/>
      <c r="EA625"/>
      <c r="EB625"/>
      <c r="EC625"/>
      <c r="EL625" s="13"/>
      <c r="EM625" s="13"/>
      <c r="EN625" s="27">
        <f t="shared" si="166"/>
        <v>0</v>
      </c>
      <c r="EO625" s="27" t="str">
        <f t="shared" si="155"/>
        <v/>
      </c>
      <c r="EP625" s="13"/>
      <c r="EQ625" s="13">
        <f>IF(AND(OR($P625="固・国A",$P625="固・国B",$P625="固"),OR($AJ625=PL①!$H$29,$AJ625=PL①!$H$30,$AJ625=PL①!$H$31)),1,0)</f>
        <v>0</v>
      </c>
      <c r="ER625" s="13">
        <f t="shared" si="156"/>
        <v>0</v>
      </c>
      <c r="ES625" s="13">
        <f>IF(ER625=0,1,IF($R$74="",0,VLOOKUP($R$74,PL②!A$58:$P$1530,ER625))+IF($AG$74="",0,VLOOKUP($AG$74,PL②!A$58:$P$1530,ER625))+IF($AV$74="",0,VLOOKUP($AV$74,PL②!A$58:$P$1530,ER625)))</f>
        <v>1</v>
      </c>
      <c r="ET625" s="13" t="str">
        <f t="shared" si="157"/>
        <v/>
      </c>
      <c r="EU625" s="13"/>
      <c r="EV625" s="13">
        <f>IF(OR($P625="固・国A",$P625="固・国B",$P625=PL①!$A$32,$P625=PL①!$A$33),1,0)</f>
        <v>1</v>
      </c>
      <c r="EY625" s="13">
        <f t="shared" si="158"/>
        <v>0</v>
      </c>
      <c r="EZ625" s="13">
        <f t="shared" si="159"/>
        <v>0</v>
      </c>
      <c r="FA625" s="13">
        <f>IF(AND($AJ625=PL①!$H$32,OR(入力①申請書項目!$P625="固・国A",入力①申請書項目!$P625="固・国B",入力①申請書項目!$P625="固")),1,0)</f>
        <v>0</v>
      </c>
      <c r="FB625" s="13">
        <f>IF(AND($R$70=PL②!$G$1,入力①申請書項目!$AJ625=PL①!$H$29,OR(入力①申請書項目!$P625="固・国A",入力①申請書項目!$P625="固・国B",入力①申請書項目!$P625=PL①!$A$32,入力①申請書項目!$P625=PL①!$A$33)),1,0)</f>
        <v>0</v>
      </c>
      <c r="FC625" s="13">
        <f>IF(AND($AW625=PL①!$D$29,OR(入力①申請書項目!$P625="固・国A",入力①申請書項目!$P625="固・国B",入力①申請書項目!$P625="固")),1,0)</f>
        <v>0</v>
      </c>
      <c r="FE625" s="27" t="str">
        <f t="shared" si="160"/>
        <v/>
      </c>
      <c r="FF625" s="27" t="str">
        <f t="shared" si="161"/>
        <v/>
      </c>
      <c r="FG625" s="27" t="str">
        <f t="shared" si="162"/>
        <v/>
      </c>
      <c r="FH625" s="27" t="str">
        <f t="shared" si="163"/>
        <v/>
      </c>
      <c r="FI625" s="27" t="str">
        <f t="shared" si="164"/>
        <v/>
      </c>
      <c r="FK625" s="42">
        <f t="shared" si="165"/>
        <v>1</v>
      </c>
      <c r="FL625" s="42" t="str">
        <f t="shared" si="154"/>
        <v/>
      </c>
    </row>
    <row r="626" spans="4:168" x14ac:dyDescent="0.15">
      <c r="D626" s="234">
        <v>456</v>
      </c>
      <c r="E626" s="933"/>
      <c r="F626" s="934"/>
      <c r="G626" s="935"/>
      <c r="H626" s="936"/>
      <c r="I626" s="937"/>
      <c r="J626" s="938"/>
      <c r="K626" s="939"/>
      <c r="L626" s="939"/>
      <c r="M626" s="930"/>
      <c r="N626" s="931"/>
      <c r="O626" s="932"/>
      <c r="P626" s="938"/>
      <c r="Q626" s="938"/>
      <c r="R626" s="938"/>
      <c r="S626" s="938"/>
      <c r="T626" s="940"/>
      <c r="U626" s="940"/>
      <c r="V626" s="940"/>
      <c r="W626" s="940"/>
      <c r="X626" s="940"/>
      <c r="Y626" s="940"/>
      <c r="Z626" s="940"/>
      <c r="AA626" s="940"/>
      <c r="AB626" s="940"/>
      <c r="AC626" s="940"/>
      <c r="AD626" s="949"/>
      <c r="AE626" s="950"/>
      <c r="AF626" s="950"/>
      <c r="AG626" s="943"/>
      <c r="AH626" s="940"/>
      <c r="AI626" s="940"/>
      <c r="AJ626" s="938"/>
      <c r="AK626" s="938"/>
      <c r="AL626" s="938"/>
      <c r="AM626" s="938"/>
      <c r="AN626" s="944"/>
      <c r="AO626" s="944"/>
      <c r="AP626" s="944"/>
      <c r="AQ626" s="940"/>
      <c r="AR626" s="940"/>
      <c r="AS626" s="945">
        <f t="shared" si="167"/>
        <v>0</v>
      </c>
      <c r="AT626" s="945"/>
      <c r="AU626" s="945"/>
      <c r="AV626" s="945"/>
      <c r="AW626" s="946"/>
      <c r="AX626" s="947"/>
      <c r="AY626" s="948"/>
      <c r="AZ626" s="948"/>
      <c r="BA626" s="948"/>
      <c r="BB626" s="948"/>
      <c r="DT626"/>
      <c r="DU626"/>
      <c r="DV626"/>
      <c r="DW626"/>
      <c r="DX626"/>
      <c r="DY626"/>
      <c r="DZ626"/>
      <c r="EA626"/>
      <c r="EB626"/>
      <c r="EC626"/>
      <c r="EL626" s="13"/>
      <c r="EM626" s="13"/>
      <c r="EN626" s="27">
        <f t="shared" si="166"/>
        <v>0</v>
      </c>
      <c r="EO626" s="27" t="str">
        <f t="shared" si="155"/>
        <v/>
      </c>
      <c r="EP626" s="13"/>
      <c r="EQ626" s="13">
        <f>IF(AND(OR($P626="固・国A",$P626="固・国B",$P626="固"),OR($AJ626=PL①!$H$29,$AJ626=PL①!$H$30,$AJ626=PL①!$H$31)),1,0)</f>
        <v>0</v>
      </c>
      <c r="ER626" s="13">
        <f t="shared" si="156"/>
        <v>0</v>
      </c>
      <c r="ES626" s="13">
        <f>IF(ER626=0,1,IF($R$74="",0,VLOOKUP($R$74,PL②!A$58:$P$1530,ER626))+IF($AG$74="",0,VLOOKUP($AG$74,PL②!A$58:$P$1530,ER626))+IF($AV$74="",0,VLOOKUP($AV$74,PL②!A$58:$P$1530,ER626)))</f>
        <v>1</v>
      </c>
      <c r="ET626" s="13" t="str">
        <f t="shared" si="157"/>
        <v/>
      </c>
      <c r="EU626" s="13"/>
      <c r="EV626" s="13">
        <f>IF(OR($P626="固・国A",$P626="固・国B",$P626=PL①!$A$32,$P626=PL①!$A$33),1,0)</f>
        <v>1</v>
      </c>
      <c r="EY626" s="13">
        <f t="shared" si="158"/>
        <v>0</v>
      </c>
      <c r="EZ626" s="13">
        <f t="shared" si="159"/>
        <v>0</v>
      </c>
      <c r="FA626" s="13">
        <f>IF(AND($AJ626=PL①!$H$32,OR(入力①申請書項目!$P626="固・国A",入力①申請書項目!$P626="固・国B",入力①申請書項目!$P626="固")),1,0)</f>
        <v>0</v>
      </c>
      <c r="FB626" s="13">
        <f>IF(AND($R$70=PL②!$G$1,入力①申請書項目!$AJ626=PL①!$H$29,OR(入力①申請書項目!$P626="固・国A",入力①申請書項目!$P626="固・国B",入力①申請書項目!$P626=PL①!$A$32,入力①申請書項目!$P626=PL①!$A$33)),1,0)</f>
        <v>0</v>
      </c>
      <c r="FC626" s="13">
        <f>IF(AND($AW626=PL①!$D$29,OR(入力①申請書項目!$P626="固・国A",入力①申請書項目!$P626="固・国B",入力①申請書項目!$P626="固")),1,0)</f>
        <v>0</v>
      </c>
      <c r="FE626" s="27" t="str">
        <f t="shared" si="160"/>
        <v/>
      </c>
      <c r="FF626" s="27" t="str">
        <f t="shared" si="161"/>
        <v/>
      </c>
      <c r="FG626" s="27" t="str">
        <f t="shared" si="162"/>
        <v/>
      </c>
      <c r="FH626" s="27" t="str">
        <f t="shared" si="163"/>
        <v/>
      </c>
      <c r="FI626" s="27" t="str">
        <f t="shared" si="164"/>
        <v/>
      </c>
      <c r="FK626" s="42">
        <f t="shared" si="165"/>
        <v>1</v>
      </c>
      <c r="FL626" s="42" t="str">
        <f t="shared" si="154"/>
        <v/>
      </c>
    </row>
    <row r="627" spans="4:168" x14ac:dyDescent="0.15">
      <c r="D627" s="234">
        <v>457</v>
      </c>
      <c r="E627" s="933"/>
      <c r="F627" s="934"/>
      <c r="G627" s="935"/>
      <c r="H627" s="936"/>
      <c r="I627" s="937"/>
      <c r="J627" s="938"/>
      <c r="K627" s="939"/>
      <c r="L627" s="939"/>
      <c r="M627" s="930"/>
      <c r="N627" s="931"/>
      <c r="O627" s="932"/>
      <c r="P627" s="938"/>
      <c r="Q627" s="938"/>
      <c r="R627" s="938"/>
      <c r="S627" s="938"/>
      <c r="T627" s="940"/>
      <c r="U627" s="940"/>
      <c r="V627" s="940"/>
      <c r="W627" s="940"/>
      <c r="X627" s="940"/>
      <c r="Y627" s="940"/>
      <c r="Z627" s="940"/>
      <c r="AA627" s="940"/>
      <c r="AB627" s="940"/>
      <c r="AC627" s="940"/>
      <c r="AD627" s="941"/>
      <c r="AE627" s="942"/>
      <c r="AF627" s="942"/>
      <c r="AG627" s="952"/>
      <c r="AH627" s="952"/>
      <c r="AI627" s="943"/>
      <c r="AJ627" s="953"/>
      <c r="AK627" s="954"/>
      <c r="AL627" s="954"/>
      <c r="AM627" s="955"/>
      <c r="AN627" s="944"/>
      <c r="AO627" s="944"/>
      <c r="AP627" s="944"/>
      <c r="AQ627" s="951"/>
      <c r="AR627" s="952"/>
      <c r="AS627" s="945">
        <f t="shared" si="167"/>
        <v>0</v>
      </c>
      <c r="AT627" s="945"/>
      <c r="AU627" s="945"/>
      <c r="AV627" s="945"/>
      <c r="AW627" s="946"/>
      <c r="AX627" s="947"/>
      <c r="AY627" s="948"/>
      <c r="AZ627" s="948"/>
      <c r="BA627" s="948"/>
      <c r="BB627" s="948"/>
      <c r="DT627"/>
      <c r="DU627"/>
      <c r="DV627"/>
      <c r="DW627"/>
      <c r="DX627"/>
      <c r="DY627"/>
      <c r="DZ627"/>
      <c r="EA627"/>
      <c r="EB627"/>
      <c r="EC627"/>
      <c r="EL627" s="13"/>
      <c r="EM627" s="13"/>
      <c r="EN627" s="27">
        <f t="shared" si="166"/>
        <v>0</v>
      </c>
      <c r="EO627" s="27" t="str">
        <f t="shared" si="155"/>
        <v/>
      </c>
      <c r="EP627" s="13"/>
      <c r="EQ627" s="13">
        <f>IF(AND(OR($P627="固・国A",$P627="固・国B",$P627="固"),OR($AJ627=PL①!$H$29,$AJ627=PL①!$H$30,$AJ627=PL①!$H$31)),1,0)</f>
        <v>0</v>
      </c>
      <c r="ER627" s="13">
        <f t="shared" si="156"/>
        <v>0</v>
      </c>
      <c r="ES627" s="13">
        <f>IF(ER627=0,1,IF($R$74="",0,VLOOKUP($R$74,PL②!A$58:$P$1530,ER627))+IF($AG$74="",0,VLOOKUP($AG$74,PL②!A$58:$P$1530,ER627))+IF($AV$74="",0,VLOOKUP($AV$74,PL②!A$58:$P$1530,ER627)))</f>
        <v>1</v>
      </c>
      <c r="ET627" s="13" t="str">
        <f t="shared" si="157"/>
        <v/>
      </c>
      <c r="EU627" s="13"/>
      <c r="EV627" s="13">
        <f>IF(OR($P627="固・国A",$P627="固・国B",$P627=PL①!$A$32,$P627=PL①!$A$33),1,0)</f>
        <v>1</v>
      </c>
      <c r="EY627" s="13">
        <f t="shared" si="158"/>
        <v>0</v>
      </c>
      <c r="EZ627" s="13">
        <f t="shared" si="159"/>
        <v>0</v>
      </c>
      <c r="FA627" s="13">
        <f>IF(AND($AJ627=PL①!$H$32,OR(入力①申請書項目!$P627="固・国A",入力①申請書項目!$P627="固・国B",入力①申請書項目!$P627="固")),1,0)</f>
        <v>0</v>
      </c>
      <c r="FB627" s="13">
        <f>IF(AND($R$70=PL②!$G$1,入力①申請書項目!$AJ627=PL①!$H$29,OR(入力①申請書項目!$P627="固・国A",入力①申請書項目!$P627="固・国B",入力①申請書項目!$P627=PL①!$A$32,入力①申請書項目!$P627=PL①!$A$33)),1,0)</f>
        <v>0</v>
      </c>
      <c r="FC627" s="13">
        <f>IF(AND($AW627=PL①!$D$29,OR(入力①申請書項目!$P627="固・国A",入力①申請書項目!$P627="固・国B",入力①申請書項目!$P627="固")),1,0)</f>
        <v>0</v>
      </c>
      <c r="FE627" s="27" t="str">
        <f t="shared" si="160"/>
        <v/>
      </c>
      <c r="FF627" s="27" t="str">
        <f t="shared" si="161"/>
        <v/>
      </c>
      <c r="FG627" s="27" t="str">
        <f t="shared" si="162"/>
        <v/>
      </c>
      <c r="FH627" s="27" t="str">
        <f t="shared" si="163"/>
        <v/>
      </c>
      <c r="FI627" s="27" t="str">
        <f t="shared" si="164"/>
        <v/>
      </c>
      <c r="FK627" s="42">
        <f t="shared" si="165"/>
        <v>1</v>
      </c>
      <c r="FL627" s="42" t="str">
        <f t="shared" si="154"/>
        <v/>
      </c>
    </row>
    <row r="628" spans="4:168" x14ac:dyDescent="0.15">
      <c r="D628" s="234">
        <v>458</v>
      </c>
      <c r="E628" s="933"/>
      <c r="F628" s="934"/>
      <c r="G628" s="935"/>
      <c r="H628" s="936"/>
      <c r="I628" s="937"/>
      <c r="J628" s="938"/>
      <c r="K628" s="939"/>
      <c r="L628" s="939"/>
      <c r="M628" s="930"/>
      <c r="N628" s="931"/>
      <c r="O628" s="932"/>
      <c r="P628" s="938"/>
      <c r="Q628" s="938"/>
      <c r="R628" s="938"/>
      <c r="S628" s="938"/>
      <c r="T628" s="940"/>
      <c r="U628" s="940"/>
      <c r="V628" s="940"/>
      <c r="W628" s="940"/>
      <c r="X628" s="940"/>
      <c r="Y628" s="940"/>
      <c r="Z628" s="940"/>
      <c r="AA628" s="940"/>
      <c r="AB628" s="940"/>
      <c r="AC628" s="940"/>
      <c r="AD628" s="941"/>
      <c r="AE628" s="942"/>
      <c r="AF628" s="942"/>
      <c r="AG628" s="943"/>
      <c r="AH628" s="940"/>
      <c r="AI628" s="940"/>
      <c r="AJ628" s="938"/>
      <c r="AK628" s="938"/>
      <c r="AL628" s="938"/>
      <c r="AM628" s="938"/>
      <c r="AN628" s="944"/>
      <c r="AO628" s="944"/>
      <c r="AP628" s="944"/>
      <c r="AQ628" s="940"/>
      <c r="AR628" s="940"/>
      <c r="AS628" s="945">
        <f t="shared" si="167"/>
        <v>0</v>
      </c>
      <c r="AT628" s="945"/>
      <c r="AU628" s="945"/>
      <c r="AV628" s="945"/>
      <c r="AW628" s="946"/>
      <c r="AX628" s="947"/>
      <c r="AY628" s="948"/>
      <c r="AZ628" s="948"/>
      <c r="BA628" s="948"/>
      <c r="BB628" s="948"/>
      <c r="DT628"/>
      <c r="DU628"/>
      <c r="DV628"/>
      <c r="DW628"/>
      <c r="DX628"/>
      <c r="DY628"/>
      <c r="DZ628"/>
      <c r="EA628"/>
      <c r="EB628"/>
      <c r="EC628"/>
      <c r="EL628" s="13"/>
      <c r="EM628" s="13"/>
      <c r="EN628" s="27">
        <f t="shared" si="166"/>
        <v>0</v>
      </c>
      <c r="EO628" s="27" t="str">
        <f t="shared" si="155"/>
        <v/>
      </c>
      <c r="EP628" s="13"/>
      <c r="EQ628" s="13">
        <f>IF(AND(OR($P628="固・国A",$P628="固・国B",$P628="固"),OR($AJ628=PL①!$H$29,$AJ628=PL①!$H$30,$AJ628=PL①!$H$31)),1,0)</f>
        <v>0</v>
      </c>
      <c r="ER628" s="13">
        <f t="shared" si="156"/>
        <v>0</v>
      </c>
      <c r="ES628" s="13">
        <f>IF(ER628=0,1,IF($R$74="",0,VLOOKUP($R$74,PL②!A$58:$P$1530,ER628))+IF($AG$74="",0,VLOOKUP($AG$74,PL②!A$58:$P$1530,ER628))+IF($AV$74="",0,VLOOKUP($AV$74,PL②!A$58:$P$1530,ER628)))</f>
        <v>1</v>
      </c>
      <c r="ET628" s="13" t="str">
        <f t="shared" si="157"/>
        <v/>
      </c>
      <c r="EU628" s="13"/>
      <c r="EV628" s="13">
        <f>IF(OR($P628="固・国A",$P628="固・国B",$P628=PL①!$A$32,$P628=PL①!$A$33),1,0)</f>
        <v>1</v>
      </c>
      <c r="EY628" s="13">
        <f t="shared" si="158"/>
        <v>0</v>
      </c>
      <c r="EZ628" s="13">
        <f t="shared" si="159"/>
        <v>0</v>
      </c>
      <c r="FA628" s="13">
        <f>IF(AND($AJ628=PL①!$H$32,OR(入力①申請書項目!$P628="固・国A",入力①申請書項目!$P628="固・国B",入力①申請書項目!$P628="固")),1,0)</f>
        <v>0</v>
      </c>
      <c r="FB628" s="13">
        <f>IF(AND($R$70=PL②!$G$1,入力①申請書項目!$AJ628=PL①!$H$29,OR(入力①申請書項目!$P628="固・国A",入力①申請書項目!$P628="固・国B",入力①申請書項目!$P628=PL①!$A$32,入力①申請書項目!$P628=PL①!$A$33)),1,0)</f>
        <v>0</v>
      </c>
      <c r="FC628" s="13">
        <f>IF(AND($AW628=PL①!$D$29,OR(入力①申請書項目!$P628="固・国A",入力①申請書項目!$P628="固・国B",入力①申請書項目!$P628="固")),1,0)</f>
        <v>0</v>
      </c>
      <c r="FE628" s="27" t="str">
        <f t="shared" si="160"/>
        <v/>
      </c>
      <c r="FF628" s="27" t="str">
        <f t="shared" si="161"/>
        <v/>
      </c>
      <c r="FG628" s="27" t="str">
        <f t="shared" si="162"/>
        <v/>
      </c>
      <c r="FH628" s="27" t="str">
        <f t="shared" si="163"/>
        <v/>
      </c>
      <c r="FI628" s="27" t="str">
        <f t="shared" si="164"/>
        <v/>
      </c>
      <c r="FK628" s="42">
        <f t="shared" si="165"/>
        <v>1</v>
      </c>
      <c r="FL628" s="42" t="str">
        <f t="shared" si="154"/>
        <v/>
      </c>
    </row>
    <row r="629" spans="4:168" x14ac:dyDescent="0.15">
      <c r="D629" s="234">
        <v>459</v>
      </c>
      <c r="E629" s="933"/>
      <c r="F629" s="934"/>
      <c r="G629" s="935"/>
      <c r="H629" s="936"/>
      <c r="I629" s="937"/>
      <c r="J629" s="938"/>
      <c r="K629" s="939"/>
      <c r="L629" s="939"/>
      <c r="M629" s="930"/>
      <c r="N629" s="931"/>
      <c r="O629" s="932"/>
      <c r="P629" s="938"/>
      <c r="Q629" s="938"/>
      <c r="R629" s="938"/>
      <c r="S629" s="938"/>
      <c r="T629" s="940"/>
      <c r="U629" s="940"/>
      <c r="V629" s="940"/>
      <c r="W629" s="940"/>
      <c r="X629" s="940"/>
      <c r="Y629" s="940"/>
      <c r="Z629" s="940"/>
      <c r="AA629" s="940"/>
      <c r="AB629" s="940"/>
      <c r="AC629" s="940"/>
      <c r="AD629" s="949"/>
      <c r="AE629" s="950"/>
      <c r="AF629" s="950"/>
      <c r="AG629" s="943"/>
      <c r="AH629" s="940"/>
      <c r="AI629" s="940"/>
      <c r="AJ629" s="938"/>
      <c r="AK629" s="938"/>
      <c r="AL629" s="938"/>
      <c r="AM629" s="938"/>
      <c r="AN629" s="944"/>
      <c r="AO629" s="944"/>
      <c r="AP629" s="944"/>
      <c r="AQ629" s="940"/>
      <c r="AR629" s="940"/>
      <c r="AS629" s="945">
        <f t="shared" si="167"/>
        <v>0</v>
      </c>
      <c r="AT629" s="945"/>
      <c r="AU629" s="945"/>
      <c r="AV629" s="945"/>
      <c r="AW629" s="946"/>
      <c r="AX629" s="947"/>
      <c r="AY629" s="948"/>
      <c r="AZ629" s="948"/>
      <c r="BA629" s="948"/>
      <c r="BB629" s="948"/>
      <c r="DT629"/>
      <c r="DU629"/>
      <c r="DV629"/>
      <c r="DW629"/>
      <c r="DX629"/>
      <c r="DY629"/>
      <c r="DZ629"/>
      <c r="EA629"/>
      <c r="EB629"/>
      <c r="EC629"/>
      <c r="EL629" s="13"/>
      <c r="EM629" s="13"/>
      <c r="EN629" s="27">
        <f t="shared" si="166"/>
        <v>0</v>
      </c>
      <c r="EO629" s="27" t="str">
        <f t="shared" si="155"/>
        <v/>
      </c>
      <c r="EP629" s="13"/>
      <c r="EQ629" s="13">
        <f>IF(AND(OR($P629="固・国A",$P629="固・国B",$P629="固"),OR($AJ629=PL①!$H$29,$AJ629=PL①!$H$30,$AJ629=PL①!$H$31)),1,0)</f>
        <v>0</v>
      </c>
      <c r="ER629" s="13">
        <f t="shared" si="156"/>
        <v>0</v>
      </c>
      <c r="ES629" s="13">
        <f>IF(ER629=0,1,IF($R$74="",0,VLOOKUP($R$74,PL②!A$58:$P$1530,ER629))+IF($AG$74="",0,VLOOKUP($AG$74,PL②!A$58:$P$1530,ER629))+IF($AV$74="",0,VLOOKUP($AV$74,PL②!A$58:$P$1530,ER629)))</f>
        <v>1</v>
      </c>
      <c r="ET629" s="13" t="str">
        <f t="shared" si="157"/>
        <v/>
      </c>
      <c r="EU629" s="13"/>
      <c r="EV629" s="13">
        <f>IF(OR($P629="固・国A",$P629="固・国B",$P629=PL①!$A$32,$P629=PL①!$A$33),1,0)</f>
        <v>1</v>
      </c>
      <c r="EY629" s="13">
        <f t="shared" si="158"/>
        <v>0</v>
      </c>
      <c r="EZ629" s="13">
        <f t="shared" si="159"/>
        <v>0</v>
      </c>
      <c r="FA629" s="13">
        <f>IF(AND($AJ629=PL①!$H$32,OR(入力①申請書項目!$P629="固・国A",入力①申請書項目!$P629="固・国B",入力①申請書項目!$P629="固")),1,0)</f>
        <v>0</v>
      </c>
      <c r="FB629" s="13">
        <f>IF(AND($R$70=PL②!$G$1,入力①申請書項目!$AJ629=PL①!$H$29,OR(入力①申請書項目!$P629="固・国A",入力①申請書項目!$P629="固・国B",入力①申請書項目!$P629=PL①!$A$32,入力①申請書項目!$P629=PL①!$A$33)),1,0)</f>
        <v>0</v>
      </c>
      <c r="FC629" s="13">
        <f>IF(AND($AW629=PL①!$D$29,OR(入力①申請書項目!$P629="固・国A",入力①申請書項目!$P629="固・国B",入力①申請書項目!$P629="固")),1,0)</f>
        <v>0</v>
      </c>
      <c r="FE629" s="27" t="str">
        <f t="shared" si="160"/>
        <v/>
      </c>
      <c r="FF629" s="27" t="str">
        <f t="shared" si="161"/>
        <v/>
      </c>
      <c r="FG629" s="27" t="str">
        <f t="shared" si="162"/>
        <v/>
      </c>
      <c r="FH629" s="27" t="str">
        <f t="shared" si="163"/>
        <v/>
      </c>
      <c r="FI629" s="27" t="str">
        <f t="shared" si="164"/>
        <v/>
      </c>
      <c r="FK629" s="42">
        <f t="shared" si="165"/>
        <v>1</v>
      </c>
      <c r="FL629" s="42" t="str">
        <f t="shared" si="154"/>
        <v/>
      </c>
    </row>
    <row r="630" spans="4:168" x14ac:dyDescent="0.15">
      <c r="D630" s="234">
        <v>460</v>
      </c>
      <c r="E630" s="933"/>
      <c r="F630" s="934"/>
      <c r="G630" s="935"/>
      <c r="H630" s="936"/>
      <c r="I630" s="937"/>
      <c r="J630" s="938"/>
      <c r="K630" s="939"/>
      <c r="L630" s="939"/>
      <c r="M630" s="930"/>
      <c r="N630" s="931"/>
      <c r="O630" s="932"/>
      <c r="P630" s="938"/>
      <c r="Q630" s="938"/>
      <c r="R630" s="938"/>
      <c r="S630" s="938"/>
      <c r="T630" s="940"/>
      <c r="U630" s="940"/>
      <c r="V630" s="940"/>
      <c r="W630" s="940"/>
      <c r="X630" s="940"/>
      <c r="Y630" s="940"/>
      <c r="Z630" s="940"/>
      <c r="AA630" s="940"/>
      <c r="AB630" s="940"/>
      <c r="AC630" s="940"/>
      <c r="AD630" s="941"/>
      <c r="AE630" s="942"/>
      <c r="AF630" s="942"/>
      <c r="AG630" s="952"/>
      <c r="AH630" s="952"/>
      <c r="AI630" s="943"/>
      <c r="AJ630" s="953"/>
      <c r="AK630" s="954"/>
      <c r="AL630" s="954"/>
      <c r="AM630" s="955"/>
      <c r="AN630" s="944"/>
      <c r="AO630" s="944"/>
      <c r="AP630" s="944"/>
      <c r="AQ630" s="951"/>
      <c r="AR630" s="952"/>
      <c r="AS630" s="945">
        <f t="shared" si="167"/>
        <v>0</v>
      </c>
      <c r="AT630" s="945"/>
      <c r="AU630" s="945"/>
      <c r="AV630" s="945"/>
      <c r="AW630" s="946"/>
      <c r="AX630" s="947"/>
      <c r="AY630" s="948"/>
      <c r="AZ630" s="948"/>
      <c r="BA630" s="948"/>
      <c r="BB630" s="948"/>
      <c r="DT630"/>
      <c r="DU630"/>
      <c r="DV630"/>
      <c r="DW630"/>
      <c r="DX630"/>
      <c r="DY630"/>
      <c r="DZ630"/>
      <c r="EA630"/>
      <c r="EB630"/>
      <c r="EC630"/>
      <c r="EL630" s="13"/>
      <c r="EM630" s="13"/>
      <c r="EN630" s="27">
        <f t="shared" si="166"/>
        <v>0</v>
      </c>
      <c r="EO630" s="27" t="str">
        <f t="shared" si="155"/>
        <v/>
      </c>
      <c r="EP630" s="13"/>
      <c r="EQ630" s="13">
        <f>IF(AND(OR($P630="固・国A",$P630="固・国B",$P630="固"),OR($AJ630=PL①!$H$29,$AJ630=PL①!$H$30,$AJ630=PL①!$H$31)),1,0)</f>
        <v>0</v>
      </c>
      <c r="ER630" s="13">
        <f t="shared" si="156"/>
        <v>0</v>
      </c>
      <c r="ES630" s="13">
        <f>IF(ER630=0,1,IF($R$74="",0,VLOOKUP($R$74,PL②!A$58:$P$1530,ER630))+IF($AG$74="",0,VLOOKUP($AG$74,PL②!A$58:$P$1530,ER630))+IF($AV$74="",0,VLOOKUP($AV$74,PL②!A$58:$P$1530,ER630)))</f>
        <v>1</v>
      </c>
      <c r="ET630" s="13" t="str">
        <f t="shared" si="157"/>
        <v/>
      </c>
      <c r="EU630" s="13"/>
      <c r="EV630" s="13">
        <f>IF(OR($P630="固・国A",$P630="固・国B",$P630=PL①!$A$32,$P630=PL①!$A$33),1,0)</f>
        <v>1</v>
      </c>
      <c r="EY630" s="13">
        <f t="shared" si="158"/>
        <v>0</v>
      </c>
      <c r="EZ630" s="13">
        <f t="shared" si="159"/>
        <v>0</v>
      </c>
      <c r="FA630" s="13">
        <f>IF(AND($AJ630=PL①!$H$32,OR(入力①申請書項目!$P630="固・国A",入力①申請書項目!$P630="固・国B",入力①申請書項目!$P630="固")),1,0)</f>
        <v>0</v>
      </c>
      <c r="FB630" s="13">
        <f>IF(AND($R$70=PL②!$G$1,入力①申請書項目!$AJ630=PL①!$H$29,OR(入力①申請書項目!$P630="固・国A",入力①申請書項目!$P630="固・国B",入力①申請書項目!$P630=PL①!$A$32,入力①申請書項目!$P630=PL①!$A$33)),1,0)</f>
        <v>0</v>
      </c>
      <c r="FC630" s="13">
        <f>IF(AND($AW630=PL①!$D$29,OR(入力①申請書項目!$P630="固・国A",入力①申請書項目!$P630="固・国B",入力①申請書項目!$P630="固")),1,0)</f>
        <v>0</v>
      </c>
      <c r="FE630" s="27" t="str">
        <f t="shared" si="160"/>
        <v/>
      </c>
      <c r="FF630" s="27" t="str">
        <f t="shared" si="161"/>
        <v/>
      </c>
      <c r="FG630" s="27" t="str">
        <f t="shared" si="162"/>
        <v/>
      </c>
      <c r="FH630" s="27" t="str">
        <f t="shared" si="163"/>
        <v/>
      </c>
      <c r="FI630" s="27" t="str">
        <f t="shared" si="164"/>
        <v/>
      </c>
      <c r="FK630" s="42">
        <f t="shared" si="165"/>
        <v>1</v>
      </c>
      <c r="FL630" s="42" t="str">
        <f t="shared" si="154"/>
        <v/>
      </c>
    </row>
    <row r="631" spans="4:168" x14ac:dyDescent="0.15">
      <c r="D631" s="234">
        <v>461</v>
      </c>
      <c r="E631" s="933"/>
      <c r="F631" s="934"/>
      <c r="G631" s="935"/>
      <c r="H631" s="936"/>
      <c r="I631" s="937"/>
      <c r="J631" s="938"/>
      <c r="K631" s="939"/>
      <c r="L631" s="939"/>
      <c r="M631" s="930"/>
      <c r="N631" s="931"/>
      <c r="O631" s="932"/>
      <c r="P631" s="938"/>
      <c r="Q631" s="938"/>
      <c r="R631" s="938"/>
      <c r="S631" s="938"/>
      <c r="T631" s="940"/>
      <c r="U631" s="940"/>
      <c r="V631" s="940"/>
      <c r="W631" s="940"/>
      <c r="X631" s="940"/>
      <c r="Y631" s="940"/>
      <c r="Z631" s="940"/>
      <c r="AA631" s="940"/>
      <c r="AB631" s="940"/>
      <c r="AC631" s="940"/>
      <c r="AD631" s="941"/>
      <c r="AE631" s="942"/>
      <c r="AF631" s="942"/>
      <c r="AG631" s="943"/>
      <c r="AH631" s="940"/>
      <c r="AI631" s="940"/>
      <c r="AJ631" s="938"/>
      <c r="AK631" s="938"/>
      <c r="AL631" s="938"/>
      <c r="AM631" s="938"/>
      <c r="AN631" s="944"/>
      <c r="AO631" s="944"/>
      <c r="AP631" s="944"/>
      <c r="AQ631" s="940"/>
      <c r="AR631" s="940"/>
      <c r="AS631" s="945">
        <f t="shared" si="167"/>
        <v>0</v>
      </c>
      <c r="AT631" s="945"/>
      <c r="AU631" s="945"/>
      <c r="AV631" s="945"/>
      <c r="AW631" s="946"/>
      <c r="AX631" s="947"/>
      <c r="AY631" s="948"/>
      <c r="AZ631" s="948"/>
      <c r="BA631" s="948"/>
      <c r="BB631" s="948"/>
      <c r="DT631"/>
      <c r="DU631"/>
      <c r="DV631"/>
      <c r="DW631"/>
      <c r="DX631"/>
      <c r="DY631"/>
      <c r="DZ631"/>
      <c r="EA631"/>
      <c r="EB631"/>
      <c r="EC631"/>
      <c r="EL631" s="13"/>
      <c r="EM631" s="13"/>
      <c r="EN631" s="27">
        <f t="shared" si="166"/>
        <v>0</v>
      </c>
      <c r="EO631" s="27" t="str">
        <f t="shared" si="155"/>
        <v/>
      </c>
      <c r="EP631" s="13"/>
      <c r="EQ631" s="13">
        <f>IF(AND(OR($P631="固・国A",$P631="固・国B",$P631="固"),OR($AJ631=PL①!$H$29,$AJ631=PL①!$H$30,$AJ631=PL①!$H$31)),1,0)</f>
        <v>0</v>
      </c>
      <c r="ER631" s="13">
        <f t="shared" si="156"/>
        <v>0</v>
      </c>
      <c r="ES631" s="13">
        <f>IF(ER631=0,1,IF($R$74="",0,VLOOKUP($R$74,PL②!A$58:$P$1530,ER631))+IF($AG$74="",0,VLOOKUP($AG$74,PL②!A$58:$P$1530,ER631))+IF($AV$74="",0,VLOOKUP($AV$74,PL②!A$58:$P$1530,ER631)))</f>
        <v>1</v>
      </c>
      <c r="ET631" s="13" t="str">
        <f t="shared" si="157"/>
        <v/>
      </c>
      <c r="EU631" s="13"/>
      <c r="EV631" s="13">
        <f>IF(OR($P631="固・国A",$P631="固・国B",$P631=PL①!$A$32,$P631=PL①!$A$33),1,0)</f>
        <v>1</v>
      </c>
      <c r="EY631" s="13">
        <f t="shared" si="158"/>
        <v>0</v>
      </c>
      <c r="EZ631" s="13">
        <f t="shared" si="159"/>
        <v>0</v>
      </c>
      <c r="FA631" s="13">
        <f>IF(AND($AJ631=PL①!$H$32,OR(入力①申請書項目!$P631="固・国A",入力①申請書項目!$P631="固・国B",入力①申請書項目!$P631="固")),1,0)</f>
        <v>0</v>
      </c>
      <c r="FB631" s="13">
        <f>IF(AND($R$70=PL②!$G$1,入力①申請書項目!$AJ631=PL①!$H$29,OR(入力①申請書項目!$P631="固・国A",入力①申請書項目!$P631="固・国B",入力①申請書項目!$P631=PL①!$A$32,入力①申請書項目!$P631=PL①!$A$33)),1,0)</f>
        <v>0</v>
      </c>
      <c r="FC631" s="13">
        <f>IF(AND($AW631=PL①!$D$29,OR(入力①申請書項目!$P631="固・国A",入力①申請書項目!$P631="固・国B",入力①申請書項目!$P631="固")),1,0)</f>
        <v>0</v>
      </c>
      <c r="FE631" s="27" t="str">
        <f t="shared" si="160"/>
        <v/>
      </c>
      <c r="FF631" s="27" t="str">
        <f t="shared" si="161"/>
        <v/>
      </c>
      <c r="FG631" s="27" t="str">
        <f t="shared" si="162"/>
        <v/>
      </c>
      <c r="FH631" s="27" t="str">
        <f t="shared" si="163"/>
        <v/>
      </c>
      <c r="FI631" s="27" t="str">
        <f t="shared" si="164"/>
        <v/>
      </c>
      <c r="FK631" s="42">
        <f t="shared" si="165"/>
        <v>1</v>
      </c>
      <c r="FL631" s="42" t="str">
        <f t="shared" si="154"/>
        <v/>
      </c>
    </row>
    <row r="632" spans="4:168" x14ac:dyDescent="0.15">
      <c r="D632" s="234">
        <v>462</v>
      </c>
      <c r="E632" s="933"/>
      <c r="F632" s="934"/>
      <c r="G632" s="935"/>
      <c r="H632" s="936"/>
      <c r="I632" s="937"/>
      <c r="J632" s="938"/>
      <c r="K632" s="939"/>
      <c r="L632" s="939"/>
      <c r="M632" s="930"/>
      <c r="N632" s="931"/>
      <c r="O632" s="932"/>
      <c r="P632" s="938"/>
      <c r="Q632" s="938"/>
      <c r="R632" s="938"/>
      <c r="S632" s="938"/>
      <c r="T632" s="940"/>
      <c r="U632" s="940"/>
      <c r="V632" s="940"/>
      <c r="W632" s="940"/>
      <c r="X632" s="940"/>
      <c r="Y632" s="940"/>
      <c r="Z632" s="940"/>
      <c r="AA632" s="940"/>
      <c r="AB632" s="940"/>
      <c r="AC632" s="940"/>
      <c r="AD632" s="949"/>
      <c r="AE632" s="950"/>
      <c r="AF632" s="950"/>
      <c r="AG632" s="943"/>
      <c r="AH632" s="940"/>
      <c r="AI632" s="940"/>
      <c r="AJ632" s="938"/>
      <c r="AK632" s="938"/>
      <c r="AL632" s="938"/>
      <c r="AM632" s="938"/>
      <c r="AN632" s="944"/>
      <c r="AO632" s="944"/>
      <c r="AP632" s="944"/>
      <c r="AQ632" s="940"/>
      <c r="AR632" s="940"/>
      <c r="AS632" s="945">
        <f t="shared" si="167"/>
        <v>0</v>
      </c>
      <c r="AT632" s="945"/>
      <c r="AU632" s="945"/>
      <c r="AV632" s="945"/>
      <c r="AW632" s="946"/>
      <c r="AX632" s="947"/>
      <c r="AY632" s="948"/>
      <c r="AZ632" s="948"/>
      <c r="BA632" s="948"/>
      <c r="BB632" s="948"/>
      <c r="DT632"/>
      <c r="DU632"/>
      <c r="DV632"/>
      <c r="DW632"/>
      <c r="DX632"/>
      <c r="DY632"/>
      <c r="DZ632"/>
      <c r="EA632"/>
      <c r="EB632"/>
      <c r="EC632"/>
      <c r="EL632" s="13"/>
      <c r="EM632" s="13"/>
      <c r="EN632" s="27">
        <f t="shared" si="166"/>
        <v>0</v>
      </c>
      <c r="EO632" s="27" t="str">
        <f t="shared" si="155"/>
        <v/>
      </c>
      <c r="EP632" s="13"/>
      <c r="EQ632" s="13">
        <f>IF(AND(OR($P632="固・国A",$P632="固・国B",$P632="固"),OR($AJ632=PL①!$H$29,$AJ632=PL①!$H$30,$AJ632=PL①!$H$31)),1,0)</f>
        <v>0</v>
      </c>
      <c r="ER632" s="13">
        <f t="shared" si="156"/>
        <v>0</v>
      </c>
      <c r="ES632" s="13">
        <f>IF(ER632=0,1,IF($R$74="",0,VLOOKUP($R$74,PL②!A$58:$P$1530,ER632))+IF($AG$74="",0,VLOOKUP($AG$74,PL②!A$58:$P$1530,ER632))+IF($AV$74="",0,VLOOKUP($AV$74,PL②!A$58:$P$1530,ER632)))</f>
        <v>1</v>
      </c>
      <c r="ET632" s="13" t="str">
        <f t="shared" si="157"/>
        <v/>
      </c>
      <c r="EU632" s="13"/>
      <c r="EV632" s="13">
        <f>IF(OR($P632="固・国A",$P632="固・国B",$P632=PL①!$A$32,$P632=PL①!$A$33),1,0)</f>
        <v>1</v>
      </c>
      <c r="EY632" s="13">
        <f t="shared" si="158"/>
        <v>0</v>
      </c>
      <c r="EZ632" s="13">
        <f t="shared" si="159"/>
        <v>0</v>
      </c>
      <c r="FA632" s="13">
        <f>IF(AND($AJ632=PL①!$H$32,OR(入力①申請書項目!$P632="固・国A",入力①申請書項目!$P632="固・国B",入力①申請書項目!$P632="固")),1,0)</f>
        <v>0</v>
      </c>
      <c r="FB632" s="13">
        <f>IF(AND($R$70=PL②!$G$1,入力①申請書項目!$AJ632=PL①!$H$29,OR(入力①申請書項目!$P632="固・国A",入力①申請書項目!$P632="固・国B",入力①申請書項目!$P632=PL①!$A$32,入力①申請書項目!$P632=PL①!$A$33)),1,0)</f>
        <v>0</v>
      </c>
      <c r="FC632" s="13">
        <f>IF(AND($AW632=PL①!$D$29,OR(入力①申請書項目!$P632="固・国A",入力①申請書項目!$P632="固・国B",入力①申請書項目!$P632="固")),1,0)</f>
        <v>0</v>
      </c>
      <c r="FE632" s="27" t="str">
        <f t="shared" si="160"/>
        <v/>
      </c>
      <c r="FF632" s="27" t="str">
        <f t="shared" si="161"/>
        <v/>
      </c>
      <c r="FG632" s="27" t="str">
        <f t="shared" si="162"/>
        <v/>
      </c>
      <c r="FH632" s="27" t="str">
        <f t="shared" si="163"/>
        <v/>
      </c>
      <c r="FI632" s="27" t="str">
        <f t="shared" si="164"/>
        <v/>
      </c>
      <c r="FK632" s="42">
        <f t="shared" si="165"/>
        <v>1</v>
      </c>
      <c r="FL632" s="42" t="str">
        <f t="shared" si="154"/>
        <v/>
      </c>
    </row>
    <row r="633" spans="4:168" x14ac:dyDescent="0.15">
      <c r="D633" s="234">
        <v>463</v>
      </c>
      <c r="E633" s="933"/>
      <c r="F633" s="934"/>
      <c r="G633" s="935"/>
      <c r="H633" s="936"/>
      <c r="I633" s="937"/>
      <c r="J633" s="938"/>
      <c r="K633" s="939"/>
      <c r="L633" s="939"/>
      <c r="M633" s="930"/>
      <c r="N633" s="931"/>
      <c r="O633" s="932"/>
      <c r="P633" s="938"/>
      <c r="Q633" s="938"/>
      <c r="R633" s="938"/>
      <c r="S633" s="938"/>
      <c r="T633" s="940"/>
      <c r="U633" s="940"/>
      <c r="V633" s="940"/>
      <c r="W633" s="940"/>
      <c r="X633" s="940"/>
      <c r="Y633" s="940"/>
      <c r="Z633" s="940"/>
      <c r="AA633" s="940"/>
      <c r="AB633" s="940"/>
      <c r="AC633" s="940"/>
      <c r="AD633" s="941"/>
      <c r="AE633" s="942"/>
      <c r="AF633" s="942"/>
      <c r="AG633" s="952"/>
      <c r="AH633" s="952"/>
      <c r="AI633" s="943"/>
      <c r="AJ633" s="953"/>
      <c r="AK633" s="954"/>
      <c r="AL633" s="954"/>
      <c r="AM633" s="955"/>
      <c r="AN633" s="944"/>
      <c r="AO633" s="944"/>
      <c r="AP633" s="944"/>
      <c r="AQ633" s="951"/>
      <c r="AR633" s="952"/>
      <c r="AS633" s="945">
        <f t="shared" si="167"/>
        <v>0</v>
      </c>
      <c r="AT633" s="945"/>
      <c r="AU633" s="945"/>
      <c r="AV633" s="945"/>
      <c r="AW633" s="946"/>
      <c r="AX633" s="947"/>
      <c r="AY633" s="948"/>
      <c r="AZ633" s="948"/>
      <c r="BA633" s="948"/>
      <c r="BB633" s="948"/>
      <c r="DT633"/>
      <c r="DU633"/>
      <c r="DV633"/>
      <c r="DW633"/>
      <c r="DX633"/>
      <c r="DY633"/>
      <c r="DZ633"/>
      <c r="EA633"/>
      <c r="EB633"/>
      <c r="EC633"/>
      <c r="EL633" s="13"/>
      <c r="EM633" s="13"/>
      <c r="EN633" s="27">
        <f t="shared" si="166"/>
        <v>0</v>
      </c>
      <c r="EO633" s="27" t="str">
        <f t="shared" si="155"/>
        <v/>
      </c>
      <c r="EP633" s="13"/>
      <c r="EQ633" s="13">
        <f>IF(AND(OR($P633="固・国A",$P633="固・国B",$P633="固"),OR($AJ633=PL①!$H$29,$AJ633=PL①!$H$30,$AJ633=PL①!$H$31)),1,0)</f>
        <v>0</v>
      </c>
      <c r="ER633" s="13">
        <f t="shared" si="156"/>
        <v>0</v>
      </c>
      <c r="ES633" s="13">
        <f>IF(ER633=0,1,IF($R$74="",0,VLOOKUP($R$74,PL②!A$58:$P$1530,ER633))+IF($AG$74="",0,VLOOKUP($AG$74,PL②!A$58:$P$1530,ER633))+IF($AV$74="",0,VLOOKUP($AV$74,PL②!A$58:$P$1530,ER633)))</f>
        <v>1</v>
      </c>
      <c r="ET633" s="13" t="str">
        <f t="shared" si="157"/>
        <v/>
      </c>
      <c r="EU633" s="13"/>
      <c r="EV633" s="13">
        <f>IF(OR($P633="固・国A",$P633="固・国B",$P633=PL①!$A$32,$P633=PL①!$A$33),1,0)</f>
        <v>1</v>
      </c>
      <c r="EY633" s="13">
        <f t="shared" si="158"/>
        <v>0</v>
      </c>
      <c r="EZ633" s="13">
        <f t="shared" si="159"/>
        <v>0</v>
      </c>
      <c r="FA633" s="13">
        <f>IF(AND($AJ633=PL①!$H$32,OR(入力①申請書項目!$P633="固・国A",入力①申請書項目!$P633="固・国B",入力①申請書項目!$P633="固")),1,0)</f>
        <v>0</v>
      </c>
      <c r="FB633" s="13">
        <f>IF(AND($R$70=PL②!$G$1,入力①申請書項目!$AJ633=PL①!$H$29,OR(入力①申請書項目!$P633="固・国A",入力①申請書項目!$P633="固・国B",入力①申請書項目!$P633=PL①!$A$32,入力①申請書項目!$P633=PL①!$A$33)),1,0)</f>
        <v>0</v>
      </c>
      <c r="FC633" s="13">
        <f>IF(AND($AW633=PL①!$D$29,OR(入力①申請書項目!$P633="固・国A",入力①申請書項目!$P633="固・国B",入力①申請書項目!$P633="固")),1,0)</f>
        <v>0</v>
      </c>
      <c r="FE633" s="27" t="str">
        <f t="shared" si="160"/>
        <v/>
      </c>
      <c r="FF633" s="27" t="str">
        <f t="shared" si="161"/>
        <v/>
      </c>
      <c r="FG633" s="27" t="str">
        <f t="shared" si="162"/>
        <v/>
      </c>
      <c r="FH633" s="27" t="str">
        <f t="shared" si="163"/>
        <v/>
      </c>
      <c r="FI633" s="27" t="str">
        <f t="shared" si="164"/>
        <v/>
      </c>
      <c r="FK633" s="42">
        <f t="shared" si="165"/>
        <v>1</v>
      </c>
      <c r="FL633" s="42" t="str">
        <f t="shared" si="154"/>
        <v/>
      </c>
    </row>
    <row r="634" spans="4:168" x14ac:dyDescent="0.15">
      <c r="D634" s="234">
        <v>464</v>
      </c>
      <c r="E634" s="933"/>
      <c r="F634" s="934"/>
      <c r="G634" s="935"/>
      <c r="H634" s="936"/>
      <c r="I634" s="937"/>
      <c r="J634" s="938"/>
      <c r="K634" s="939"/>
      <c r="L634" s="939"/>
      <c r="M634" s="930"/>
      <c r="N634" s="931"/>
      <c r="O634" s="932"/>
      <c r="P634" s="938"/>
      <c r="Q634" s="938"/>
      <c r="R634" s="938"/>
      <c r="S634" s="938"/>
      <c r="T634" s="940"/>
      <c r="U634" s="940"/>
      <c r="V634" s="940"/>
      <c r="W634" s="940"/>
      <c r="X634" s="940"/>
      <c r="Y634" s="940"/>
      <c r="Z634" s="940"/>
      <c r="AA634" s="940"/>
      <c r="AB634" s="940"/>
      <c r="AC634" s="940"/>
      <c r="AD634" s="941"/>
      <c r="AE634" s="942"/>
      <c r="AF634" s="942"/>
      <c r="AG634" s="943"/>
      <c r="AH634" s="940"/>
      <c r="AI634" s="940"/>
      <c r="AJ634" s="938"/>
      <c r="AK634" s="938"/>
      <c r="AL634" s="938"/>
      <c r="AM634" s="938"/>
      <c r="AN634" s="944"/>
      <c r="AO634" s="944"/>
      <c r="AP634" s="944"/>
      <c r="AQ634" s="940"/>
      <c r="AR634" s="940"/>
      <c r="AS634" s="945">
        <f t="shared" si="167"/>
        <v>0</v>
      </c>
      <c r="AT634" s="945"/>
      <c r="AU634" s="945"/>
      <c r="AV634" s="945"/>
      <c r="AW634" s="946"/>
      <c r="AX634" s="947"/>
      <c r="AY634" s="948"/>
      <c r="AZ634" s="948"/>
      <c r="BA634" s="948"/>
      <c r="BB634" s="948"/>
      <c r="DT634"/>
      <c r="DU634"/>
      <c r="DV634"/>
      <c r="DW634"/>
      <c r="DX634"/>
      <c r="DY634"/>
      <c r="DZ634"/>
      <c r="EA634"/>
      <c r="EB634"/>
      <c r="EC634"/>
      <c r="EL634" s="13"/>
      <c r="EM634" s="13"/>
      <c r="EN634" s="27">
        <f t="shared" si="166"/>
        <v>0</v>
      </c>
      <c r="EO634" s="27" t="str">
        <f t="shared" si="155"/>
        <v/>
      </c>
      <c r="EP634" s="13"/>
      <c r="EQ634" s="13">
        <f>IF(AND(OR($P634="固・国A",$P634="固・国B",$P634="固"),OR($AJ634=PL①!$H$29,$AJ634=PL①!$H$30,$AJ634=PL①!$H$31)),1,0)</f>
        <v>0</v>
      </c>
      <c r="ER634" s="13">
        <f t="shared" si="156"/>
        <v>0</v>
      </c>
      <c r="ES634" s="13">
        <f>IF(ER634=0,1,IF($R$74="",0,VLOOKUP($R$74,PL②!A$58:$P$1530,ER634))+IF($AG$74="",0,VLOOKUP($AG$74,PL②!A$58:$P$1530,ER634))+IF($AV$74="",0,VLOOKUP($AV$74,PL②!A$58:$P$1530,ER634)))</f>
        <v>1</v>
      </c>
      <c r="ET634" s="13" t="str">
        <f t="shared" si="157"/>
        <v/>
      </c>
      <c r="EU634" s="13"/>
      <c r="EV634" s="13">
        <f>IF(OR($P634="固・国A",$P634="固・国B",$P634=PL①!$A$32,$P634=PL①!$A$33),1,0)</f>
        <v>1</v>
      </c>
      <c r="EY634" s="13">
        <f t="shared" si="158"/>
        <v>0</v>
      </c>
      <c r="EZ634" s="13">
        <f t="shared" si="159"/>
        <v>0</v>
      </c>
      <c r="FA634" s="13">
        <f>IF(AND($AJ634=PL①!$H$32,OR(入力①申請書項目!$P634="固・国A",入力①申請書項目!$P634="固・国B",入力①申請書項目!$P634="固")),1,0)</f>
        <v>0</v>
      </c>
      <c r="FB634" s="13">
        <f>IF(AND($R$70=PL②!$G$1,入力①申請書項目!$AJ634=PL①!$H$29,OR(入力①申請書項目!$P634="固・国A",入力①申請書項目!$P634="固・国B",入力①申請書項目!$P634=PL①!$A$32,入力①申請書項目!$P634=PL①!$A$33)),1,0)</f>
        <v>0</v>
      </c>
      <c r="FC634" s="13">
        <f>IF(AND($AW634=PL①!$D$29,OR(入力①申請書項目!$P634="固・国A",入力①申請書項目!$P634="固・国B",入力①申請書項目!$P634="固")),1,0)</f>
        <v>0</v>
      </c>
      <c r="FE634" s="27" t="str">
        <f t="shared" si="160"/>
        <v/>
      </c>
      <c r="FF634" s="27" t="str">
        <f t="shared" si="161"/>
        <v/>
      </c>
      <c r="FG634" s="27" t="str">
        <f t="shared" si="162"/>
        <v/>
      </c>
      <c r="FH634" s="27" t="str">
        <f t="shared" si="163"/>
        <v/>
      </c>
      <c r="FI634" s="27" t="str">
        <f t="shared" si="164"/>
        <v/>
      </c>
      <c r="FK634" s="42">
        <f t="shared" si="165"/>
        <v>1</v>
      </c>
      <c r="FL634" s="42" t="str">
        <f t="shared" si="154"/>
        <v/>
      </c>
    </row>
    <row r="635" spans="4:168" x14ac:dyDescent="0.15">
      <c r="D635" s="234">
        <v>465</v>
      </c>
      <c r="E635" s="933"/>
      <c r="F635" s="934"/>
      <c r="G635" s="935"/>
      <c r="H635" s="936"/>
      <c r="I635" s="937"/>
      <c r="J635" s="938"/>
      <c r="K635" s="939"/>
      <c r="L635" s="939"/>
      <c r="M635" s="930"/>
      <c r="N635" s="931"/>
      <c r="O635" s="932"/>
      <c r="P635" s="938"/>
      <c r="Q635" s="938"/>
      <c r="R635" s="938"/>
      <c r="S635" s="938"/>
      <c r="T635" s="940"/>
      <c r="U635" s="940"/>
      <c r="V635" s="940"/>
      <c r="W635" s="940"/>
      <c r="X635" s="940"/>
      <c r="Y635" s="940"/>
      <c r="Z635" s="940"/>
      <c r="AA635" s="940"/>
      <c r="AB635" s="940"/>
      <c r="AC635" s="940"/>
      <c r="AD635" s="949"/>
      <c r="AE635" s="950"/>
      <c r="AF635" s="950"/>
      <c r="AG635" s="943"/>
      <c r="AH635" s="940"/>
      <c r="AI635" s="940"/>
      <c r="AJ635" s="938"/>
      <c r="AK635" s="938"/>
      <c r="AL635" s="938"/>
      <c r="AM635" s="938"/>
      <c r="AN635" s="944"/>
      <c r="AO635" s="944"/>
      <c r="AP635" s="944"/>
      <c r="AQ635" s="940"/>
      <c r="AR635" s="940"/>
      <c r="AS635" s="945">
        <f t="shared" si="167"/>
        <v>0</v>
      </c>
      <c r="AT635" s="945"/>
      <c r="AU635" s="945"/>
      <c r="AV635" s="945"/>
      <c r="AW635" s="946"/>
      <c r="AX635" s="947"/>
      <c r="AY635" s="948"/>
      <c r="AZ635" s="948"/>
      <c r="BA635" s="948"/>
      <c r="BB635" s="948"/>
      <c r="DT635"/>
      <c r="DU635"/>
      <c r="DV635"/>
      <c r="DW635"/>
      <c r="DX635"/>
      <c r="DY635"/>
      <c r="DZ635"/>
      <c r="EA635"/>
      <c r="EB635"/>
      <c r="EC635"/>
      <c r="EL635" s="13"/>
      <c r="EM635" s="13"/>
      <c r="EN635" s="27">
        <f t="shared" si="166"/>
        <v>0</v>
      </c>
      <c r="EO635" s="27" t="str">
        <f t="shared" si="155"/>
        <v/>
      </c>
      <c r="EP635" s="13"/>
      <c r="EQ635" s="13">
        <f>IF(AND(OR($P635="固・国A",$P635="固・国B",$P635="固"),OR($AJ635=PL①!$H$29,$AJ635=PL①!$H$30,$AJ635=PL①!$H$31)),1,0)</f>
        <v>0</v>
      </c>
      <c r="ER635" s="13">
        <f t="shared" si="156"/>
        <v>0</v>
      </c>
      <c r="ES635" s="13">
        <f>IF(ER635=0,1,IF($R$74="",0,VLOOKUP($R$74,PL②!A$58:$P$1530,ER635))+IF($AG$74="",0,VLOOKUP($AG$74,PL②!A$58:$P$1530,ER635))+IF($AV$74="",0,VLOOKUP($AV$74,PL②!A$58:$P$1530,ER635)))</f>
        <v>1</v>
      </c>
      <c r="ET635" s="13" t="str">
        <f t="shared" si="157"/>
        <v/>
      </c>
      <c r="EU635" s="13"/>
      <c r="EV635" s="13">
        <f>IF(OR($P635="固・国A",$P635="固・国B",$P635=PL①!$A$32,$P635=PL①!$A$33),1,0)</f>
        <v>1</v>
      </c>
      <c r="EY635" s="13">
        <f t="shared" si="158"/>
        <v>0</v>
      </c>
      <c r="EZ635" s="13">
        <f t="shared" si="159"/>
        <v>0</v>
      </c>
      <c r="FA635" s="13">
        <f>IF(AND($AJ635=PL①!$H$32,OR(入力①申請書項目!$P635="固・国A",入力①申請書項目!$P635="固・国B",入力①申請書項目!$P635="固")),1,0)</f>
        <v>0</v>
      </c>
      <c r="FB635" s="13">
        <f>IF(AND($R$70=PL②!$G$1,入力①申請書項目!$AJ635=PL①!$H$29,OR(入力①申請書項目!$P635="固・国A",入力①申請書項目!$P635="固・国B",入力①申請書項目!$P635=PL①!$A$32,入力①申請書項目!$P635=PL①!$A$33)),1,0)</f>
        <v>0</v>
      </c>
      <c r="FC635" s="13">
        <f>IF(AND($AW635=PL①!$D$29,OR(入力①申請書項目!$P635="固・国A",入力①申請書項目!$P635="固・国B",入力①申請書項目!$P635="固")),1,0)</f>
        <v>0</v>
      </c>
      <c r="FE635" s="27" t="str">
        <f t="shared" si="160"/>
        <v/>
      </c>
      <c r="FF635" s="27" t="str">
        <f t="shared" si="161"/>
        <v/>
      </c>
      <c r="FG635" s="27" t="str">
        <f t="shared" si="162"/>
        <v/>
      </c>
      <c r="FH635" s="27" t="str">
        <f t="shared" si="163"/>
        <v/>
      </c>
      <c r="FI635" s="27" t="str">
        <f t="shared" si="164"/>
        <v/>
      </c>
      <c r="FK635" s="42">
        <f t="shared" si="165"/>
        <v>1</v>
      </c>
      <c r="FL635" s="42" t="str">
        <f t="shared" si="154"/>
        <v/>
      </c>
    </row>
    <row r="636" spans="4:168" x14ac:dyDescent="0.15">
      <c r="D636" s="234">
        <v>466</v>
      </c>
      <c r="E636" s="933"/>
      <c r="F636" s="934"/>
      <c r="G636" s="935"/>
      <c r="H636" s="936"/>
      <c r="I636" s="937"/>
      <c r="J636" s="938"/>
      <c r="K636" s="939"/>
      <c r="L636" s="939"/>
      <c r="M636" s="930"/>
      <c r="N636" s="931"/>
      <c r="O636" s="932"/>
      <c r="P636" s="938"/>
      <c r="Q636" s="938"/>
      <c r="R636" s="938"/>
      <c r="S636" s="938"/>
      <c r="T636" s="940"/>
      <c r="U636" s="940"/>
      <c r="V636" s="940"/>
      <c r="W636" s="940"/>
      <c r="X636" s="940"/>
      <c r="Y636" s="940"/>
      <c r="Z636" s="940"/>
      <c r="AA636" s="940"/>
      <c r="AB636" s="940"/>
      <c r="AC636" s="940"/>
      <c r="AD636" s="941"/>
      <c r="AE636" s="942"/>
      <c r="AF636" s="942"/>
      <c r="AG636" s="952"/>
      <c r="AH636" s="952"/>
      <c r="AI636" s="943"/>
      <c r="AJ636" s="953"/>
      <c r="AK636" s="954"/>
      <c r="AL636" s="954"/>
      <c r="AM636" s="955"/>
      <c r="AN636" s="944"/>
      <c r="AO636" s="944"/>
      <c r="AP636" s="944"/>
      <c r="AQ636" s="951"/>
      <c r="AR636" s="952"/>
      <c r="AS636" s="945">
        <f t="shared" si="167"/>
        <v>0</v>
      </c>
      <c r="AT636" s="945"/>
      <c r="AU636" s="945"/>
      <c r="AV636" s="945"/>
      <c r="AW636" s="946"/>
      <c r="AX636" s="947"/>
      <c r="AY636" s="948"/>
      <c r="AZ636" s="948"/>
      <c r="BA636" s="948"/>
      <c r="BB636" s="948"/>
      <c r="DT636"/>
      <c r="DU636"/>
      <c r="DV636"/>
      <c r="DW636"/>
      <c r="DX636"/>
      <c r="DY636"/>
      <c r="DZ636"/>
      <c r="EA636"/>
      <c r="EB636"/>
      <c r="EC636"/>
      <c r="EL636" s="13"/>
      <c r="EM636" s="13"/>
      <c r="EN636" s="27">
        <f t="shared" si="166"/>
        <v>0</v>
      </c>
      <c r="EO636" s="27" t="str">
        <f t="shared" si="155"/>
        <v/>
      </c>
      <c r="EP636" s="13"/>
      <c r="EQ636" s="13">
        <f>IF(AND(OR($P636="固・国A",$P636="固・国B",$P636="固"),OR($AJ636=PL①!$H$29,$AJ636=PL①!$H$30,$AJ636=PL①!$H$31)),1,0)</f>
        <v>0</v>
      </c>
      <c r="ER636" s="13">
        <f t="shared" si="156"/>
        <v>0</v>
      </c>
      <c r="ES636" s="13">
        <f>IF(ER636=0,1,IF($R$74="",0,VLOOKUP($R$74,PL②!A$58:$P$1530,ER636))+IF($AG$74="",0,VLOOKUP($AG$74,PL②!A$58:$P$1530,ER636))+IF($AV$74="",0,VLOOKUP($AV$74,PL②!A$58:$P$1530,ER636)))</f>
        <v>1</v>
      </c>
      <c r="ET636" s="13" t="str">
        <f t="shared" si="157"/>
        <v/>
      </c>
      <c r="EU636" s="13"/>
      <c r="EV636" s="13">
        <f>IF(OR($P636="固・国A",$P636="固・国B",$P636=PL①!$A$32,$P636=PL①!$A$33),1,0)</f>
        <v>1</v>
      </c>
      <c r="EY636" s="13">
        <f t="shared" si="158"/>
        <v>0</v>
      </c>
      <c r="EZ636" s="13">
        <f t="shared" si="159"/>
        <v>0</v>
      </c>
      <c r="FA636" s="13">
        <f>IF(AND($AJ636=PL①!$H$32,OR(入力①申請書項目!$P636="固・国A",入力①申請書項目!$P636="固・国B",入力①申請書項目!$P636="固")),1,0)</f>
        <v>0</v>
      </c>
      <c r="FB636" s="13">
        <f>IF(AND($R$70=PL②!$G$1,入力①申請書項目!$AJ636=PL①!$H$29,OR(入力①申請書項目!$P636="固・国A",入力①申請書項目!$P636="固・国B",入力①申請書項目!$P636=PL①!$A$32,入力①申請書項目!$P636=PL①!$A$33)),1,0)</f>
        <v>0</v>
      </c>
      <c r="FC636" s="13">
        <f>IF(AND($AW636=PL①!$D$29,OR(入力①申請書項目!$P636="固・国A",入力①申請書項目!$P636="固・国B",入力①申請書項目!$P636="固")),1,0)</f>
        <v>0</v>
      </c>
      <c r="FE636" s="27" t="str">
        <f t="shared" si="160"/>
        <v/>
      </c>
      <c r="FF636" s="27" t="str">
        <f t="shared" si="161"/>
        <v/>
      </c>
      <c r="FG636" s="27" t="str">
        <f t="shared" si="162"/>
        <v/>
      </c>
      <c r="FH636" s="27" t="str">
        <f t="shared" si="163"/>
        <v/>
      </c>
      <c r="FI636" s="27" t="str">
        <f t="shared" si="164"/>
        <v/>
      </c>
      <c r="FK636" s="42">
        <f t="shared" si="165"/>
        <v>1</v>
      </c>
      <c r="FL636" s="42" t="str">
        <f t="shared" si="154"/>
        <v/>
      </c>
    </row>
    <row r="637" spans="4:168" x14ac:dyDescent="0.15">
      <c r="D637" s="234">
        <v>467</v>
      </c>
      <c r="E637" s="933"/>
      <c r="F637" s="934"/>
      <c r="G637" s="935"/>
      <c r="H637" s="936"/>
      <c r="I637" s="937"/>
      <c r="J637" s="938"/>
      <c r="K637" s="939"/>
      <c r="L637" s="939"/>
      <c r="M637" s="930"/>
      <c r="N637" s="931"/>
      <c r="O637" s="932"/>
      <c r="P637" s="938"/>
      <c r="Q637" s="938"/>
      <c r="R637" s="938"/>
      <c r="S637" s="938"/>
      <c r="T637" s="940"/>
      <c r="U637" s="940"/>
      <c r="V637" s="940"/>
      <c r="W637" s="940"/>
      <c r="X637" s="940"/>
      <c r="Y637" s="940"/>
      <c r="Z637" s="940"/>
      <c r="AA637" s="940"/>
      <c r="AB637" s="940"/>
      <c r="AC637" s="940"/>
      <c r="AD637" s="941"/>
      <c r="AE637" s="942"/>
      <c r="AF637" s="942"/>
      <c r="AG637" s="943"/>
      <c r="AH637" s="940"/>
      <c r="AI637" s="940"/>
      <c r="AJ637" s="938"/>
      <c r="AK637" s="938"/>
      <c r="AL637" s="938"/>
      <c r="AM637" s="938"/>
      <c r="AN637" s="944"/>
      <c r="AO637" s="944"/>
      <c r="AP637" s="944"/>
      <c r="AQ637" s="940"/>
      <c r="AR637" s="940"/>
      <c r="AS637" s="945">
        <f t="shared" si="167"/>
        <v>0</v>
      </c>
      <c r="AT637" s="945"/>
      <c r="AU637" s="945"/>
      <c r="AV637" s="945"/>
      <c r="AW637" s="946"/>
      <c r="AX637" s="947"/>
      <c r="AY637" s="948"/>
      <c r="AZ637" s="948"/>
      <c r="BA637" s="948"/>
      <c r="BB637" s="948"/>
      <c r="DT637"/>
      <c r="DU637"/>
      <c r="DV637"/>
      <c r="DW637"/>
      <c r="DX637"/>
      <c r="DY637"/>
      <c r="DZ637"/>
      <c r="EA637"/>
      <c r="EB637"/>
      <c r="EC637"/>
      <c r="EL637" s="13"/>
      <c r="EM637" s="13"/>
      <c r="EN637" s="27">
        <f t="shared" si="166"/>
        <v>0</v>
      </c>
      <c r="EO637" s="27" t="str">
        <f t="shared" si="155"/>
        <v/>
      </c>
      <c r="EP637" s="13"/>
      <c r="EQ637" s="13">
        <f>IF(AND(OR($P637="固・国A",$P637="固・国B",$P637="固"),OR($AJ637=PL①!$H$29,$AJ637=PL①!$H$30,$AJ637=PL①!$H$31)),1,0)</f>
        <v>0</v>
      </c>
      <c r="ER637" s="13">
        <f t="shared" si="156"/>
        <v>0</v>
      </c>
      <c r="ES637" s="13">
        <f>IF(ER637=0,1,IF($R$74="",0,VLOOKUP($R$74,PL②!A$58:$P$1530,ER637))+IF($AG$74="",0,VLOOKUP($AG$74,PL②!A$58:$P$1530,ER637))+IF($AV$74="",0,VLOOKUP($AV$74,PL②!A$58:$P$1530,ER637)))</f>
        <v>1</v>
      </c>
      <c r="ET637" s="13" t="str">
        <f t="shared" si="157"/>
        <v/>
      </c>
      <c r="EU637" s="13"/>
      <c r="EV637" s="13">
        <f>IF(OR($P637="固・国A",$P637="固・国B",$P637=PL①!$A$32,$P637=PL①!$A$33),1,0)</f>
        <v>1</v>
      </c>
      <c r="EY637" s="13">
        <f t="shared" si="158"/>
        <v>0</v>
      </c>
      <c r="EZ637" s="13">
        <f t="shared" si="159"/>
        <v>0</v>
      </c>
      <c r="FA637" s="13">
        <f>IF(AND($AJ637=PL①!$H$32,OR(入力①申請書項目!$P637="固・国A",入力①申請書項目!$P637="固・国B",入力①申請書項目!$P637="固")),1,0)</f>
        <v>0</v>
      </c>
      <c r="FB637" s="13">
        <f>IF(AND($R$70=PL②!$G$1,入力①申請書項目!$AJ637=PL①!$H$29,OR(入力①申請書項目!$P637="固・国A",入力①申請書項目!$P637="固・国B",入力①申請書項目!$P637=PL①!$A$32,入力①申請書項目!$P637=PL①!$A$33)),1,0)</f>
        <v>0</v>
      </c>
      <c r="FC637" s="13">
        <f>IF(AND($AW637=PL①!$D$29,OR(入力①申請書項目!$P637="固・国A",入力①申請書項目!$P637="固・国B",入力①申請書項目!$P637="固")),1,0)</f>
        <v>0</v>
      </c>
      <c r="FE637" s="27" t="str">
        <f t="shared" si="160"/>
        <v/>
      </c>
      <c r="FF637" s="27" t="str">
        <f t="shared" si="161"/>
        <v/>
      </c>
      <c r="FG637" s="27" t="str">
        <f t="shared" si="162"/>
        <v/>
      </c>
      <c r="FH637" s="27" t="str">
        <f t="shared" si="163"/>
        <v/>
      </c>
      <c r="FI637" s="27" t="str">
        <f t="shared" si="164"/>
        <v/>
      </c>
      <c r="FK637" s="42">
        <f t="shared" si="165"/>
        <v>1</v>
      </c>
      <c r="FL637" s="42" t="str">
        <f t="shared" si="154"/>
        <v/>
      </c>
    </row>
    <row r="638" spans="4:168" x14ac:dyDescent="0.15">
      <c r="D638" s="234">
        <v>468</v>
      </c>
      <c r="E638" s="933"/>
      <c r="F638" s="934"/>
      <c r="G638" s="935"/>
      <c r="H638" s="936"/>
      <c r="I638" s="937"/>
      <c r="J638" s="938"/>
      <c r="K638" s="939"/>
      <c r="L638" s="939"/>
      <c r="M638" s="930"/>
      <c r="N638" s="931"/>
      <c r="O638" s="932"/>
      <c r="P638" s="938"/>
      <c r="Q638" s="938"/>
      <c r="R638" s="938"/>
      <c r="S638" s="938"/>
      <c r="T638" s="940"/>
      <c r="U638" s="940"/>
      <c r="V638" s="940"/>
      <c r="W638" s="940"/>
      <c r="X638" s="940"/>
      <c r="Y638" s="940"/>
      <c r="Z638" s="940"/>
      <c r="AA638" s="940"/>
      <c r="AB638" s="940"/>
      <c r="AC638" s="940"/>
      <c r="AD638" s="949"/>
      <c r="AE638" s="950"/>
      <c r="AF638" s="950"/>
      <c r="AG638" s="943"/>
      <c r="AH638" s="940"/>
      <c r="AI638" s="940"/>
      <c r="AJ638" s="938"/>
      <c r="AK638" s="938"/>
      <c r="AL638" s="938"/>
      <c r="AM638" s="938"/>
      <c r="AN638" s="944"/>
      <c r="AO638" s="944"/>
      <c r="AP638" s="944"/>
      <c r="AQ638" s="940"/>
      <c r="AR638" s="940"/>
      <c r="AS638" s="945">
        <f t="shared" si="167"/>
        <v>0</v>
      </c>
      <c r="AT638" s="945"/>
      <c r="AU638" s="945"/>
      <c r="AV638" s="945"/>
      <c r="AW638" s="946"/>
      <c r="AX638" s="947"/>
      <c r="AY638" s="948"/>
      <c r="AZ638" s="948"/>
      <c r="BA638" s="948"/>
      <c r="BB638" s="948"/>
      <c r="DT638"/>
      <c r="DU638"/>
      <c r="DV638"/>
      <c r="DW638"/>
      <c r="DX638"/>
      <c r="DY638"/>
      <c r="DZ638"/>
      <c r="EA638"/>
      <c r="EB638"/>
      <c r="EC638"/>
      <c r="EL638" s="13"/>
      <c r="EM638" s="13"/>
      <c r="EN638" s="27">
        <f t="shared" si="166"/>
        <v>0</v>
      </c>
      <c r="EO638" s="27" t="str">
        <f t="shared" si="155"/>
        <v/>
      </c>
      <c r="EP638" s="13"/>
      <c r="EQ638" s="13">
        <f>IF(AND(OR($P638="固・国A",$P638="固・国B",$P638="固"),OR($AJ638=PL①!$H$29,$AJ638=PL①!$H$30,$AJ638=PL①!$H$31)),1,0)</f>
        <v>0</v>
      </c>
      <c r="ER638" s="13">
        <f t="shared" si="156"/>
        <v>0</v>
      </c>
      <c r="ES638" s="13">
        <f>IF(ER638=0,1,IF($R$74="",0,VLOOKUP($R$74,PL②!A$58:$P$1530,ER638))+IF($AG$74="",0,VLOOKUP($AG$74,PL②!A$58:$P$1530,ER638))+IF($AV$74="",0,VLOOKUP($AV$74,PL②!A$58:$P$1530,ER638)))</f>
        <v>1</v>
      </c>
      <c r="ET638" s="13" t="str">
        <f t="shared" si="157"/>
        <v/>
      </c>
      <c r="EU638" s="13"/>
      <c r="EV638" s="13">
        <f>IF(OR($P638="固・国A",$P638="固・国B",$P638=PL①!$A$32,$P638=PL①!$A$33),1,0)</f>
        <v>1</v>
      </c>
      <c r="EY638" s="13">
        <f t="shared" si="158"/>
        <v>0</v>
      </c>
      <c r="EZ638" s="13">
        <f t="shared" si="159"/>
        <v>0</v>
      </c>
      <c r="FA638" s="13">
        <f>IF(AND($AJ638=PL①!$H$32,OR(入力①申請書項目!$P638="固・国A",入力①申請書項目!$P638="固・国B",入力①申請書項目!$P638="固")),1,0)</f>
        <v>0</v>
      </c>
      <c r="FB638" s="13">
        <f>IF(AND($R$70=PL②!$G$1,入力①申請書項目!$AJ638=PL①!$H$29,OR(入力①申請書項目!$P638="固・国A",入力①申請書項目!$P638="固・国B",入力①申請書項目!$P638=PL①!$A$32,入力①申請書項目!$P638=PL①!$A$33)),1,0)</f>
        <v>0</v>
      </c>
      <c r="FC638" s="13">
        <f>IF(AND($AW638=PL①!$D$29,OR(入力①申請書項目!$P638="固・国A",入力①申請書項目!$P638="固・国B",入力①申請書項目!$P638="固")),1,0)</f>
        <v>0</v>
      </c>
      <c r="FE638" s="27" t="str">
        <f t="shared" si="160"/>
        <v/>
      </c>
      <c r="FF638" s="27" t="str">
        <f t="shared" si="161"/>
        <v/>
      </c>
      <c r="FG638" s="27" t="str">
        <f t="shared" si="162"/>
        <v/>
      </c>
      <c r="FH638" s="27" t="str">
        <f t="shared" si="163"/>
        <v/>
      </c>
      <c r="FI638" s="27" t="str">
        <f t="shared" si="164"/>
        <v/>
      </c>
      <c r="FK638" s="42">
        <f t="shared" si="165"/>
        <v>1</v>
      </c>
      <c r="FL638" s="42" t="str">
        <f t="shared" si="154"/>
        <v/>
      </c>
    </row>
    <row r="639" spans="4:168" x14ac:dyDescent="0.15">
      <c r="D639" s="234">
        <v>469</v>
      </c>
      <c r="E639" s="933"/>
      <c r="F639" s="934"/>
      <c r="G639" s="935"/>
      <c r="H639" s="936"/>
      <c r="I639" s="937"/>
      <c r="J639" s="938"/>
      <c r="K639" s="939"/>
      <c r="L639" s="939"/>
      <c r="M639" s="930"/>
      <c r="N639" s="931"/>
      <c r="O639" s="932"/>
      <c r="P639" s="938"/>
      <c r="Q639" s="938"/>
      <c r="R639" s="938"/>
      <c r="S639" s="938"/>
      <c r="T639" s="940"/>
      <c r="U639" s="940"/>
      <c r="V639" s="940"/>
      <c r="W639" s="940"/>
      <c r="X639" s="940"/>
      <c r="Y639" s="940"/>
      <c r="Z639" s="940"/>
      <c r="AA639" s="940"/>
      <c r="AB639" s="940"/>
      <c r="AC639" s="940"/>
      <c r="AD639" s="941"/>
      <c r="AE639" s="942"/>
      <c r="AF639" s="942"/>
      <c r="AG639" s="952"/>
      <c r="AH639" s="952"/>
      <c r="AI639" s="943"/>
      <c r="AJ639" s="953"/>
      <c r="AK639" s="954"/>
      <c r="AL639" s="954"/>
      <c r="AM639" s="955"/>
      <c r="AN639" s="944"/>
      <c r="AO639" s="944"/>
      <c r="AP639" s="944"/>
      <c r="AQ639" s="951"/>
      <c r="AR639" s="952"/>
      <c r="AS639" s="945">
        <f t="shared" si="167"/>
        <v>0</v>
      </c>
      <c r="AT639" s="945"/>
      <c r="AU639" s="945"/>
      <c r="AV639" s="945"/>
      <c r="AW639" s="946"/>
      <c r="AX639" s="947"/>
      <c r="AY639" s="948"/>
      <c r="AZ639" s="948"/>
      <c r="BA639" s="948"/>
      <c r="BB639" s="948"/>
      <c r="DT639"/>
      <c r="DU639"/>
      <c r="DV639"/>
      <c r="DW639"/>
      <c r="DX639"/>
      <c r="DY639"/>
      <c r="DZ639"/>
      <c r="EA639"/>
      <c r="EB639"/>
      <c r="EC639"/>
      <c r="EL639" s="13"/>
      <c r="EM639" s="13"/>
      <c r="EN639" s="27">
        <f t="shared" si="166"/>
        <v>0</v>
      </c>
      <c r="EO639" s="27" t="str">
        <f t="shared" si="155"/>
        <v/>
      </c>
      <c r="EP639" s="13"/>
      <c r="EQ639" s="13">
        <f>IF(AND(OR($P639="固・国A",$P639="固・国B",$P639="固"),OR($AJ639=PL①!$H$29,$AJ639=PL①!$H$30,$AJ639=PL①!$H$31)),1,0)</f>
        <v>0</v>
      </c>
      <c r="ER639" s="13">
        <f t="shared" si="156"/>
        <v>0</v>
      </c>
      <c r="ES639" s="13">
        <f>IF(ER639=0,1,IF($R$74="",0,VLOOKUP($R$74,PL②!A$58:$P$1530,ER639))+IF($AG$74="",0,VLOOKUP($AG$74,PL②!A$58:$P$1530,ER639))+IF($AV$74="",0,VLOOKUP($AV$74,PL②!A$58:$P$1530,ER639)))</f>
        <v>1</v>
      </c>
      <c r="ET639" s="13" t="str">
        <f t="shared" si="157"/>
        <v/>
      </c>
      <c r="EU639" s="13"/>
      <c r="EV639" s="13">
        <f>IF(OR($P639="固・国A",$P639="固・国B",$P639=PL①!$A$32,$P639=PL①!$A$33),1,0)</f>
        <v>1</v>
      </c>
      <c r="EY639" s="13">
        <f t="shared" si="158"/>
        <v>0</v>
      </c>
      <c r="EZ639" s="13">
        <f t="shared" si="159"/>
        <v>0</v>
      </c>
      <c r="FA639" s="13">
        <f>IF(AND($AJ639=PL①!$H$32,OR(入力①申請書項目!$P639="固・国A",入力①申請書項目!$P639="固・国B",入力①申請書項目!$P639="固")),1,0)</f>
        <v>0</v>
      </c>
      <c r="FB639" s="13">
        <f>IF(AND($R$70=PL②!$G$1,入力①申請書項目!$AJ639=PL①!$H$29,OR(入力①申請書項目!$P639="固・国A",入力①申請書項目!$P639="固・国B",入力①申請書項目!$P639=PL①!$A$32,入力①申請書項目!$P639=PL①!$A$33)),1,0)</f>
        <v>0</v>
      </c>
      <c r="FC639" s="13">
        <f>IF(AND($AW639=PL①!$D$29,OR(入力①申請書項目!$P639="固・国A",入力①申請書項目!$P639="固・国B",入力①申請書項目!$P639="固")),1,0)</f>
        <v>0</v>
      </c>
      <c r="FE639" s="27" t="str">
        <f t="shared" si="160"/>
        <v/>
      </c>
      <c r="FF639" s="27" t="str">
        <f t="shared" si="161"/>
        <v/>
      </c>
      <c r="FG639" s="27" t="str">
        <f t="shared" si="162"/>
        <v/>
      </c>
      <c r="FH639" s="27" t="str">
        <f t="shared" si="163"/>
        <v/>
      </c>
      <c r="FI639" s="27" t="str">
        <f t="shared" si="164"/>
        <v/>
      </c>
      <c r="FK639" s="42">
        <f t="shared" si="165"/>
        <v>1</v>
      </c>
      <c r="FL639" s="42" t="str">
        <f t="shared" si="154"/>
        <v/>
      </c>
    </row>
    <row r="640" spans="4:168" x14ac:dyDescent="0.15">
      <c r="D640" s="234">
        <v>470</v>
      </c>
      <c r="E640" s="933"/>
      <c r="F640" s="934"/>
      <c r="G640" s="935"/>
      <c r="H640" s="936"/>
      <c r="I640" s="937"/>
      <c r="J640" s="938"/>
      <c r="K640" s="939"/>
      <c r="L640" s="939"/>
      <c r="M640" s="930"/>
      <c r="N640" s="931"/>
      <c r="O640" s="932"/>
      <c r="P640" s="938"/>
      <c r="Q640" s="938"/>
      <c r="R640" s="938"/>
      <c r="S640" s="938"/>
      <c r="T640" s="940"/>
      <c r="U640" s="940"/>
      <c r="V640" s="940"/>
      <c r="W640" s="940"/>
      <c r="X640" s="940"/>
      <c r="Y640" s="940"/>
      <c r="Z640" s="940"/>
      <c r="AA640" s="940"/>
      <c r="AB640" s="940"/>
      <c r="AC640" s="940"/>
      <c r="AD640" s="941"/>
      <c r="AE640" s="942"/>
      <c r="AF640" s="942"/>
      <c r="AG640" s="943"/>
      <c r="AH640" s="940"/>
      <c r="AI640" s="940"/>
      <c r="AJ640" s="938"/>
      <c r="AK640" s="938"/>
      <c r="AL640" s="938"/>
      <c r="AM640" s="938"/>
      <c r="AN640" s="944"/>
      <c r="AO640" s="944"/>
      <c r="AP640" s="944"/>
      <c r="AQ640" s="940"/>
      <c r="AR640" s="940"/>
      <c r="AS640" s="945">
        <f t="shared" si="167"/>
        <v>0</v>
      </c>
      <c r="AT640" s="945"/>
      <c r="AU640" s="945"/>
      <c r="AV640" s="945"/>
      <c r="AW640" s="946"/>
      <c r="AX640" s="947"/>
      <c r="AY640" s="948"/>
      <c r="AZ640" s="948"/>
      <c r="BA640" s="948"/>
      <c r="BB640" s="948"/>
      <c r="DT640"/>
      <c r="DU640"/>
      <c r="DV640"/>
      <c r="DW640"/>
      <c r="DX640"/>
      <c r="DY640"/>
      <c r="DZ640"/>
      <c r="EA640"/>
      <c r="EB640"/>
      <c r="EC640"/>
      <c r="EL640" s="13"/>
      <c r="EM640" s="13"/>
      <c r="EN640" s="27">
        <f t="shared" si="166"/>
        <v>0</v>
      </c>
      <c r="EO640" s="27" t="str">
        <f t="shared" si="155"/>
        <v/>
      </c>
      <c r="EP640" s="13"/>
      <c r="EQ640" s="13">
        <f>IF(AND(OR($P640="固・国A",$P640="固・国B",$P640="固"),OR($AJ640=PL①!$H$29,$AJ640=PL①!$H$30,$AJ640=PL①!$H$31)),1,0)</f>
        <v>0</v>
      </c>
      <c r="ER640" s="13">
        <f t="shared" si="156"/>
        <v>0</v>
      </c>
      <c r="ES640" s="13">
        <f>IF(ER640=0,1,IF($R$74="",0,VLOOKUP($R$74,PL②!A$58:$P$1530,ER640))+IF($AG$74="",0,VLOOKUP($AG$74,PL②!A$58:$P$1530,ER640))+IF($AV$74="",0,VLOOKUP($AV$74,PL②!A$58:$P$1530,ER640)))</f>
        <v>1</v>
      </c>
      <c r="ET640" s="13" t="str">
        <f t="shared" si="157"/>
        <v/>
      </c>
      <c r="EU640" s="13"/>
      <c r="EV640" s="13">
        <f>IF(OR($P640="固・国A",$P640="固・国B",$P640=PL①!$A$32,$P640=PL①!$A$33),1,0)</f>
        <v>1</v>
      </c>
      <c r="EY640" s="13">
        <f t="shared" si="158"/>
        <v>0</v>
      </c>
      <c r="EZ640" s="13">
        <f t="shared" si="159"/>
        <v>0</v>
      </c>
      <c r="FA640" s="13">
        <f>IF(AND($AJ640=PL①!$H$32,OR(入力①申請書項目!$P640="固・国A",入力①申請書項目!$P640="固・国B",入力①申請書項目!$P640="固")),1,0)</f>
        <v>0</v>
      </c>
      <c r="FB640" s="13">
        <f>IF(AND($R$70=PL②!$G$1,入力①申請書項目!$AJ640=PL①!$H$29,OR(入力①申請書項目!$P640="固・国A",入力①申請書項目!$P640="固・国B",入力①申請書項目!$P640=PL①!$A$32,入力①申請書項目!$P640=PL①!$A$33)),1,0)</f>
        <v>0</v>
      </c>
      <c r="FC640" s="13">
        <f>IF(AND($AW640=PL①!$D$29,OR(入力①申請書項目!$P640="固・国A",入力①申請書項目!$P640="固・国B",入力①申請書項目!$P640="固")),1,0)</f>
        <v>0</v>
      </c>
      <c r="FE640" s="27" t="str">
        <f t="shared" si="160"/>
        <v/>
      </c>
      <c r="FF640" s="27" t="str">
        <f t="shared" si="161"/>
        <v/>
      </c>
      <c r="FG640" s="27" t="str">
        <f t="shared" si="162"/>
        <v/>
      </c>
      <c r="FH640" s="27" t="str">
        <f t="shared" si="163"/>
        <v/>
      </c>
      <c r="FI640" s="27" t="str">
        <f t="shared" si="164"/>
        <v/>
      </c>
      <c r="FK640" s="42">
        <f t="shared" si="165"/>
        <v>1</v>
      </c>
      <c r="FL640" s="42" t="str">
        <f t="shared" si="154"/>
        <v/>
      </c>
    </row>
    <row r="641" spans="4:168" x14ac:dyDescent="0.15">
      <c r="D641" s="234">
        <v>471</v>
      </c>
      <c r="E641" s="933"/>
      <c r="F641" s="934"/>
      <c r="G641" s="935"/>
      <c r="H641" s="936"/>
      <c r="I641" s="937"/>
      <c r="J641" s="938"/>
      <c r="K641" s="939"/>
      <c r="L641" s="939"/>
      <c r="M641" s="930"/>
      <c r="N641" s="931"/>
      <c r="O641" s="932"/>
      <c r="P641" s="938"/>
      <c r="Q641" s="938"/>
      <c r="R641" s="938"/>
      <c r="S641" s="938"/>
      <c r="T641" s="940"/>
      <c r="U641" s="940"/>
      <c r="V641" s="940"/>
      <c r="W641" s="940"/>
      <c r="X641" s="940"/>
      <c r="Y641" s="940"/>
      <c r="Z641" s="940"/>
      <c r="AA641" s="940"/>
      <c r="AB641" s="940"/>
      <c r="AC641" s="940"/>
      <c r="AD641" s="949"/>
      <c r="AE641" s="950"/>
      <c r="AF641" s="950"/>
      <c r="AG641" s="943"/>
      <c r="AH641" s="940"/>
      <c r="AI641" s="940"/>
      <c r="AJ641" s="938"/>
      <c r="AK641" s="938"/>
      <c r="AL641" s="938"/>
      <c r="AM641" s="938"/>
      <c r="AN641" s="944"/>
      <c r="AO641" s="944"/>
      <c r="AP641" s="944"/>
      <c r="AQ641" s="940"/>
      <c r="AR641" s="940"/>
      <c r="AS641" s="945">
        <f t="shared" si="167"/>
        <v>0</v>
      </c>
      <c r="AT641" s="945"/>
      <c r="AU641" s="945"/>
      <c r="AV641" s="945"/>
      <c r="AW641" s="946"/>
      <c r="AX641" s="947"/>
      <c r="AY641" s="948"/>
      <c r="AZ641" s="948"/>
      <c r="BA641" s="948"/>
      <c r="BB641" s="948"/>
      <c r="DT641"/>
      <c r="DU641"/>
      <c r="DV641"/>
      <c r="DW641"/>
      <c r="DX641"/>
      <c r="DY641"/>
      <c r="DZ641"/>
      <c r="EA641"/>
      <c r="EB641"/>
      <c r="EC641"/>
      <c r="EL641" s="13"/>
      <c r="EM641" s="13"/>
      <c r="EN641" s="27">
        <f t="shared" si="166"/>
        <v>0</v>
      </c>
      <c r="EO641" s="27" t="str">
        <f t="shared" si="155"/>
        <v/>
      </c>
      <c r="EP641" s="13"/>
      <c r="EQ641" s="13">
        <f>IF(AND(OR($P641="固・国A",$P641="固・国B",$P641="固"),OR($AJ641=PL①!$H$29,$AJ641=PL①!$H$30,$AJ641=PL①!$H$31)),1,0)</f>
        <v>0</v>
      </c>
      <c r="ER641" s="13">
        <f t="shared" si="156"/>
        <v>0</v>
      </c>
      <c r="ES641" s="13">
        <f>IF(ER641=0,1,IF($R$74="",0,VLOOKUP($R$74,PL②!A$58:$P$1530,ER641))+IF($AG$74="",0,VLOOKUP($AG$74,PL②!A$58:$P$1530,ER641))+IF($AV$74="",0,VLOOKUP($AV$74,PL②!A$58:$P$1530,ER641)))</f>
        <v>1</v>
      </c>
      <c r="ET641" s="13" t="str">
        <f t="shared" si="157"/>
        <v/>
      </c>
      <c r="EU641" s="13"/>
      <c r="EV641" s="13">
        <f>IF(OR($P641="固・国A",$P641="固・国B",$P641=PL①!$A$32,$P641=PL①!$A$33),1,0)</f>
        <v>1</v>
      </c>
      <c r="EY641" s="13">
        <f t="shared" si="158"/>
        <v>0</v>
      </c>
      <c r="EZ641" s="13">
        <f t="shared" si="159"/>
        <v>0</v>
      </c>
      <c r="FA641" s="13">
        <f>IF(AND($AJ641=PL①!$H$32,OR(入力①申請書項目!$P641="固・国A",入力①申請書項目!$P641="固・国B",入力①申請書項目!$P641="固")),1,0)</f>
        <v>0</v>
      </c>
      <c r="FB641" s="13">
        <f>IF(AND($R$70=PL②!$G$1,入力①申請書項目!$AJ641=PL①!$H$29,OR(入力①申請書項目!$P641="固・国A",入力①申請書項目!$P641="固・国B",入力①申請書項目!$P641=PL①!$A$32,入力①申請書項目!$P641=PL①!$A$33)),1,0)</f>
        <v>0</v>
      </c>
      <c r="FC641" s="13">
        <f>IF(AND($AW641=PL①!$D$29,OR(入力①申請書項目!$P641="固・国A",入力①申請書項目!$P641="固・国B",入力①申請書項目!$P641="固")),1,0)</f>
        <v>0</v>
      </c>
      <c r="FE641" s="27" t="str">
        <f t="shared" si="160"/>
        <v/>
      </c>
      <c r="FF641" s="27" t="str">
        <f t="shared" si="161"/>
        <v/>
      </c>
      <c r="FG641" s="27" t="str">
        <f t="shared" si="162"/>
        <v/>
      </c>
      <c r="FH641" s="27" t="str">
        <f t="shared" si="163"/>
        <v/>
      </c>
      <c r="FI641" s="27" t="str">
        <f t="shared" si="164"/>
        <v/>
      </c>
      <c r="FK641" s="42">
        <f t="shared" si="165"/>
        <v>1</v>
      </c>
      <c r="FL641" s="42" t="str">
        <f t="shared" si="154"/>
        <v/>
      </c>
    </row>
    <row r="642" spans="4:168" x14ac:dyDescent="0.15">
      <c r="D642" s="234">
        <v>472</v>
      </c>
      <c r="E642" s="933"/>
      <c r="F642" s="934"/>
      <c r="G642" s="935"/>
      <c r="H642" s="936"/>
      <c r="I642" s="937"/>
      <c r="J642" s="938"/>
      <c r="K642" s="939"/>
      <c r="L642" s="939"/>
      <c r="M642" s="930"/>
      <c r="N642" s="931"/>
      <c r="O642" s="932"/>
      <c r="P642" s="938"/>
      <c r="Q642" s="938"/>
      <c r="R642" s="938"/>
      <c r="S642" s="938"/>
      <c r="T642" s="940"/>
      <c r="U642" s="940"/>
      <c r="V642" s="940"/>
      <c r="W642" s="940"/>
      <c r="X642" s="940"/>
      <c r="Y642" s="940"/>
      <c r="Z642" s="940"/>
      <c r="AA642" s="940"/>
      <c r="AB642" s="940"/>
      <c r="AC642" s="940"/>
      <c r="AD642" s="941"/>
      <c r="AE642" s="942"/>
      <c r="AF642" s="942"/>
      <c r="AG642" s="952"/>
      <c r="AH642" s="952"/>
      <c r="AI642" s="943"/>
      <c r="AJ642" s="953"/>
      <c r="AK642" s="954"/>
      <c r="AL642" s="954"/>
      <c r="AM642" s="955"/>
      <c r="AN642" s="944"/>
      <c r="AO642" s="944"/>
      <c r="AP642" s="944"/>
      <c r="AQ642" s="951"/>
      <c r="AR642" s="952"/>
      <c r="AS642" s="945">
        <f t="shared" si="167"/>
        <v>0</v>
      </c>
      <c r="AT642" s="945"/>
      <c r="AU642" s="945"/>
      <c r="AV642" s="945"/>
      <c r="AW642" s="946"/>
      <c r="AX642" s="947"/>
      <c r="AY642" s="948"/>
      <c r="AZ642" s="948"/>
      <c r="BA642" s="948"/>
      <c r="BB642" s="948"/>
      <c r="DT642"/>
      <c r="DU642"/>
      <c r="DV642"/>
      <c r="DW642"/>
      <c r="DX642"/>
      <c r="DY642"/>
      <c r="DZ642"/>
      <c r="EA642"/>
      <c r="EB642"/>
      <c r="EC642"/>
      <c r="EL642" s="13"/>
      <c r="EM642" s="13"/>
      <c r="EN642" s="27">
        <f t="shared" si="166"/>
        <v>0</v>
      </c>
      <c r="EO642" s="27" t="str">
        <f t="shared" si="155"/>
        <v/>
      </c>
      <c r="EP642" s="13"/>
      <c r="EQ642" s="13">
        <f>IF(AND(OR($P642="固・国A",$P642="固・国B",$P642="固"),OR($AJ642=PL①!$H$29,$AJ642=PL①!$H$30,$AJ642=PL①!$H$31)),1,0)</f>
        <v>0</v>
      </c>
      <c r="ER642" s="13">
        <f t="shared" si="156"/>
        <v>0</v>
      </c>
      <c r="ES642" s="13">
        <f>IF(ER642=0,1,IF($R$74="",0,VLOOKUP($R$74,PL②!A$58:$P$1530,ER642))+IF($AG$74="",0,VLOOKUP($AG$74,PL②!A$58:$P$1530,ER642))+IF($AV$74="",0,VLOOKUP($AV$74,PL②!A$58:$P$1530,ER642)))</f>
        <v>1</v>
      </c>
      <c r="ET642" s="13" t="str">
        <f t="shared" si="157"/>
        <v/>
      </c>
      <c r="EU642" s="13"/>
      <c r="EV642" s="13">
        <f>IF(OR($P642="固・国A",$P642="固・国B",$P642=PL①!$A$32,$P642=PL①!$A$33),1,0)</f>
        <v>1</v>
      </c>
      <c r="EY642" s="13">
        <f t="shared" si="158"/>
        <v>0</v>
      </c>
      <c r="EZ642" s="13">
        <f t="shared" si="159"/>
        <v>0</v>
      </c>
      <c r="FA642" s="13">
        <f>IF(AND($AJ642=PL①!$H$32,OR(入力①申請書項目!$P642="固・国A",入力①申請書項目!$P642="固・国B",入力①申請書項目!$P642="固")),1,0)</f>
        <v>0</v>
      </c>
      <c r="FB642" s="13">
        <f>IF(AND($R$70=PL②!$G$1,入力①申請書項目!$AJ642=PL①!$H$29,OR(入力①申請書項目!$P642="固・国A",入力①申請書項目!$P642="固・国B",入力①申請書項目!$P642=PL①!$A$32,入力①申請書項目!$P642=PL①!$A$33)),1,0)</f>
        <v>0</v>
      </c>
      <c r="FC642" s="13">
        <f>IF(AND($AW642=PL①!$D$29,OR(入力①申請書項目!$P642="固・国A",入力①申請書項目!$P642="固・国B",入力①申請書項目!$P642="固")),1,0)</f>
        <v>0</v>
      </c>
      <c r="FE642" s="27" t="str">
        <f t="shared" si="160"/>
        <v/>
      </c>
      <c r="FF642" s="27" t="str">
        <f t="shared" si="161"/>
        <v/>
      </c>
      <c r="FG642" s="27" t="str">
        <f t="shared" si="162"/>
        <v/>
      </c>
      <c r="FH642" s="27" t="str">
        <f t="shared" si="163"/>
        <v/>
      </c>
      <c r="FI642" s="27" t="str">
        <f t="shared" si="164"/>
        <v/>
      </c>
      <c r="FK642" s="42">
        <f t="shared" si="165"/>
        <v>1</v>
      </c>
      <c r="FL642" s="42" t="str">
        <f t="shared" si="154"/>
        <v/>
      </c>
    </row>
    <row r="643" spans="4:168" x14ac:dyDescent="0.15">
      <c r="D643" s="234">
        <v>473</v>
      </c>
      <c r="E643" s="933"/>
      <c r="F643" s="934"/>
      <c r="G643" s="935"/>
      <c r="H643" s="936"/>
      <c r="I643" s="937"/>
      <c r="J643" s="938"/>
      <c r="K643" s="939"/>
      <c r="L643" s="939"/>
      <c r="M643" s="930"/>
      <c r="N643" s="931"/>
      <c r="O643" s="932"/>
      <c r="P643" s="938"/>
      <c r="Q643" s="938"/>
      <c r="R643" s="938"/>
      <c r="S643" s="938"/>
      <c r="T643" s="940"/>
      <c r="U643" s="940"/>
      <c r="V643" s="940"/>
      <c r="W643" s="940"/>
      <c r="X643" s="940"/>
      <c r="Y643" s="940"/>
      <c r="Z643" s="940"/>
      <c r="AA643" s="940"/>
      <c r="AB643" s="940"/>
      <c r="AC643" s="940"/>
      <c r="AD643" s="941"/>
      <c r="AE643" s="942"/>
      <c r="AF643" s="942"/>
      <c r="AG643" s="943"/>
      <c r="AH643" s="940"/>
      <c r="AI643" s="940"/>
      <c r="AJ643" s="938"/>
      <c r="AK643" s="938"/>
      <c r="AL643" s="938"/>
      <c r="AM643" s="938"/>
      <c r="AN643" s="944"/>
      <c r="AO643" s="944"/>
      <c r="AP643" s="944"/>
      <c r="AQ643" s="940"/>
      <c r="AR643" s="940"/>
      <c r="AS643" s="945">
        <f t="shared" si="167"/>
        <v>0</v>
      </c>
      <c r="AT643" s="945"/>
      <c r="AU643" s="945"/>
      <c r="AV643" s="945"/>
      <c r="AW643" s="946"/>
      <c r="AX643" s="947"/>
      <c r="AY643" s="948"/>
      <c r="AZ643" s="948"/>
      <c r="BA643" s="948"/>
      <c r="BB643" s="948"/>
      <c r="DT643"/>
      <c r="DU643"/>
      <c r="DV643"/>
      <c r="DW643"/>
      <c r="DX643"/>
      <c r="DY643"/>
      <c r="DZ643"/>
      <c r="EA643"/>
      <c r="EB643"/>
      <c r="EC643"/>
      <c r="EL643" s="13"/>
      <c r="EM643" s="13"/>
      <c r="EN643" s="27">
        <f t="shared" si="166"/>
        <v>0</v>
      </c>
      <c r="EO643" s="27" t="str">
        <f t="shared" si="155"/>
        <v/>
      </c>
      <c r="EP643" s="13"/>
      <c r="EQ643" s="13">
        <f>IF(AND(OR($P643="固・国A",$P643="固・国B",$P643="固"),OR($AJ643=PL①!$H$29,$AJ643=PL①!$H$30,$AJ643=PL①!$H$31)),1,0)</f>
        <v>0</v>
      </c>
      <c r="ER643" s="13">
        <f t="shared" si="156"/>
        <v>0</v>
      </c>
      <c r="ES643" s="13">
        <f>IF(ER643=0,1,IF($R$74="",0,VLOOKUP($R$74,PL②!A$58:$P$1530,ER643))+IF($AG$74="",0,VLOOKUP($AG$74,PL②!A$58:$P$1530,ER643))+IF($AV$74="",0,VLOOKUP($AV$74,PL②!A$58:$P$1530,ER643)))</f>
        <v>1</v>
      </c>
      <c r="ET643" s="13" t="str">
        <f t="shared" si="157"/>
        <v/>
      </c>
      <c r="EU643" s="13"/>
      <c r="EV643" s="13">
        <f>IF(OR($P643="固・国A",$P643="固・国B",$P643=PL①!$A$32,$P643=PL①!$A$33),1,0)</f>
        <v>1</v>
      </c>
      <c r="EY643" s="13">
        <f t="shared" si="158"/>
        <v>0</v>
      </c>
      <c r="EZ643" s="13">
        <f t="shared" si="159"/>
        <v>0</v>
      </c>
      <c r="FA643" s="13">
        <f>IF(AND($AJ643=PL①!$H$32,OR(入力①申請書項目!$P643="固・国A",入力①申請書項目!$P643="固・国B",入力①申請書項目!$P643="固")),1,0)</f>
        <v>0</v>
      </c>
      <c r="FB643" s="13">
        <f>IF(AND($R$70=PL②!$G$1,入力①申請書項目!$AJ643=PL①!$H$29,OR(入力①申請書項目!$P643="固・国A",入力①申請書項目!$P643="固・国B",入力①申請書項目!$P643=PL①!$A$32,入力①申請書項目!$P643=PL①!$A$33)),1,0)</f>
        <v>0</v>
      </c>
      <c r="FC643" s="13">
        <f>IF(AND($AW643=PL①!$D$29,OR(入力①申請書項目!$P643="固・国A",入力①申請書項目!$P643="固・国B",入力①申請書項目!$P643="固")),1,0)</f>
        <v>0</v>
      </c>
      <c r="FE643" s="27" t="str">
        <f t="shared" si="160"/>
        <v/>
      </c>
      <c r="FF643" s="27" t="str">
        <f t="shared" si="161"/>
        <v/>
      </c>
      <c r="FG643" s="27" t="str">
        <f t="shared" si="162"/>
        <v/>
      </c>
      <c r="FH643" s="27" t="str">
        <f t="shared" si="163"/>
        <v/>
      </c>
      <c r="FI643" s="27" t="str">
        <f t="shared" si="164"/>
        <v/>
      </c>
      <c r="FK643" s="42">
        <f t="shared" si="165"/>
        <v>1</v>
      </c>
      <c r="FL643" s="42" t="str">
        <f t="shared" si="154"/>
        <v/>
      </c>
    </row>
    <row r="644" spans="4:168" x14ac:dyDescent="0.15">
      <c r="D644" s="234">
        <v>474</v>
      </c>
      <c r="E644" s="933"/>
      <c r="F644" s="934"/>
      <c r="G644" s="935"/>
      <c r="H644" s="936"/>
      <c r="I644" s="937"/>
      <c r="J644" s="938"/>
      <c r="K644" s="939"/>
      <c r="L644" s="939"/>
      <c r="M644" s="930"/>
      <c r="N644" s="931"/>
      <c r="O644" s="932"/>
      <c r="P644" s="938"/>
      <c r="Q644" s="938"/>
      <c r="R644" s="938"/>
      <c r="S644" s="938"/>
      <c r="T644" s="940"/>
      <c r="U644" s="940"/>
      <c r="V644" s="940"/>
      <c r="W644" s="940"/>
      <c r="X644" s="940"/>
      <c r="Y644" s="940"/>
      <c r="Z644" s="940"/>
      <c r="AA644" s="940"/>
      <c r="AB644" s="940"/>
      <c r="AC644" s="940"/>
      <c r="AD644" s="949"/>
      <c r="AE644" s="950"/>
      <c r="AF644" s="950"/>
      <c r="AG644" s="943"/>
      <c r="AH644" s="940"/>
      <c r="AI644" s="940"/>
      <c r="AJ644" s="938"/>
      <c r="AK644" s="938"/>
      <c r="AL644" s="938"/>
      <c r="AM644" s="938"/>
      <c r="AN644" s="944"/>
      <c r="AO644" s="944"/>
      <c r="AP644" s="944"/>
      <c r="AQ644" s="940"/>
      <c r="AR644" s="940"/>
      <c r="AS644" s="945">
        <f t="shared" si="167"/>
        <v>0</v>
      </c>
      <c r="AT644" s="945"/>
      <c r="AU644" s="945"/>
      <c r="AV644" s="945"/>
      <c r="AW644" s="946"/>
      <c r="AX644" s="947"/>
      <c r="AY644" s="948"/>
      <c r="AZ644" s="948"/>
      <c r="BA644" s="948"/>
      <c r="BB644" s="948"/>
      <c r="DT644"/>
      <c r="DU644"/>
      <c r="DV644"/>
      <c r="DW644"/>
      <c r="DX644"/>
      <c r="DY644"/>
      <c r="DZ644"/>
      <c r="EA644"/>
      <c r="EB644"/>
      <c r="EC644"/>
      <c r="EL644" s="13"/>
      <c r="EM644" s="13"/>
      <c r="EN644" s="27">
        <f t="shared" si="166"/>
        <v>0</v>
      </c>
      <c r="EO644" s="27" t="str">
        <f t="shared" si="155"/>
        <v/>
      </c>
      <c r="EP644" s="13"/>
      <c r="EQ644" s="13">
        <f>IF(AND(OR($P644="固・国A",$P644="固・国B",$P644="固"),OR($AJ644=PL①!$H$29,$AJ644=PL①!$H$30,$AJ644=PL①!$H$31)),1,0)</f>
        <v>0</v>
      </c>
      <c r="ER644" s="13">
        <f t="shared" si="156"/>
        <v>0</v>
      </c>
      <c r="ES644" s="13">
        <f>IF(ER644=0,1,IF($R$74="",0,VLOOKUP($R$74,PL②!A$58:$P$1530,ER644))+IF($AG$74="",0,VLOOKUP($AG$74,PL②!A$58:$P$1530,ER644))+IF($AV$74="",0,VLOOKUP($AV$74,PL②!A$58:$P$1530,ER644)))</f>
        <v>1</v>
      </c>
      <c r="ET644" s="13" t="str">
        <f t="shared" si="157"/>
        <v/>
      </c>
      <c r="EU644" s="13"/>
      <c r="EV644" s="13">
        <f>IF(OR($P644="固・国A",$P644="固・国B",$P644=PL①!$A$32,$P644=PL①!$A$33),1,0)</f>
        <v>1</v>
      </c>
      <c r="EY644" s="13">
        <f t="shared" si="158"/>
        <v>0</v>
      </c>
      <c r="EZ644" s="13">
        <f t="shared" si="159"/>
        <v>0</v>
      </c>
      <c r="FA644" s="13">
        <f>IF(AND($AJ644=PL①!$H$32,OR(入力①申請書項目!$P644="固・国A",入力①申請書項目!$P644="固・国B",入力①申請書項目!$P644="固")),1,0)</f>
        <v>0</v>
      </c>
      <c r="FB644" s="13">
        <f>IF(AND($R$70=PL②!$G$1,入力①申請書項目!$AJ644=PL①!$H$29,OR(入力①申請書項目!$P644="固・国A",入力①申請書項目!$P644="固・国B",入力①申請書項目!$P644=PL①!$A$32,入力①申請書項目!$P644=PL①!$A$33)),1,0)</f>
        <v>0</v>
      </c>
      <c r="FC644" s="13">
        <f>IF(AND($AW644=PL①!$D$29,OR(入力①申請書項目!$P644="固・国A",入力①申請書項目!$P644="固・国B",入力①申請書項目!$P644="固")),1,0)</f>
        <v>0</v>
      </c>
      <c r="FE644" s="27" t="str">
        <f t="shared" si="160"/>
        <v/>
      </c>
      <c r="FF644" s="27" t="str">
        <f t="shared" si="161"/>
        <v/>
      </c>
      <c r="FG644" s="27" t="str">
        <f t="shared" si="162"/>
        <v/>
      </c>
      <c r="FH644" s="27" t="str">
        <f t="shared" si="163"/>
        <v/>
      </c>
      <c r="FI644" s="27" t="str">
        <f t="shared" si="164"/>
        <v/>
      </c>
      <c r="FK644" s="42">
        <f t="shared" si="165"/>
        <v>1</v>
      </c>
      <c r="FL644" s="42" t="str">
        <f t="shared" si="154"/>
        <v/>
      </c>
    </row>
    <row r="645" spans="4:168" x14ac:dyDescent="0.15">
      <c r="D645" s="234">
        <v>475</v>
      </c>
      <c r="E645" s="933"/>
      <c r="F645" s="934"/>
      <c r="G645" s="935"/>
      <c r="H645" s="936"/>
      <c r="I645" s="937"/>
      <c r="J645" s="938"/>
      <c r="K645" s="939"/>
      <c r="L645" s="939"/>
      <c r="M645" s="930"/>
      <c r="N645" s="931"/>
      <c r="O645" s="932"/>
      <c r="P645" s="938"/>
      <c r="Q645" s="938"/>
      <c r="R645" s="938"/>
      <c r="S645" s="938"/>
      <c r="T645" s="940"/>
      <c r="U645" s="940"/>
      <c r="V645" s="940"/>
      <c r="W645" s="940"/>
      <c r="X645" s="940"/>
      <c r="Y645" s="940"/>
      <c r="Z645" s="940"/>
      <c r="AA645" s="940"/>
      <c r="AB645" s="940"/>
      <c r="AC645" s="940"/>
      <c r="AD645" s="941"/>
      <c r="AE645" s="942"/>
      <c r="AF645" s="942"/>
      <c r="AG645" s="952"/>
      <c r="AH645" s="952"/>
      <c r="AI645" s="943"/>
      <c r="AJ645" s="953"/>
      <c r="AK645" s="954"/>
      <c r="AL645" s="954"/>
      <c r="AM645" s="955"/>
      <c r="AN645" s="944"/>
      <c r="AO645" s="944"/>
      <c r="AP645" s="944"/>
      <c r="AQ645" s="951"/>
      <c r="AR645" s="952"/>
      <c r="AS645" s="945">
        <f t="shared" si="167"/>
        <v>0</v>
      </c>
      <c r="AT645" s="945"/>
      <c r="AU645" s="945"/>
      <c r="AV645" s="945"/>
      <c r="AW645" s="946"/>
      <c r="AX645" s="947"/>
      <c r="AY645" s="948"/>
      <c r="AZ645" s="948"/>
      <c r="BA645" s="948"/>
      <c r="BB645" s="948"/>
      <c r="DT645"/>
      <c r="DU645"/>
      <c r="DV645"/>
      <c r="DW645"/>
      <c r="DX645"/>
      <c r="DY645"/>
      <c r="DZ645"/>
      <c r="EA645"/>
      <c r="EB645"/>
      <c r="EC645"/>
      <c r="EL645" s="13"/>
      <c r="EM645" s="13"/>
      <c r="EN645" s="27">
        <f t="shared" si="166"/>
        <v>0</v>
      </c>
      <c r="EO645" s="27" t="str">
        <f t="shared" si="155"/>
        <v/>
      </c>
      <c r="EP645" s="13"/>
      <c r="EQ645" s="13">
        <f>IF(AND(OR($P645="固・国A",$P645="固・国B",$P645="固"),OR($AJ645=PL①!$H$29,$AJ645=PL①!$H$30,$AJ645=PL①!$H$31)),1,0)</f>
        <v>0</v>
      </c>
      <c r="ER645" s="13">
        <f t="shared" si="156"/>
        <v>0</v>
      </c>
      <c r="ES645" s="13">
        <f>IF(ER645=0,1,IF($R$74="",0,VLOOKUP($R$74,PL②!A$58:$P$1530,ER645))+IF($AG$74="",0,VLOOKUP($AG$74,PL②!A$58:$P$1530,ER645))+IF($AV$74="",0,VLOOKUP($AV$74,PL②!A$58:$P$1530,ER645)))</f>
        <v>1</v>
      </c>
      <c r="ET645" s="13" t="str">
        <f t="shared" si="157"/>
        <v/>
      </c>
      <c r="EU645" s="13"/>
      <c r="EV645" s="13">
        <f>IF(OR($P645="固・国A",$P645="固・国B",$P645=PL①!$A$32,$P645=PL①!$A$33),1,0)</f>
        <v>1</v>
      </c>
      <c r="EY645" s="13">
        <f t="shared" si="158"/>
        <v>0</v>
      </c>
      <c r="EZ645" s="13">
        <f t="shared" si="159"/>
        <v>0</v>
      </c>
      <c r="FA645" s="13">
        <f>IF(AND($AJ645=PL①!$H$32,OR(入力①申請書項目!$P645="固・国A",入力①申請書項目!$P645="固・国B",入力①申請書項目!$P645="固")),1,0)</f>
        <v>0</v>
      </c>
      <c r="FB645" s="13">
        <f>IF(AND($R$70=PL②!$G$1,入力①申請書項目!$AJ645=PL①!$H$29,OR(入力①申請書項目!$P645="固・国A",入力①申請書項目!$P645="固・国B",入力①申請書項目!$P645=PL①!$A$32,入力①申請書項目!$P645=PL①!$A$33)),1,0)</f>
        <v>0</v>
      </c>
      <c r="FC645" s="13">
        <f>IF(AND($AW645=PL①!$D$29,OR(入力①申請書項目!$P645="固・国A",入力①申請書項目!$P645="固・国B",入力①申請書項目!$P645="固")),1,0)</f>
        <v>0</v>
      </c>
      <c r="FE645" s="27" t="str">
        <f t="shared" si="160"/>
        <v/>
      </c>
      <c r="FF645" s="27" t="str">
        <f t="shared" si="161"/>
        <v/>
      </c>
      <c r="FG645" s="27" t="str">
        <f t="shared" si="162"/>
        <v/>
      </c>
      <c r="FH645" s="27" t="str">
        <f t="shared" si="163"/>
        <v/>
      </c>
      <c r="FI645" s="27" t="str">
        <f t="shared" si="164"/>
        <v/>
      </c>
      <c r="FK645" s="42">
        <f t="shared" si="165"/>
        <v>1</v>
      </c>
      <c r="FL645" s="42" t="str">
        <f t="shared" si="154"/>
        <v/>
      </c>
    </row>
    <row r="646" spans="4:168" x14ac:dyDescent="0.15">
      <c r="D646" s="234">
        <v>476</v>
      </c>
      <c r="E646" s="933"/>
      <c r="F646" s="934"/>
      <c r="G646" s="935"/>
      <c r="H646" s="936"/>
      <c r="I646" s="937"/>
      <c r="J646" s="938"/>
      <c r="K646" s="939"/>
      <c r="L646" s="939"/>
      <c r="M646" s="930"/>
      <c r="N646" s="931"/>
      <c r="O646" s="932"/>
      <c r="P646" s="938"/>
      <c r="Q646" s="938"/>
      <c r="R646" s="938"/>
      <c r="S646" s="938"/>
      <c r="T646" s="940"/>
      <c r="U646" s="940"/>
      <c r="V646" s="940"/>
      <c r="W646" s="940"/>
      <c r="X646" s="940"/>
      <c r="Y646" s="940"/>
      <c r="Z646" s="940"/>
      <c r="AA646" s="940"/>
      <c r="AB646" s="940"/>
      <c r="AC646" s="940"/>
      <c r="AD646" s="941"/>
      <c r="AE646" s="942"/>
      <c r="AF646" s="942"/>
      <c r="AG646" s="943"/>
      <c r="AH646" s="940"/>
      <c r="AI646" s="940"/>
      <c r="AJ646" s="938"/>
      <c r="AK646" s="938"/>
      <c r="AL646" s="938"/>
      <c r="AM646" s="938"/>
      <c r="AN646" s="944"/>
      <c r="AO646" s="944"/>
      <c r="AP646" s="944"/>
      <c r="AQ646" s="940"/>
      <c r="AR646" s="940"/>
      <c r="AS646" s="945">
        <f t="shared" si="167"/>
        <v>0</v>
      </c>
      <c r="AT646" s="945"/>
      <c r="AU646" s="945"/>
      <c r="AV646" s="945"/>
      <c r="AW646" s="946"/>
      <c r="AX646" s="947"/>
      <c r="AY646" s="948"/>
      <c r="AZ646" s="948"/>
      <c r="BA646" s="948"/>
      <c r="BB646" s="948"/>
      <c r="DT646"/>
      <c r="DU646"/>
      <c r="DV646"/>
      <c r="DW646"/>
      <c r="DX646"/>
      <c r="DY646"/>
      <c r="DZ646"/>
      <c r="EA646"/>
      <c r="EB646"/>
      <c r="EC646"/>
      <c r="EL646" s="13"/>
      <c r="EM646" s="13"/>
      <c r="EN646" s="27">
        <f t="shared" si="166"/>
        <v>0</v>
      </c>
      <c r="EO646" s="27" t="str">
        <f t="shared" si="155"/>
        <v/>
      </c>
      <c r="EP646" s="13"/>
      <c r="EQ646" s="13">
        <f>IF(AND(OR($P646="固・国A",$P646="固・国B",$P646="固"),OR($AJ646=PL①!$H$29,$AJ646=PL①!$H$30,$AJ646=PL①!$H$31)),1,0)</f>
        <v>0</v>
      </c>
      <c r="ER646" s="13">
        <f t="shared" si="156"/>
        <v>0</v>
      </c>
      <c r="ES646" s="13">
        <f>IF(ER646=0,1,IF($R$74="",0,VLOOKUP($R$74,PL②!A$58:$P$1530,ER646))+IF($AG$74="",0,VLOOKUP($AG$74,PL②!A$58:$P$1530,ER646))+IF($AV$74="",0,VLOOKUP($AV$74,PL②!A$58:$P$1530,ER646)))</f>
        <v>1</v>
      </c>
      <c r="ET646" s="13" t="str">
        <f t="shared" si="157"/>
        <v/>
      </c>
      <c r="EU646" s="13"/>
      <c r="EV646" s="13">
        <f>IF(OR($P646="固・国A",$P646="固・国B",$P646=PL①!$A$32,$P646=PL①!$A$33),1,0)</f>
        <v>1</v>
      </c>
      <c r="EY646" s="13">
        <f t="shared" si="158"/>
        <v>0</v>
      </c>
      <c r="EZ646" s="13">
        <f t="shared" si="159"/>
        <v>0</v>
      </c>
      <c r="FA646" s="13">
        <f>IF(AND($AJ646=PL①!$H$32,OR(入力①申請書項目!$P646="固・国A",入力①申請書項目!$P646="固・国B",入力①申請書項目!$P646="固")),1,0)</f>
        <v>0</v>
      </c>
      <c r="FB646" s="13">
        <f>IF(AND($R$70=PL②!$G$1,入力①申請書項目!$AJ646=PL①!$H$29,OR(入力①申請書項目!$P646="固・国A",入力①申請書項目!$P646="固・国B",入力①申請書項目!$P646=PL①!$A$32,入力①申請書項目!$P646=PL①!$A$33)),1,0)</f>
        <v>0</v>
      </c>
      <c r="FC646" s="13">
        <f>IF(AND($AW646=PL①!$D$29,OR(入力①申請書項目!$P646="固・国A",入力①申請書項目!$P646="固・国B",入力①申請書項目!$P646="固")),1,0)</f>
        <v>0</v>
      </c>
      <c r="FE646" s="27" t="str">
        <f t="shared" si="160"/>
        <v/>
      </c>
      <c r="FF646" s="27" t="str">
        <f t="shared" si="161"/>
        <v/>
      </c>
      <c r="FG646" s="27" t="str">
        <f t="shared" si="162"/>
        <v/>
      </c>
      <c r="FH646" s="27" t="str">
        <f t="shared" si="163"/>
        <v/>
      </c>
      <c r="FI646" s="27" t="str">
        <f t="shared" si="164"/>
        <v/>
      </c>
      <c r="FK646" s="42">
        <f t="shared" si="165"/>
        <v>1</v>
      </c>
      <c r="FL646" s="42" t="str">
        <f t="shared" si="154"/>
        <v/>
      </c>
    </row>
    <row r="647" spans="4:168" x14ac:dyDescent="0.15">
      <c r="D647" s="234">
        <v>477</v>
      </c>
      <c r="E647" s="933"/>
      <c r="F647" s="934"/>
      <c r="G647" s="935"/>
      <c r="H647" s="936"/>
      <c r="I647" s="937"/>
      <c r="J647" s="938"/>
      <c r="K647" s="939"/>
      <c r="L647" s="939"/>
      <c r="M647" s="930"/>
      <c r="N647" s="931"/>
      <c r="O647" s="932"/>
      <c r="P647" s="938"/>
      <c r="Q647" s="938"/>
      <c r="R647" s="938"/>
      <c r="S647" s="938"/>
      <c r="T647" s="940"/>
      <c r="U647" s="940"/>
      <c r="V647" s="940"/>
      <c r="W647" s="940"/>
      <c r="X647" s="940"/>
      <c r="Y647" s="940"/>
      <c r="Z647" s="940"/>
      <c r="AA647" s="940"/>
      <c r="AB647" s="940"/>
      <c r="AC647" s="940"/>
      <c r="AD647" s="949"/>
      <c r="AE647" s="950"/>
      <c r="AF647" s="950"/>
      <c r="AG647" s="943"/>
      <c r="AH647" s="940"/>
      <c r="AI647" s="940"/>
      <c r="AJ647" s="938"/>
      <c r="AK647" s="938"/>
      <c r="AL647" s="938"/>
      <c r="AM647" s="938"/>
      <c r="AN647" s="944"/>
      <c r="AO647" s="944"/>
      <c r="AP647" s="944"/>
      <c r="AQ647" s="940"/>
      <c r="AR647" s="940"/>
      <c r="AS647" s="945">
        <f t="shared" si="167"/>
        <v>0</v>
      </c>
      <c r="AT647" s="945"/>
      <c r="AU647" s="945"/>
      <c r="AV647" s="945"/>
      <c r="AW647" s="946"/>
      <c r="AX647" s="947"/>
      <c r="AY647" s="948"/>
      <c r="AZ647" s="948"/>
      <c r="BA647" s="948"/>
      <c r="BB647" s="948"/>
      <c r="DT647"/>
      <c r="DU647"/>
      <c r="DV647"/>
      <c r="DW647"/>
      <c r="DX647"/>
      <c r="DY647"/>
      <c r="DZ647"/>
      <c r="EA647"/>
      <c r="EB647"/>
      <c r="EC647"/>
      <c r="EL647" s="13"/>
      <c r="EM647" s="13"/>
      <c r="EN647" s="27">
        <f t="shared" si="166"/>
        <v>0</v>
      </c>
      <c r="EO647" s="27" t="str">
        <f t="shared" si="155"/>
        <v/>
      </c>
      <c r="EP647" s="13"/>
      <c r="EQ647" s="13">
        <f>IF(AND(OR($P647="固・国A",$P647="固・国B",$P647="固"),OR($AJ647=PL①!$H$29,$AJ647=PL①!$H$30,$AJ647=PL①!$H$31)),1,0)</f>
        <v>0</v>
      </c>
      <c r="ER647" s="13">
        <f t="shared" si="156"/>
        <v>0</v>
      </c>
      <c r="ES647" s="13">
        <f>IF(ER647=0,1,IF($R$74="",0,VLOOKUP($R$74,PL②!A$58:$P$1530,ER647))+IF($AG$74="",0,VLOOKUP($AG$74,PL②!A$58:$P$1530,ER647))+IF($AV$74="",0,VLOOKUP($AV$74,PL②!A$58:$P$1530,ER647)))</f>
        <v>1</v>
      </c>
      <c r="ET647" s="13" t="str">
        <f t="shared" si="157"/>
        <v/>
      </c>
      <c r="EU647" s="13"/>
      <c r="EV647" s="13">
        <f>IF(OR($P647="固・国A",$P647="固・国B",$P647=PL①!$A$32,$P647=PL①!$A$33),1,0)</f>
        <v>1</v>
      </c>
      <c r="EY647" s="13">
        <f t="shared" si="158"/>
        <v>0</v>
      </c>
      <c r="EZ647" s="13">
        <f t="shared" si="159"/>
        <v>0</v>
      </c>
      <c r="FA647" s="13">
        <f>IF(AND($AJ647=PL①!$H$32,OR(入力①申請書項目!$P647="固・国A",入力①申請書項目!$P647="固・国B",入力①申請書項目!$P647="固")),1,0)</f>
        <v>0</v>
      </c>
      <c r="FB647" s="13">
        <f>IF(AND($R$70=PL②!$G$1,入力①申請書項目!$AJ647=PL①!$H$29,OR(入力①申請書項目!$P647="固・国A",入力①申請書項目!$P647="固・国B",入力①申請書項目!$P647=PL①!$A$32,入力①申請書項目!$P647=PL①!$A$33)),1,0)</f>
        <v>0</v>
      </c>
      <c r="FC647" s="13">
        <f>IF(AND($AW647=PL①!$D$29,OR(入力①申請書項目!$P647="固・国A",入力①申請書項目!$P647="固・国B",入力①申請書項目!$P647="固")),1,0)</f>
        <v>0</v>
      </c>
      <c r="FE647" s="27" t="str">
        <f t="shared" si="160"/>
        <v/>
      </c>
      <c r="FF647" s="27" t="str">
        <f t="shared" si="161"/>
        <v/>
      </c>
      <c r="FG647" s="27" t="str">
        <f t="shared" si="162"/>
        <v/>
      </c>
      <c r="FH647" s="27" t="str">
        <f t="shared" si="163"/>
        <v/>
      </c>
      <c r="FI647" s="27" t="str">
        <f t="shared" si="164"/>
        <v/>
      </c>
      <c r="FK647" s="42">
        <f t="shared" si="165"/>
        <v>1</v>
      </c>
      <c r="FL647" s="42" t="str">
        <f t="shared" si="154"/>
        <v/>
      </c>
    </row>
    <row r="648" spans="4:168" x14ac:dyDescent="0.15">
      <c r="D648" s="234">
        <v>478</v>
      </c>
      <c r="E648" s="933"/>
      <c r="F648" s="934"/>
      <c r="G648" s="935"/>
      <c r="H648" s="936"/>
      <c r="I648" s="937"/>
      <c r="J648" s="938"/>
      <c r="K648" s="939"/>
      <c r="L648" s="939"/>
      <c r="M648" s="930"/>
      <c r="N648" s="931"/>
      <c r="O648" s="932"/>
      <c r="P648" s="938"/>
      <c r="Q648" s="938"/>
      <c r="R648" s="938"/>
      <c r="S648" s="938"/>
      <c r="T648" s="940"/>
      <c r="U648" s="940"/>
      <c r="V648" s="940"/>
      <c r="W648" s="940"/>
      <c r="X648" s="940"/>
      <c r="Y648" s="940"/>
      <c r="Z648" s="940"/>
      <c r="AA648" s="940"/>
      <c r="AB648" s="940"/>
      <c r="AC648" s="940"/>
      <c r="AD648" s="941"/>
      <c r="AE648" s="942"/>
      <c r="AF648" s="942"/>
      <c r="AG648" s="952"/>
      <c r="AH648" s="952"/>
      <c r="AI648" s="943"/>
      <c r="AJ648" s="953"/>
      <c r="AK648" s="954"/>
      <c r="AL648" s="954"/>
      <c r="AM648" s="955"/>
      <c r="AN648" s="944"/>
      <c r="AO648" s="944"/>
      <c r="AP648" s="944"/>
      <c r="AQ648" s="951"/>
      <c r="AR648" s="952"/>
      <c r="AS648" s="945">
        <f t="shared" si="167"/>
        <v>0</v>
      </c>
      <c r="AT648" s="945"/>
      <c r="AU648" s="945"/>
      <c r="AV648" s="945"/>
      <c r="AW648" s="946"/>
      <c r="AX648" s="947"/>
      <c r="AY648" s="948"/>
      <c r="AZ648" s="948"/>
      <c r="BA648" s="948"/>
      <c r="BB648" s="948"/>
      <c r="DT648"/>
      <c r="DU648"/>
      <c r="DV648"/>
      <c r="DW648"/>
      <c r="DX648"/>
      <c r="DY648"/>
      <c r="DZ648"/>
      <c r="EA648"/>
      <c r="EB648"/>
      <c r="EC648"/>
      <c r="EL648" s="13"/>
      <c r="EM648" s="13"/>
      <c r="EN648" s="27">
        <f t="shared" si="166"/>
        <v>0</v>
      </c>
      <c r="EO648" s="27" t="str">
        <f t="shared" si="155"/>
        <v/>
      </c>
      <c r="EP648" s="13"/>
      <c r="EQ648" s="13">
        <f>IF(AND(OR($P648="固・国A",$P648="固・国B",$P648="固"),OR($AJ648=PL①!$H$29,$AJ648=PL①!$H$30,$AJ648=PL①!$H$31)),1,0)</f>
        <v>0</v>
      </c>
      <c r="ER648" s="13">
        <f t="shared" si="156"/>
        <v>0</v>
      </c>
      <c r="ES648" s="13">
        <f>IF(ER648=0,1,IF($R$74="",0,VLOOKUP($R$74,PL②!A$58:$P$1530,ER648))+IF($AG$74="",0,VLOOKUP($AG$74,PL②!A$58:$P$1530,ER648))+IF($AV$74="",0,VLOOKUP($AV$74,PL②!A$58:$P$1530,ER648)))</f>
        <v>1</v>
      </c>
      <c r="ET648" s="13" t="str">
        <f t="shared" si="157"/>
        <v/>
      </c>
      <c r="EU648" s="13"/>
      <c r="EV648" s="13">
        <f>IF(OR($P648="固・国A",$P648="固・国B",$P648=PL①!$A$32,$P648=PL①!$A$33),1,0)</f>
        <v>1</v>
      </c>
      <c r="EY648" s="13">
        <f t="shared" si="158"/>
        <v>0</v>
      </c>
      <c r="EZ648" s="13">
        <f t="shared" si="159"/>
        <v>0</v>
      </c>
      <c r="FA648" s="13">
        <f>IF(AND($AJ648=PL①!$H$32,OR(入力①申請書項目!$P648="固・国A",入力①申請書項目!$P648="固・国B",入力①申請書項目!$P648="固")),1,0)</f>
        <v>0</v>
      </c>
      <c r="FB648" s="13">
        <f>IF(AND($R$70=PL②!$G$1,入力①申請書項目!$AJ648=PL①!$H$29,OR(入力①申請書項目!$P648="固・国A",入力①申請書項目!$P648="固・国B",入力①申請書項目!$P648=PL①!$A$32,入力①申請書項目!$P648=PL①!$A$33)),1,0)</f>
        <v>0</v>
      </c>
      <c r="FC648" s="13">
        <f>IF(AND($AW648=PL①!$D$29,OR(入力①申請書項目!$P648="固・国A",入力①申請書項目!$P648="固・国B",入力①申請書項目!$P648="固")),1,0)</f>
        <v>0</v>
      </c>
      <c r="FE648" s="27" t="str">
        <f t="shared" si="160"/>
        <v/>
      </c>
      <c r="FF648" s="27" t="str">
        <f t="shared" si="161"/>
        <v/>
      </c>
      <c r="FG648" s="27" t="str">
        <f t="shared" si="162"/>
        <v/>
      </c>
      <c r="FH648" s="27" t="str">
        <f t="shared" si="163"/>
        <v/>
      </c>
      <c r="FI648" s="27" t="str">
        <f t="shared" si="164"/>
        <v/>
      </c>
      <c r="FK648" s="42">
        <f t="shared" si="165"/>
        <v>1</v>
      </c>
      <c r="FL648" s="42" t="str">
        <f t="shared" si="154"/>
        <v/>
      </c>
    </row>
    <row r="649" spans="4:168" x14ac:dyDescent="0.15">
      <c r="D649" s="234">
        <v>479</v>
      </c>
      <c r="E649" s="933"/>
      <c r="F649" s="934"/>
      <c r="G649" s="935"/>
      <c r="H649" s="936"/>
      <c r="I649" s="937"/>
      <c r="J649" s="938"/>
      <c r="K649" s="939"/>
      <c r="L649" s="939"/>
      <c r="M649" s="930"/>
      <c r="N649" s="931"/>
      <c r="O649" s="932"/>
      <c r="P649" s="938"/>
      <c r="Q649" s="938"/>
      <c r="R649" s="938"/>
      <c r="S649" s="938"/>
      <c r="T649" s="940"/>
      <c r="U649" s="940"/>
      <c r="V649" s="940"/>
      <c r="W649" s="940"/>
      <c r="X649" s="940"/>
      <c r="Y649" s="940"/>
      <c r="Z649" s="940"/>
      <c r="AA649" s="940"/>
      <c r="AB649" s="940"/>
      <c r="AC649" s="940"/>
      <c r="AD649" s="941"/>
      <c r="AE649" s="942"/>
      <c r="AF649" s="942"/>
      <c r="AG649" s="943"/>
      <c r="AH649" s="940"/>
      <c r="AI649" s="940"/>
      <c r="AJ649" s="938"/>
      <c r="AK649" s="938"/>
      <c r="AL649" s="938"/>
      <c r="AM649" s="938"/>
      <c r="AN649" s="944"/>
      <c r="AO649" s="944"/>
      <c r="AP649" s="944"/>
      <c r="AQ649" s="940"/>
      <c r="AR649" s="940"/>
      <c r="AS649" s="945">
        <f t="shared" si="167"/>
        <v>0</v>
      </c>
      <c r="AT649" s="945"/>
      <c r="AU649" s="945"/>
      <c r="AV649" s="945"/>
      <c r="AW649" s="946"/>
      <c r="AX649" s="947"/>
      <c r="AY649" s="948"/>
      <c r="AZ649" s="948"/>
      <c r="BA649" s="948"/>
      <c r="BB649" s="948"/>
      <c r="DT649"/>
      <c r="DU649"/>
      <c r="DV649"/>
      <c r="DW649"/>
      <c r="DX649"/>
      <c r="DY649"/>
      <c r="DZ649"/>
      <c r="EA649"/>
      <c r="EB649"/>
      <c r="EC649"/>
      <c r="EL649" s="13"/>
      <c r="EM649" s="13"/>
      <c r="EN649" s="27">
        <f t="shared" si="166"/>
        <v>0</v>
      </c>
      <c r="EO649" s="27" t="str">
        <f t="shared" si="155"/>
        <v/>
      </c>
      <c r="EP649" s="13"/>
      <c r="EQ649" s="13">
        <f>IF(AND(OR($P649="固・国A",$P649="固・国B",$P649="固"),OR($AJ649=PL①!$H$29,$AJ649=PL①!$H$30,$AJ649=PL①!$H$31)),1,0)</f>
        <v>0</v>
      </c>
      <c r="ER649" s="13">
        <f t="shared" si="156"/>
        <v>0</v>
      </c>
      <c r="ES649" s="13">
        <f>IF(ER649=0,1,IF($R$74="",0,VLOOKUP($R$74,PL②!A$58:$P$1530,ER649))+IF($AG$74="",0,VLOOKUP($AG$74,PL②!A$58:$P$1530,ER649))+IF($AV$74="",0,VLOOKUP($AV$74,PL②!A$58:$P$1530,ER649)))</f>
        <v>1</v>
      </c>
      <c r="ET649" s="13" t="str">
        <f t="shared" si="157"/>
        <v/>
      </c>
      <c r="EU649" s="13"/>
      <c r="EV649" s="13">
        <f>IF(OR($P649="固・国A",$P649="固・国B",$P649=PL①!$A$32,$P649=PL①!$A$33),1,0)</f>
        <v>1</v>
      </c>
      <c r="EY649" s="13">
        <f t="shared" si="158"/>
        <v>0</v>
      </c>
      <c r="EZ649" s="13">
        <f t="shared" si="159"/>
        <v>0</v>
      </c>
      <c r="FA649" s="13">
        <f>IF(AND($AJ649=PL①!$H$32,OR(入力①申請書項目!$P649="固・国A",入力①申請書項目!$P649="固・国B",入力①申請書項目!$P649="固")),1,0)</f>
        <v>0</v>
      </c>
      <c r="FB649" s="13">
        <f>IF(AND($R$70=PL②!$G$1,入力①申請書項目!$AJ649=PL①!$H$29,OR(入力①申請書項目!$P649="固・国A",入力①申請書項目!$P649="固・国B",入力①申請書項目!$P649=PL①!$A$32,入力①申請書項目!$P649=PL①!$A$33)),1,0)</f>
        <v>0</v>
      </c>
      <c r="FC649" s="13">
        <f>IF(AND($AW649=PL①!$D$29,OR(入力①申請書項目!$P649="固・国A",入力①申請書項目!$P649="固・国B",入力①申請書項目!$P649="固")),1,0)</f>
        <v>0</v>
      </c>
      <c r="FE649" s="27" t="str">
        <f t="shared" si="160"/>
        <v/>
      </c>
      <c r="FF649" s="27" t="str">
        <f t="shared" si="161"/>
        <v/>
      </c>
      <c r="FG649" s="27" t="str">
        <f t="shared" si="162"/>
        <v/>
      </c>
      <c r="FH649" s="27" t="str">
        <f t="shared" si="163"/>
        <v/>
      </c>
      <c r="FI649" s="27" t="str">
        <f t="shared" si="164"/>
        <v/>
      </c>
      <c r="FK649" s="42">
        <f t="shared" si="165"/>
        <v>1</v>
      </c>
      <c r="FL649" s="42" t="str">
        <f t="shared" si="154"/>
        <v/>
      </c>
    </row>
    <row r="650" spans="4:168" x14ac:dyDescent="0.15">
      <c r="D650" s="234">
        <v>480</v>
      </c>
      <c r="E650" s="933"/>
      <c r="F650" s="934"/>
      <c r="G650" s="935"/>
      <c r="H650" s="936"/>
      <c r="I650" s="937"/>
      <c r="J650" s="938"/>
      <c r="K650" s="939"/>
      <c r="L650" s="939"/>
      <c r="M650" s="930"/>
      <c r="N650" s="931"/>
      <c r="O650" s="932"/>
      <c r="P650" s="938"/>
      <c r="Q650" s="938"/>
      <c r="R650" s="938"/>
      <c r="S650" s="938"/>
      <c r="T650" s="940"/>
      <c r="U650" s="940"/>
      <c r="V650" s="940"/>
      <c r="W650" s="940"/>
      <c r="X650" s="940"/>
      <c r="Y650" s="940"/>
      <c r="Z650" s="940"/>
      <c r="AA650" s="940"/>
      <c r="AB650" s="940"/>
      <c r="AC650" s="940"/>
      <c r="AD650" s="949"/>
      <c r="AE650" s="950"/>
      <c r="AF650" s="950"/>
      <c r="AG650" s="943"/>
      <c r="AH650" s="940"/>
      <c r="AI650" s="940"/>
      <c r="AJ650" s="938"/>
      <c r="AK650" s="938"/>
      <c r="AL650" s="938"/>
      <c r="AM650" s="938"/>
      <c r="AN650" s="944"/>
      <c r="AO650" s="944"/>
      <c r="AP650" s="944"/>
      <c r="AQ650" s="940"/>
      <c r="AR650" s="940"/>
      <c r="AS650" s="945">
        <f t="shared" si="167"/>
        <v>0</v>
      </c>
      <c r="AT650" s="945"/>
      <c r="AU650" s="945"/>
      <c r="AV650" s="945"/>
      <c r="AW650" s="946"/>
      <c r="AX650" s="947"/>
      <c r="AY650" s="948"/>
      <c r="AZ650" s="948"/>
      <c r="BA650" s="948"/>
      <c r="BB650" s="948"/>
      <c r="DT650"/>
      <c r="DU650"/>
      <c r="DV650"/>
      <c r="DW650"/>
      <c r="DX650"/>
      <c r="DY650"/>
      <c r="DZ650"/>
      <c r="EA650"/>
      <c r="EB650"/>
      <c r="EC650"/>
      <c r="EL650" s="13"/>
      <c r="EM650" s="13"/>
      <c r="EN650" s="27">
        <f t="shared" si="166"/>
        <v>0</v>
      </c>
      <c r="EO650" s="27" t="str">
        <f t="shared" si="155"/>
        <v/>
      </c>
      <c r="EP650" s="13"/>
      <c r="EQ650" s="13">
        <f>IF(AND(OR($P650="固・国A",$P650="固・国B",$P650="固"),OR($AJ650=PL①!$H$29,$AJ650=PL①!$H$30,$AJ650=PL①!$H$31)),1,0)</f>
        <v>0</v>
      </c>
      <c r="ER650" s="13">
        <f t="shared" si="156"/>
        <v>0</v>
      </c>
      <c r="ES650" s="13">
        <f>IF(ER650=0,1,IF($R$74="",0,VLOOKUP($R$74,PL②!A$58:$P$1530,ER650))+IF($AG$74="",0,VLOOKUP($AG$74,PL②!A$58:$P$1530,ER650))+IF($AV$74="",0,VLOOKUP($AV$74,PL②!A$58:$P$1530,ER650)))</f>
        <v>1</v>
      </c>
      <c r="ET650" s="13" t="str">
        <f t="shared" si="157"/>
        <v/>
      </c>
      <c r="EU650" s="13"/>
      <c r="EV650" s="13">
        <f>IF(OR($P650="固・国A",$P650="固・国B",$P650=PL①!$A$32,$P650=PL①!$A$33),1,0)</f>
        <v>1</v>
      </c>
      <c r="EY650" s="13">
        <f t="shared" si="158"/>
        <v>0</v>
      </c>
      <c r="EZ650" s="13">
        <f t="shared" si="159"/>
        <v>0</v>
      </c>
      <c r="FA650" s="13">
        <f>IF(AND($AJ650=PL①!$H$32,OR(入力①申請書項目!$P650="固・国A",入力①申請書項目!$P650="固・国B",入力①申請書項目!$P650="固")),1,0)</f>
        <v>0</v>
      </c>
      <c r="FB650" s="13">
        <f>IF(AND($R$70=PL②!$G$1,入力①申請書項目!$AJ650=PL①!$H$29,OR(入力①申請書項目!$P650="固・国A",入力①申請書項目!$P650="固・国B",入力①申請書項目!$P650=PL①!$A$32,入力①申請書項目!$P650=PL①!$A$33)),1,0)</f>
        <v>0</v>
      </c>
      <c r="FC650" s="13">
        <f>IF(AND($AW650=PL①!$D$29,OR(入力①申請書項目!$P650="固・国A",入力①申請書項目!$P650="固・国B",入力①申請書項目!$P650="固")),1,0)</f>
        <v>0</v>
      </c>
      <c r="FE650" s="27" t="str">
        <f t="shared" si="160"/>
        <v/>
      </c>
      <c r="FF650" s="27" t="str">
        <f t="shared" si="161"/>
        <v/>
      </c>
      <c r="FG650" s="27" t="str">
        <f t="shared" si="162"/>
        <v/>
      </c>
      <c r="FH650" s="27" t="str">
        <f t="shared" si="163"/>
        <v/>
      </c>
      <c r="FI650" s="27" t="str">
        <f t="shared" si="164"/>
        <v/>
      </c>
      <c r="FK650" s="42">
        <f t="shared" si="165"/>
        <v>1</v>
      </c>
      <c r="FL650" s="42" t="str">
        <f t="shared" si="154"/>
        <v/>
      </c>
    </row>
    <row r="651" spans="4:168" x14ac:dyDescent="0.15">
      <c r="D651" s="234">
        <v>481</v>
      </c>
      <c r="E651" s="933"/>
      <c r="F651" s="934"/>
      <c r="G651" s="935"/>
      <c r="H651" s="936"/>
      <c r="I651" s="937"/>
      <c r="J651" s="938"/>
      <c r="K651" s="939"/>
      <c r="L651" s="939"/>
      <c r="M651" s="930"/>
      <c r="N651" s="931"/>
      <c r="O651" s="932"/>
      <c r="P651" s="938"/>
      <c r="Q651" s="938"/>
      <c r="R651" s="938"/>
      <c r="S651" s="938"/>
      <c r="T651" s="940"/>
      <c r="U651" s="940"/>
      <c r="V651" s="940"/>
      <c r="W651" s="940"/>
      <c r="X651" s="940"/>
      <c r="Y651" s="940"/>
      <c r="Z651" s="940"/>
      <c r="AA651" s="940"/>
      <c r="AB651" s="940"/>
      <c r="AC651" s="940"/>
      <c r="AD651" s="941"/>
      <c r="AE651" s="942"/>
      <c r="AF651" s="942"/>
      <c r="AG651" s="952"/>
      <c r="AH651" s="952"/>
      <c r="AI651" s="943"/>
      <c r="AJ651" s="953"/>
      <c r="AK651" s="954"/>
      <c r="AL651" s="954"/>
      <c r="AM651" s="955"/>
      <c r="AN651" s="944"/>
      <c r="AO651" s="944"/>
      <c r="AP651" s="944"/>
      <c r="AQ651" s="951"/>
      <c r="AR651" s="952"/>
      <c r="AS651" s="945">
        <f t="shared" si="167"/>
        <v>0</v>
      </c>
      <c r="AT651" s="945"/>
      <c r="AU651" s="945"/>
      <c r="AV651" s="945"/>
      <c r="AW651" s="946"/>
      <c r="AX651" s="947"/>
      <c r="AY651" s="948"/>
      <c r="AZ651" s="948"/>
      <c r="BA651" s="948"/>
      <c r="BB651" s="948"/>
      <c r="DT651"/>
      <c r="DU651"/>
      <c r="DV651"/>
      <c r="DW651"/>
      <c r="DX651"/>
      <c r="DY651"/>
      <c r="DZ651"/>
      <c r="EA651"/>
      <c r="EB651"/>
      <c r="EC651"/>
      <c r="EL651" s="13"/>
      <c r="EM651" s="13"/>
      <c r="EN651" s="27">
        <f t="shared" si="166"/>
        <v>0</v>
      </c>
      <c r="EO651" s="27" t="str">
        <f t="shared" si="155"/>
        <v/>
      </c>
      <c r="EP651" s="13"/>
      <c r="EQ651" s="13">
        <f>IF(AND(OR($P651="固・国A",$P651="固・国B",$P651="固"),OR($AJ651=PL①!$H$29,$AJ651=PL①!$H$30,$AJ651=PL①!$H$31)),1,0)</f>
        <v>0</v>
      </c>
      <c r="ER651" s="13">
        <f t="shared" si="156"/>
        <v>0</v>
      </c>
      <c r="ES651" s="13">
        <f>IF(ER651=0,1,IF($R$74="",0,VLOOKUP($R$74,PL②!A$58:$P$1530,ER651))+IF($AG$74="",0,VLOOKUP($AG$74,PL②!A$58:$P$1530,ER651))+IF($AV$74="",0,VLOOKUP($AV$74,PL②!A$58:$P$1530,ER651)))</f>
        <v>1</v>
      </c>
      <c r="ET651" s="13" t="str">
        <f t="shared" si="157"/>
        <v/>
      </c>
      <c r="EU651" s="13"/>
      <c r="EV651" s="13">
        <f>IF(OR($P651="固・国A",$P651="固・国B",$P651=PL①!$A$32,$P651=PL①!$A$33),1,0)</f>
        <v>1</v>
      </c>
      <c r="EY651" s="13">
        <f t="shared" si="158"/>
        <v>0</v>
      </c>
      <c r="EZ651" s="13">
        <f t="shared" si="159"/>
        <v>0</v>
      </c>
      <c r="FA651" s="13">
        <f>IF(AND($AJ651=PL①!$H$32,OR(入力①申請書項目!$P651="固・国A",入力①申請書項目!$P651="固・国B",入力①申請書項目!$P651="固")),1,0)</f>
        <v>0</v>
      </c>
      <c r="FB651" s="13">
        <f>IF(AND($R$70=PL②!$G$1,入力①申請書項目!$AJ651=PL①!$H$29,OR(入力①申請書項目!$P651="固・国A",入力①申請書項目!$P651="固・国B",入力①申請書項目!$P651=PL①!$A$32,入力①申請書項目!$P651=PL①!$A$33)),1,0)</f>
        <v>0</v>
      </c>
      <c r="FC651" s="13">
        <f>IF(AND($AW651=PL①!$D$29,OR(入力①申請書項目!$P651="固・国A",入力①申請書項目!$P651="固・国B",入力①申請書項目!$P651="固")),1,0)</f>
        <v>0</v>
      </c>
      <c r="FE651" s="27" t="str">
        <f t="shared" si="160"/>
        <v/>
      </c>
      <c r="FF651" s="27" t="str">
        <f t="shared" si="161"/>
        <v/>
      </c>
      <c r="FG651" s="27" t="str">
        <f t="shared" si="162"/>
        <v/>
      </c>
      <c r="FH651" s="27" t="str">
        <f t="shared" si="163"/>
        <v/>
      </c>
      <c r="FI651" s="27" t="str">
        <f t="shared" si="164"/>
        <v/>
      </c>
      <c r="FK651" s="42">
        <f t="shared" si="165"/>
        <v>1</v>
      </c>
      <c r="FL651" s="42" t="str">
        <f t="shared" ref="FL651:FL670" si="168">IF(FK651=0,"No."&amp;ROW(A483)&amp;" ","")</f>
        <v/>
      </c>
    </row>
    <row r="652" spans="4:168" x14ac:dyDescent="0.15">
      <c r="D652" s="234">
        <v>482</v>
      </c>
      <c r="E652" s="933"/>
      <c r="F652" s="934"/>
      <c r="G652" s="935"/>
      <c r="H652" s="936"/>
      <c r="I652" s="937"/>
      <c r="J652" s="938"/>
      <c r="K652" s="939"/>
      <c r="L652" s="939"/>
      <c r="M652" s="930"/>
      <c r="N652" s="931"/>
      <c r="O652" s="932"/>
      <c r="P652" s="938"/>
      <c r="Q652" s="938"/>
      <c r="R652" s="938"/>
      <c r="S652" s="938"/>
      <c r="T652" s="940"/>
      <c r="U652" s="940"/>
      <c r="V652" s="940"/>
      <c r="W652" s="940"/>
      <c r="X652" s="940"/>
      <c r="Y652" s="940"/>
      <c r="Z652" s="940"/>
      <c r="AA652" s="940"/>
      <c r="AB652" s="940"/>
      <c r="AC652" s="940"/>
      <c r="AD652" s="941"/>
      <c r="AE652" s="942"/>
      <c r="AF652" s="942"/>
      <c r="AG652" s="943"/>
      <c r="AH652" s="940"/>
      <c r="AI652" s="940"/>
      <c r="AJ652" s="938"/>
      <c r="AK652" s="938"/>
      <c r="AL652" s="938"/>
      <c r="AM652" s="938"/>
      <c r="AN652" s="944"/>
      <c r="AO652" s="944"/>
      <c r="AP652" s="944"/>
      <c r="AQ652" s="940"/>
      <c r="AR652" s="940"/>
      <c r="AS652" s="945">
        <f t="shared" si="167"/>
        <v>0</v>
      </c>
      <c r="AT652" s="945"/>
      <c r="AU652" s="945"/>
      <c r="AV652" s="945"/>
      <c r="AW652" s="946"/>
      <c r="AX652" s="947"/>
      <c r="AY652" s="948"/>
      <c r="AZ652" s="948"/>
      <c r="BA652" s="948"/>
      <c r="BB652" s="948"/>
      <c r="DT652"/>
      <c r="DU652"/>
      <c r="DV652"/>
      <c r="DW652"/>
      <c r="DX652"/>
      <c r="DY652"/>
      <c r="DZ652"/>
      <c r="EA652"/>
      <c r="EB652"/>
      <c r="EC652"/>
      <c r="EL652" s="13"/>
      <c r="EM652" s="13"/>
      <c r="EN652" s="27">
        <f t="shared" si="166"/>
        <v>0</v>
      </c>
      <c r="EO652" s="27" t="str">
        <f t="shared" si="155"/>
        <v/>
      </c>
      <c r="EP652" s="13"/>
      <c r="EQ652" s="13">
        <f>IF(AND(OR($P652="固・国A",$P652="固・国B",$P652="固"),OR($AJ652=PL①!$H$29,$AJ652=PL①!$H$30,$AJ652=PL①!$H$31)),1,0)</f>
        <v>0</v>
      </c>
      <c r="ER652" s="13">
        <f t="shared" si="156"/>
        <v>0</v>
      </c>
      <c r="ES652" s="13">
        <f>IF(ER652=0,1,IF($R$74="",0,VLOOKUP($R$74,PL②!A$58:$P$1530,ER652))+IF($AG$74="",0,VLOOKUP($AG$74,PL②!A$58:$P$1530,ER652))+IF($AV$74="",0,VLOOKUP($AV$74,PL②!A$58:$P$1530,ER652)))</f>
        <v>1</v>
      </c>
      <c r="ET652" s="13" t="str">
        <f t="shared" si="157"/>
        <v/>
      </c>
      <c r="EU652" s="13"/>
      <c r="EV652" s="13">
        <f>IF(OR($P652="固・国A",$P652="固・国B",$P652=PL①!$A$32,$P652=PL①!$A$33),1,0)</f>
        <v>1</v>
      </c>
      <c r="EY652" s="13">
        <f t="shared" si="158"/>
        <v>0</v>
      </c>
      <c r="EZ652" s="13">
        <f t="shared" si="159"/>
        <v>0</v>
      </c>
      <c r="FA652" s="13">
        <f>IF(AND($AJ652=PL①!$H$32,OR(入力①申請書項目!$P652="固・国A",入力①申請書項目!$P652="固・国B",入力①申請書項目!$P652="固")),1,0)</f>
        <v>0</v>
      </c>
      <c r="FB652" s="13">
        <f>IF(AND($R$70=PL②!$G$1,入力①申請書項目!$AJ652=PL①!$H$29,OR(入力①申請書項目!$P652="固・国A",入力①申請書項目!$P652="固・国B",入力①申請書項目!$P652=PL①!$A$32,入力①申請書項目!$P652=PL①!$A$33)),1,0)</f>
        <v>0</v>
      </c>
      <c r="FC652" s="13">
        <f>IF(AND($AW652=PL①!$D$29,OR(入力①申請書項目!$P652="固・国A",入力①申請書項目!$P652="固・国B",入力①申請書項目!$P652="固")),1,0)</f>
        <v>0</v>
      </c>
      <c r="FE652" s="27" t="str">
        <f t="shared" si="160"/>
        <v/>
      </c>
      <c r="FF652" s="27" t="str">
        <f t="shared" si="161"/>
        <v/>
      </c>
      <c r="FG652" s="27" t="str">
        <f t="shared" si="162"/>
        <v/>
      </c>
      <c r="FH652" s="27" t="str">
        <f t="shared" si="163"/>
        <v/>
      </c>
      <c r="FI652" s="27" t="str">
        <f t="shared" si="164"/>
        <v/>
      </c>
      <c r="FK652" s="42">
        <f t="shared" si="165"/>
        <v>1</v>
      </c>
      <c r="FL652" s="42" t="str">
        <f t="shared" si="168"/>
        <v/>
      </c>
    </row>
    <row r="653" spans="4:168" x14ac:dyDescent="0.15">
      <c r="D653" s="234">
        <v>483</v>
      </c>
      <c r="E653" s="933"/>
      <c r="F653" s="934"/>
      <c r="G653" s="935"/>
      <c r="H653" s="936"/>
      <c r="I653" s="937"/>
      <c r="J653" s="938"/>
      <c r="K653" s="939"/>
      <c r="L653" s="939"/>
      <c r="M653" s="930"/>
      <c r="N653" s="931"/>
      <c r="O653" s="932"/>
      <c r="P653" s="938"/>
      <c r="Q653" s="938"/>
      <c r="R653" s="938"/>
      <c r="S653" s="938"/>
      <c r="T653" s="940"/>
      <c r="U653" s="940"/>
      <c r="V653" s="940"/>
      <c r="W653" s="940"/>
      <c r="X653" s="940"/>
      <c r="Y653" s="940"/>
      <c r="Z653" s="940"/>
      <c r="AA653" s="940"/>
      <c r="AB653" s="940"/>
      <c r="AC653" s="940"/>
      <c r="AD653" s="949"/>
      <c r="AE653" s="950"/>
      <c r="AF653" s="950"/>
      <c r="AG653" s="943"/>
      <c r="AH653" s="940"/>
      <c r="AI653" s="940"/>
      <c r="AJ653" s="938"/>
      <c r="AK653" s="938"/>
      <c r="AL653" s="938"/>
      <c r="AM653" s="938"/>
      <c r="AN653" s="944"/>
      <c r="AO653" s="944"/>
      <c r="AP653" s="944"/>
      <c r="AQ653" s="940"/>
      <c r="AR653" s="940"/>
      <c r="AS653" s="945">
        <f t="shared" si="167"/>
        <v>0</v>
      </c>
      <c r="AT653" s="945"/>
      <c r="AU653" s="945"/>
      <c r="AV653" s="945"/>
      <c r="AW653" s="946"/>
      <c r="AX653" s="947"/>
      <c r="AY653" s="948"/>
      <c r="AZ653" s="948"/>
      <c r="BA653" s="948"/>
      <c r="BB653" s="948"/>
      <c r="DT653"/>
      <c r="DU653"/>
      <c r="DV653"/>
      <c r="DW653"/>
      <c r="DX653"/>
      <c r="DY653"/>
      <c r="DZ653"/>
      <c r="EA653"/>
      <c r="EB653"/>
      <c r="EC653"/>
      <c r="EL653" s="13"/>
      <c r="EM653" s="13"/>
      <c r="EN653" s="27">
        <f t="shared" si="166"/>
        <v>0</v>
      </c>
      <c r="EO653" s="27" t="str">
        <f t="shared" ref="EO653:EO670" si="169">IF($T653="","",$G653*12+$J653)</f>
        <v/>
      </c>
      <c r="EP653" s="13"/>
      <c r="EQ653" s="13">
        <f>IF(AND(OR($P653="固・国A",$P653="固・国B",$P653="固"),OR($AJ653=PL①!$H$29,$AJ653=PL①!$H$30,$AJ653=PL①!$H$31)),1,0)</f>
        <v>0</v>
      </c>
      <c r="ER653" s="13">
        <f t="shared" ref="ER653:ER670" si="170">IF($EQ653=1,IF($AD653="埼玉県",10,0)+IF($AD653="千葉県",11,0)+IF($AD653="東京都",12,0)+IF($AD653="神奈川県",13,0)+IF($AD653="愛知県",14,0)+IF($AD653="京都府",15,0)+IF($AD653="大阪府",16,0),0)</f>
        <v>0</v>
      </c>
      <c r="ES653" s="13">
        <f>IF(ER653=0,1,IF($R$74="",0,VLOOKUP($R$74,PL②!A$58:$P$1530,ER653))+IF($AG$74="",0,VLOOKUP($AG$74,PL②!A$58:$P$1530,ER653))+IF($AV$74="",0,VLOOKUP($AV$74,PL②!A$58:$P$1530,ER653)))</f>
        <v>1</v>
      </c>
      <c r="ET653" s="13" t="str">
        <f t="shared" ref="ET653:ET670" si="171">IF($ES653=0,"No."&amp;ROW($A512)&amp;" ","")</f>
        <v/>
      </c>
      <c r="EU653" s="13"/>
      <c r="EV653" s="13">
        <f>IF(OR($P653="固・国A",$P653="固・国B",$P653=PL①!$A$32,$P653=PL①!$A$33),1,0)</f>
        <v>1</v>
      </c>
      <c r="EY653" s="13">
        <f t="shared" ref="EY653:EY670" si="172">IF(AND($EO653&lt;$EY$178,$EV653=1),1,0)</f>
        <v>0</v>
      </c>
      <c r="EZ653" s="13">
        <f t="shared" ref="EZ653:EZ670" si="173">IF(AND($EO653&lt;$EY$178,$EQ653),1,0)</f>
        <v>0</v>
      </c>
      <c r="FA653" s="13">
        <f>IF(AND($AJ653=PL①!$H$32,OR(入力①申請書項目!$P653="固・国A",入力①申請書項目!$P653="固・国B",入力①申請書項目!$P653="固")),1,0)</f>
        <v>0</v>
      </c>
      <c r="FB653" s="13">
        <f>IF(AND($R$70=PL②!$G$1,入力①申請書項目!$AJ653=PL①!$H$29,OR(入力①申請書項目!$P653="固・国A",入力①申請書項目!$P653="固・国B",入力①申請書項目!$P653=PL①!$A$32,入力①申請書項目!$P653=PL①!$A$33)),1,0)</f>
        <v>0</v>
      </c>
      <c r="FC653" s="13">
        <f>IF(AND($AW653=PL①!$D$29,OR(入力①申請書項目!$P653="固・国A",入力①申請書項目!$P653="固・国B",入力①申請書項目!$P653="固")),1,0)</f>
        <v>0</v>
      </c>
      <c r="FE653" s="27" t="str">
        <f t="shared" ref="FE653:FE670" si="174">IF($EY653=1,"No."&amp;ROW($A512)&amp;" ","")</f>
        <v/>
      </c>
      <c r="FF653" s="27" t="str">
        <f t="shared" ref="FF653:FF670" si="175">IF($EZ653=1,"No."&amp;ROW($A512)&amp;" ","")</f>
        <v/>
      </c>
      <c r="FG653" s="27" t="str">
        <f t="shared" ref="FG653:FG670" si="176">IF($FA653=1,"No."&amp;ROW($A512)&amp;" ","")</f>
        <v/>
      </c>
      <c r="FH653" s="27" t="str">
        <f t="shared" ref="FH653:FH670" si="177">IF($FB653=1,"No."&amp;ROW($A512)&amp;" ","")</f>
        <v/>
      </c>
      <c r="FI653" s="27" t="str">
        <f t="shared" ref="FI653:FI670" si="178">IF($FC653=1,"No."&amp;ROW($A512)&amp;" ","")</f>
        <v/>
      </c>
      <c r="FK653" s="42">
        <f t="shared" ref="FK653:FK670" si="179">IF($T653="",1,IF($P653="",0,1)*IF($AD653="",0,1)*IF($AJ653="",0,1)*IF($AY653="",0,1))</f>
        <v>1</v>
      </c>
      <c r="FL653" s="42" t="str">
        <f t="shared" si="168"/>
        <v/>
      </c>
    </row>
    <row r="654" spans="4:168" x14ac:dyDescent="0.15">
      <c r="D654" s="234">
        <v>484</v>
      </c>
      <c r="E654" s="933"/>
      <c r="F654" s="934"/>
      <c r="G654" s="935"/>
      <c r="H654" s="936"/>
      <c r="I654" s="937"/>
      <c r="J654" s="938"/>
      <c r="K654" s="939"/>
      <c r="L654" s="939"/>
      <c r="M654" s="930"/>
      <c r="N654" s="931"/>
      <c r="O654" s="932"/>
      <c r="P654" s="938"/>
      <c r="Q654" s="938"/>
      <c r="R654" s="938"/>
      <c r="S654" s="938"/>
      <c r="T654" s="940"/>
      <c r="U654" s="940"/>
      <c r="V654" s="940"/>
      <c r="W654" s="940"/>
      <c r="X654" s="940"/>
      <c r="Y654" s="940"/>
      <c r="Z654" s="940"/>
      <c r="AA654" s="940"/>
      <c r="AB654" s="940"/>
      <c r="AC654" s="940"/>
      <c r="AD654" s="941"/>
      <c r="AE654" s="942"/>
      <c r="AF654" s="942"/>
      <c r="AG654" s="952"/>
      <c r="AH654" s="952"/>
      <c r="AI654" s="943"/>
      <c r="AJ654" s="953"/>
      <c r="AK654" s="954"/>
      <c r="AL654" s="954"/>
      <c r="AM654" s="955"/>
      <c r="AN654" s="944"/>
      <c r="AO654" s="944"/>
      <c r="AP654" s="944"/>
      <c r="AQ654" s="951"/>
      <c r="AR654" s="952"/>
      <c r="AS654" s="945">
        <f t="shared" si="167"/>
        <v>0</v>
      </c>
      <c r="AT654" s="945"/>
      <c r="AU654" s="945"/>
      <c r="AV654" s="945"/>
      <c r="AW654" s="946"/>
      <c r="AX654" s="947"/>
      <c r="AY654" s="948"/>
      <c r="AZ654" s="948"/>
      <c r="BA654" s="948"/>
      <c r="BB654" s="948"/>
      <c r="DT654"/>
      <c r="DU654"/>
      <c r="DV654"/>
      <c r="DW654"/>
      <c r="DX654"/>
      <c r="DY654"/>
      <c r="DZ654"/>
      <c r="EA654"/>
      <c r="EB654"/>
      <c r="EC654"/>
      <c r="EL654" s="13"/>
      <c r="EM654" s="13"/>
      <c r="EN654" s="27">
        <f t="shared" ref="EN654:EN670" si="180">IF($T654="",0,1)</f>
        <v>0</v>
      </c>
      <c r="EO654" s="27" t="str">
        <f t="shared" si="169"/>
        <v/>
      </c>
      <c r="EP654" s="13"/>
      <c r="EQ654" s="13">
        <f>IF(AND(OR($P654="固・国A",$P654="固・国B",$P654="固"),OR($AJ654=PL①!$H$29,$AJ654=PL①!$H$30,$AJ654=PL①!$H$31)),1,0)</f>
        <v>0</v>
      </c>
      <c r="ER654" s="13">
        <f t="shared" si="170"/>
        <v>0</v>
      </c>
      <c r="ES654" s="13">
        <f>IF(ER654=0,1,IF($R$74="",0,VLOOKUP($R$74,PL②!A$58:$P$1530,ER654))+IF($AG$74="",0,VLOOKUP($AG$74,PL②!A$58:$P$1530,ER654))+IF($AV$74="",0,VLOOKUP($AV$74,PL②!A$58:$P$1530,ER654)))</f>
        <v>1</v>
      </c>
      <c r="ET654" s="13" t="str">
        <f t="shared" si="171"/>
        <v/>
      </c>
      <c r="EU654" s="13"/>
      <c r="EV654" s="13">
        <f>IF(OR($P654="固・国A",$P654="固・国B",$P654=PL①!$A$32,$P654=PL①!$A$33),1,0)</f>
        <v>1</v>
      </c>
      <c r="EY654" s="13">
        <f t="shared" si="172"/>
        <v>0</v>
      </c>
      <c r="EZ654" s="13">
        <f t="shared" si="173"/>
        <v>0</v>
      </c>
      <c r="FA654" s="13">
        <f>IF(AND($AJ654=PL①!$H$32,OR(入力①申請書項目!$P654="固・国A",入力①申請書項目!$P654="固・国B",入力①申請書項目!$P654="固")),1,0)</f>
        <v>0</v>
      </c>
      <c r="FB654" s="13">
        <f>IF(AND($R$70=PL②!$G$1,入力①申請書項目!$AJ654=PL①!$H$29,OR(入力①申請書項目!$P654="固・国A",入力①申請書項目!$P654="固・国B",入力①申請書項目!$P654=PL①!$A$32,入力①申請書項目!$P654=PL①!$A$33)),1,0)</f>
        <v>0</v>
      </c>
      <c r="FC654" s="13">
        <f>IF(AND($AW654=PL①!$D$29,OR(入力①申請書項目!$P654="固・国A",入力①申請書項目!$P654="固・国B",入力①申請書項目!$P654="固")),1,0)</f>
        <v>0</v>
      </c>
      <c r="FE654" s="27" t="str">
        <f t="shared" si="174"/>
        <v/>
      </c>
      <c r="FF654" s="27" t="str">
        <f t="shared" si="175"/>
        <v/>
      </c>
      <c r="FG654" s="27" t="str">
        <f t="shared" si="176"/>
        <v/>
      </c>
      <c r="FH654" s="27" t="str">
        <f t="shared" si="177"/>
        <v/>
      </c>
      <c r="FI654" s="27" t="str">
        <f t="shared" si="178"/>
        <v/>
      </c>
      <c r="FK654" s="42">
        <f t="shared" si="179"/>
        <v>1</v>
      </c>
      <c r="FL654" s="42" t="str">
        <f t="shared" si="168"/>
        <v/>
      </c>
    </row>
    <row r="655" spans="4:168" x14ac:dyDescent="0.15">
      <c r="D655" s="234">
        <v>485</v>
      </c>
      <c r="E655" s="933"/>
      <c r="F655" s="934"/>
      <c r="G655" s="935"/>
      <c r="H655" s="936"/>
      <c r="I655" s="937"/>
      <c r="J655" s="938"/>
      <c r="K655" s="939"/>
      <c r="L655" s="939"/>
      <c r="M655" s="930"/>
      <c r="N655" s="931"/>
      <c r="O655" s="932"/>
      <c r="P655" s="938"/>
      <c r="Q655" s="938"/>
      <c r="R655" s="938"/>
      <c r="S655" s="938"/>
      <c r="T655" s="940"/>
      <c r="U655" s="940"/>
      <c r="V655" s="940"/>
      <c r="W655" s="940"/>
      <c r="X655" s="940"/>
      <c r="Y655" s="940"/>
      <c r="Z655" s="940"/>
      <c r="AA655" s="940"/>
      <c r="AB655" s="940"/>
      <c r="AC655" s="940"/>
      <c r="AD655" s="941"/>
      <c r="AE655" s="942"/>
      <c r="AF655" s="942"/>
      <c r="AG655" s="943"/>
      <c r="AH655" s="940"/>
      <c r="AI655" s="940"/>
      <c r="AJ655" s="938"/>
      <c r="AK655" s="938"/>
      <c r="AL655" s="938"/>
      <c r="AM655" s="938"/>
      <c r="AN655" s="944"/>
      <c r="AO655" s="944"/>
      <c r="AP655" s="944"/>
      <c r="AQ655" s="940"/>
      <c r="AR655" s="940"/>
      <c r="AS655" s="945">
        <f t="shared" si="167"/>
        <v>0</v>
      </c>
      <c r="AT655" s="945"/>
      <c r="AU655" s="945"/>
      <c r="AV655" s="945"/>
      <c r="AW655" s="946"/>
      <c r="AX655" s="947"/>
      <c r="AY655" s="948"/>
      <c r="AZ655" s="948"/>
      <c r="BA655" s="948"/>
      <c r="BB655" s="948"/>
      <c r="DT655"/>
      <c r="DU655"/>
      <c r="DV655"/>
      <c r="DW655"/>
      <c r="DX655"/>
      <c r="DY655"/>
      <c r="DZ655"/>
      <c r="EA655"/>
      <c r="EB655"/>
      <c r="EC655"/>
      <c r="EL655" s="13"/>
      <c r="EM655" s="13"/>
      <c r="EN655" s="27">
        <f t="shared" si="180"/>
        <v>0</v>
      </c>
      <c r="EO655" s="27" t="str">
        <f t="shared" si="169"/>
        <v/>
      </c>
      <c r="EP655" s="13"/>
      <c r="EQ655" s="13">
        <f>IF(AND(OR($P655="固・国A",$P655="固・国B",$P655="固"),OR($AJ655=PL①!$H$29,$AJ655=PL①!$H$30,$AJ655=PL①!$H$31)),1,0)</f>
        <v>0</v>
      </c>
      <c r="ER655" s="13">
        <f t="shared" si="170"/>
        <v>0</v>
      </c>
      <c r="ES655" s="13">
        <f>IF(ER655=0,1,IF($R$74="",0,VLOOKUP($R$74,PL②!A$58:$P$1530,ER655))+IF($AG$74="",0,VLOOKUP($AG$74,PL②!A$58:$P$1530,ER655))+IF($AV$74="",0,VLOOKUP($AV$74,PL②!A$58:$P$1530,ER655)))</f>
        <v>1</v>
      </c>
      <c r="ET655" s="13" t="str">
        <f t="shared" si="171"/>
        <v/>
      </c>
      <c r="EU655" s="13"/>
      <c r="EV655" s="13">
        <f>IF(OR($P655="固・国A",$P655="固・国B",$P655=PL①!$A$32,$P655=PL①!$A$33),1,0)</f>
        <v>1</v>
      </c>
      <c r="EY655" s="13">
        <f t="shared" si="172"/>
        <v>0</v>
      </c>
      <c r="EZ655" s="13">
        <f t="shared" si="173"/>
        <v>0</v>
      </c>
      <c r="FA655" s="13">
        <f>IF(AND($AJ655=PL①!$H$32,OR(入力①申請書項目!$P655="固・国A",入力①申請書項目!$P655="固・国B",入力①申請書項目!$P655="固")),1,0)</f>
        <v>0</v>
      </c>
      <c r="FB655" s="13">
        <f>IF(AND($R$70=PL②!$G$1,入力①申請書項目!$AJ655=PL①!$H$29,OR(入力①申請書項目!$P655="固・国A",入力①申請書項目!$P655="固・国B",入力①申請書項目!$P655=PL①!$A$32,入力①申請書項目!$P655=PL①!$A$33)),1,0)</f>
        <v>0</v>
      </c>
      <c r="FC655" s="13">
        <f>IF(AND($AW655=PL①!$D$29,OR(入力①申請書項目!$P655="固・国A",入力①申請書項目!$P655="固・国B",入力①申請書項目!$P655="固")),1,0)</f>
        <v>0</v>
      </c>
      <c r="FE655" s="27" t="str">
        <f t="shared" si="174"/>
        <v/>
      </c>
      <c r="FF655" s="27" t="str">
        <f t="shared" si="175"/>
        <v/>
      </c>
      <c r="FG655" s="27" t="str">
        <f t="shared" si="176"/>
        <v/>
      </c>
      <c r="FH655" s="27" t="str">
        <f t="shared" si="177"/>
        <v/>
      </c>
      <c r="FI655" s="27" t="str">
        <f t="shared" si="178"/>
        <v/>
      </c>
      <c r="FK655" s="42">
        <f t="shared" si="179"/>
        <v>1</v>
      </c>
      <c r="FL655" s="42" t="str">
        <f t="shared" si="168"/>
        <v/>
      </c>
    </row>
    <row r="656" spans="4:168" x14ac:dyDescent="0.15">
      <c r="D656" s="234">
        <v>486</v>
      </c>
      <c r="E656" s="933"/>
      <c r="F656" s="934"/>
      <c r="G656" s="935"/>
      <c r="H656" s="936"/>
      <c r="I656" s="937"/>
      <c r="J656" s="938"/>
      <c r="K656" s="939"/>
      <c r="L656" s="939"/>
      <c r="M656" s="930"/>
      <c r="N656" s="931"/>
      <c r="O656" s="932"/>
      <c r="P656" s="938"/>
      <c r="Q656" s="938"/>
      <c r="R656" s="938"/>
      <c r="S656" s="938"/>
      <c r="T656" s="940"/>
      <c r="U656" s="940"/>
      <c r="V656" s="940"/>
      <c r="W656" s="940"/>
      <c r="X656" s="940"/>
      <c r="Y656" s="940"/>
      <c r="Z656" s="940"/>
      <c r="AA656" s="940"/>
      <c r="AB656" s="940"/>
      <c r="AC656" s="940"/>
      <c r="AD656" s="949"/>
      <c r="AE656" s="950"/>
      <c r="AF656" s="950"/>
      <c r="AG656" s="943"/>
      <c r="AH656" s="940"/>
      <c r="AI656" s="940"/>
      <c r="AJ656" s="938"/>
      <c r="AK656" s="938"/>
      <c r="AL656" s="938"/>
      <c r="AM656" s="938"/>
      <c r="AN656" s="944"/>
      <c r="AO656" s="944"/>
      <c r="AP656" s="944"/>
      <c r="AQ656" s="940"/>
      <c r="AR656" s="940"/>
      <c r="AS656" s="945">
        <f t="shared" si="167"/>
        <v>0</v>
      </c>
      <c r="AT656" s="945"/>
      <c r="AU656" s="945"/>
      <c r="AV656" s="945"/>
      <c r="AW656" s="946"/>
      <c r="AX656" s="947"/>
      <c r="AY656" s="948"/>
      <c r="AZ656" s="948"/>
      <c r="BA656" s="948"/>
      <c r="BB656" s="948"/>
      <c r="DT656"/>
      <c r="DU656"/>
      <c r="DV656"/>
      <c r="DW656"/>
      <c r="DX656"/>
      <c r="DY656"/>
      <c r="DZ656"/>
      <c r="EA656"/>
      <c r="EB656"/>
      <c r="EC656"/>
      <c r="EL656" s="13"/>
      <c r="EM656" s="13"/>
      <c r="EN656" s="27">
        <f t="shared" si="180"/>
        <v>0</v>
      </c>
      <c r="EO656" s="27" t="str">
        <f t="shared" si="169"/>
        <v/>
      </c>
      <c r="EP656" s="13"/>
      <c r="EQ656" s="13">
        <f>IF(AND(OR($P656="固・国A",$P656="固・国B",$P656="固"),OR($AJ656=PL①!$H$29,$AJ656=PL①!$H$30,$AJ656=PL①!$H$31)),1,0)</f>
        <v>0</v>
      </c>
      <c r="ER656" s="13">
        <f t="shared" si="170"/>
        <v>0</v>
      </c>
      <c r="ES656" s="13">
        <f>IF(ER656=0,1,IF($R$74="",0,VLOOKUP($R$74,PL②!A$58:$P$1530,ER656))+IF($AG$74="",0,VLOOKUP($AG$74,PL②!A$58:$P$1530,ER656))+IF($AV$74="",0,VLOOKUP($AV$74,PL②!A$58:$P$1530,ER656)))</f>
        <v>1</v>
      </c>
      <c r="ET656" s="13" t="str">
        <f t="shared" si="171"/>
        <v/>
      </c>
      <c r="EU656" s="13"/>
      <c r="EV656" s="13">
        <f>IF(OR($P656="固・国A",$P656="固・国B",$P656=PL①!$A$32,$P656=PL①!$A$33),1,0)</f>
        <v>1</v>
      </c>
      <c r="EY656" s="13">
        <f t="shared" si="172"/>
        <v>0</v>
      </c>
      <c r="EZ656" s="13">
        <f t="shared" si="173"/>
        <v>0</v>
      </c>
      <c r="FA656" s="13">
        <f>IF(AND($AJ656=PL①!$H$32,OR(入力①申請書項目!$P656="固・国A",入力①申請書項目!$P656="固・国B",入力①申請書項目!$P656="固")),1,0)</f>
        <v>0</v>
      </c>
      <c r="FB656" s="13">
        <f>IF(AND($R$70=PL②!$G$1,入力①申請書項目!$AJ656=PL①!$H$29,OR(入力①申請書項目!$P656="固・国A",入力①申請書項目!$P656="固・国B",入力①申請書項目!$P656=PL①!$A$32,入力①申請書項目!$P656=PL①!$A$33)),1,0)</f>
        <v>0</v>
      </c>
      <c r="FC656" s="13">
        <f>IF(AND($AW656=PL①!$D$29,OR(入力①申請書項目!$P656="固・国A",入力①申請書項目!$P656="固・国B",入力①申請書項目!$P656="固")),1,0)</f>
        <v>0</v>
      </c>
      <c r="FE656" s="27" t="str">
        <f t="shared" si="174"/>
        <v/>
      </c>
      <c r="FF656" s="27" t="str">
        <f t="shared" si="175"/>
        <v/>
      </c>
      <c r="FG656" s="27" t="str">
        <f t="shared" si="176"/>
        <v/>
      </c>
      <c r="FH656" s="27" t="str">
        <f t="shared" si="177"/>
        <v/>
      </c>
      <c r="FI656" s="27" t="str">
        <f t="shared" si="178"/>
        <v/>
      </c>
      <c r="FK656" s="42">
        <f t="shared" si="179"/>
        <v>1</v>
      </c>
      <c r="FL656" s="42" t="str">
        <f t="shared" si="168"/>
        <v/>
      </c>
    </row>
    <row r="657" spans="4:168" x14ac:dyDescent="0.15">
      <c r="D657" s="234">
        <v>487</v>
      </c>
      <c r="E657" s="933"/>
      <c r="F657" s="934"/>
      <c r="G657" s="935"/>
      <c r="H657" s="936"/>
      <c r="I657" s="937"/>
      <c r="J657" s="938"/>
      <c r="K657" s="939"/>
      <c r="L657" s="939"/>
      <c r="M657" s="930"/>
      <c r="N657" s="931"/>
      <c r="O657" s="932"/>
      <c r="P657" s="938"/>
      <c r="Q657" s="938"/>
      <c r="R657" s="938"/>
      <c r="S657" s="938"/>
      <c r="T657" s="940"/>
      <c r="U657" s="940"/>
      <c r="V657" s="940"/>
      <c r="W657" s="940"/>
      <c r="X657" s="940"/>
      <c r="Y657" s="940"/>
      <c r="Z657" s="940"/>
      <c r="AA657" s="940"/>
      <c r="AB657" s="940"/>
      <c r="AC657" s="940"/>
      <c r="AD657" s="941"/>
      <c r="AE657" s="942"/>
      <c r="AF657" s="942"/>
      <c r="AG657" s="952"/>
      <c r="AH657" s="952"/>
      <c r="AI657" s="943"/>
      <c r="AJ657" s="953"/>
      <c r="AK657" s="954"/>
      <c r="AL657" s="954"/>
      <c r="AM657" s="955"/>
      <c r="AN657" s="944"/>
      <c r="AO657" s="944"/>
      <c r="AP657" s="944"/>
      <c r="AQ657" s="951"/>
      <c r="AR657" s="952"/>
      <c r="AS657" s="945">
        <f t="shared" si="167"/>
        <v>0</v>
      </c>
      <c r="AT657" s="945"/>
      <c r="AU657" s="945"/>
      <c r="AV657" s="945"/>
      <c r="AW657" s="946"/>
      <c r="AX657" s="947"/>
      <c r="AY657" s="948"/>
      <c r="AZ657" s="948"/>
      <c r="BA657" s="948"/>
      <c r="BB657" s="948"/>
      <c r="DT657"/>
      <c r="DU657"/>
      <c r="DV657"/>
      <c r="DW657"/>
      <c r="DX657"/>
      <c r="DY657"/>
      <c r="DZ657"/>
      <c r="EA657"/>
      <c r="EB657"/>
      <c r="EC657"/>
      <c r="EL657" s="13"/>
      <c r="EM657" s="13"/>
      <c r="EN657" s="27">
        <f t="shared" si="180"/>
        <v>0</v>
      </c>
      <c r="EO657" s="27" t="str">
        <f t="shared" si="169"/>
        <v/>
      </c>
      <c r="EP657" s="13"/>
      <c r="EQ657" s="13">
        <f>IF(AND(OR($P657="固・国A",$P657="固・国B",$P657="固"),OR($AJ657=PL①!$H$29,$AJ657=PL①!$H$30,$AJ657=PL①!$H$31)),1,0)</f>
        <v>0</v>
      </c>
      <c r="ER657" s="13">
        <f t="shared" si="170"/>
        <v>0</v>
      </c>
      <c r="ES657" s="13">
        <f>IF(ER657=0,1,IF($R$74="",0,VLOOKUP($R$74,PL②!A$58:$P$1530,ER657))+IF($AG$74="",0,VLOOKUP($AG$74,PL②!A$58:$P$1530,ER657))+IF($AV$74="",0,VLOOKUP($AV$74,PL②!A$58:$P$1530,ER657)))</f>
        <v>1</v>
      </c>
      <c r="ET657" s="13" t="str">
        <f t="shared" si="171"/>
        <v/>
      </c>
      <c r="EU657" s="13"/>
      <c r="EV657" s="13">
        <f>IF(OR($P657="固・国A",$P657="固・国B",$P657=PL①!$A$32,$P657=PL①!$A$33),1,0)</f>
        <v>1</v>
      </c>
      <c r="EY657" s="13">
        <f t="shared" si="172"/>
        <v>0</v>
      </c>
      <c r="EZ657" s="13">
        <f t="shared" si="173"/>
        <v>0</v>
      </c>
      <c r="FA657" s="13">
        <f>IF(AND($AJ657=PL①!$H$32,OR(入力①申請書項目!$P657="固・国A",入力①申請書項目!$P657="固・国B",入力①申請書項目!$P657="固")),1,0)</f>
        <v>0</v>
      </c>
      <c r="FB657" s="13">
        <f>IF(AND($R$70=PL②!$G$1,入力①申請書項目!$AJ657=PL①!$H$29,OR(入力①申請書項目!$P657="固・国A",入力①申請書項目!$P657="固・国B",入力①申請書項目!$P657=PL①!$A$32,入力①申請書項目!$P657=PL①!$A$33)),1,0)</f>
        <v>0</v>
      </c>
      <c r="FC657" s="13">
        <f>IF(AND($AW657=PL①!$D$29,OR(入力①申請書項目!$P657="固・国A",入力①申請書項目!$P657="固・国B",入力①申請書項目!$P657="固")),1,0)</f>
        <v>0</v>
      </c>
      <c r="FE657" s="27" t="str">
        <f t="shared" si="174"/>
        <v/>
      </c>
      <c r="FF657" s="27" t="str">
        <f t="shared" si="175"/>
        <v/>
      </c>
      <c r="FG657" s="27" t="str">
        <f t="shared" si="176"/>
        <v/>
      </c>
      <c r="FH657" s="27" t="str">
        <f t="shared" si="177"/>
        <v/>
      </c>
      <c r="FI657" s="27" t="str">
        <f t="shared" si="178"/>
        <v/>
      </c>
      <c r="FK657" s="42">
        <f t="shared" si="179"/>
        <v>1</v>
      </c>
      <c r="FL657" s="42" t="str">
        <f t="shared" si="168"/>
        <v/>
      </c>
    </row>
    <row r="658" spans="4:168" x14ac:dyDescent="0.15">
      <c r="D658" s="234">
        <v>488</v>
      </c>
      <c r="E658" s="933"/>
      <c r="F658" s="934"/>
      <c r="G658" s="935"/>
      <c r="H658" s="936"/>
      <c r="I658" s="937"/>
      <c r="J658" s="938"/>
      <c r="K658" s="939"/>
      <c r="L658" s="939"/>
      <c r="M658" s="930"/>
      <c r="N658" s="931"/>
      <c r="O658" s="932"/>
      <c r="P658" s="938"/>
      <c r="Q658" s="938"/>
      <c r="R658" s="938"/>
      <c r="S658" s="938"/>
      <c r="T658" s="940"/>
      <c r="U658" s="940"/>
      <c r="V658" s="940"/>
      <c r="W658" s="940"/>
      <c r="X658" s="940"/>
      <c r="Y658" s="940"/>
      <c r="Z658" s="940"/>
      <c r="AA658" s="940"/>
      <c r="AB658" s="940"/>
      <c r="AC658" s="940"/>
      <c r="AD658" s="941"/>
      <c r="AE658" s="942"/>
      <c r="AF658" s="942"/>
      <c r="AG658" s="943"/>
      <c r="AH658" s="940"/>
      <c r="AI658" s="940"/>
      <c r="AJ658" s="938"/>
      <c r="AK658" s="938"/>
      <c r="AL658" s="938"/>
      <c r="AM658" s="938"/>
      <c r="AN658" s="944"/>
      <c r="AO658" s="944"/>
      <c r="AP658" s="944"/>
      <c r="AQ658" s="940"/>
      <c r="AR658" s="940"/>
      <c r="AS658" s="945">
        <f t="shared" si="167"/>
        <v>0</v>
      </c>
      <c r="AT658" s="945"/>
      <c r="AU658" s="945"/>
      <c r="AV658" s="945"/>
      <c r="AW658" s="946"/>
      <c r="AX658" s="947"/>
      <c r="AY658" s="948"/>
      <c r="AZ658" s="948"/>
      <c r="BA658" s="948"/>
      <c r="BB658" s="948"/>
      <c r="DT658"/>
      <c r="DU658"/>
      <c r="DV658"/>
      <c r="DW658"/>
      <c r="DX658"/>
      <c r="DY658"/>
      <c r="DZ658"/>
      <c r="EA658"/>
      <c r="EB658"/>
      <c r="EC658"/>
      <c r="EL658" s="13"/>
      <c r="EM658" s="13"/>
      <c r="EN658" s="27">
        <f t="shared" si="180"/>
        <v>0</v>
      </c>
      <c r="EO658" s="27" t="str">
        <f t="shared" si="169"/>
        <v/>
      </c>
      <c r="EP658" s="13"/>
      <c r="EQ658" s="13">
        <f>IF(AND(OR($P658="固・国A",$P658="固・国B",$P658="固"),OR($AJ658=PL①!$H$29,$AJ658=PL①!$H$30,$AJ658=PL①!$H$31)),1,0)</f>
        <v>0</v>
      </c>
      <c r="ER658" s="13">
        <f t="shared" si="170"/>
        <v>0</v>
      </c>
      <c r="ES658" s="13">
        <f>IF(ER658=0,1,IF($R$74="",0,VLOOKUP($R$74,PL②!A$58:$P$1530,ER658))+IF($AG$74="",0,VLOOKUP($AG$74,PL②!A$58:$P$1530,ER658))+IF($AV$74="",0,VLOOKUP($AV$74,PL②!A$58:$P$1530,ER658)))</f>
        <v>1</v>
      </c>
      <c r="ET658" s="13" t="str">
        <f t="shared" si="171"/>
        <v/>
      </c>
      <c r="EU658" s="13"/>
      <c r="EV658" s="13">
        <f>IF(OR($P658="固・国A",$P658="固・国B",$P658=PL①!$A$32,$P658=PL①!$A$33),1,0)</f>
        <v>1</v>
      </c>
      <c r="EY658" s="13">
        <f t="shared" si="172"/>
        <v>0</v>
      </c>
      <c r="EZ658" s="13">
        <f t="shared" si="173"/>
        <v>0</v>
      </c>
      <c r="FA658" s="13">
        <f>IF(AND($AJ658=PL①!$H$32,OR(入力①申請書項目!$P658="固・国A",入力①申請書項目!$P658="固・国B",入力①申請書項目!$P658="固")),1,0)</f>
        <v>0</v>
      </c>
      <c r="FB658" s="13">
        <f>IF(AND($R$70=PL②!$G$1,入力①申請書項目!$AJ658=PL①!$H$29,OR(入力①申請書項目!$P658="固・国A",入力①申請書項目!$P658="固・国B",入力①申請書項目!$P658=PL①!$A$32,入力①申請書項目!$P658=PL①!$A$33)),1,0)</f>
        <v>0</v>
      </c>
      <c r="FC658" s="13">
        <f>IF(AND($AW658=PL①!$D$29,OR(入力①申請書項目!$P658="固・国A",入力①申請書項目!$P658="固・国B",入力①申請書項目!$P658="固")),1,0)</f>
        <v>0</v>
      </c>
      <c r="FE658" s="27" t="str">
        <f t="shared" si="174"/>
        <v/>
      </c>
      <c r="FF658" s="27" t="str">
        <f t="shared" si="175"/>
        <v/>
      </c>
      <c r="FG658" s="27" t="str">
        <f t="shared" si="176"/>
        <v/>
      </c>
      <c r="FH658" s="27" t="str">
        <f t="shared" si="177"/>
        <v/>
      </c>
      <c r="FI658" s="27" t="str">
        <f t="shared" si="178"/>
        <v/>
      </c>
      <c r="FK658" s="42">
        <f t="shared" si="179"/>
        <v>1</v>
      </c>
      <c r="FL658" s="42" t="str">
        <f t="shared" si="168"/>
        <v/>
      </c>
    </row>
    <row r="659" spans="4:168" x14ac:dyDescent="0.15">
      <c r="D659" s="234">
        <v>489</v>
      </c>
      <c r="E659" s="933"/>
      <c r="F659" s="934"/>
      <c r="G659" s="935"/>
      <c r="H659" s="936"/>
      <c r="I659" s="937"/>
      <c r="J659" s="938"/>
      <c r="K659" s="939"/>
      <c r="L659" s="939"/>
      <c r="M659" s="930"/>
      <c r="N659" s="931"/>
      <c r="O659" s="932"/>
      <c r="P659" s="938"/>
      <c r="Q659" s="938"/>
      <c r="R659" s="938"/>
      <c r="S659" s="938"/>
      <c r="T659" s="940"/>
      <c r="U659" s="940"/>
      <c r="V659" s="940"/>
      <c r="W659" s="940"/>
      <c r="X659" s="940"/>
      <c r="Y659" s="940"/>
      <c r="Z659" s="940"/>
      <c r="AA659" s="940"/>
      <c r="AB659" s="940"/>
      <c r="AC659" s="940"/>
      <c r="AD659" s="949"/>
      <c r="AE659" s="950"/>
      <c r="AF659" s="950"/>
      <c r="AG659" s="943"/>
      <c r="AH659" s="940"/>
      <c r="AI659" s="940"/>
      <c r="AJ659" s="938"/>
      <c r="AK659" s="938"/>
      <c r="AL659" s="938"/>
      <c r="AM659" s="938"/>
      <c r="AN659" s="944"/>
      <c r="AO659" s="944"/>
      <c r="AP659" s="944"/>
      <c r="AQ659" s="940"/>
      <c r="AR659" s="940"/>
      <c r="AS659" s="945">
        <f t="shared" si="167"/>
        <v>0</v>
      </c>
      <c r="AT659" s="945"/>
      <c r="AU659" s="945"/>
      <c r="AV659" s="945"/>
      <c r="AW659" s="946"/>
      <c r="AX659" s="947"/>
      <c r="AY659" s="948"/>
      <c r="AZ659" s="948"/>
      <c r="BA659" s="948"/>
      <c r="BB659" s="948"/>
      <c r="DT659"/>
      <c r="DU659"/>
      <c r="DV659"/>
      <c r="DW659"/>
      <c r="DX659"/>
      <c r="DY659"/>
      <c r="DZ659"/>
      <c r="EA659"/>
      <c r="EB659"/>
      <c r="EC659"/>
      <c r="EL659" s="13"/>
      <c r="EM659" s="13"/>
      <c r="EN659" s="27">
        <f t="shared" si="180"/>
        <v>0</v>
      </c>
      <c r="EO659" s="27" t="str">
        <f t="shared" si="169"/>
        <v/>
      </c>
      <c r="EP659" s="13"/>
      <c r="EQ659" s="13">
        <f>IF(AND(OR($P659="固・国A",$P659="固・国B",$P659="固"),OR($AJ659=PL①!$H$29,$AJ659=PL①!$H$30,$AJ659=PL①!$H$31)),1,0)</f>
        <v>0</v>
      </c>
      <c r="ER659" s="13">
        <f t="shared" si="170"/>
        <v>0</v>
      </c>
      <c r="ES659" s="13">
        <f>IF(ER659=0,1,IF($R$74="",0,VLOOKUP($R$74,PL②!A$58:$P$1530,ER659))+IF($AG$74="",0,VLOOKUP($AG$74,PL②!A$58:$P$1530,ER659))+IF($AV$74="",0,VLOOKUP($AV$74,PL②!A$58:$P$1530,ER659)))</f>
        <v>1</v>
      </c>
      <c r="ET659" s="13" t="str">
        <f t="shared" si="171"/>
        <v/>
      </c>
      <c r="EU659" s="13"/>
      <c r="EV659" s="13">
        <f>IF(OR($P659="固・国A",$P659="固・国B",$P659=PL①!$A$32,$P659=PL①!$A$33),1,0)</f>
        <v>1</v>
      </c>
      <c r="EY659" s="13">
        <f t="shared" si="172"/>
        <v>0</v>
      </c>
      <c r="EZ659" s="13">
        <f t="shared" si="173"/>
        <v>0</v>
      </c>
      <c r="FA659" s="13">
        <f>IF(AND($AJ659=PL①!$H$32,OR(入力①申請書項目!$P659="固・国A",入力①申請書項目!$P659="固・国B",入力①申請書項目!$P659="固")),1,0)</f>
        <v>0</v>
      </c>
      <c r="FB659" s="13">
        <f>IF(AND($R$70=PL②!$G$1,入力①申請書項目!$AJ659=PL①!$H$29,OR(入力①申請書項目!$P659="固・国A",入力①申請書項目!$P659="固・国B",入力①申請書項目!$P659=PL①!$A$32,入力①申請書項目!$P659=PL①!$A$33)),1,0)</f>
        <v>0</v>
      </c>
      <c r="FC659" s="13">
        <f>IF(AND($AW659=PL①!$D$29,OR(入力①申請書項目!$P659="固・国A",入力①申請書項目!$P659="固・国B",入力①申請書項目!$P659="固")),1,0)</f>
        <v>0</v>
      </c>
      <c r="FE659" s="27" t="str">
        <f t="shared" si="174"/>
        <v/>
      </c>
      <c r="FF659" s="27" t="str">
        <f t="shared" si="175"/>
        <v/>
      </c>
      <c r="FG659" s="27" t="str">
        <f t="shared" si="176"/>
        <v/>
      </c>
      <c r="FH659" s="27" t="str">
        <f t="shared" si="177"/>
        <v/>
      </c>
      <c r="FI659" s="27" t="str">
        <f t="shared" si="178"/>
        <v/>
      </c>
      <c r="FK659" s="42">
        <f t="shared" si="179"/>
        <v>1</v>
      </c>
      <c r="FL659" s="42" t="str">
        <f t="shared" si="168"/>
        <v/>
      </c>
    </row>
    <row r="660" spans="4:168" x14ac:dyDescent="0.15">
      <c r="D660" s="234">
        <v>490</v>
      </c>
      <c r="E660" s="933"/>
      <c r="F660" s="934"/>
      <c r="G660" s="935"/>
      <c r="H660" s="936"/>
      <c r="I660" s="937"/>
      <c r="J660" s="938"/>
      <c r="K660" s="939"/>
      <c r="L660" s="939"/>
      <c r="M660" s="930"/>
      <c r="N660" s="931"/>
      <c r="O660" s="932"/>
      <c r="P660" s="938"/>
      <c r="Q660" s="938"/>
      <c r="R660" s="938"/>
      <c r="S660" s="938"/>
      <c r="T660" s="940"/>
      <c r="U660" s="940"/>
      <c r="V660" s="940"/>
      <c r="W660" s="940"/>
      <c r="X660" s="940"/>
      <c r="Y660" s="940"/>
      <c r="Z660" s="940"/>
      <c r="AA660" s="940"/>
      <c r="AB660" s="940"/>
      <c r="AC660" s="940"/>
      <c r="AD660" s="941"/>
      <c r="AE660" s="942"/>
      <c r="AF660" s="942"/>
      <c r="AG660" s="952"/>
      <c r="AH660" s="952"/>
      <c r="AI660" s="943"/>
      <c r="AJ660" s="953"/>
      <c r="AK660" s="954"/>
      <c r="AL660" s="954"/>
      <c r="AM660" s="955"/>
      <c r="AN660" s="944"/>
      <c r="AO660" s="944"/>
      <c r="AP660" s="944"/>
      <c r="AQ660" s="951"/>
      <c r="AR660" s="952"/>
      <c r="AS660" s="945">
        <f t="shared" si="167"/>
        <v>0</v>
      </c>
      <c r="AT660" s="945"/>
      <c r="AU660" s="945"/>
      <c r="AV660" s="945"/>
      <c r="AW660" s="946"/>
      <c r="AX660" s="947"/>
      <c r="AY660" s="948"/>
      <c r="AZ660" s="948"/>
      <c r="BA660" s="948"/>
      <c r="BB660" s="948"/>
      <c r="DT660"/>
      <c r="DU660"/>
      <c r="DV660"/>
      <c r="DW660"/>
      <c r="DX660"/>
      <c r="DY660"/>
      <c r="DZ660"/>
      <c r="EA660"/>
      <c r="EB660"/>
      <c r="EC660"/>
      <c r="EL660" s="13"/>
      <c r="EM660" s="13"/>
      <c r="EN660" s="27">
        <f t="shared" si="180"/>
        <v>0</v>
      </c>
      <c r="EO660" s="27" t="str">
        <f t="shared" si="169"/>
        <v/>
      </c>
      <c r="EP660" s="13"/>
      <c r="EQ660" s="13">
        <f>IF(AND(OR($P660="固・国A",$P660="固・国B",$P660="固"),OR($AJ660=PL①!$H$29,$AJ660=PL①!$H$30,$AJ660=PL①!$H$31)),1,0)</f>
        <v>0</v>
      </c>
      <c r="ER660" s="13">
        <f t="shared" si="170"/>
        <v>0</v>
      </c>
      <c r="ES660" s="13">
        <f>IF(ER660=0,1,IF($R$74="",0,VLOOKUP($R$74,PL②!A$58:$P$1530,ER660))+IF($AG$74="",0,VLOOKUP($AG$74,PL②!A$58:$P$1530,ER660))+IF($AV$74="",0,VLOOKUP($AV$74,PL②!A$58:$P$1530,ER660)))</f>
        <v>1</v>
      </c>
      <c r="ET660" s="13" t="str">
        <f t="shared" si="171"/>
        <v/>
      </c>
      <c r="EU660" s="13"/>
      <c r="EV660" s="13">
        <f>IF(OR($P660="固・国A",$P660="固・国B",$P660=PL①!$A$32,$P660=PL①!$A$33),1,0)</f>
        <v>1</v>
      </c>
      <c r="EY660" s="13">
        <f t="shared" si="172"/>
        <v>0</v>
      </c>
      <c r="EZ660" s="13">
        <f t="shared" si="173"/>
        <v>0</v>
      </c>
      <c r="FA660" s="13">
        <f>IF(AND($AJ660=PL①!$H$32,OR(入力①申請書項目!$P660="固・国A",入力①申請書項目!$P660="固・国B",入力①申請書項目!$P660="固")),1,0)</f>
        <v>0</v>
      </c>
      <c r="FB660" s="13">
        <f>IF(AND($R$70=PL②!$G$1,入力①申請書項目!$AJ660=PL①!$H$29,OR(入力①申請書項目!$P660="固・国A",入力①申請書項目!$P660="固・国B",入力①申請書項目!$P660=PL①!$A$32,入力①申請書項目!$P660=PL①!$A$33)),1,0)</f>
        <v>0</v>
      </c>
      <c r="FC660" s="13">
        <f>IF(AND($AW660=PL①!$D$29,OR(入力①申請書項目!$P660="固・国A",入力①申請書項目!$P660="固・国B",入力①申請書項目!$P660="固")),1,0)</f>
        <v>0</v>
      </c>
      <c r="FE660" s="27" t="str">
        <f t="shared" si="174"/>
        <v/>
      </c>
      <c r="FF660" s="27" t="str">
        <f t="shared" si="175"/>
        <v/>
      </c>
      <c r="FG660" s="27" t="str">
        <f t="shared" si="176"/>
        <v/>
      </c>
      <c r="FH660" s="27" t="str">
        <f t="shared" si="177"/>
        <v/>
      </c>
      <c r="FI660" s="27" t="str">
        <f t="shared" si="178"/>
        <v/>
      </c>
      <c r="FK660" s="42">
        <f t="shared" si="179"/>
        <v>1</v>
      </c>
      <c r="FL660" s="42" t="str">
        <f t="shared" si="168"/>
        <v/>
      </c>
    </row>
    <row r="661" spans="4:168" x14ac:dyDescent="0.15">
      <c r="D661" s="234">
        <v>491</v>
      </c>
      <c r="E661" s="933"/>
      <c r="F661" s="934"/>
      <c r="G661" s="935"/>
      <c r="H661" s="936"/>
      <c r="I661" s="937"/>
      <c r="J661" s="938"/>
      <c r="K661" s="939"/>
      <c r="L661" s="939"/>
      <c r="M661" s="930"/>
      <c r="N661" s="931"/>
      <c r="O661" s="932"/>
      <c r="P661" s="938"/>
      <c r="Q661" s="938"/>
      <c r="R661" s="938"/>
      <c r="S661" s="938"/>
      <c r="T661" s="940"/>
      <c r="U661" s="940"/>
      <c r="V661" s="940"/>
      <c r="W661" s="940"/>
      <c r="X661" s="940"/>
      <c r="Y661" s="940"/>
      <c r="Z661" s="940"/>
      <c r="AA661" s="940"/>
      <c r="AB661" s="940"/>
      <c r="AC661" s="940"/>
      <c r="AD661" s="941"/>
      <c r="AE661" s="942"/>
      <c r="AF661" s="942"/>
      <c r="AG661" s="943"/>
      <c r="AH661" s="940"/>
      <c r="AI661" s="940"/>
      <c r="AJ661" s="938"/>
      <c r="AK661" s="938"/>
      <c r="AL661" s="938"/>
      <c r="AM661" s="938"/>
      <c r="AN661" s="944"/>
      <c r="AO661" s="944"/>
      <c r="AP661" s="944"/>
      <c r="AQ661" s="940"/>
      <c r="AR661" s="940"/>
      <c r="AS661" s="945">
        <f t="shared" si="167"/>
        <v>0</v>
      </c>
      <c r="AT661" s="945"/>
      <c r="AU661" s="945"/>
      <c r="AV661" s="945"/>
      <c r="AW661" s="946"/>
      <c r="AX661" s="947"/>
      <c r="AY661" s="948"/>
      <c r="AZ661" s="948"/>
      <c r="BA661" s="948"/>
      <c r="BB661" s="948"/>
      <c r="DT661"/>
      <c r="DU661"/>
      <c r="DV661"/>
      <c r="DW661"/>
      <c r="DX661"/>
      <c r="DY661"/>
      <c r="DZ661"/>
      <c r="EA661"/>
      <c r="EB661"/>
      <c r="EC661"/>
      <c r="EL661" s="13"/>
      <c r="EM661" s="13"/>
      <c r="EN661" s="27">
        <f t="shared" si="180"/>
        <v>0</v>
      </c>
      <c r="EO661" s="27" t="str">
        <f t="shared" si="169"/>
        <v/>
      </c>
      <c r="EP661" s="13"/>
      <c r="EQ661" s="13">
        <f>IF(AND(OR($P661="固・国A",$P661="固・国B",$P661="固"),OR($AJ661=PL①!$H$29,$AJ661=PL①!$H$30,$AJ661=PL①!$H$31)),1,0)</f>
        <v>0</v>
      </c>
      <c r="ER661" s="13">
        <f t="shared" si="170"/>
        <v>0</v>
      </c>
      <c r="ES661" s="13">
        <f>IF(ER661=0,1,IF($R$74="",0,VLOOKUP($R$74,PL②!A$58:$P$1530,ER661))+IF($AG$74="",0,VLOOKUP($AG$74,PL②!A$58:$P$1530,ER661))+IF($AV$74="",0,VLOOKUP($AV$74,PL②!A$58:$P$1530,ER661)))</f>
        <v>1</v>
      </c>
      <c r="ET661" s="13" t="str">
        <f t="shared" si="171"/>
        <v/>
      </c>
      <c r="EU661" s="13"/>
      <c r="EV661" s="13">
        <f>IF(OR($P661="固・国A",$P661="固・国B",$P661=PL①!$A$32,$P661=PL①!$A$33),1,0)</f>
        <v>1</v>
      </c>
      <c r="EY661" s="13">
        <f t="shared" si="172"/>
        <v>0</v>
      </c>
      <c r="EZ661" s="13">
        <f t="shared" si="173"/>
        <v>0</v>
      </c>
      <c r="FA661" s="13">
        <f>IF(AND($AJ661=PL①!$H$32,OR(入力①申請書項目!$P661="固・国A",入力①申請書項目!$P661="固・国B",入力①申請書項目!$P661="固")),1,0)</f>
        <v>0</v>
      </c>
      <c r="FB661" s="13">
        <f>IF(AND($R$70=PL②!$G$1,入力①申請書項目!$AJ661=PL①!$H$29,OR(入力①申請書項目!$P661="固・国A",入力①申請書項目!$P661="固・国B",入力①申請書項目!$P661=PL①!$A$32,入力①申請書項目!$P661=PL①!$A$33)),1,0)</f>
        <v>0</v>
      </c>
      <c r="FC661" s="13">
        <f>IF(AND($AW661=PL①!$D$29,OR(入力①申請書項目!$P661="固・国A",入力①申請書項目!$P661="固・国B",入力①申請書項目!$P661="固")),1,0)</f>
        <v>0</v>
      </c>
      <c r="FE661" s="27" t="str">
        <f t="shared" si="174"/>
        <v/>
      </c>
      <c r="FF661" s="27" t="str">
        <f t="shared" si="175"/>
        <v/>
      </c>
      <c r="FG661" s="27" t="str">
        <f t="shared" si="176"/>
        <v/>
      </c>
      <c r="FH661" s="27" t="str">
        <f t="shared" si="177"/>
        <v/>
      </c>
      <c r="FI661" s="27" t="str">
        <f t="shared" si="178"/>
        <v/>
      </c>
      <c r="FK661" s="42">
        <f t="shared" si="179"/>
        <v>1</v>
      </c>
      <c r="FL661" s="42" t="str">
        <f t="shared" si="168"/>
        <v/>
      </c>
    </row>
    <row r="662" spans="4:168" x14ac:dyDescent="0.15">
      <c r="D662" s="234">
        <v>492</v>
      </c>
      <c r="E662" s="933"/>
      <c r="F662" s="934"/>
      <c r="G662" s="935"/>
      <c r="H662" s="936"/>
      <c r="I662" s="937"/>
      <c r="J662" s="938"/>
      <c r="K662" s="939"/>
      <c r="L662" s="939"/>
      <c r="M662" s="930"/>
      <c r="N662" s="931"/>
      <c r="O662" s="932"/>
      <c r="P662" s="938"/>
      <c r="Q662" s="938"/>
      <c r="R662" s="938"/>
      <c r="S662" s="938"/>
      <c r="T662" s="940"/>
      <c r="U662" s="940"/>
      <c r="V662" s="940"/>
      <c r="W662" s="940"/>
      <c r="X662" s="940"/>
      <c r="Y662" s="940"/>
      <c r="Z662" s="940"/>
      <c r="AA662" s="940"/>
      <c r="AB662" s="940"/>
      <c r="AC662" s="940"/>
      <c r="AD662" s="949"/>
      <c r="AE662" s="950"/>
      <c r="AF662" s="950"/>
      <c r="AG662" s="943"/>
      <c r="AH662" s="940"/>
      <c r="AI662" s="940"/>
      <c r="AJ662" s="938"/>
      <c r="AK662" s="938"/>
      <c r="AL662" s="938"/>
      <c r="AM662" s="938"/>
      <c r="AN662" s="944"/>
      <c r="AO662" s="944"/>
      <c r="AP662" s="944"/>
      <c r="AQ662" s="940"/>
      <c r="AR662" s="940"/>
      <c r="AS662" s="945">
        <f t="shared" si="167"/>
        <v>0</v>
      </c>
      <c r="AT662" s="945"/>
      <c r="AU662" s="945"/>
      <c r="AV662" s="945"/>
      <c r="AW662" s="946"/>
      <c r="AX662" s="947"/>
      <c r="AY662" s="948"/>
      <c r="AZ662" s="948"/>
      <c r="BA662" s="948"/>
      <c r="BB662" s="948"/>
      <c r="DT662"/>
      <c r="DU662"/>
      <c r="DV662"/>
      <c r="DW662"/>
      <c r="DX662"/>
      <c r="DY662"/>
      <c r="DZ662"/>
      <c r="EA662"/>
      <c r="EB662"/>
      <c r="EC662"/>
      <c r="EL662" s="13"/>
      <c r="EM662" s="13"/>
      <c r="EN662" s="27">
        <f t="shared" si="180"/>
        <v>0</v>
      </c>
      <c r="EO662" s="27" t="str">
        <f t="shared" si="169"/>
        <v/>
      </c>
      <c r="EP662" s="13"/>
      <c r="EQ662" s="13">
        <f>IF(AND(OR($P662="固・国A",$P662="固・国B",$P662="固"),OR($AJ662=PL①!$H$29,$AJ662=PL①!$H$30,$AJ662=PL①!$H$31)),1,0)</f>
        <v>0</v>
      </c>
      <c r="ER662" s="13">
        <f t="shared" si="170"/>
        <v>0</v>
      </c>
      <c r="ES662" s="13">
        <f>IF(ER662=0,1,IF($R$74="",0,VLOOKUP($R$74,PL②!A$58:$P$1530,ER662))+IF($AG$74="",0,VLOOKUP($AG$74,PL②!A$58:$P$1530,ER662))+IF($AV$74="",0,VLOOKUP($AV$74,PL②!A$58:$P$1530,ER662)))</f>
        <v>1</v>
      </c>
      <c r="ET662" s="13" t="str">
        <f t="shared" si="171"/>
        <v/>
      </c>
      <c r="EU662" s="13"/>
      <c r="EV662" s="13">
        <f>IF(OR($P662="固・国A",$P662="固・国B",$P662=PL①!$A$32,$P662=PL①!$A$33),1,0)</f>
        <v>1</v>
      </c>
      <c r="EY662" s="13">
        <f t="shared" si="172"/>
        <v>0</v>
      </c>
      <c r="EZ662" s="13">
        <f t="shared" si="173"/>
        <v>0</v>
      </c>
      <c r="FA662" s="13">
        <f>IF(AND($AJ662=PL①!$H$32,OR(入力①申請書項目!$P662="固・国A",入力①申請書項目!$P662="固・国B",入力①申請書項目!$P662="固")),1,0)</f>
        <v>0</v>
      </c>
      <c r="FB662" s="13">
        <f>IF(AND($R$70=PL②!$G$1,入力①申請書項目!$AJ662=PL①!$H$29,OR(入力①申請書項目!$P662="固・国A",入力①申請書項目!$P662="固・国B",入力①申請書項目!$P662=PL①!$A$32,入力①申請書項目!$P662=PL①!$A$33)),1,0)</f>
        <v>0</v>
      </c>
      <c r="FC662" s="13">
        <f>IF(AND($AW662=PL①!$D$29,OR(入力①申請書項目!$P662="固・国A",入力①申請書項目!$P662="固・国B",入力①申請書項目!$P662="固")),1,0)</f>
        <v>0</v>
      </c>
      <c r="FE662" s="27" t="str">
        <f t="shared" si="174"/>
        <v/>
      </c>
      <c r="FF662" s="27" t="str">
        <f t="shared" si="175"/>
        <v/>
      </c>
      <c r="FG662" s="27" t="str">
        <f t="shared" si="176"/>
        <v/>
      </c>
      <c r="FH662" s="27" t="str">
        <f t="shared" si="177"/>
        <v/>
      </c>
      <c r="FI662" s="27" t="str">
        <f t="shared" si="178"/>
        <v/>
      </c>
      <c r="FK662" s="42">
        <f t="shared" si="179"/>
        <v>1</v>
      </c>
      <c r="FL662" s="42" t="str">
        <f t="shared" si="168"/>
        <v/>
      </c>
    </row>
    <row r="663" spans="4:168" x14ac:dyDescent="0.15">
      <c r="D663" s="234">
        <v>493</v>
      </c>
      <c r="E663" s="933"/>
      <c r="F663" s="934"/>
      <c r="G663" s="935"/>
      <c r="H663" s="936"/>
      <c r="I663" s="937"/>
      <c r="J663" s="938"/>
      <c r="K663" s="939"/>
      <c r="L663" s="939"/>
      <c r="M663" s="930"/>
      <c r="N663" s="931"/>
      <c r="O663" s="932"/>
      <c r="P663" s="938"/>
      <c r="Q663" s="938"/>
      <c r="R663" s="938"/>
      <c r="S663" s="938"/>
      <c r="T663" s="940"/>
      <c r="U663" s="940"/>
      <c r="V663" s="940"/>
      <c r="W663" s="940"/>
      <c r="X663" s="940"/>
      <c r="Y663" s="940"/>
      <c r="Z663" s="940"/>
      <c r="AA663" s="940"/>
      <c r="AB663" s="940"/>
      <c r="AC663" s="940"/>
      <c r="AD663" s="941"/>
      <c r="AE663" s="942"/>
      <c r="AF663" s="942"/>
      <c r="AG663" s="952"/>
      <c r="AH663" s="952"/>
      <c r="AI663" s="943"/>
      <c r="AJ663" s="953"/>
      <c r="AK663" s="954"/>
      <c r="AL663" s="954"/>
      <c r="AM663" s="955"/>
      <c r="AN663" s="944"/>
      <c r="AO663" s="944"/>
      <c r="AP663" s="944"/>
      <c r="AQ663" s="951"/>
      <c r="AR663" s="952"/>
      <c r="AS663" s="945">
        <f t="shared" ref="AS663:AS670" si="181">AN663*AQ663</f>
        <v>0</v>
      </c>
      <c r="AT663" s="945"/>
      <c r="AU663" s="945"/>
      <c r="AV663" s="945"/>
      <c r="AW663" s="946"/>
      <c r="AX663" s="947"/>
      <c r="AY663" s="948"/>
      <c r="AZ663" s="948"/>
      <c r="BA663" s="948"/>
      <c r="BB663" s="948"/>
      <c r="DT663"/>
      <c r="DU663"/>
      <c r="DV663"/>
      <c r="DW663"/>
      <c r="DX663"/>
      <c r="DY663"/>
      <c r="DZ663"/>
      <c r="EA663"/>
      <c r="EB663"/>
      <c r="EC663"/>
      <c r="EL663" s="13"/>
      <c r="EM663" s="13"/>
      <c r="EN663" s="27">
        <f t="shared" si="180"/>
        <v>0</v>
      </c>
      <c r="EO663" s="27" t="str">
        <f t="shared" si="169"/>
        <v/>
      </c>
      <c r="EP663" s="13"/>
      <c r="EQ663" s="13">
        <f>IF(AND(OR($P663="固・国A",$P663="固・国B",$P663="固"),OR($AJ663=PL①!$H$29,$AJ663=PL①!$H$30,$AJ663=PL①!$H$31)),1,0)</f>
        <v>0</v>
      </c>
      <c r="ER663" s="13">
        <f t="shared" si="170"/>
        <v>0</v>
      </c>
      <c r="ES663" s="13">
        <f>IF(ER663=0,1,IF($R$74="",0,VLOOKUP($R$74,PL②!A$58:$P$1530,ER663))+IF($AG$74="",0,VLOOKUP($AG$74,PL②!A$58:$P$1530,ER663))+IF($AV$74="",0,VLOOKUP($AV$74,PL②!A$58:$P$1530,ER663)))</f>
        <v>1</v>
      </c>
      <c r="ET663" s="13" t="str">
        <f t="shared" si="171"/>
        <v/>
      </c>
      <c r="EU663" s="13"/>
      <c r="EV663" s="13">
        <f>IF(OR($P663="固・国A",$P663="固・国B",$P663=PL①!$A$32,$P663=PL①!$A$33),1,0)</f>
        <v>1</v>
      </c>
      <c r="EY663" s="13">
        <f t="shared" si="172"/>
        <v>0</v>
      </c>
      <c r="EZ663" s="13">
        <f t="shared" si="173"/>
        <v>0</v>
      </c>
      <c r="FA663" s="13">
        <f>IF(AND($AJ663=PL①!$H$32,OR(入力①申請書項目!$P663="固・国A",入力①申請書項目!$P663="固・国B",入力①申請書項目!$P663="固")),1,0)</f>
        <v>0</v>
      </c>
      <c r="FB663" s="13">
        <f>IF(AND($R$70=PL②!$G$1,入力①申請書項目!$AJ663=PL①!$H$29,OR(入力①申請書項目!$P663="固・国A",入力①申請書項目!$P663="固・国B",入力①申請書項目!$P663=PL①!$A$32,入力①申請書項目!$P663=PL①!$A$33)),1,0)</f>
        <v>0</v>
      </c>
      <c r="FC663" s="13">
        <f>IF(AND($AW663=PL①!$D$29,OR(入力①申請書項目!$P663="固・国A",入力①申請書項目!$P663="固・国B",入力①申請書項目!$P663="固")),1,0)</f>
        <v>0</v>
      </c>
      <c r="FE663" s="27" t="str">
        <f t="shared" si="174"/>
        <v/>
      </c>
      <c r="FF663" s="27" t="str">
        <f t="shared" si="175"/>
        <v/>
      </c>
      <c r="FG663" s="27" t="str">
        <f t="shared" si="176"/>
        <v/>
      </c>
      <c r="FH663" s="27" t="str">
        <f t="shared" si="177"/>
        <v/>
      </c>
      <c r="FI663" s="27" t="str">
        <f t="shared" si="178"/>
        <v/>
      </c>
      <c r="FK663" s="42">
        <f t="shared" si="179"/>
        <v>1</v>
      </c>
      <c r="FL663" s="42" t="str">
        <f t="shared" si="168"/>
        <v/>
      </c>
    </row>
    <row r="664" spans="4:168" x14ac:dyDescent="0.15">
      <c r="D664" s="234">
        <v>494</v>
      </c>
      <c r="E664" s="933"/>
      <c r="F664" s="934"/>
      <c r="G664" s="935"/>
      <c r="H664" s="936"/>
      <c r="I664" s="937"/>
      <c r="J664" s="938"/>
      <c r="K664" s="939"/>
      <c r="L664" s="939"/>
      <c r="M664" s="930"/>
      <c r="N664" s="931"/>
      <c r="O664" s="932"/>
      <c r="P664" s="938"/>
      <c r="Q664" s="938"/>
      <c r="R664" s="938"/>
      <c r="S664" s="938"/>
      <c r="T664" s="940"/>
      <c r="U664" s="940"/>
      <c r="V664" s="940"/>
      <c r="W664" s="940"/>
      <c r="X664" s="940"/>
      <c r="Y664" s="940"/>
      <c r="Z664" s="940"/>
      <c r="AA664" s="940"/>
      <c r="AB664" s="940"/>
      <c r="AC664" s="940"/>
      <c r="AD664" s="941"/>
      <c r="AE664" s="942"/>
      <c r="AF664" s="942"/>
      <c r="AG664" s="943"/>
      <c r="AH664" s="940"/>
      <c r="AI664" s="940"/>
      <c r="AJ664" s="938"/>
      <c r="AK664" s="938"/>
      <c r="AL664" s="938"/>
      <c r="AM664" s="938"/>
      <c r="AN664" s="944"/>
      <c r="AO664" s="944"/>
      <c r="AP664" s="944"/>
      <c r="AQ664" s="940"/>
      <c r="AR664" s="940"/>
      <c r="AS664" s="945">
        <f t="shared" si="181"/>
        <v>0</v>
      </c>
      <c r="AT664" s="945"/>
      <c r="AU664" s="945"/>
      <c r="AV664" s="945"/>
      <c r="AW664" s="946"/>
      <c r="AX664" s="947"/>
      <c r="AY664" s="948"/>
      <c r="AZ664" s="948"/>
      <c r="BA664" s="948"/>
      <c r="BB664" s="948"/>
      <c r="DT664"/>
      <c r="DU664"/>
      <c r="DV664"/>
      <c r="DW664"/>
      <c r="DX664"/>
      <c r="DY664"/>
      <c r="DZ664"/>
      <c r="EA664"/>
      <c r="EB664"/>
      <c r="EC664"/>
      <c r="EL664" s="13"/>
      <c r="EM664" s="13"/>
      <c r="EN664" s="27">
        <f t="shared" si="180"/>
        <v>0</v>
      </c>
      <c r="EO664" s="27" t="str">
        <f t="shared" si="169"/>
        <v/>
      </c>
      <c r="EP664" s="13"/>
      <c r="EQ664" s="13">
        <f>IF(AND(OR($P664="固・国A",$P664="固・国B",$P664="固"),OR($AJ664=PL①!$H$29,$AJ664=PL①!$H$30,$AJ664=PL①!$H$31)),1,0)</f>
        <v>0</v>
      </c>
      <c r="ER664" s="13">
        <f t="shared" si="170"/>
        <v>0</v>
      </c>
      <c r="ES664" s="13">
        <f>IF(ER664=0,1,IF($R$74="",0,VLOOKUP($R$74,PL②!A$58:$P$1530,ER664))+IF($AG$74="",0,VLOOKUP($AG$74,PL②!A$58:$P$1530,ER664))+IF($AV$74="",0,VLOOKUP($AV$74,PL②!A$58:$P$1530,ER664)))</f>
        <v>1</v>
      </c>
      <c r="ET664" s="13" t="str">
        <f t="shared" si="171"/>
        <v/>
      </c>
      <c r="EU664" s="13"/>
      <c r="EV664" s="13">
        <f>IF(OR($P664="固・国A",$P664="固・国B",$P664=PL①!$A$32,$P664=PL①!$A$33),1,0)</f>
        <v>1</v>
      </c>
      <c r="EY664" s="13">
        <f t="shared" si="172"/>
        <v>0</v>
      </c>
      <c r="EZ664" s="13">
        <f t="shared" si="173"/>
        <v>0</v>
      </c>
      <c r="FA664" s="13">
        <f>IF(AND($AJ664=PL①!$H$32,OR(入力①申請書項目!$P664="固・国A",入力①申請書項目!$P664="固・国B",入力①申請書項目!$P664="固")),1,0)</f>
        <v>0</v>
      </c>
      <c r="FB664" s="13">
        <f>IF(AND($R$70=PL②!$G$1,入力①申請書項目!$AJ664=PL①!$H$29,OR(入力①申請書項目!$P664="固・国A",入力①申請書項目!$P664="固・国B",入力①申請書項目!$P664=PL①!$A$32,入力①申請書項目!$P664=PL①!$A$33)),1,0)</f>
        <v>0</v>
      </c>
      <c r="FC664" s="13">
        <f>IF(AND($AW664=PL①!$D$29,OR(入力①申請書項目!$P664="固・国A",入力①申請書項目!$P664="固・国B",入力①申請書項目!$P664="固")),1,0)</f>
        <v>0</v>
      </c>
      <c r="FE664" s="27" t="str">
        <f t="shared" si="174"/>
        <v/>
      </c>
      <c r="FF664" s="27" t="str">
        <f t="shared" si="175"/>
        <v/>
      </c>
      <c r="FG664" s="27" t="str">
        <f t="shared" si="176"/>
        <v/>
      </c>
      <c r="FH664" s="27" t="str">
        <f t="shared" si="177"/>
        <v/>
      </c>
      <c r="FI664" s="27" t="str">
        <f t="shared" si="178"/>
        <v/>
      </c>
      <c r="FK664" s="42">
        <f t="shared" si="179"/>
        <v>1</v>
      </c>
      <c r="FL664" s="42" t="str">
        <f t="shared" si="168"/>
        <v/>
      </c>
    </row>
    <row r="665" spans="4:168" x14ac:dyDescent="0.15">
      <c r="D665" s="234">
        <v>495</v>
      </c>
      <c r="E665" s="933"/>
      <c r="F665" s="934"/>
      <c r="G665" s="935"/>
      <c r="H665" s="936"/>
      <c r="I665" s="937"/>
      <c r="J665" s="938"/>
      <c r="K665" s="939"/>
      <c r="L665" s="939"/>
      <c r="M665" s="930"/>
      <c r="N665" s="931"/>
      <c r="O665" s="932"/>
      <c r="P665" s="938"/>
      <c r="Q665" s="938"/>
      <c r="R665" s="938"/>
      <c r="S665" s="938"/>
      <c r="T665" s="940"/>
      <c r="U665" s="940"/>
      <c r="V665" s="940"/>
      <c r="W665" s="940"/>
      <c r="X665" s="940"/>
      <c r="Y665" s="940"/>
      <c r="Z665" s="940"/>
      <c r="AA665" s="940"/>
      <c r="AB665" s="940"/>
      <c r="AC665" s="940"/>
      <c r="AD665" s="949"/>
      <c r="AE665" s="950"/>
      <c r="AF665" s="950"/>
      <c r="AG665" s="943"/>
      <c r="AH665" s="940"/>
      <c r="AI665" s="940"/>
      <c r="AJ665" s="938"/>
      <c r="AK665" s="938"/>
      <c r="AL665" s="938"/>
      <c r="AM665" s="938"/>
      <c r="AN665" s="944"/>
      <c r="AO665" s="944"/>
      <c r="AP665" s="944"/>
      <c r="AQ665" s="940"/>
      <c r="AR665" s="940"/>
      <c r="AS665" s="945">
        <f t="shared" si="181"/>
        <v>0</v>
      </c>
      <c r="AT665" s="945"/>
      <c r="AU665" s="945"/>
      <c r="AV665" s="945"/>
      <c r="AW665" s="946"/>
      <c r="AX665" s="947"/>
      <c r="AY665" s="948"/>
      <c r="AZ665" s="948"/>
      <c r="BA665" s="948"/>
      <c r="BB665" s="948"/>
      <c r="DT665"/>
      <c r="DU665"/>
      <c r="DV665"/>
      <c r="DW665"/>
      <c r="DX665"/>
      <c r="DY665"/>
      <c r="DZ665"/>
      <c r="EA665"/>
      <c r="EB665"/>
      <c r="EC665"/>
      <c r="EL665" s="13"/>
      <c r="EM665" s="13"/>
      <c r="EN665" s="27">
        <f t="shared" si="180"/>
        <v>0</v>
      </c>
      <c r="EO665" s="27" t="str">
        <f t="shared" si="169"/>
        <v/>
      </c>
      <c r="EP665" s="13"/>
      <c r="EQ665" s="13">
        <f>IF(AND(OR($P665="固・国A",$P665="固・国B",$P665="固"),OR($AJ665=PL①!$H$29,$AJ665=PL①!$H$30,$AJ665=PL①!$H$31)),1,0)</f>
        <v>0</v>
      </c>
      <c r="ER665" s="13">
        <f t="shared" si="170"/>
        <v>0</v>
      </c>
      <c r="ES665" s="13">
        <f>IF(ER665=0,1,IF($R$74="",0,VLOOKUP($R$74,PL②!A$58:$P$1530,ER665))+IF($AG$74="",0,VLOOKUP($AG$74,PL②!A$58:$P$1530,ER665))+IF($AV$74="",0,VLOOKUP($AV$74,PL②!A$58:$P$1530,ER665)))</f>
        <v>1</v>
      </c>
      <c r="ET665" s="13" t="str">
        <f t="shared" si="171"/>
        <v/>
      </c>
      <c r="EU665" s="13"/>
      <c r="EV665" s="13">
        <f>IF(OR($P665="固・国A",$P665="固・国B",$P665=PL①!$A$32,$P665=PL①!$A$33),1,0)</f>
        <v>1</v>
      </c>
      <c r="EY665" s="13">
        <f t="shared" si="172"/>
        <v>0</v>
      </c>
      <c r="EZ665" s="13">
        <f t="shared" si="173"/>
        <v>0</v>
      </c>
      <c r="FA665" s="13">
        <f>IF(AND($AJ665=PL①!$H$32,OR(入力①申請書項目!$P665="固・国A",入力①申請書項目!$P665="固・国B",入力①申請書項目!$P665="固")),1,0)</f>
        <v>0</v>
      </c>
      <c r="FB665" s="13">
        <f>IF(AND($R$70=PL②!$G$1,入力①申請書項目!$AJ665=PL①!$H$29,OR(入力①申請書項目!$P665="固・国A",入力①申請書項目!$P665="固・国B",入力①申請書項目!$P665=PL①!$A$32,入力①申請書項目!$P665=PL①!$A$33)),1,0)</f>
        <v>0</v>
      </c>
      <c r="FC665" s="13">
        <f>IF(AND($AW665=PL①!$D$29,OR(入力①申請書項目!$P665="固・国A",入力①申請書項目!$P665="固・国B",入力①申請書項目!$P665="固")),1,0)</f>
        <v>0</v>
      </c>
      <c r="FE665" s="27" t="str">
        <f t="shared" si="174"/>
        <v/>
      </c>
      <c r="FF665" s="27" t="str">
        <f t="shared" si="175"/>
        <v/>
      </c>
      <c r="FG665" s="27" t="str">
        <f t="shared" si="176"/>
        <v/>
      </c>
      <c r="FH665" s="27" t="str">
        <f t="shared" si="177"/>
        <v/>
      </c>
      <c r="FI665" s="27" t="str">
        <f t="shared" si="178"/>
        <v/>
      </c>
      <c r="FK665" s="42">
        <f t="shared" si="179"/>
        <v>1</v>
      </c>
      <c r="FL665" s="42" t="str">
        <f t="shared" si="168"/>
        <v/>
      </c>
    </row>
    <row r="666" spans="4:168" x14ac:dyDescent="0.15">
      <c r="D666" s="234">
        <v>496</v>
      </c>
      <c r="E666" s="933"/>
      <c r="F666" s="934"/>
      <c r="G666" s="935"/>
      <c r="H666" s="936"/>
      <c r="I666" s="937"/>
      <c r="J666" s="938"/>
      <c r="K666" s="939"/>
      <c r="L666" s="939"/>
      <c r="M666" s="930"/>
      <c r="N666" s="931"/>
      <c r="O666" s="932"/>
      <c r="P666" s="938"/>
      <c r="Q666" s="938"/>
      <c r="R666" s="938"/>
      <c r="S666" s="938"/>
      <c r="T666" s="940"/>
      <c r="U666" s="940"/>
      <c r="V666" s="940"/>
      <c r="W666" s="940"/>
      <c r="X666" s="940"/>
      <c r="Y666" s="940"/>
      <c r="Z666" s="940"/>
      <c r="AA666" s="940"/>
      <c r="AB666" s="940"/>
      <c r="AC666" s="940"/>
      <c r="AD666" s="941"/>
      <c r="AE666" s="942"/>
      <c r="AF666" s="942"/>
      <c r="AG666" s="952"/>
      <c r="AH666" s="952"/>
      <c r="AI666" s="943"/>
      <c r="AJ666" s="953"/>
      <c r="AK666" s="954"/>
      <c r="AL666" s="954"/>
      <c r="AM666" s="955"/>
      <c r="AN666" s="944"/>
      <c r="AO666" s="944"/>
      <c r="AP666" s="944"/>
      <c r="AQ666" s="951"/>
      <c r="AR666" s="952"/>
      <c r="AS666" s="945">
        <f t="shared" si="181"/>
        <v>0</v>
      </c>
      <c r="AT666" s="945"/>
      <c r="AU666" s="945"/>
      <c r="AV666" s="945"/>
      <c r="AW666" s="946"/>
      <c r="AX666" s="947"/>
      <c r="AY666" s="948"/>
      <c r="AZ666" s="948"/>
      <c r="BA666" s="948"/>
      <c r="BB666" s="948"/>
      <c r="DT666"/>
      <c r="DU666"/>
      <c r="DV666"/>
      <c r="DW666"/>
      <c r="DX666"/>
      <c r="DY666"/>
      <c r="DZ666"/>
      <c r="EA666"/>
      <c r="EB666"/>
      <c r="EC666"/>
      <c r="EL666" s="13"/>
      <c r="EM666" s="13"/>
      <c r="EN666" s="27">
        <f t="shared" si="180"/>
        <v>0</v>
      </c>
      <c r="EO666" s="27" t="str">
        <f t="shared" si="169"/>
        <v/>
      </c>
      <c r="EP666" s="13"/>
      <c r="EQ666" s="13">
        <f>IF(AND(OR($P666="固・国A",$P666="固・国B",$P666="固"),OR($AJ666=PL①!$H$29,$AJ666=PL①!$H$30,$AJ666=PL①!$H$31)),1,0)</f>
        <v>0</v>
      </c>
      <c r="ER666" s="13">
        <f t="shared" si="170"/>
        <v>0</v>
      </c>
      <c r="ES666" s="13">
        <f>IF(ER666=0,1,IF($R$74="",0,VLOOKUP($R$74,PL②!A$58:$P$1530,ER666))+IF($AG$74="",0,VLOOKUP($AG$74,PL②!A$58:$P$1530,ER666))+IF($AV$74="",0,VLOOKUP($AV$74,PL②!A$58:$P$1530,ER666)))</f>
        <v>1</v>
      </c>
      <c r="ET666" s="13" t="str">
        <f t="shared" si="171"/>
        <v/>
      </c>
      <c r="EU666" s="13"/>
      <c r="EV666" s="13">
        <f>IF(OR($P666="固・国A",$P666="固・国B",$P666=PL①!$A$32,$P666=PL①!$A$33),1,0)</f>
        <v>1</v>
      </c>
      <c r="EY666" s="13">
        <f t="shared" si="172"/>
        <v>0</v>
      </c>
      <c r="EZ666" s="13">
        <f t="shared" si="173"/>
        <v>0</v>
      </c>
      <c r="FA666" s="13">
        <f>IF(AND($AJ666=PL①!$H$32,OR(入力①申請書項目!$P666="固・国A",入力①申請書項目!$P666="固・国B",入力①申請書項目!$P666="固")),1,0)</f>
        <v>0</v>
      </c>
      <c r="FB666" s="13">
        <f>IF(AND($R$70=PL②!$G$1,入力①申請書項目!$AJ666=PL①!$H$29,OR(入力①申請書項目!$P666="固・国A",入力①申請書項目!$P666="固・国B",入力①申請書項目!$P666=PL①!$A$32,入力①申請書項目!$P666=PL①!$A$33)),1,0)</f>
        <v>0</v>
      </c>
      <c r="FC666" s="13">
        <f>IF(AND($AW666=PL①!$D$29,OR(入力①申請書項目!$P666="固・国A",入力①申請書項目!$P666="固・国B",入力①申請書項目!$P666="固")),1,0)</f>
        <v>0</v>
      </c>
      <c r="FE666" s="27" t="str">
        <f t="shared" si="174"/>
        <v/>
      </c>
      <c r="FF666" s="27" t="str">
        <f t="shared" si="175"/>
        <v/>
      </c>
      <c r="FG666" s="27" t="str">
        <f t="shared" si="176"/>
        <v/>
      </c>
      <c r="FH666" s="27" t="str">
        <f t="shared" si="177"/>
        <v/>
      </c>
      <c r="FI666" s="27" t="str">
        <f t="shared" si="178"/>
        <v/>
      </c>
      <c r="FK666" s="42">
        <f t="shared" si="179"/>
        <v>1</v>
      </c>
      <c r="FL666" s="42" t="str">
        <f t="shared" si="168"/>
        <v/>
      </c>
    </row>
    <row r="667" spans="4:168" x14ac:dyDescent="0.15">
      <c r="D667" s="234">
        <v>497</v>
      </c>
      <c r="E667" s="933"/>
      <c r="F667" s="934"/>
      <c r="G667" s="935"/>
      <c r="H667" s="936"/>
      <c r="I667" s="937"/>
      <c r="J667" s="938"/>
      <c r="K667" s="939"/>
      <c r="L667" s="939"/>
      <c r="M667" s="930"/>
      <c r="N667" s="931"/>
      <c r="O667" s="932"/>
      <c r="P667" s="938"/>
      <c r="Q667" s="938"/>
      <c r="R667" s="938"/>
      <c r="S667" s="938"/>
      <c r="T667" s="940"/>
      <c r="U667" s="940"/>
      <c r="V667" s="940"/>
      <c r="W667" s="940"/>
      <c r="X667" s="940"/>
      <c r="Y667" s="940"/>
      <c r="Z667" s="940"/>
      <c r="AA667" s="940"/>
      <c r="AB667" s="940"/>
      <c r="AC667" s="940"/>
      <c r="AD667" s="941"/>
      <c r="AE667" s="942"/>
      <c r="AF667" s="942"/>
      <c r="AG667" s="943"/>
      <c r="AH667" s="940"/>
      <c r="AI667" s="940"/>
      <c r="AJ667" s="938"/>
      <c r="AK667" s="938"/>
      <c r="AL667" s="938"/>
      <c r="AM667" s="938"/>
      <c r="AN667" s="944"/>
      <c r="AO667" s="944"/>
      <c r="AP667" s="944"/>
      <c r="AQ667" s="940"/>
      <c r="AR667" s="940"/>
      <c r="AS667" s="945">
        <f t="shared" si="181"/>
        <v>0</v>
      </c>
      <c r="AT667" s="945"/>
      <c r="AU667" s="945"/>
      <c r="AV667" s="945"/>
      <c r="AW667" s="946"/>
      <c r="AX667" s="947"/>
      <c r="AY667" s="948"/>
      <c r="AZ667" s="948"/>
      <c r="BA667" s="948"/>
      <c r="BB667" s="948"/>
      <c r="DT667"/>
      <c r="DU667"/>
      <c r="DV667"/>
      <c r="DW667"/>
      <c r="DX667"/>
      <c r="DY667"/>
      <c r="DZ667"/>
      <c r="EA667"/>
      <c r="EB667"/>
      <c r="EC667"/>
      <c r="EL667" s="13"/>
      <c r="EM667" s="13"/>
      <c r="EN667" s="27">
        <f t="shared" si="180"/>
        <v>0</v>
      </c>
      <c r="EO667" s="27" t="str">
        <f t="shared" si="169"/>
        <v/>
      </c>
      <c r="EP667" s="13"/>
      <c r="EQ667" s="13">
        <f>IF(AND(OR($P667="固・国A",$P667="固・国B",$P667="固"),OR($AJ667=PL①!$H$29,$AJ667=PL①!$H$30,$AJ667=PL①!$H$31)),1,0)</f>
        <v>0</v>
      </c>
      <c r="ER667" s="13">
        <f t="shared" si="170"/>
        <v>0</v>
      </c>
      <c r="ES667" s="13">
        <f>IF(ER667=0,1,IF($R$74="",0,VLOOKUP($R$74,PL②!A$58:$P$1530,ER667))+IF($AG$74="",0,VLOOKUP($AG$74,PL②!A$58:$P$1530,ER667))+IF($AV$74="",0,VLOOKUP($AV$74,PL②!A$58:$P$1530,ER667)))</f>
        <v>1</v>
      </c>
      <c r="ET667" s="13" t="str">
        <f t="shared" si="171"/>
        <v/>
      </c>
      <c r="EU667" s="13"/>
      <c r="EV667" s="13">
        <f>IF(OR($P667="固・国A",$P667="固・国B",$P667=PL①!$A$32,$P667=PL①!$A$33),1,0)</f>
        <v>1</v>
      </c>
      <c r="EY667" s="13">
        <f t="shared" si="172"/>
        <v>0</v>
      </c>
      <c r="EZ667" s="13">
        <f t="shared" si="173"/>
        <v>0</v>
      </c>
      <c r="FA667" s="13">
        <f>IF(AND($AJ667=PL①!$H$32,OR(入力①申請書項目!$P667="固・国A",入力①申請書項目!$P667="固・国B",入力①申請書項目!$P667="固")),1,0)</f>
        <v>0</v>
      </c>
      <c r="FB667" s="13">
        <f>IF(AND($R$70=PL②!$G$1,入力①申請書項目!$AJ667=PL①!$H$29,OR(入力①申請書項目!$P667="固・国A",入力①申請書項目!$P667="固・国B",入力①申請書項目!$P667=PL①!$A$32,入力①申請書項目!$P667=PL①!$A$33)),1,0)</f>
        <v>0</v>
      </c>
      <c r="FC667" s="13">
        <f>IF(AND($AW667=PL①!$D$29,OR(入力①申請書項目!$P667="固・国A",入力①申請書項目!$P667="固・国B",入力①申請書項目!$P667="固")),1,0)</f>
        <v>0</v>
      </c>
      <c r="FE667" s="27" t="str">
        <f t="shared" si="174"/>
        <v/>
      </c>
      <c r="FF667" s="27" t="str">
        <f t="shared" si="175"/>
        <v/>
      </c>
      <c r="FG667" s="27" t="str">
        <f t="shared" si="176"/>
        <v/>
      </c>
      <c r="FH667" s="27" t="str">
        <f t="shared" si="177"/>
        <v/>
      </c>
      <c r="FI667" s="27" t="str">
        <f t="shared" si="178"/>
        <v/>
      </c>
      <c r="FK667" s="42">
        <f t="shared" si="179"/>
        <v>1</v>
      </c>
      <c r="FL667" s="42" t="str">
        <f t="shared" si="168"/>
        <v/>
      </c>
    </row>
    <row r="668" spans="4:168" x14ac:dyDescent="0.15">
      <c r="D668" s="234">
        <v>498</v>
      </c>
      <c r="E668" s="933"/>
      <c r="F668" s="934"/>
      <c r="G668" s="935"/>
      <c r="H668" s="936"/>
      <c r="I668" s="937"/>
      <c r="J668" s="938"/>
      <c r="K668" s="939"/>
      <c r="L668" s="939"/>
      <c r="M668" s="930"/>
      <c r="N668" s="931"/>
      <c r="O668" s="932"/>
      <c r="P668" s="938"/>
      <c r="Q668" s="938"/>
      <c r="R668" s="938"/>
      <c r="S668" s="938"/>
      <c r="T668" s="940"/>
      <c r="U668" s="940"/>
      <c r="V668" s="940"/>
      <c r="W668" s="940"/>
      <c r="X668" s="940"/>
      <c r="Y668" s="940"/>
      <c r="Z668" s="940"/>
      <c r="AA668" s="940"/>
      <c r="AB668" s="940"/>
      <c r="AC668" s="940"/>
      <c r="AD668" s="949"/>
      <c r="AE668" s="950"/>
      <c r="AF668" s="950"/>
      <c r="AG668" s="943"/>
      <c r="AH668" s="940"/>
      <c r="AI668" s="940"/>
      <c r="AJ668" s="938"/>
      <c r="AK668" s="938"/>
      <c r="AL668" s="938"/>
      <c r="AM668" s="938"/>
      <c r="AN668" s="944"/>
      <c r="AO668" s="944"/>
      <c r="AP668" s="944"/>
      <c r="AQ668" s="940"/>
      <c r="AR668" s="940"/>
      <c r="AS668" s="945">
        <f t="shared" si="181"/>
        <v>0</v>
      </c>
      <c r="AT668" s="945"/>
      <c r="AU668" s="945"/>
      <c r="AV668" s="945"/>
      <c r="AW668" s="946"/>
      <c r="AX668" s="947"/>
      <c r="AY668" s="948"/>
      <c r="AZ668" s="948"/>
      <c r="BA668" s="948"/>
      <c r="BB668" s="948"/>
      <c r="DT668"/>
      <c r="DU668"/>
      <c r="DV668"/>
      <c r="DW668"/>
      <c r="DX668"/>
      <c r="DY668"/>
      <c r="DZ668"/>
      <c r="EA668"/>
      <c r="EB668"/>
      <c r="EC668"/>
      <c r="EL668" s="13"/>
      <c r="EM668" s="13"/>
      <c r="EN668" s="27">
        <f t="shared" si="180"/>
        <v>0</v>
      </c>
      <c r="EO668" s="27" t="str">
        <f t="shared" si="169"/>
        <v/>
      </c>
      <c r="EP668" s="13"/>
      <c r="EQ668" s="13">
        <f>IF(AND(OR($P668="固・国A",$P668="固・国B",$P668="固"),OR($AJ668=PL①!$H$29,$AJ668=PL①!$H$30,$AJ668=PL①!$H$31)),1,0)</f>
        <v>0</v>
      </c>
      <c r="ER668" s="13">
        <f t="shared" si="170"/>
        <v>0</v>
      </c>
      <c r="ES668" s="13">
        <f>IF(ER668=0,1,IF($R$74="",0,VLOOKUP($R$74,PL②!A$58:$P$1530,ER668))+IF($AG$74="",0,VLOOKUP($AG$74,PL②!A$58:$P$1530,ER668))+IF($AV$74="",0,VLOOKUP($AV$74,PL②!A$58:$P$1530,ER668)))</f>
        <v>1</v>
      </c>
      <c r="ET668" s="13" t="str">
        <f t="shared" si="171"/>
        <v/>
      </c>
      <c r="EU668" s="13"/>
      <c r="EV668" s="13">
        <f>IF(OR($P668="固・国A",$P668="固・国B",$P668=PL①!$A$32,$P668=PL①!$A$33),1,0)</f>
        <v>1</v>
      </c>
      <c r="EY668" s="13">
        <f t="shared" si="172"/>
        <v>0</v>
      </c>
      <c r="EZ668" s="13">
        <f t="shared" si="173"/>
        <v>0</v>
      </c>
      <c r="FA668" s="13">
        <f>IF(AND($AJ668=PL①!$H$32,OR(入力①申請書項目!$P668="固・国A",入力①申請書項目!$P668="固・国B",入力①申請書項目!$P668="固")),1,0)</f>
        <v>0</v>
      </c>
      <c r="FB668" s="13">
        <f>IF(AND($R$70=PL②!$G$1,入力①申請書項目!$AJ668=PL①!$H$29,OR(入力①申請書項目!$P668="固・国A",入力①申請書項目!$P668="固・国B",入力①申請書項目!$P668=PL①!$A$32,入力①申請書項目!$P668=PL①!$A$33)),1,0)</f>
        <v>0</v>
      </c>
      <c r="FC668" s="13">
        <f>IF(AND($AW668=PL①!$D$29,OR(入力①申請書項目!$P668="固・国A",入力①申請書項目!$P668="固・国B",入力①申請書項目!$P668="固")),1,0)</f>
        <v>0</v>
      </c>
      <c r="FE668" s="27" t="str">
        <f t="shared" si="174"/>
        <v/>
      </c>
      <c r="FF668" s="27" t="str">
        <f t="shared" si="175"/>
        <v/>
      </c>
      <c r="FG668" s="27" t="str">
        <f t="shared" si="176"/>
        <v/>
      </c>
      <c r="FH668" s="27" t="str">
        <f t="shared" si="177"/>
        <v/>
      </c>
      <c r="FI668" s="27" t="str">
        <f t="shared" si="178"/>
        <v/>
      </c>
      <c r="FK668" s="42">
        <f t="shared" si="179"/>
        <v>1</v>
      </c>
      <c r="FL668" s="42" t="str">
        <f t="shared" si="168"/>
        <v/>
      </c>
    </row>
    <row r="669" spans="4:168" x14ac:dyDescent="0.15">
      <c r="D669" s="234">
        <v>499</v>
      </c>
      <c r="E669" s="933"/>
      <c r="F669" s="934"/>
      <c r="G669" s="935"/>
      <c r="H669" s="936"/>
      <c r="I669" s="937"/>
      <c r="J669" s="938"/>
      <c r="K669" s="939"/>
      <c r="L669" s="939"/>
      <c r="M669" s="930"/>
      <c r="N669" s="931"/>
      <c r="O669" s="932"/>
      <c r="P669" s="938"/>
      <c r="Q669" s="938"/>
      <c r="R669" s="938"/>
      <c r="S669" s="938"/>
      <c r="T669" s="940"/>
      <c r="U669" s="940"/>
      <c r="V669" s="940"/>
      <c r="W669" s="940"/>
      <c r="X669" s="940"/>
      <c r="Y669" s="940"/>
      <c r="Z669" s="940"/>
      <c r="AA669" s="940"/>
      <c r="AB669" s="940"/>
      <c r="AC669" s="940"/>
      <c r="AD669" s="941"/>
      <c r="AE669" s="942"/>
      <c r="AF669" s="942"/>
      <c r="AG669" s="952"/>
      <c r="AH669" s="952"/>
      <c r="AI669" s="943"/>
      <c r="AJ669" s="953"/>
      <c r="AK669" s="954"/>
      <c r="AL669" s="954"/>
      <c r="AM669" s="955"/>
      <c r="AN669" s="944"/>
      <c r="AO669" s="944"/>
      <c r="AP669" s="944"/>
      <c r="AQ669" s="951"/>
      <c r="AR669" s="952"/>
      <c r="AS669" s="945">
        <f t="shared" si="181"/>
        <v>0</v>
      </c>
      <c r="AT669" s="945"/>
      <c r="AU669" s="945"/>
      <c r="AV669" s="945"/>
      <c r="AW669" s="946"/>
      <c r="AX669" s="947"/>
      <c r="AY669" s="948"/>
      <c r="AZ669" s="948"/>
      <c r="BA669" s="948"/>
      <c r="BB669" s="948"/>
      <c r="DT669"/>
      <c r="DU669"/>
      <c r="DV669"/>
      <c r="DW669"/>
      <c r="DX669"/>
      <c r="DY669"/>
      <c r="DZ669"/>
      <c r="EA669"/>
      <c r="EB669"/>
      <c r="EC669"/>
      <c r="EL669" s="13"/>
      <c r="EM669" s="13"/>
      <c r="EN669" s="27">
        <f t="shared" si="180"/>
        <v>0</v>
      </c>
      <c r="EO669" s="27" t="str">
        <f t="shared" si="169"/>
        <v/>
      </c>
      <c r="EP669" s="13"/>
      <c r="EQ669" s="13">
        <f>IF(AND(OR($P669="固・国A",$P669="固・国B",$P669="固"),OR($AJ669=PL①!$H$29,$AJ669=PL①!$H$30,$AJ669=PL①!$H$31)),1,0)</f>
        <v>0</v>
      </c>
      <c r="ER669" s="13">
        <f t="shared" si="170"/>
        <v>0</v>
      </c>
      <c r="ES669" s="13">
        <f>IF(ER669=0,1,IF($R$74="",0,VLOOKUP($R$74,PL②!A$58:$P$1530,ER669))+IF($AG$74="",0,VLOOKUP($AG$74,PL②!A$58:$P$1530,ER669))+IF($AV$74="",0,VLOOKUP($AV$74,PL②!A$58:$P$1530,ER669)))</f>
        <v>1</v>
      </c>
      <c r="ET669" s="13" t="str">
        <f t="shared" si="171"/>
        <v/>
      </c>
      <c r="EU669" s="13"/>
      <c r="EV669" s="13">
        <f>IF(OR($P669="固・国A",$P669="固・国B",$P669=PL①!$A$32,$P669=PL①!$A$33),1,0)</f>
        <v>1</v>
      </c>
      <c r="EY669" s="13">
        <f t="shared" si="172"/>
        <v>0</v>
      </c>
      <c r="EZ669" s="13">
        <f t="shared" si="173"/>
        <v>0</v>
      </c>
      <c r="FA669" s="13">
        <f>IF(AND($AJ669=PL①!$H$32,OR(入力①申請書項目!$P669="固・国A",入力①申請書項目!$P669="固・国B",入力①申請書項目!$P669="固")),1,0)</f>
        <v>0</v>
      </c>
      <c r="FB669" s="13">
        <f>IF(AND($R$70=PL②!$G$1,入力①申請書項目!$AJ669=PL①!$H$29,OR(入力①申請書項目!$P669="固・国A",入力①申請書項目!$P669="固・国B",入力①申請書項目!$P669=PL①!$A$32,入力①申請書項目!$P669=PL①!$A$33)),1,0)</f>
        <v>0</v>
      </c>
      <c r="FC669" s="13">
        <f>IF(AND($AW669=PL①!$D$29,OR(入力①申請書項目!$P669="固・国A",入力①申請書項目!$P669="固・国B",入力①申請書項目!$P669="固")),1,0)</f>
        <v>0</v>
      </c>
      <c r="FE669" s="27" t="str">
        <f t="shared" si="174"/>
        <v/>
      </c>
      <c r="FF669" s="27" t="str">
        <f t="shared" si="175"/>
        <v/>
      </c>
      <c r="FG669" s="27" t="str">
        <f t="shared" si="176"/>
        <v/>
      </c>
      <c r="FH669" s="27" t="str">
        <f t="shared" si="177"/>
        <v/>
      </c>
      <c r="FI669" s="27" t="str">
        <f t="shared" si="178"/>
        <v/>
      </c>
      <c r="FK669" s="42">
        <f t="shared" si="179"/>
        <v>1</v>
      </c>
      <c r="FL669" s="42" t="str">
        <f t="shared" si="168"/>
        <v/>
      </c>
    </row>
    <row r="670" spans="4:168" x14ac:dyDescent="0.15">
      <c r="D670" s="234">
        <v>500</v>
      </c>
      <c r="E670" s="933"/>
      <c r="F670" s="934"/>
      <c r="G670" s="935"/>
      <c r="H670" s="936"/>
      <c r="I670" s="937"/>
      <c r="J670" s="938"/>
      <c r="K670" s="939"/>
      <c r="L670" s="939"/>
      <c r="M670" s="930"/>
      <c r="N670" s="931"/>
      <c r="O670" s="932"/>
      <c r="P670" s="938"/>
      <c r="Q670" s="938"/>
      <c r="R670" s="938"/>
      <c r="S670" s="938"/>
      <c r="T670" s="940"/>
      <c r="U670" s="940"/>
      <c r="V670" s="940"/>
      <c r="W670" s="940"/>
      <c r="X670" s="940"/>
      <c r="Y670" s="940"/>
      <c r="Z670" s="940"/>
      <c r="AA670" s="940"/>
      <c r="AB670" s="940"/>
      <c r="AC670" s="940"/>
      <c r="AD670" s="941"/>
      <c r="AE670" s="942"/>
      <c r="AF670" s="942"/>
      <c r="AG670" s="943"/>
      <c r="AH670" s="940"/>
      <c r="AI670" s="940"/>
      <c r="AJ670" s="938"/>
      <c r="AK670" s="938"/>
      <c r="AL670" s="938"/>
      <c r="AM670" s="938"/>
      <c r="AN670" s="944"/>
      <c r="AO670" s="944"/>
      <c r="AP670" s="944"/>
      <c r="AQ670" s="940"/>
      <c r="AR670" s="940"/>
      <c r="AS670" s="945">
        <f t="shared" si="181"/>
        <v>0</v>
      </c>
      <c r="AT670" s="945"/>
      <c r="AU670" s="945"/>
      <c r="AV670" s="945"/>
      <c r="AW670" s="946"/>
      <c r="AX670" s="947"/>
      <c r="AY670" s="948"/>
      <c r="AZ670" s="948"/>
      <c r="BA670" s="948"/>
      <c r="BB670" s="948"/>
      <c r="DT670"/>
      <c r="DU670"/>
      <c r="DV670"/>
      <c r="DW670"/>
      <c r="DX670"/>
      <c r="DY670"/>
      <c r="DZ670"/>
      <c r="EA670"/>
      <c r="EB670"/>
      <c r="EC670"/>
      <c r="EL670" s="13"/>
      <c r="EM670" s="13"/>
      <c r="EN670" s="27">
        <f t="shared" si="180"/>
        <v>0</v>
      </c>
      <c r="EO670" s="27" t="str">
        <f t="shared" si="169"/>
        <v/>
      </c>
      <c r="EP670" s="13"/>
      <c r="EQ670" s="13">
        <f>IF(AND(OR($P670="固・国A",$P670="固・国B",$P670="固"),OR($AJ670=PL①!$H$29,$AJ670=PL①!$H$30,$AJ670=PL①!$H$31)),1,0)</f>
        <v>0</v>
      </c>
      <c r="ER670" s="13">
        <f t="shared" si="170"/>
        <v>0</v>
      </c>
      <c r="ES670" s="13">
        <f>IF(ER670=0,1,IF($R$74="",0,VLOOKUP($R$74,PL②!A$58:$P$1530,ER670))+IF($AG$74="",0,VLOOKUP($AG$74,PL②!A$58:$P$1530,ER670))+IF($AV$74="",0,VLOOKUP($AV$74,PL②!A$58:$P$1530,ER670)))</f>
        <v>1</v>
      </c>
      <c r="ET670" s="13" t="str">
        <f t="shared" si="171"/>
        <v/>
      </c>
      <c r="EU670" s="13"/>
      <c r="EV670" s="13">
        <f>IF(OR($P670="固・国A",$P670="固・国B",$P670=PL①!$A$32,$P670=PL①!$A$33),1,0)</f>
        <v>1</v>
      </c>
      <c r="EY670" s="13">
        <f t="shared" si="172"/>
        <v>0</v>
      </c>
      <c r="EZ670" s="13">
        <f t="shared" si="173"/>
        <v>0</v>
      </c>
      <c r="FA670" s="13">
        <f>IF(AND($AJ670=PL①!$H$32,OR(入力①申請書項目!$P670="固・国A",入力①申請書項目!$P670="固・国B",入力①申請書項目!$P670="固")),1,0)</f>
        <v>0</v>
      </c>
      <c r="FB670" s="13">
        <f>IF(AND($R$70=PL②!$G$1,入力①申請書項目!$AJ670=PL①!$H$29,OR(入力①申請書項目!$P670="固・国A",入力①申請書項目!$P670="固・国B",入力①申請書項目!$P670=PL①!$A$32,入力①申請書項目!$P670=PL①!$A$33)),1,0)</f>
        <v>0</v>
      </c>
      <c r="FC670" s="13">
        <f>IF(AND($AW670=PL①!$D$29,OR(入力①申請書項目!$P670="固・国A",入力①申請書項目!$P670="固・国B",入力①申請書項目!$P670="固")),1,0)</f>
        <v>0</v>
      </c>
      <c r="FE670" s="27" t="str">
        <f t="shared" si="174"/>
        <v/>
      </c>
      <c r="FF670" s="27" t="str">
        <f t="shared" si="175"/>
        <v/>
      </c>
      <c r="FG670" s="27" t="str">
        <f t="shared" si="176"/>
        <v/>
      </c>
      <c r="FH670" s="27" t="str">
        <f t="shared" si="177"/>
        <v/>
      </c>
      <c r="FI670" s="27" t="str">
        <f t="shared" si="178"/>
        <v/>
      </c>
      <c r="FK670" s="42">
        <f t="shared" si="179"/>
        <v>1</v>
      </c>
      <c r="FL670" s="42" t="str">
        <f t="shared" si="168"/>
        <v/>
      </c>
    </row>
  </sheetData>
  <sheetProtection algorithmName="SHA-512" hashValue="HEf1tpIwTQ2rR2evCU36MUe9+IuCvWaJeSiEDYVwBv1I8JxK1NAycqdXcUIxWGfZdzSlnvm0YnXt4Z1jrTbDhg==" saltValue="K01dXCWoLJ8ufqAlWL+AeQ==" spinCount="100000" sheet="1" objects="1" scenarios="1"/>
  <mergeCells count="7301">
    <mergeCell ref="AW264:AX264"/>
    <mergeCell ref="AS263:AV263"/>
    <mergeCell ref="AG185:AI185"/>
    <mergeCell ref="AG186:AI186"/>
    <mergeCell ref="AG187:AI187"/>
    <mergeCell ref="AG188:AI188"/>
    <mergeCell ref="AG189:AI189"/>
    <mergeCell ref="AG196:AI196"/>
    <mergeCell ref="AD196:AF196"/>
    <mergeCell ref="AY219:BB219"/>
    <mergeCell ref="AY215:BB215"/>
    <mergeCell ref="AY211:BB211"/>
    <mergeCell ref="AY207:BB207"/>
    <mergeCell ref="AY185:BB185"/>
    <mergeCell ref="AQ185:AR185"/>
    <mergeCell ref="AY186:BB186"/>
    <mergeCell ref="AJ190:AM190"/>
    <mergeCell ref="AY253:BB253"/>
    <mergeCell ref="AY258:BB258"/>
    <mergeCell ref="AN254:AP254"/>
    <mergeCell ref="AQ253:AR253"/>
    <mergeCell ref="AY251:BB251"/>
    <mergeCell ref="AW251:AX251"/>
    <mergeCell ref="AW252:AX252"/>
    <mergeCell ref="AY235:BB235"/>
    <mergeCell ref="AY231:BB231"/>
    <mergeCell ref="AY227:BB227"/>
    <mergeCell ref="AY223:BB223"/>
    <mergeCell ref="AY191:BB191"/>
    <mergeCell ref="AW191:AX191"/>
    <mergeCell ref="AJ254:AM254"/>
    <mergeCell ref="AQ254:AR254"/>
    <mergeCell ref="AY259:BB259"/>
    <mergeCell ref="AJ152:AS152"/>
    <mergeCell ref="F131:AD131"/>
    <mergeCell ref="AT136:AV136"/>
    <mergeCell ref="E254:F254"/>
    <mergeCell ref="AW192:AX192"/>
    <mergeCell ref="AY189:BB189"/>
    <mergeCell ref="AY190:BB190"/>
    <mergeCell ref="G254:I254"/>
    <mergeCell ref="J254:L254"/>
    <mergeCell ref="G253:I253"/>
    <mergeCell ref="J253:L253"/>
    <mergeCell ref="P253:S253"/>
    <mergeCell ref="P254:S254"/>
    <mergeCell ref="AW135:BA135"/>
    <mergeCell ref="AF42:AK42"/>
    <mergeCell ref="AF43:AK43"/>
    <mergeCell ref="AL42:AX42"/>
    <mergeCell ref="AL43:AO43"/>
    <mergeCell ref="AQ43:AR43"/>
    <mergeCell ref="AT43:AU43"/>
    <mergeCell ref="AF44:AK44"/>
    <mergeCell ref="AL44:AX44"/>
    <mergeCell ref="AF57:AK57"/>
    <mergeCell ref="AL57:AR57"/>
    <mergeCell ref="AG183:AI183"/>
    <mergeCell ref="AG184:AI184"/>
    <mergeCell ref="AD189:AF189"/>
    <mergeCell ref="AD190:AF190"/>
    <mergeCell ref="AD191:AF191"/>
    <mergeCell ref="AD192:AF192"/>
    <mergeCell ref="AJ153:AS153"/>
    <mergeCell ref="AJ154:AS154"/>
    <mergeCell ref="AJ167:AM167"/>
    <mergeCell ref="R52:AD52"/>
    <mergeCell ref="R54:AD54"/>
    <mergeCell ref="R55:AD55"/>
    <mergeCell ref="R56:AD56"/>
    <mergeCell ref="AQ160:AR160"/>
    <mergeCell ref="AN167:AP167"/>
    <mergeCell ref="AN168:AP168"/>
    <mergeCell ref="AW162:AX162"/>
    <mergeCell ref="AW163:AX163"/>
    <mergeCell ref="AW164:AX164"/>
    <mergeCell ref="AJ185:AM185"/>
    <mergeCell ref="AW185:AX185"/>
    <mergeCell ref="E256:F256"/>
    <mergeCell ref="G256:I256"/>
    <mergeCell ref="J256:L256"/>
    <mergeCell ref="AJ256:AM256"/>
    <mergeCell ref="AN251:AP251"/>
    <mergeCell ref="AN252:AP252"/>
    <mergeCell ref="AQ251:AR251"/>
    <mergeCell ref="AQ252:AR252"/>
    <mergeCell ref="AS251:AV251"/>
    <mergeCell ref="AS252:AV252"/>
    <mergeCell ref="E248:F248"/>
    <mergeCell ref="G248:I248"/>
    <mergeCell ref="J248:L248"/>
    <mergeCell ref="AJ248:AM248"/>
    <mergeCell ref="G250:I250"/>
    <mergeCell ref="J250:L250"/>
    <mergeCell ref="AJ250:AM250"/>
    <mergeCell ref="E244:F244"/>
    <mergeCell ref="AY256:BB256"/>
    <mergeCell ref="E255:F255"/>
    <mergeCell ref="G255:I255"/>
    <mergeCell ref="J255:L255"/>
    <mergeCell ref="AJ255:AM255"/>
    <mergeCell ref="AD255:AF255"/>
    <mergeCell ref="AD256:AF256"/>
    <mergeCell ref="AG255:AI255"/>
    <mergeCell ref="AG256:AI256"/>
    <mergeCell ref="P255:S255"/>
    <mergeCell ref="P256:S256"/>
    <mergeCell ref="T255:AC255"/>
    <mergeCell ref="AW136:BA136"/>
    <mergeCell ref="AY168:BB168"/>
    <mergeCell ref="AY161:BB161"/>
    <mergeCell ref="AJ196:AM196"/>
    <mergeCell ref="AW254:AX254"/>
    <mergeCell ref="AY194:BB194"/>
    <mergeCell ref="AY187:BB187"/>
    <mergeCell ref="AY255:BB255"/>
    <mergeCell ref="AW255:AX255"/>
    <mergeCell ref="AW256:AX256"/>
    <mergeCell ref="E253:F253"/>
    <mergeCell ref="AJ251:AM251"/>
    <mergeCell ref="AD251:AF251"/>
    <mergeCell ref="AD252:AF252"/>
    <mergeCell ref="AG251:AI251"/>
    <mergeCell ref="AG252:AI252"/>
    <mergeCell ref="P251:S251"/>
    <mergeCell ref="P252:S252"/>
    <mergeCell ref="T251:AC251"/>
    <mergeCell ref="T252:AC252"/>
    <mergeCell ref="AY263:BB263"/>
    <mergeCell ref="G264:I264"/>
    <mergeCell ref="J264:L264"/>
    <mergeCell ref="AJ264:AM264"/>
    <mergeCell ref="AY264:BB264"/>
    <mergeCell ref="AJ265:AM265"/>
    <mergeCell ref="AD265:AF265"/>
    <mergeCell ref="AD266:AF266"/>
    <mergeCell ref="T253:AC253"/>
    <mergeCell ref="T254:AC254"/>
    <mergeCell ref="AN253:AP253"/>
    <mergeCell ref="AW132:BA132"/>
    <mergeCell ref="G251:I251"/>
    <mergeCell ref="P258:S258"/>
    <mergeCell ref="T257:AC257"/>
    <mergeCell ref="T258:AC258"/>
    <mergeCell ref="AS257:AV257"/>
    <mergeCell ref="AS258:AV258"/>
    <mergeCell ref="AW257:AX257"/>
    <mergeCell ref="AW258:AX258"/>
    <mergeCell ref="AY257:BB257"/>
    <mergeCell ref="AN258:AP258"/>
    <mergeCell ref="AQ257:AR257"/>
    <mergeCell ref="AW253:AX253"/>
    <mergeCell ref="AW260:AX260"/>
    <mergeCell ref="AW259:AX259"/>
    <mergeCell ref="AS261:AV261"/>
    <mergeCell ref="AN261:AP261"/>
    <mergeCell ref="AS259:AV259"/>
    <mergeCell ref="AS260:AV260"/>
    <mergeCell ref="AS264:AV264"/>
    <mergeCell ref="AW263:AX263"/>
    <mergeCell ref="AQ261:AR261"/>
    <mergeCell ref="AQ262:AR262"/>
    <mergeCell ref="P267:S267"/>
    <mergeCell ref="AQ266:AR266"/>
    <mergeCell ref="AQ267:AR267"/>
    <mergeCell ref="AW267:AX267"/>
    <mergeCell ref="AW265:AX265"/>
    <mergeCell ref="AW266:AX266"/>
    <mergeCell ref="T266:AC266"/>
    <mergeCell ref="T267:AC267"/>
    <mergeCell ref="AS266:AV266"/>
    <mergeCell ref="AS267:AV267"/>
    <mergeCell ref="AW261:AX261"/>
    <mergeCell ref="AW262:AX262"/>
    <mergeCell ref="T256:AC256"/>
    <mergeCell ref="AN255:AP255"/>
    <mergeCell ref="AN256:AP256"/>
    <mergeCell ref="AS255:AV255"/>
    <mergeCell ref="AS256:AV256"/>
    <mergeCell ref="P266:S266"/>
    <mergeCell ref="AJ262:AM262"/>
    <mergeCell ref="T260:AC260"/>
    <mergeCell ref="AN259:AP259"/>
    <mergeCell ref="AN260:AP260"/>
    <mergeCell ref="P260:S260"/>
    <mergeCell ref="AN262:AP262"/>
    <mergeCell ref="AJ263:AM263"/>
    <mergeCell ref="AD263:AF263"/>
    <mergeCell ref="AD264:AF264"/>
    <mergeCell ref="P263:S263"/>
    <mergeCell ref="P264:S264"/>
    <mergeCell ref="P265:S265"/>
    <mergeCell ref="AY261:BB261"/>
    <mergeCell ref="AY260:BB260"/>
    <mergeCell ref="P259:S259"/>
    <mergeCell ref="AY262:BB262"/>
    <mergeCell ref="AS262:AV262"/>
    <mergeCell ref="T262:AC262"/>
    <mergeCell ref="AN268:AP268"/>
    <mergeCell ref="E267:F267"/>
    <mergeCell ref="AN266:AP266"/>
    <mergeCell ref="AN267:AP267"/>
    <mergeCell ref="AS265:AV265"/>
    <mergeCell ref="G267:I267"/>
    <mergeCell ref="J267:L267"/>
    <mergeCell ref="AJ267:AM267"/>
    <mergeCell ref="E266:F266"/>
    <mergeCell ref="E261:F261"/>
    <mergeCell ref="G261:I261"/>
    <mergeCell ref="J261:L261"/>
    <mergeCell ref="AJ261:AM261"/>
    <mergeCell ref="AD261:AF261"/>
    <mergeCell ref="AG261:AI261"/>
    <mergeCell ref="T264:AC264"/>
    <mergeCell ref="T265:AC265"/>
    <mergeCell ref="AN263:AP263"/>
    <mergeCell ref="AN264:AP264"/>
    <mergeCell ref="E264:F264"/>
    <mergeCell ref="AS268:AV268"/>
    <mergeCell ref="P261:S261"/>
    <mergeCell ref="P262:S262"/>
    <mergeCell ref="AG268:AI268"/>
    <mergeCell ref="AQ259:AR259"/>
    <mergeCell ref="AQ260:AR260"/>
    <mergeCell ref="E260:F260"/>
    <mergeCell ref="G260:I260"/>
    <mergeCell ref="J260:L260"/>
    <mergeCell ref="AJ260:AM260"/>
    <mergeCell ref="E259:F259"/>
    <mergeCell ref="G259:I259"/>
    <mergeCell ref="J259:L259"/>
    <mergeCell ref="AJ259:AM259"/>
    <mergeCell ref="AD259:AF259"/>
    <mergeCell ref="AD260:AF260"/>
    <mergeCell ref="AG259:AI259"/>
    <mergeCell ref="AG260:AI260"/>
    <mergeCell ref="E269:F269"/>
    <mergeCell ref="G269:I269"/>
    <mergeCell ref="J269:L269"/>
    <mergeCell ref="AJ269:AM269"/>
    <mergeCell ref="AG264:AI264"/>
    <mergeCell ref="AG263:AI263"/>
    <mergeCell ref="AD262:AF262"/>
    <mergeCell ref="AG262:AI262"/>
    <mergeCell ref="G265:I265"/>
    <mergeCell ref="J265:L265"/>
    <mergeCell ref="E262:F262"/>
    <mergeCell ref="G262:I262"/>
    <mergeCell ref="J262:L262"/>
    <mergeCell ref="E263:F263"/>
    <mergeCell ref="G263:I263"/>
    <mergeCell ref="J263:L263"/>
    <mergeCell ref="T263:AC263"/>
    <mergeCell ref="AY267:BB267"/>
    <mergeCell ref="E268:F268"/>
    <mergeCell ref="G268:I268"/>
    <mergeCell ref="J268:L268"/>
    <mergeCell ref="AJ268:AM268"/>
    <mergeCell ref="AY268:BB268"/>
    <mergeCell ref="P268:S268"/>
    <mergeCell ref="P269:S269"/>
    <mergeCell ref="AQ268:AR268"/>
    <mergeCell ref="AQ269:AR269"/>
    <mergeCell ref="AW268:AX268"/>
    <mergeCell ref="AW269:AX269"/>
    <mergeCell ref="AG265:AI265"/>
    <mergeCell ref="G266:I266"/>
    <mergeCell ref="J266:L266"/>
    <mergeCell ref="AJ266:AM266"/>
    <mergeCell ref="AG266:AI266"/>
    <mergeCell ref="AG267:AI267"/>
    <mergeCell ref="AD267:AF267"/>
    <mergeCell ref="AD268:AF268"/>
    <mergeCell ref="AD269:AF269"/>
    <mergeCell ref="AN269:AP269"/>
    <mergeCell ref="AY269:BB269"/>
    <mergeCell ref="AY266:BB266"/>
    <mergeCell ref="AG269:AI269"/>
    <mergeCell ref="T268:AC268"/>
    <mergeCell ref="T269:AC269"/>
    <mergeCell ref="E265:F265"/>
    <mergeCell ref="AY265:BB265"/>
    <mergeCell ref="AN265:AP265"/>
    <mergeCell ref="G258:I258"/>
    <mergeCell ref="AY254:BB254"/>
    <mergeCell ref="AQ255:AR255"/>
    <mergeCell ref="AQ256:AR256"/>
    <mergeCell ref="AN257:AP257"/>
    <mergeCell ref="AQ258:AR258"/>
    <mergeCell ref="M251:O251"/>
    <mergeCell ref="M252:O252"/>
    <mergeCell ref="M253:O253"/>
    <mergeCell ref="M254:O254"/>
    <mergeCell ref="M255:O255"/>
    <mergeCell ref="M256:O256"/>
    <mergeCell ref="M257:O257"/>
    <mergeCell ref="M258:O258"/>
    <mergeCell ref="E258:F258"/>
    <mergeCell ref="J258:L258"/>
    <mergeCell ref="E257:F257"/>
    <mergeCell ref="G257:I257"/>
    <mergeCell ref="J257:L257"/>
    <mergeCell ref="AJ257:AM257"/>
    <mergeCell ref="AD257:AF257"/>
    <mergeCell ref="AD258:AF258"/>
    <mergeCell ref="AG257:AI257"/>
    <mergeCell ref="AG258:AI258"/>
    <mergeCell ref="P257:S257"/>
    <mergeCell ref="E252:F252"/>
    <mergeCell ref="G252:I252"/>
    <mergeCell ref="J252:L252"/>
    <mergeCell ref="AJ252:AM252"/>
    <mergeCell ref="AY252:BB252"/>
    <mergeCell ref="E251:F251"/>
    <mergeCell ref="J251:L251"/>
    <mergeCell ref="AY248:BB248"/>
    <mergeCell ref="E247:F247"/>
    <mergeCell ref="G247:I247"/>
    <mergeCell ref="J247:L247"/>
    <mergeCell ref="AJ247:AM247"/>
    <mergeCell ref="AD247:AF247"/>
    <mergeCell ref="AD248:AF248"/>
    <mergeCell ref="AG247:AI247"/>
    <mergeCell ref="AG248:AI248"/>
    <mergeCell ref="P247:S247"/>
    <mergeCell ref="P248:S248"/>
    <mergeCell ref="T247:AC247"/>
    <mergeCell ref="T248:AC248"/>
    <mergeCell ref="AN247:AP247"/>
    <mergeCell ref="AN248:AP248"/>
    <mergeCell ref="AQ247:AR247"/>
    <mergeCell ref="AQ248:AR248"/>
    <mergeCell ref="AS247:AV247"/>
    <mergeCell ref="AS248:AV248"/>
    <mergeCell ref="AW247:AX247"/>
    <mergeCell ref="AW248:AX248"/>
    <mergeCell ref="AY247:BB247"/>
    <mergeCell ref="M247:O247"/>
    <mergeCell ref="M248:O248"/>
    <mergeCell ref="AY250:BB250"/>
    <mergeCell ref="E249:F249"/>
    <mergeCell ref="G249:I249"/>
    <mergeCell ref="J249:L249"/>
    <mergeCell ref="AJ249:AM249"/>
    <mergeCell ref="AD249:AF249"/>
    <mergeCell ref="AD250:AF250"/>
    <mergeCell ref="AG249:AI249"/>
    <mergeCell ref="AG250:AI250"/>
    <mergeCell ref="P249:S249"/>
    <mergeCell ref="P250:S250"/>
    <mergeCell ref="T249:AC249"/>
    <mergeCell ref="T250:AC250"/>
    <mergeCell ref="AN249:AP249"/>
    <mergeCell ref="AN250:AP250"/>
    <mergeCell ref="AQ249:AR249"/>
    <mergeCell ref="AQ250:AR250"/>
    <mergeCell ref="AS249:AV249"/>
    <mergeCell ref="AS250:AV250"/>
    <mergeCell ref="AW249:AX249"/>
    <mergeCell ref="AY249:BB249"/>
    <mergeCell ref="M249:O249"/>
    <mergeCell ref="M250:O250"/>
    <mergeCell ref="E250:F250"/>
    <mergeCell ref="G244:I244"/>
    <mergeCell ref="J244:L244"/>
    <mergeCell ref="AJ244:AM244"/>
    <mergeCell ref="AY244:BB244"/>
    <mergeCell ref="E243:F243"/>
    <mergeCell ref="G243:I243"/>
    <mergeCell ref="J243:L243"/>
    <mergeCell ref="AJ243:AM243"/>
    <mergeCell ref="AD243:AF243"/>
    <mergeCell ref="AD244:AF244"/>
    <mergeCell ref="AG243:AI243"/>
    <mergeCell ref="AG244:AI244"/>
    <mergeCell ref="P243:S243"/>
    <mergeCell ref="P244:S244"/>
    <mergeCell ref="T243:AC243"/>
    <mergeCell ref="T244:AC244"/>
    <mergeCell ref="AN243:AP243"/>
    <mergeCell ref="AN244:AP244"/>
    <mergeCell ref="AQ243:AR243"/>
    <mergeCell ref="AQ244:AR244"/>
    <mergeCell ref="AS243:AV243"/>
    <mergeCell ref="AS244:AV244"/>
    <mergeCell ref="AW243:AX243"/>
    <mergeCell ref="AW244:AX244"/>
    <mergeCell ref="AY243:BB243"/>
    <mergeCell ref="M243:O243"/>
    <mergeCell ref="M244:O244"/>
    <mergeCell ref="E246:F246"/>
    <mergeCell ref="G246:I246"/>
    <mergeCell ref="J246:L246"/>
    <mergeCell ref="AJ246:AM246"/>
    <mergeCell ref="AY246:BB246"/>
    <mergeCell ref="E245:F245"/>
    <mergeCell ref="G245:I245"/>
    <mergeCell ref="J245:L245"/>
    <mergeCell ref="AJ245:AM245"/>
    <mergeCell ref="AD245:AF245"/>
    <mergeCell ref="AD246:AF246"/>
    <mergeCell ref="AG245:AI245"/>
    <mergeCell ref="AG246:AI246"/>
    <mergeCell ref="P245:S245"/>
    <mergeCell ref="P246:S246"/>
    <mergeCell ref="T245:AC245"/>
    <mergeCell ref="T246:AC246"/>
    <mergeCell ref="AN245:AP245"/>
    <mergeCell ref="AN246:AP246"/>
    <mergeCell ref="AQ245:AR245"/>
    <mergeCell ref="AQ246:AR246"/>
    <mergeCell ref="AS245:AV245"/>
    <mergeCell ref="AS246:AV246"/>
    <mergeCell ref="AW246:AX246"/>
    <mergeCell ref="AW245:AX245"/>
    <mergeCell ref="AY245:BB245"/>
    <mergeCell ref="M245:O245"/>
    <mergeCell ref="M246:O246"/>
    <mergeCell ref="E240:F240"/>
    <mergeCell ref="G240:I240"/>
    <mergeCell ref="J240:L240"/>
    <mergeCell ref="AJ240:AM240"/>
    <mergeCell ref="AY240:BB240"/>
    <mergeCell ref="E239:F239"/>
    <mergeCell ref="G239:I239"/>
    <mergeCell ref="J239:L239"/>
    <mergeCell ref="AJ239:AM239"/>
    <mergeCell ref="AD239:AF239"/>
    <mergeCell ref="AD240:AF240"/>
    <mergeCell ref="AG239:AI239"/>
    <mergeCell ref="AG240:AI240"/>
    <mergeCell ref="P239:S239"/>
    <mergeCell ref="P240:S240"/>
    <mergeCell ref="T239:AC239"/>
    <mergeCell ref="T240:AC240"/>
    <mergeCell ref="AN239:AP239"/>
    <mergeCell ref="AN240:AP240"/>
    <mergeCell ref="AQ239:AR239"/>
    <mergeCell ref="AQ240:AR240"/>
    <mergeCell ref="AS239:AV239"/>
    <mergeCell ref="AS240:AV240"/>
    <mergeCell ref="AW239:AX239"/>
    <mergeCell ref="AW240:AX240"/>
    <mergeCell ref="AY239:BB239"/>
    <mergeCell ref="M239:O239"/>
    <mergeCell ref="M240:O240"/>
    <mergeCell ref="E242:F242"/>
    <mergeCell ref="G242:I242"/>
    <mergeCell ref="J242:L242"/>
    <mergeCell ref="AJ242:AM242"/>
    <mergeCell ref="AY242:BB242"/>
    <mergeCell ref="E241:F241"/>
    <mergeCell ref="G241:I241"/>
    <mergeCell ref="J241:L241"/>
    <mergeCell ref="AJ241:AM241"/>
    <mergeCell ref="AD241:AF241"/>
    <mergeCell ref="AD242:AF242"/>
    <mergeCell ref="AG241:AI241"/>
    <mergeCell ref="AG242:AI242"/>
    <mergeCell ref="P241:S241"/>
    <mergeCell ref="P242:S242"/>
    <mergeCell ref="T241:AC241"/>
    <mergeCell ref="T242:AC242"/>
    <mergeCell ref="AN241:AP241"/>
    <mergeCell ref="AN242:AP242"/>
    <mergeCell ref="AQ241:AR241"/>
    <mergeCell ref="AQ242:AR242"/>
    <mergeCell ref="AS241:AV241"/>
    <mergeCell ref="AS242:AV242"/>
    <mergeCell ref="AW242:AX242"/>
    <mergeCell ref="AY241:BB241"/>
    <mergeCell ref="AW241:AX241"/>
    <mergeCell ref="M241:O241"/>
    <mergeCell ref="M242:O242"/>
    <mergeCell ref="E236:F236"/>
    <mergeCell ref="G236:I236"/>
    <mergeCell ref="J236:L236"/>
    <mergeCell ref="AJ236:AM236"/>
    <mergeCell ref="AY236:BB236"/>
    <mergeCell ref="E235:F235"/>
    <mergeCell ref="G235:I235"/>
    <mergeCell ref="J235:L235"/>
    <mergeCell ref="AJ235:AM235"/>
    <mergeCell ref="AD235:AF235"/>
    <mergeCell ref="AD236:AF236"/>
    <mergeCell ref="AG235:AI235"/>
    <mergeCell ref="AG236:AI236"/>
    <mergeCell ref="P235:S235"/>
    <mergeCell ref="P236:S236"/>
    <mergeCell ref="T235:AC235"/>
    <mergeCell ref="T236:AC236"/>
    <mergeCell ref="AN235:AP235"/>
    <mergeCell ref="AN236:AP236"/>
    <mergeCell ref="AQ235:AR235"/>
    <mergeCell ref="AQ236:AR236"/>
    <mergeCell ref="AS235:AV235"/>
    <mergeCell ref="AS236:AV236"/>
    <mergeCell ref="AW235:AX235"/>
    <mergeCell ref="AW236:AX236"/>
    <mergeCell ref="M235:O235"/>
    <mergeCell ref="M236:O236"/>
    <mergeCell ref="E238:F238"/>
    <mergeCell ref="G238:I238"/>
    <mergeCell ref="J238:L238"/>
    <mergeCell ref="AJ238:AM238"/>
    <mergeCell ref="AY238:BB238"/>
    <mergeCell ref="E237:F237"/>
    <mergeCell ref="G237:I237"/>
    <mergeCell ref="J237:L237"/>
    <mergeCell ref="AJ237:AM237"/>
    <mergeCell ref="AD237:AF237"/>
    <mergeCell ref="AD238:AF238"/>
    <mergeCell ref="AG237:AI237"/>
    <mergeCell ref="AG238:AI238"/>
    <mergeCell ref="P237:S237"/>
    <mergeCell ref="P238:S238"/>
    <mergeCell ref="T237:AC237"/>
    <mergeCell ref="T238:AC238"/>
    <mergeCell ref="AN237:AP237"/>
    <mergeCell ref="AN238:AP238"/>
    <mergeCell ref="AQ237:AR237"/>
    <mergeCell ref="AQ238:AR238"/>
    <mergeCell ref="AS237:AV237"/>
    <mergeCell ref="AS238:AV238"/>
    <mergeCell ref="AW237:AX237"/>
    <mergeCell ref="AW238:AX238"/>
    <mergeCell ref="AY237:BB237"/>
    <mergeCell ref="M237:O237"/>
    <mergeCell ref="M238:O238"/>
    <mergeCell ref="E232:F232"/>
    <mergeCell ref="G232:I232"/>
    <mergeCell ref="J232:L232"/>
    <mergeCell ref="AJ232:AM232"/>
    <mergeCell ref="AY232:BB232"/>
    <mergeCell ref="E231:F231"/>
    <mergeCell ref="G231:I231"/>
    <mergeCell ref="J231:L231"/>
    <mergeCell ref="AJ231:AM231"/>
    <mergeCell ref="AD231:AF231"/>
    <mergeCell ref="AD232:AF232"/>
    <mergeCell ref="AG231:AI231"/>
    <mergeCell ref="AG232:AI232"/>
    <mergeCell ref="P231:S231"/>
    <mergeCell ref="P232:S232"/>
    <mergeCell ref="T231:AC231"/>
    <mergeCell ref="T232:AC232"/>
    <mergeCell ref="AN231:AP231"/>
    <mergeCell ref="AN232:AP232"/>
    <mergeCell ref="AQ231:AR231"/>
    <mergeCell ref="AQ232:AR232"/>
    <mergeCell ref="AS231:AV231"/>
    <mergeCell ref="AS232:AV232"/>
    <mergeCell ref="AW231:AX231"/>
    <mergeCell ref="AW232:AX232"/>
    <mergeCell ref="M231:O231"/>
    <mergeCell ref="M232:O232"/>
    <mergeCell ref="E234:F234"/>
    <mergeCell ref="G234:I234"/>
    <mergeCell ref="J234:L234"/>
    <mergeCell ref="AJ234:AM234"/>
    <mergeCell ref="AY234:BB234"/>
    <mergeCell ref="E233:F233"/>
    <mergeCell ref="G233:I233"/>
    <mergeCell ref="J233:L233"/>
    <mergeCell ref="AJ233:AM233"/>
    <mergeCell ref="AD233:AF233"/>
    <mergeCell ref="AD234:AF234"/>
    <mergeCell ref="AG233:AI233"/>
    <mergeCell ref="AG234:AI234"/>
    <mergeCell ref="P233:S233"/>
    <mergeCell ref="P234:S234"/>
    <mergeCell ref="T233:AC233"/>
    <mergeCell ref="T234:AC234"/>
    <mergeCell ref="AN233:AP233"/>
    <mergeCell ref="AN234:AP234"/>
    <mergeCell ref="AQ233:AR233"/>
    <mergeCell ref="AQ234:AR234"/>
    <mergeCell ref="AS233:AV233"/>
    <mergeCell ref="AS234:AV234"/>
    <mergeCell ref="AW233:AX233"/>
    <mergeCell ref="AW234:AX234"/>
    <mergeCell ref="AY233:BB233"/>
    <mergeCell ref="M233:O233"/>
    <mergeCell ref="M234:O234"/>
    <mergeCell ref="E228:F228"/>
    <mergeCell ref="G228:I228"/>
    <mergeCell ref="J228:L228"/>
    <mergeCell ref="AJ228:AM228"/>
    <mergeCell ref="AY228:BB228"/>
    <mergeCell ref="E227:F227"/>
    <mergeCell ref="G227:I227"/>
    <mergeCell ref="J227:L227"/>
    <mergeCell ref="AJ227:AM227"/>
    <mergeCell ref="AD227:AF227"/>
    <mergeCell ref="AD228:AF228"/>
    <mergeCell ref="AG227:AI227"/>
    <mergeCell ref="AG228:AI228"/>
    <mergeCell ref="P227:S227"/>
    <mergeCell ref="P228:S228"/>
    <mergeCell ref="T227:AC227"/>
    <mergeCell ref="T228:AC228"/>
    <mergeCell ref="AN227:AP227"/>
    <mergeCell ref="AN228:AP228"/>
    <mergeCell ref="AQ227:AR227"/>
    <mergeCell ref="AQ228:AR228"/>
    <mergeCell ref="AS227:AV227"/>
    <mergeCell ref="AS228:AV228"/>
    <mergeCell ref="AW227:AX227"/>
    <mergeCell ref="AW228:AX228"/>
    <mergeCell ref="M227:O227"/>
    <mergeCell ref="M228:O228"/>
    <mergeCell ref="E230:F230"/>
    <mergeCell ref="G230:I230"/>
    <mergeCell ref="J230:L230"/>
    <mergeCell ref="AJ230:AM230"/>
    <mergeCell ref="AY230:BB230"/>
    <mergeCell ref="E229:F229"/>
    <mergeCell ref="G229:I229"/>
    <mergeCell ref="J229:L229"/>
    <mergeCell ref="AJ229:AM229"/>
    <mergeCell ref="AD229:AF229"/>
    <mergeCell ref="AD230:AF230"/>
    <mergeCell ref="AG229:AI229"/>
    <mergeCell ref="AG230:AI230"/>
    <mergeCell ref="P229:S229"/>
    <mergeCell ref="P230:S230"/>
    <mergeCell ref="T229:AC229"/>
    <mergeCell ref="T230:AC230"/>
    <mergeCell ref="AN229:AP229"/>
    <mergeCell ref="AN230:AP230"/>
    <mergeCell ref="AQ229:AR229"/>
    <mergeCell ref="AQ230:AR230"/>
    <mergeCell ref="AS229:AV229"/>
    <mergeCell ref="AS230:AV230"/>
    <mergeCell ref="AW229:AX229"/>
    <mergeCell ref="AW230:AX230"/>
    <mergeCell ref="AY229:BB229"/>
    <mergeCell ref="M229:O229"/>
    <mergeCell ref="M230:O230"/>
    <mergeCell ref="E224:F224"/>
    <mergeCell ref="G224:I224"/>
    <mergeCell ref="J224:L224"/>
    <mergeCell ref="AJ224:AM224"/>
    <mergeCell ref="AY224:BB224"/>
    <mergeCell ref="E223:F223"/>
    <mergeCell ref="G223:I223"/>
    <mergeCell ref="J223:L223"/>
    <mergeCell ref="AJ223:AM223"/>
    <mergeCell ref="AD223:AF223"/>
    <mergeCell ref="AD224:AF224"/>
    <mergeCell ref="AG223:AI223"/>
    <mergeCell ref="AG224:AI224"/>
    <mergeCell ref="P223:S223"/>
    <mergeCell ref="P224:S224"/>
    <mergeCell ref="T223:AC223"/>
    <mergeCell ref="T224:AC224"/>
    <mergeCell ref="AN223:AP223"/>
    <mergeCell ref="AN224:AP224"/>
    <mergeCell ref="AQ223:AR223"/>
    <mergeCell ref="AQ224:AR224"/>
    <mergeCell ref="AS223:AV223"/>
    <mergeCell ref="AS224:AV224"/>
    <mergeCell ref="AW223:AX223"/>
    <mergeCell ref="AW224:AX224"/>
    <mergeCell ref="M223:O223"/>
    <mergeCell ref="M224:O224"/>
    <mergeCell ref="E226:F226"/>
    <mergeCell ref="G226:I226"/>
    <mergeCell ref="J226:L226"/>
    <mergeCell ref="AJ226:AM226"/>
    <mergeCell ref="AY226:BB226"/>
    <mergeCell ref="E225:F225"/>
    <mergeCell ref="G225:I225"/>
    <mergeCell ref="J225:L225"/>
    <mergeCell ref="AJ225:AM225"/>
    <mergeCell ref="AD225:AF225"/>
    <mergeCell ref="AD226:AF226"/>
    <mergeCell ref="AG225:AI225"/>
    <mergeCell ref="AG226:AI226"/>
    <mergeCell ref="P225:S225"/>
    <mergeCell ref="P226:S226"/>
    <mergeCell ref="T225:AC225"/>
    <mergeCell ref="T226:AC226"/>
    <mergeCell ref="AN225:AP225"/>
    <mergeCell ref="AN226:AP226"/>
    <mergeCell ref="AQ225:AR225"/>
    <mergeCell ref="AQ226:AR226"/>
    <mergeCell ref="AS225:AV225"/>
    <mergeCell ref="AS226:AV226"/>
    <mergeCell ref="AW225:AX225"/>
    <mergeCell ref="AW226:AX226"/>
    <mergeCell ref="AY225:BB225"/>
    <mergeCell ref="M225:O225"/>
    <mergeCell ref="M226:O226"/>
    <mergeCell ref="E220:F220"/>
    <mergeCell ref="G220:I220"/>
    <mergeCell ref="J220:L220"/>
    <mergeCell ref="AJ220:AM220"/>
    <mergeCell ref="AY220:BB220"/>
    <mergeCell ref="E219:F219"/>
    <mergeCell ref="G219:I219"/>
    <mergeCell ref="J219:L219"/>
    <mergeCell ref="AJ219:AM219"/>
    <mergeCell ref="AD219:AF219"/>
    <mergeCell ref="AD220:AF220"/>
    <mergeCell ref="AG219:AI219"/>
    <mergeCell ref="AG220:AI220"/>
    <mergeCell ref="P219:S219"/>
    <mergeCell ref="P220:S220"/>
    <mergeCell ref="T219:AC219"/>
    <mergeCell ref="T220:AC220"/>
    <mergeCell ref="AN219:AP219"/>
    <mergeCell ref="AN220:AP220"/>
    <mergeCell ref="AQ219:AR219"/>
    <mergeCell ref="AQ220:AR220"/>
    <mergeCell ref="AS219:AV219"/>
    <mergeCell ref="AS220:AV220"/>
    <mergeCell ref="AW219:AX219"/>
    <mergeCell ref="AW220:AX220"/>
    <mergeCell ref="M219:O219"/>
    <mergeCell ref="M220:O220"/>
    <mergeCell ref="E222:F222"/>
    <mergeCell ref="G222:I222"/>
    <mergeCell ref="J222:L222"/>
    <mergeCell ref="AJ222:AM222"/>
    <mergeCell ref="AY222:BB222"/>
    <mergeCell ref="E221:F221"/>
    <mergeCell ref="G221:I221"/>
    <mergeCell ref="J221:L221"/>
    <mergeCell ref="AJ221:AM221"/>
    <mergeCell ref="AD221:AF221"/>
    <mergeCell ref="AD222:AF222"/>
    <mergeCell ref="AG221:AI221"/>
    <mergeCell ref="AG222:AI222"/>
    <mergeCell ref="P221:S221"/>
    <mergeCell ref="P222:S222"/>
    <mergeCell ref="T221:AC221"/>
    <mergeCell ref="T222:AC222"/>
    <mergeCell ref="AN221:AP221"/>
    <mergeCell ref="AN222:AP222"/>
    <mergeCell ref="AQ221:AR221"/>
    <mergeCell ref="AQ222:AR222"/>
    <mergeCell ref="AS221:AV221"/>
    <mergeCell ref="AS222:AV222"/>
    <mergeCell ref="AW221:AX221"/>
    <mergeCell ref="AW222:AX222"/>
    <mergeCell ref="AY221:BB221"/>
    <mergeCell ref="M221:O221"/>
    <mergeCell ref="M222:O222"/>
    <mergeCell ref="E216:F216"/>
    <mergeCell ref="G216:I216"/>
    <mergeCell ref="J216:L216"/>
    <mergeCell ref="AJ216:AM216"/>
    <mergeCell ref="AY216:BB216"/>
    <mergeCell ref="E215:F215"/>
    <mergeCell ref="G215:I215"/>
    <mergeCell ref="J215:L215"/>
    <mergeCell ref="AJ215:AM215"/>
    <mergeCell ref="AD215:AF215"/>
    <mergeCell ref="AD216:AF216"/>
    <mergeCell ref="AG215:AI215"/>
    <mergeCell ref="AG216:AI216"/>
    <mergeCell ref="P215:S215"/>
    <mergeCell ref="P216:S216"/>
    <mergeCell ref="T215:AC215"/>
    <mergeCell ref="T216:AC216"/>
    <mergeCell ref="AN215:AP215"/>
    <mergeCell ref="AN216:AP216"/>
    <mergeCell ref="AQ215:AR215"/>
    <mergeCell ref="AQ216:AR216"/>
    <mergeCell ref="AS215:AV215"/>
    <mergeCell ref="AS216:AV216"/>
    <mergeCell ref="AW216:AX216"/>
    <mergeCell ref="AW215:AX215"/>
    <mergeCell ref="M215:O215"/>
    <mergeCell ref="M216:O216"/>
    <mergeCell ref="E218:F218"/>
    <mergeCell ref="G218:I218"/>
    <mergeCell ref="J218:L218"/>
    <mergeCell ref="AJ218:AM218"/>
    <mergeCell ref="AY218:BB218"/>
    <mergeCell ref="E217:F217"/>
    <mergeCell ref="G217:I217"/>
    <mergeCell ref="J217:L217"/>
    <mergeCell ref="AJ217:AM217"/>
    <mergeCell ref="AD217:AF217"/>
    <mergeCell ref="AD218:AF218"/>
    <mergeCell ref="AG217:AI217"/>
    <mergeCell ref="AG218:AI218"/>
    <mergeCell ref="P217:S217"/>
    <mergeCell ref="P218:S218"/>
    <mergeCell ref="T217:AC217"/>
    <mergeCell ref="T218:AC218"/>
    <mergeCell ref="AN217:AP217"/>
    <mergeCell ref="AN218:AP218"/>
    <mergeCell ref="AQ217:AR217"/>
    <mergeCell ref="AQ218:AR218"/>
    <mergeCell ref="AS217:AV217"/>
    <mergeCell ref="AS218:AV218"/>
    <mergeCell ref="AW217:AX217"/>
    <mergeCell ref="AW218:AX218"/>
    <mergeCell ref="AY217:BB217"/>
    <mergeCell ref="M217:O217"/>
    <mergeCell ref="M218:O218"/>
    <mergeCell ref="E212:F212"/>
    <mergeCell ref="G212:I212"/>
    <mergeCell ref="J212:L212"/>
    <mergeCell ref="AJ212:AM212"/>
    <mergeCell ref="AY212:BB212"/>
    <mergeCell ref="E211:F211"/>
    <mergeCell ref="G211:I211"/>
    <mergeCell ref="J211:L211"/>
    <mergeCell ref="AJ211:AM211"/>
    <mergeCell ref="AD211:AF211"/>
    <mergeCell ref="AD212:AF212"/>
    <mergeCell ref="AG211:AI211"/>
    <mergeCell ref="AG212:AI212"/>
    <mergeCell ref="P212:S212"/>
    <mergeCell ref="AN212:AP212"/>
    <mergeCell ref="AQ212:AR212"/>
    <mergeCell ref="AS211:AV211"/>
    <mergeCell ref="AS212:AV212"/>
    <mergeCell ref="T211:AC211"/>
    <mergeCell ref="T212:AC212"/>
    <mergeCell ref="AW211:AX211"/>
    <mergeCell ref="AW212:AX212"/>
    <mergeCell ref="P211:S211"/>
    <mergeCell ref="AN211:AP211"/>
    <mergeCell ref="AQ211:AR211"/>
    <mergeCell ref="M211:O211"/>
    <mergeCell ref="M212:O212"/>
    <mergeCell ref="E214:F214"/>
    <mergeCell ref="G214:I214"/>
    <mergeCell ref="J214:L214"/>
    <mergeCell ref="AJ214:AM214"/>
    <mergeCell ref="AY214:BB214"/>
    <mergeCell ref="E213:F213"/>
    <mergeCell ref="G213:I213"/>
    <mergeCell ref="J213:L213"/>
    <mergeCell ref="AJ213:AM213"/>
    <mergeCell ref="AD213:AF213"/>
    <mergeCell ref="AD214:AF214"/>
    <mergeCell ref="AG213:AI213"/>
    <mergeCell ref="AG214:AI214"/>
    <mergeCell ref="P213:S213"/>
    <mergeCell ref="P214:S214"/>
    <mergeCell ref="AN213:AP213"/>
    <mergeCell ref="AN214:AP214"/>
    <mergeCell ref="AQ213:AR213"/>
    <mergeCell ref="AQ214:AR214"/>
    <mergeCell ref="AS213:AV213"/>
    <mergeCell ref="AS214:AV214"/>
    <mergeCell ref="T213:AC213"/>
    <mergeCell ref="T214:AC214"/>
    <mergeCell ref="AW213:AX213"/>
    <mergeCell ref="AW214:AX214"/>
    <mergeCell ref="AY213:BB213"/>
    <mergeCell ref="M213:O213"/>
    <mergeCell ref="M214:O214"/>
    <mergeCell ref="E208:F208"/>
    <mergeCell ref="G208:I208"/>
    <mergeCell ref="J208:L208"/>
    <mergeCell ref="AJ208:AM208"/>
    <mergeCell ref="AY208:BB208"/>
    <mergeCell ref="E207:F207"/>
    <mergeCell ref="G207:I207"/>
    <mergeCell ref="J207:L207"/>
    <mergeCell ref="AJ207:AM207"/>
    <mergeCell ref="AD207:AF207"/>
    <mergeCell ref="AD208:AF208"/>
    <mergeCell ref="AG207:AI207"/>
    <mergeCell ref="AG208:AI208"/>
    <mergeCell ref="AS207:AV207"/>
    <mergeCell ref="AS208:AV208"/>
    <mergeCell ref="T207:AC207"/>
    <mergeCell ref="T208:AC208"/>
    <mergeCell ref="AW207:AX207"/>
    <mergeCell ref="AW208:AX208"/>
    <mergeCell ref="AN207:AP207"/>
    <mergeCell ref="P207:S207"/>
    <mergeCell ref="P208:S208"/>
    <mergeCell ref="AN208:AP208"/>
    <mergeCell ref="AQ207:AR207"/>
    <mergeCell ref="AQ208:AR208"/>
    <mergeCell ref="M207:O207"/>
    <mergeCell ref="M208:O208"/>
    <mergeCell ref="E210:F210"/>
    <mergeCell ref="G210:I210"/>
    <mergeCell ref="J210:L210"/>
    <mergeCell ref="AJ210:AM210"/>
    <mergeCell ref="AY210:BB210"/>
    <mergeCell ref="E209:F209"/>
    <mergeCell ref="G209:I209"/>
    <mergeCell ref="J209:L209"/>
    <mergeCell ref="AJ209:AM209"/>
    <mergeCell ref="AD209:AF209"/>
    <mergeCell ref="AD210:AF210"/>
    <mergeCell ref="AG209:AI209"/>
    <mergeCell ref="AG210:AI210"/>
    <mergeCell ref="AS209:AV209"/>
    <mergeCell ref="AS210:AV210"/>
    <mergeCell ref="T209:AC209"/>
    <mergeCell ref="T210:AC210"/>
    <mergeCell ref="AW209:AX209"/>
    <mergeCell ref="AW210:AX210"/>
    <mergeCell ref="P209:S209"/>
    <mergeCell ref="P210:S210"/>
    <mergeCell ref="AN209:AP209"/>
    <mergeCell ref="AN210:AP210"/>
    <mergeCell ref="AQ209:AR209"/>
    <mergeCell ref="AQ210:AR210"/>
    <mergeCell ref="AY209:BB209"/>
    <mergeCell ref="M209:O209"/>
    <mergeCell ref="M210:O210"/>
    <mergeCell ref="E204:F204"/>
    <mergeCell ref="G204:I204"/>
    <mergeCell ref="J204:L204"/>
    <mergeCell ref="AJ204:AM204"/>
    <mergeCell ref="AY204:BB204"/>
    <mergeCell ref="E203:F203"/>
    <mergeCell ref="G203:I203"/>
    <mergeCell ref="J203:L203"/>
    <mergeCell ref="AJ203:AM203"/>
    <mergeCell ref="AD203:AF203"/>
    <mergeCell ref="AD204:AF204"/>
    <mergeCell ref="P203:S203"/>
    <mergeCell ref="P204:S204"/>
    <mergeCell ref="T203:AC203"/>
    <mergeCell ref="T204:AC204"/>
    <mergeCell ref="AG203:AI203"/>
    <mergeCell ref="AG204:AI204"/>
    <mergeCell ref="AQ203:AR203"/>
    <mergeCell ref="AQ204:AR204"/>
    <mergeCell ref="AW203:AX203"/>
    <mergeCell ref="AW204:AX204"/>
    <mergeCell ref="AN203:AP203"/>
    <mergeCell ref="AN204:AP204"/>
    <mergeCell ref="AS203:AV203"/>
    <mergeCell ref="AS204:AV204"/>
    <mergeCell ref="M203:O203"/>
    <mergeCell ref="M204:O204"/>
    <mergeCell ref="E206:F206"/>
    <mergeCell ref="G206:I206"/>
    <mergeCell ref="J206:L206"/>
    <mergeCell ref="AJ206:AM206"/>
    <mergeCell ref="AY206:BB206"/>
    <mergeCell ref="E205:F205"/>
    <mergeCell ref="G205:I205"/>
    <mergeCell ref="J205:L205"/>
    <mergeCell ref="AJ205:AM205"/>
    <mergeCell ref="AD205:AF205"/>
    <mergeCell ref="AD206:AF206"/>
    <mergeCell ref="P205:S205"/>
    <mergeCell ref="P206:S206"/>
    <mergeCell ref="T205:AC205"/>
    <mergeCell ref="T206:AC206"/>
    <mergeCell ref="AG205:AI205"/>
    <mergeCell ref="AG206:AI206"/>
    <mergeCell ref="AQ205:AR205"/>
    <mergeCell ref="AQ206:AR206"/>
    <mergeCell ref="AW205:AX205"/>
    <mergeCell ref="AW206:AX206"/>
    <mergeCell ref="AN205:AP205"/>
    <mergeCell ref="AN206:AP206"/>
    <mergeCell ref="AS205:AV205"/>
    <mergeCell ref="AS206:AV206"/>
    <mergeCell ref="AY205:BB205"/>
    <mergeCell ref="M205:O205"/>
    <mergeCell ref="M206:O206"/>
    <mergeCell ref="AJ200:AM200"/>
    <mergeCell ref="AY200:BB200"/>
    <mergeCell ref="E199:F199"/>
    <mergeCell ref="G199:I199"/>
    <mergeCell ref="J199:L199"/>
    <mergeCell ref="AJ199:AM199"/>
    <mergeCell ref="AD199:AF199"/>
    <mergeCell ref="AD200:AF200"/>
    <mergeCell ref="P199:S199"/>
    <mergeCell ref="P200:S200"/>
    <mergeCell ref="T199:AC199"/>
    <mergeCell ref="T200:AC200"/>
    <mergeCell ref="AN199:AP199"/>
    <mergeCell ref="AG199:AI199"/>
    <mergeCell ref="AG200:AI200"/>
    <mergeCell ref="AQ199:AR199"/>
    <mergeCell ref="AQ200:AR200"/>
    <mergeCell ref="AW199:AX199"/>
    <mergeCell ref="AW200:AX200"/>
    <mergeCell ref="AN200:AP200"/>
    <mergeCell ref="AS200:AV200"/>
    <mergeCell ref="AS199:AV199"/>
    <mergeCell ref="T192:AC192"/>
    <mergeCell ref="E202:F202"/>
    <mergeCell ref="G202:I202"/>
    <mergeCell ref="J202:L202"/>
    <mergeCell ref="AJ202:AM202"/>
    <mergeCell ref="AY202:BB202"/>
    <mergeCell ref="E201:F201"/>
    <mergeCell ref="G201:I201"/>
    <mergeCell ref="J201:L201"/>
    <mergeCell ref="AJ201:AM201"/>
    <mergeCell ref="AD201:AF201"/>
    <mergeCell ref="AD202:AF202"/>
    <mergeCell ref="P201:S201"/>
    <mergeCell ref="P202:S202"/>
    <mergeCell ref="T201:AC201"/>
    <mergeCell ref="T202:AC202"/>
    <mergeCell ref="AS201:AV201"/>
    <mergeCell ref="AG201:AI201"/>
    <mergeCell ref="AG202:AI202"/>
    <mergeCell ref="AQ201:AR201"/>
    <mergeCell ref="AQ202:AR202"/>
    <mergeCell ref="AW201:AX201"/>
    <mergeCell ref="AW202:AX202"/>
    <mergeCell ref="AN201:AP201"/>
    <mergeCell ref="AN202:AP202"/>
    <mergeCell ref="AS202:AV202"/>
    <mergeCell ref="AY201:BB201"/>
    <mergeCell ref="M201:O201"/>
    <mergeCell ref="M202:O202"/>
    <mergeCell ref="E200:F200"/>
    <mergeCell ref="G200:I200"/>
    <mergeCell ref="J200:L200"/>
    <mergeCell ref="AS197:AV197"/>
    <mergeCell ref="E192:F192"/>
    <mergeCell ref="G192:I192"/>
    <mergeCell ref="J192:L192"/>
    <mergeCell ref="AJ192:AM192"/>
    <mergeCell ref="AY192:BB192"/>
    <mergeCell ref="P192:S192"/>
    <mergeCell ref="AW195:AX195"/>
    <mergeCell ref="E195:F195"/>
    <mergeCell ref="G195:I195"/>
    <mergeCell ref="J195:L195"/>
    <mergeCell ref="AS196:AV196"/>
    <mergeCell ref="E188:F188"/>
    <mergeCell ref="G188:I188"/>
    <mergeCell ref="J188:L188"/>
    <mergeCell ref="P187:S187"/>
    <mergeCell ref="E194:F194"/>
    <mergeCell ref="G194:I194"/>
    <mergeCell ref="J194:L194"/>
    <mergeCell ref="AJ194:AM194"/>
    <mergeCell ref="P196:S196"/>
    <mergeCell ref="E190:F190"/>
    <mergeCell ref="G190:I190"/>
    <mergeCell ref="J190:L190"/>
    <mergeCell ref="P195:S195"/>
    <mergeCell ref="G196:I196"/>
    <mergeCell ref="J196:L196"/>
    <mergeCell ref="AD193:AF193"/>
    <mergeCell ref="AD195:AF195"/>
    <mergeCell ref="AW196:AX196"/>
    <mergeCell ref="AY196:BB196"/>
    <mergeCell ref="AN196:AP196"/>
    <mergeCell ref="AJ186:AM186"/>
    <mergeCell ref="E197:F197"/>
    <mergeCell ref="AY197:BB197"/>
    <mergeCell ref="J197:L197"/>
    <mergeCell ref="AJ197:AM197"/>
    <mergeCell ref="AD197:AF197"/>
    <mergeCell ref="P197:S197"/>
    <mergeCell ref="AW197:AX197"/>
    <mergeCell ref="AY195:BB195"/>
    <mergeCell ref="E196:F196"/>
    <mergeCell ref="AD198:AF198"/>
    <mergeCell ref="P198:S198"/>
    <mergeCell ref="AW198:AX198"/>
    <mergeCell ref="AG197:AI197"/>
    <mergeCell ref="AG198:AI198"/>
    <mergeCell ref="J185:L185"/>
    <mergeCell ref="P186:S186"/>
    <mergeCell ref="E198:F198"/>
    <mergeCell ref="G198:I198"/>
    <mergeCell ref="J198:L198"/>
    <mergeCell ref="AJ198:AM198"/>
    <mergeCell ref="AY198:BB198"/>
    <mergeCell ref="AY193:BB193"/>
    <mergeCell ref="T196:AC196"/>
    <mergeCell ref="T197:AC197"/>
    <mergeCell ref="T198:AC198"/>
    <mergeCell ref="AQ196:AR196"/>
    <mergeCell ref="AQ197:AR197"/>
    <mergeCell ref="AQ198:AR198"/>
    <mergeCell ref="G197:I197"/>
    <mergeCell ref="AG192:AI192"/>
    <mergeCell ref="AG195:AI195"/>
    <mergeCell ref="E186:F186"/>
    <mergeCell ref="G186:I186"/>
    <mergeCell ref="J186:L186"/>
    <mergeCell ref="E185:F185"/>
    <mergeCell ref="G185:I185"/>
    <mergeCell ref="E180:F180"/>
    <mergeCell ref="G180:I180"/>
    <mergeCell ref="J180:L180"/>
    <mergeCell ref="AJ180:AM180"/>
    <mergeCell ref="AJ191:AM191"/>
    <mergeCell ref="P191:S191"/>
    <mergeCell ref="E189:F189"/>
    <mergeCell ref="G189:I189"/>
    <mergeCell ref="J189:L189"/>
    <mergeCell ref="AJ189:AM189"/>
    <mergeCell ref="P189:S189"/>
    <mergeCell ref="P190:S190"/>
    <mergeCell ref="AG190:AI190"/>
    <mergeCell ref="P188:S188"/>
    <mergeCell ref="E191:F191"/>
    <mergeCell ref="G191:I191"/>
    <mergeCell ref="J191:L191"/>
    <mergeCell ref="J187:L187"/>
    <mergeCell ref="AJ187:AM187"/>
    <mergeCell ref="E187:F187"/>
    <mergeCell ref="G187:I187"/>
    <mergeCell ref="AJ188:AM188"/>
    <mergeCell ref="E184:F184"/>
    <mergeCell ref="G184:I184"/>
    <mergeCell ref="T187:AC187"/>
    <mergeCell ref="T188:AC188"/>
    <mergeCell ref="T189:AC189"/>
    <mergeCell ref="AS179:AV179"/>
    <mergeCell ref="E169:F169"/>
    <mergeCell ref="E163:F163"/>
    <mergeCell ref="E193:F193"/>
    <mergeCell ref="G193:I193"/>
    <mergeCell ref="J193:L193"/>
    <mergeCell ref="AJ193:AM193"/>
    <mergeCell ref="AD194:AF194"/>
    <mergeCell ref="P193:S193"/>
    <mergeCell ref="P194:S194"/>
    <mergeCell ref="AW193:AX193"/>
    <mergeCell ref="AW194:AX194"/>
    <mergeCell ref="AG193:AI193"/>
    <mergeCell ref="AG194:AI194"/>
    <mergeCell ref="AQ193:AR193"/>
    <mergeCell ref="AQ194:AR194"/>
    <mergeCell ref="T193:AC193"/>
    <mergeCell ref="T194:AC194"/>
    <mergeCell ref="AS188:AV188"/>
    <mergeCell ref="AD187:AF187"/>
    <mergeCell ref="AD188:AF188"/>
    <mergeCell ref="AD179:AI179"/>
    <mergeCell ref="AW180:AX180"/>
    <mergeCell ref="AW181:AX181"/>
    <mergeCell ref="AD183:AF183"/>
    <mergeCell ref="AD184:AF184"/>
    <mergeCell ref="E182:F182"/>
    <mergeCell ref="G182:I182"/>
    <mergeCell ref="J182:L182"/>
    <mergeCell ref="AW186:AX186"/>
    <mergeCell ref="P185:S185"/>
    <mergeCell ref="AS185:AV185"/>
    <mergeCell ref="AS180:AV180"/>
    <mergeCell ref="E179:F179"/>
    <mergeCell ref="AJ166:AM166"/>
    <mergeCell ref="G169:I169"/>
    <mergeCell ref="G179:I179"/>
    <mergeCell ref="J179:L179"/>
    <mergeCell ref="AJ179:AM179"/>
    <mergeCell ref="AW179:AX179"/>
    <mergeCell ref="P180:S180"/>
    <mergeCell ref="P181:S181"/>
    <mergeCell ref="P182:S182"/>
    <mergeCell ref="AJ182:AM182"/>
    <mergeCell ref="AY182:BB182"/>
    <mergeCell ref="AG180:AI180"/>
    <mergeCell ref="AG181:AI181"/>
    <mergeCell ref="AG182:AI182"/>
    <mergeCell ref="AN181:AP181"/>
    <mergeCell ref="AN182:AP182"/>
    <mergeCell ref="AQ179:AR179"/>
    <mergeCell ref="AQ180:AR180"/>
    <mergeCell ref="AN179:AP179"/>
    <mergeCell ref="AY180:BB180"/>
    <mergeCell ref="P179:S179"/>
    <mergeCell ref="M179:O179"/>
    <mergeCell ref="M180:O180"/>
    <mergeCell ref="M181:O181"/>
    <mergeCell ref="M182:O182"/>
    <mergeCell ref="J169:L169"/>
    <mergeCell ref="AG169:AI169"/>
    <mergeCell ref="P169:S169"/>
    <mergeCell ref="AJ169:AM169"/>
    <mergeCell ref="M169:O169"/>
    <mergeCell ref="Z150:AI150"/>
    <mergeCell ref="Z151:AI151"/>
    <mergeCell ref="E151:F151"/>
    <mergeCell ref="E159:F159"/>
    <mergeCell ref="E161:F161"/>
    <mergeCell ref="E162:F162"/>
    <mergeCell ref="J184:L184"/>
    <mergeCell ref="AJ184:AM184"/>
    <mergeCell ref="AY184:BB184"/>
    <mergeCell ref="E183:F183"/>
    <mergeCell ref="G183:I183"/>
    <mergeCell ref="J183:L183"/>
    <mergeCell ref="AJ183:AM183"/>
    <mergeCell ref="AW183:AX183"/>
    <mergeCell ref="AW184:AX184"/>
    <mergeCell ref="P183:S183"/>
    <mergeCell ref="P184:S184"/>
    <mergeCell ref="E181:F181"/>
    <mergeCell ref="G181:I181"/>
    <mergeCell ref="J181:L181"/>
    <mergeCell ref="AJ181:AM181"/>
    <mergeCell ref="AW182:AX182"/>
    <mergeCell ref="AS181:AV181"/>
    <mergeCell ref="AS182:AV182"/>
    <mergeCell ref="AD180:AF180"/>
    <mergeCell ref="AD181:AF181"/>
    <mergeCell ref="AD182:AF182"/>
    <mergeCell ref="AY181:BB181"/>
    <mergeCell ref="AN180:AP180"/>
    <mergeCell ref="AQ184:AR184"/>
    <mergeCell ref="AS184:AV184"/>
    <mergeCell ref="AN184:AP184"/>
    <mergeCell ref="M167:O167"/>
    <mergeCell ref="M168:O168"/>
    <mergeCell ref="AJ165:AM165"/>
    <mergeCell ref="E144:F144"/>
    <mergeCell ref="C1:G1"/>
    <mergeCell ref="V100:Y100"/>
    <mergeCell ref="Z100:AA100"/>
    <mergeCell ref="AL100:AM100"/>
    <mergeCell ref="J165:L165"/>
    <mergeCell ref="J166:L166"/>
    <mergeCell ref="AL104:AM104"/>
    <mergeCell ref="AH105:AK105"/>
    <mergeCell ref="AL105:AM105"/>
    <mergeCell ref="G165:I165"/>
    <mergeCell ref="G166:I166"/>
    <mergeCell ref="E150:F150"/>
    <mergeCell ref="AG70:AS70"/>
    <mergeCell ref="AG71:AS71"/>
    <mergeCell ref="AG72:AS72"/>
    <mergeCell ref="AG73:AS73"/>
    <mergeCell ref="AG74:AS74"/>
    <mergeCell ref="Z105:AA105"/>
    <mergeCell ref="P164:S164"/>
    <mergeCell ref="P165:S165"/>
    <mergeCell ref="T160:AC160"/>
    <mergeCell ref="T161:AC161"/>
    <mergeCell ref="T162:AC162"/>
    <mergeCell ref="G151:Y151"/>
    <mergeCell ref="Z146:AI146"/>
    <mergeCell ref="Z147:AI147"/>
    <mergeCell ref="Z148:AI148"/>
    <mergeCell ref="Z149:AI149"/>
    <mergeCell ref="E153:F153"/>
    <mergeCell ref="G153:Y153"/>
    <mergeCell ref="Z153:AI153"/>
    <mergeCell ref="E168:F168"/>
    <mergeCell ref="J167:L167"/>
    <mergeCell ref="E164:F164"/>
    <mergeCell ref="G148:Y148"/>
    <mergeCell ref="G149:Y149"/>
    <mergeCell ref="E145:F145"/>
    <mergeCell ref="E66:Q66"/>
    <mergeCell ref="G146:Y146"/>
    <mergeCell ref="G147:Y147"/>
    <mergeCell ref="AJ150:AS150"/>
    <mergeCell ref="AJ151:AS151"/>
    <mergeCell ref="AQ167:AR167"/>
    <mergeCell ref="AQ168:AR168"/>
    <mergeCell ref="AG162:AI162"/>
    <mergeCell ref="AG163:AI163"/>
    <mergeCell ref="AG164:AI164"/>
    <mergeCell ref="AG165:AI165"/>
    <mergeCell ref="AG166:AI166"/>
    <mergeCell ref="AG167:AI167"/>
    <mergeCell ref="AG168:AI168"/>
    <mergeCell ref="AD164:AF164"/>
    <mergeCell ref="T159:AC159"/>
    <mergeCell ref="J159:L159"/>
    <mergeCell ref="J161:L161"/>
    <mergeCell ref="J162:L162"/>
    <mergeCell ref="J163:L163"/>
    <mergeCell ref="AD166:AF166"/>
    <mergeCell ref="AQ166:AR166"/>
    <mergeCell ref="AG160:AI160"/>
    <mergeCell ref="Z145:AI145"/>
    <mergeCell ref="AJ145:AS145"/>
    <mergeCell ref="AJ144:AS144"/>
    <mergeCell ref="AJ146:AS146"/>
    <mergeCell ref="AJ147:AS147"/>
    <mergeCell ref="AJ148:AS148"/>
    <mergeCell ref="AJ149:AS149"/>
    <mergeCell ref="R123:AD123"/>
    <mergeCell ref="E119:Q119"/>
    <mergeCell ref="E120:Q120"/>
    <mergeCell ref="E121:Q121"/>
    <mergeCell ref="E122:Q122"/>
    <mergeCell ref="E128:BB128"/>
    <mergeCell ref="BB131:BN131"/>
    <mergeCell ref="R124:AD124"/>
    <mergeCell ref="R127:BB127"/>
    <mergeCell ref="P167:S167"/>
    <mergeCell ref="T163:AC163"/>
    <mergeCell ref="T164:AC164"/>
    <mergeCell ref="T165:AC165"/>
    <mergeCell ref="T166:AC166"/>
    <mergeCell ref="T167:AC167"/>
    <mergeCell ref="G167:I167"/>
    <mergeCell ref="E152:F152"/>
    <mergeCell ref="G152:Y152"/>
    <mergeCell ref="Z152:AI152"/>
    <mergeCell ref="E166:F166"/>
    <mergeCell ref="E154:F154"/>
    <mergeCell ref="G154:Y154"/>
    <mergeCell ref="Z154:AI154"/>
    <mergeCell ref="G159:I159"/>
    <mergeCell ref="G161:I161"/>
    <mergeCell ref="AT130:AV130"/>
    <mergeCell ref="AT131:AV131"/>
    <mergeCell ref="G150:Y150"/>
    <mergeCell ref="AW131:BA131"/>
    <mergeCell ref="AW133:BA133"/>
    <mergeCell ref="AW134:BA134"/>
    <mergeCell ref="AF94:AW94"/>
    <mergeCell ref="AV70:BH70"/>
    <mergeCell ref="AV71:BH71"/>
    <mergeCell ref="AV73:BH73"/>
    <mergeCell ref="R71:AD71"/>
    <mergeCell ref="R107:AN110"/>
    <mergeCell ref="AH103:AK103"/>
    <mergeCell ref="AL101:AM101"/>
    <mergeCell ref="AH102:AK102"/>
    <mergeCell ref="AH100:AK100"/>
    <mergeCell ref="AH101:AK101"/>
    <mergeCell ref="R95:AD95"/>
    <mergeCell ref="E96:Q110"/>
    <mergeCell ref="R119:AD119"/>
    <mergeCell ref="R120:AD120"/>
    <mergeCell ref="R121:AD121"/>
    <mergeCell ref="R122:AD122"/>
    <mergeCell ref="AL102:AM102"/>
    <mergeCell ref="AT135:AV135"/>
    <mergeCell ref="E146:F146"/>
    <mergeCell ref="E147:F147"/>
    <mergeCell ref="E148:F148"/>
    <mergeCell ref="E149:F149"/>
    <mergeCell ref="G144:Y144"/>
    <mergeCell ref="Z144:AI144"/>
    <mergeCell ref="G145:Y145"/>
    <mergeCell ref="E37:Q37"/>
    <mergeCell ref="E38:Q38"/>
    <mergeCell ref="E39:Q39"/>
    <mergeCell ref="R37:T37"/>
    <mergeCell ref="R38:T38"/>
    <mergeCell ref="R39:T39"/>
    <mergeCell ref="E57:Q57"/>
    <mergeCell ref="E58:Q58"/>
    <mergeCell ref="R58:AD58"/>
    <mergeCell ref="E59:Q59"/>
    <mergeCell ref="R59:AD59"/>
    <mergeCell ref="R45:AD45"/>
    <mergeCell ref="E45:Q45"/>
    <mergeCell ref="E46:Q46"/>
    <mergeCell ref="E47:Q47"/>
    <mergeCell ref="E48:Q48"/>
    <mergeCell ref="E49:Q49"/>
    <mergeCell ref="R41:AD41"/>
    <mergeCell ref="R42:AD42"/>
    <mergeCell ref="R43:AD43"/>
    <mergeCell ref="E53:Q53"/>
    <mergeCell ref="R53:AD53"/>
    <mergeCell ref="E55:Q55"/>
    <mergeCell ref="E56:Q56"/>
    <mergeCell ref="R46:AD46"/>
    <mergeCell ref="R47:AD47"/>
    <mergeCell ref="E50:Q50"/>
    <mergeCell ref="R44:AD44"/>
    <mergeCell ref="E41:Q41"/>
    <mergeCell ref="E42:Q42"/>
    <mergeCell ref="E43:Q43"/>
    <mergeCell ref="E44:Q44"/>
    <mergeCell ref="E6:AF6"/>
    <mergeCell ref="AV74:BH74"/>
    <mergeCell ref="AV75:BH75"/>
    <mergeCell ref="AY162:BB162"/>
    <mergeCell ref="AY163:BB163"/>
    <mergeCell ref="AY164:BB164"/>
    <mergeCell ref="AY165:BB165"/>
    <mergeCell ref="AY166:BB166"/>
    <mergeCell ref="AY167:BB167"/>
    <mergeCell ref="AT132:AV132"/>
    <mergeCell ref="AT133:AV133"/>
    <mergeCell ref="AT134:AV134"/>
    <mergeCell ref="F136:AD136"/>
    <mergeCell ref="AE130:AS130"/>
    <mergeCell ref="AE131:AS131"/>
    <mergeCell ref="AE132:AS132"/>
    <mergeCell ref="AE133:AS133"/>
    <mergeCell ref="AE134:AS134"/>
    <mergeCell ref="AE135:AS135"/>
    <mergeCell ref="AE136:AS136"/>
    <mergeCell ref="E160:F160"/>
    <mergeCell ref="G160:I160"/>
    <mergeCell ref="J160:L160"/>
    <mergeCell ref="AN160:AP160"/>
    <mergeCell ref="AJ160:AM160"/>
    <mergeCell ref="AY160:BB160"/>
    <mergeCell ref="AD165:AF165"/>
    <mergeCell ref="R48:AD48"/>
    <mergeCell ref="R49:AD49"/>
    <mergeCell ref="R50:AD50"/>
    <mergeCell ref="R51:AD51"/>
    <mergeCell ref="R62:AD62"/>
    <mergeCell ref="E51:Q51"/>
    <mergeCell ref="E52:Q52"/>
    <mergeCell ref="E54:Q54"/>
    <mergeCell ref="R84:T84"/>
    <mergeCell ref="R85:T85"/>
    <mergeCell ref="R86:T86"/>
    <mergeCell ref="Z102:AA102"/>
    <mergeCell ref="E64:Q64"/>
    <mergeCell ref="R64:AD64"/>
    <mergeCell ref="R72:AD72"/>
    <mergeCell ref="R73:AD73"/>
    <mergeCell ref="R74:AD74"/>
    <mergeCell ref="AG69:BH69"/>
    <mergeCell ref="V99:Y99"/>
    <mergeCell ref="Z99:AA99"/>
    <mergeCell ref="R66:AD66"/>
    <mergeCell ref="AE66:AX66"/>
    <mergeCell ref="AH99:AK99"/>
    <mergeCell ref="AL99:AM99"/>
    <mergeCell ref="E73:Q73"/>
    <mergeCell ref="E74:Q74"/>
    <mergeCell ref="R70:AD70"/>
    <mergeCell ref="E94:Q94"/>
    <mergeCell ref="E95:Q95"/>
    <mergeCell ref="R75:AD75"/>
    <mergeCell ref="E85:Q85"/>
    <mergeCell ref="E86:Q86"/>
    <mergeCell ref="AV72:BH72"/>
    <mergeCell ref="K76:AS76"/>
    <mergeCell ref="R96:AN96"/>
    <mergeCell ref="V101:Y101"/>
    <mergeCell ref="Z101:AA101"/>
    <mergeCell ref="E63:Q63"/>
    <mergeCell ref="R60:AD60"/>
    <mergeCell ref="E124:Q124"/>
    <mergeCell ref="F132:AD132"/>
    <mergeCell ref="F133:AD133"/>
    <mergeCell ref="F134:AD134"/>
    <mergeCell ref="F135:AD135"/>
    <mergeCell ref="AE129:AS129"/>
    <mergeCell ref="AH104:AK104"/>
    <mergeCell ref="E75:Q75"/>
    <mergeCell ref="E70:Q70"/>
    <mergeCell ref="E71:Q71"/>
    <mergeCell ref="E72:Q72"/>
    <mergeCell ref="E65:Q65"/>
    <mergeCell ref="R65:AD65"/>
    <mergeCell ref="R63:AD63"/>
    <mergeCell ref="E61:Q61"/>
    <mergeCell ref="R61:AD61"/>
    <mergeCell ref="E123:Q123"/>
    <mergeCell ref="F130:AD130"/>
    <mergeCell ref="V103:Y103"/>
    <mergeCell ref="Z103:AA103"/>
    <mergeCell ref="V102:Y102"/>
    <mergeCell ref="R94:AD94"/>
    <mergeCell ref="AG75:AS75"/>
    <mergeCell ref="E84:Q84"/>
    <mergeCell ref="U98:W98"/>
    <mergeCell ref="AF98:AK98"/>
    <mergeCell ref="V105:Y105"/>
    <mergeCell ref="E127:Q127"/>
    <mergeCell ref="R111:AN114"/>
    <mergeCell ref="AW165:AX165"/>
    <mergeCell ref="AW166:AX166"/>
    <mergeCell ref="AW167:AX167"/>
    <mergeCell ref="AW168:AX168"/>
    <mergeCell ref="DK166:DT166"/>
    <mergeCell ref="AQ163:AR163"/>
    <mergeCell ref="E167:F167"/>
    <mergeCell ref="P159:S159"/>
    <mergeCell ref="P160:S160"/>
    <mergeCell ref="M159:O159"/>
    <mergeCell ref="M160:O160"/>
    <mergeCell ref="M161:O161"/>
    <mergeCell ref="M162:O162"/>
    <mergeCell ref="M163:O163"/>
    <mergeCell ref="M164:O164"/>
    <mergeCell ref="M165:O165"/>
    <mergeCell ref="M166:O166"/>
    <mergeCell ref="E165:F165"/>
    <mergeCell ref="P161:S161"/>
    <mergeCell ref="P162:S162"/>
    <mergeCell ref="T168:AC168"/>
    <mergeCell ref="P163:S163"/>
    <mergeCell ref="P166:S166"/>
    <mergeCell ref="P168:S168"/>
    <mergeCell ref="G168:I168"/>
    <mergeCell ref="J168:L168"/>
    <mergeCell ref="G162:I162"/>
    <mergeCell ref="G163:I163"/>
    <mergeCell ref="G164:I164"/>
    <mergeCell ref="AD160:AF160"/>
    <mergeCell ref="J164:L164"/>
    <mergeCell ref="AQ159:AR159"/>
    <mergeCell ref="DU166:DV166"/>
    <mergeCell ref="DW166:DY166"/>
    <mergeCell ref="DK160:DN160"/>
    <mergeCell ref="DO160:DQ160"/>
    <mergeCell ref="DR160:DT160"/>
    <mergeCell ref="DU160:DV160"/>
    <mergeCell ref="DW160:DY160"/>
    <mergeCell ref="DK161:DN165"/>
    <mergeCell ref="DO161:DQ161"/>
    <mergeCell ref="DR161:DT165"/>
    <mergeCell ref="DU161:DV161"/>
    <mergeCell ref="DW161:DY161"/>
    <mergeCell ref="DO162:DQ162"/>
    <mergeCell ref="DU162:DV162"/>
    <mergeCell ref="DW162:DY162"/>
    <mergeCell ref="DO163:DQ163"/>
    <mergeCell ref="DU163:DV163"/>
    <mergeCell ref="DW163:DY163"/>
    <mergeCell ref="DO164:DQ164"/>
    <mergeCell ref="DU164:DV164"/>
    <mergeCell ref="DW164:DY164"/>
    <mergeCell ref="DO165:DQ165"/>
    <mergeCell ref="DU165:DV165"/>
    <mergeCell ref="DW165:DY165"/>
    <mergeCell ref="T186:AC186"/>
    <mergeCell ref="AQ164:AR164"/>
    <mergeCell ref="AQ165:AR165"/>
    <mergeCell ref="AJ159:AM159"/>
    <mergeCell ref="AJ162:AM162"/>
    <mergeCell ref="AJ163:AM163"/>
    <mergeCell ref="AJ164:AM164"/>
    <mergeCell ref="E33:Q33"/>
    <mergeCell ref="R33:AD33"/>
    <mergeCell ref="E60:Q60"/>
    <mergeCell ref="E62:Q62"/>
    <mergeCell ref="AY159:BB159"/>
    <mergeCell ref="AJ161:AM161"/>
    <mergeCell ref="AG191:AI191"/>
    <mergeCell ref="AL103:AM103"/>
    <mergeCell ref="V104:Y104"/>
    <mergeCell ref="Z104:AA104"/>
    <mergeCell ref="AY183:BB183"/>
    <mergeCell ref="AJ168:AM168"/>
    <mergeCell ref="AS167:AV167"/>
    <mergeCell ref="AS168:AV168"/>
    <mergeCell ref="AS169:AV169"/>
    <mergeCell ref="AY179:BB179"/>
    <mergeCell ref="AN169:AP169"/>
    <mergeCell ref="AS160:AV160"/>
    <mergeCell ref="AS161:AV161"/>
    <mergeCell ref="AS162:AV162"/>
    <mergeCell ref="AS163:AV163"/>
    <mergeCell ref="AS164:AV164"/>
    <mergeCell ref="AS165:AV165"/>
    <mergeCell ref="AS166:AV166"/>
    <mergeCell ref="AY169:BB169"/>
    <mergeCell ref="R57:Y57"/>
    <mergeCell ref="Z57:AD57"/>
    <mergeCell ref="AN185:AP185"/>
    <mergeCell ref="AN192:AP192"/>
    <mergeCell ref="AN193:AP193"/>
    <mergeCell ref="AN194:AP194"/>
    <mergeCell ref="AN195:AP195"/>
    <mergeCell ref="AN190:AP190"/>
    <mergeCell ref="AW159:AX159"/>
    <mergeCell ref="AW160:AX160"/>
    <mergeCell ref="AW161:AX161"/>
    <mergeCell ref="T179:AC179"/>
    <mergeCell ref="AS186:AV186"/>
    <mergeCell ref="AD185:AF185"/>
    <mergeCell ref="AD186:AF186"/>
    <mergeCell ref="AD159:AI159"/>
    <mergeCell ref="AQ161:AR161"/>
    <mergeCell ref="AQ162:AR162"/>
    <mergeCell ref="AD161:AF161"/>
    <mergeCell ref="AD162:AF162"/>
    <mergeCell ref="AD163:AF163"/>
    <mergeCell ref="AD167:AF167"/>
    <mergeCell ref="AD168:AF168"/>
    <mergeCell ref="AD169:AF169"/>
    <mergeCell ref="AG161:AI161"/>
    <mergeCell ref="T169:AC169"/>
    <mergeCell ref="T180:AC180"/>
    <mergeCell ref="T181:AC181"/>
    <mergeCell ref="T182:AC182"/>
    <mergeCell ref="T183:AC183"/>
    <mergeCell ref="T184:AC184"/>
    <mergeCell ref="T185:AC185"/>
    <mergeCell ref="AS190:AV190"/>
    <mergeCell ref="AS191:AV191"/>
    <mergeCell ref="AS192:AV192"/>
    <mergeCell ref="AS193:AV193"/>
    <mergeCell ref="AS194:AV194"/>
    <mergeCell ref="AS195:AV195"/>
    <mergeCell ref="AG253:AI253"/>
    <mergeCell ref="AG254:AI254"/>
    <mergeCell ref="E5:AF5"/>
    <mergeCell ref="AH5:BF13"/>
    <mergeCell ref="D171:AI176"/>
    <mergeCell ref="AW250:AX250"/>
    <mergeCell ref="AW169:AX169"/>
    <mergeCell ref="AS159:AV159"/>
    <mergeCell ref="AQ169:AR169"/>
    <mergeCell ref="AN159:AP159"/>
    <mergeCell ref="AN161:AP161"/>
    <mergeCell ref="AN162:AP162"/>
    <mergeCell ref="AN163:AP163"/>
    <mergeCell ref="AN164:AP164"/>
    <mergeCell ref="AN165:AP165"/>
    <mergeCell ref="AN166:AP166"/>
    <mergeCell ref="AN186:AP186"/>
    <mergeCell ref="AN187:AP187"/>
    <mergeCell ref="AN188:AP188"/>
    <mergeCell ref="AN189:AP189"/>
    <mergeCell ref="AQ186:AR186"/>
    <mergeCell ref="AN183:AP183"/>
    <mergeCell ref="AQ181:AR181"/>
    <mergeCell ref="AQ182:AR182"/>
    <mergeCell ref="AQ183:AR183"/>
    <mergeCell ref="AS183:AV183"/>
    <mergeCell ref="AN270:AP270"/>
    <mergeCell ref="AQ270:AR270"/>
    <mergeCell ref="AS270:AV270"/>
    <mergeCell ref="AN197:AP197"/>
    <mergeCell ref="AN198:AP198"/>
    <mergeCell ref="AQ263:AR263"/>
    <mergeCell ref="AQ264:AR264"/>
    <mergeCell ref="AQ265:AR265"/>
    <mergeCell ref="AD254:AF254"/>
    <mergeCell ref="AW187:AX187"/>
    <mergeCell ref="AW188:AX188"/>
    <mergeCell ref="T261:AC261"/>
    <mergeCell ref="AY188:BB188"/>
    <mergeCell ref="AN191:AP191"/>
    <mergeCell ref="T195:AC195"/>
    <mergeCell ref="AW189:AX189"/>
    <mergeCell ref="AW190:AX190"/>
    <mergeCell ref="AS187:AV187"/>
    <mergeCell ref="AS198:AV198"/>
    <mergeCell ref="AQ187:AR187"/>
    <mergeCell ref="AQ188:AR188"/>
    <mergeCell ref="AQ189:AR189"/>
    <mergeCell ref="AQ190:AR190"/>
    <mergeCell ref="AQ191:AR191"/>
    <mergeCell ref="AQ192:AR192"/>
    <mergeCell ref="AQ195:AR195"/>
    <mergeCell ref="AY199:BB199"/>
    <mergeCell ref="AY203:BB203"/>
    <mergeCell ref="T259:AC259"/>
    <mergeCell ref="T190:AC190"/>
    <mergeCell ref="T191:AC191"/>
    <mergeCell ref="AS189:AV189"/>
    <mergeCell ref="AJ195:AM195"/>
    <mergeCell ref="AS269:AV269"/>
    <mergeCell ref="AJ253:AM253"/>
    <mergeCell ref="AD253:AF253"/>
    <mergeCell ref="AW270:AX270"/>
    <mergeCell ref="AY270:BB270"/>
    <mergeCell ref="E271:F271"/>
    <mergeCell ref="G271:I271"/>
    <mergeCell ref="J271:L271"/>
    <mergeCell ref="P271:S271"/>
    <mergeCell ref="T271:AC271"/>
    <mergeCell ref="AD271:AF271"/>
    <mergeCell ref="AG271:AI271"/>
    <mergeCell ref="AJ271:AM271"/>
    <mergeCell ref="AN271:AP271"/>
    <mergeCell ref="AQ271:AR271"/>
    <mergeCell ref="AS271:AV271"/>
    <mergeCell ref="AW271:AX271"/>
    <mergeCell ref="AY271:BB271"/>
    <mergeCell ref="M199:O199"/>
    <mergeCell ref="M200:O200"/>
    <mergeCell ref="AS253:AV253"/>
    <mergeCell ref="AS254:AV254"/>
    <mergeCell ref="AJ258:AM258"/>
    <mergeCell ref="E270:F270"/>
    <mergeCell ref="G270:I270"/>
    <mergeCell ref="J270:L270"/>
    <mergeCell ref="P270:S270"/>
    <mergeCell ref="T270:AC270"/>
    <mergeCell ref="AD270:AF270"/>
    <mergeCell ref="AG270:AI270"/>
    <mergeCell ref="AJ270:AM270"/>
    <mergeCell ref="E272:F272"/>
    <mergeCell ref="G272:I272"/>
    <mergeCell ref="J272:L272"/>
    <mergeCell ref="P272:S272"/>
    <mergeCell ref="T272:AC272"/>
    <mergeCell ref="AD272:AF272"/>
    <mergeCell ref="AG272:AI272"/>
    <mergeCell ref="AJ272:AM272"/>
    <mergeCell ref="AN272:AP272"/>
    <mergeCell ref="AQ272:AR272"/>
    <mergeCell ref="AS272:AV272"/>
    <mergeCell ref="AW272:AX272"/>
    <mergeCell ref="AY272:BB272"/>
    <mergeCell ref="E273:F273"/>
    <mergeCell ref="G273:I273"/>
    <mergeCell ref="J273:L273"/>
    <mergeCell ref="P273:S273"/>
    <mergeCell ref="T273:AC273"/>
    <mergeCell ref="AD273:AF273"/>
    <mergeCell ref="AG273:AI273"/>
    <mergeCell ref="AJ273:AM273"/>
    <mergeCell ref="AN273:AP273"/>
    <mergeCell ref="AQ273:AR273"/>
    <mergeCell ref="AS273:AV273"/>
    <mergeCell ref="AW273:AX273"/>
    <mergeCell ref="AY273:BB273"/>
    <mergeCell ref="E274:F274"/>
    <mergeCell ref="G274:I274"/>
    <mergeCell ref="J274:L274"/>
    <mergeCell ref="P274:S274"/>
    <mergeCell ref="T274:AC274"/>
    <mergeCell ref="AD274:AF274"/>
    <mergeCell ref="AG274:AI274"/>
    <mergeCell ref="AJ274:AM274"/>
    <mergeCell ref="AN274:AP274"/>
    <mergeCell ref="AQ274:AR274"/>
    <mergeCell ref="AS274:AV274"/>
    <mergeCell ref="AW274:AX274"/>
    <mergeCell ref="AY274:BB274"/>
    <mergeCell ref="E275:F275"/>
    <mergeCell ref="G275:I275"/>
    <mergeCell ref="J275:L275"/>
    <mergeCell ref="P275:S275"/>
    <mergeCell ref="T275:AC275"/>
    <mergeCell ref="AD275:AF275"/>
    <mergeCell ref="AG275:AI275"/>
    <mergeCell ref="AJ275:AM275"/>
    <mergeCell ref="AN275:AP275"/>
    <mergeCell ref="AQ275:AR275"/>
    <mergeCell ref="AS275:AV275"/>
    <mergeCell ref="AW275:AX275"/>
    <mergeCell ref="AY275:BB275"/>
    <mergeCell ref="E276:F276"/>
    <mergeCell ref="G276:I276"/>
    <mergeCell ref="J276:L276"/>
    <mergeCell ref="P276:S276"/>
    <mergeCell ref="T276:AC276"/>
    <mergeCell ref="AD276:AF276"/>
    <mergeCell ref="AG276:AI276"/>
    <mergeCell ref="AJ276:AM276"/>
    <mergeCell ref="AN276:AP276"/>
    <mergeCell ref="AQ276:AR276"/>
    <mergeCell ref="AS276:AV276"/>
    <mergeCell ref="AW276:AX276"/>
    <mergeCell ref="AY276:BB276"/>
    <mergeCell ref="M276:O276"/>
    <mergeCell ref="M275:O275"/>
    <mergeCell ref="E277:F277"/>
    <mergeCell ref="G277:I277"/>
    <mergeCell ref="J277:L277"/>
    <mergeCell ref="P277:S277"/>
    <mergeCell ref="T277:AC277"/>
    <mergeCell ref="AD277:AF277"/>
    <mergeCell ref="AG277:AI277"/>
    <mergeCell ref="AJ277:AM277"/>
    <mergeCell ref="AN277:AP277"/>
    <mergeCell ref="AQ277:AR277"/>
    <mergeCell ref="AS277:AV277"/>
    <mergeCell ref="AW277:AX277"/>
    <mergeCell ref="AY277:BB277"/>
    <mergeCell ref="E278:F278"/>
    <mergeCell ref="G278:I278"/>
    <mergeCell ref="J278:L278"/>
    <mergeCell ref="P278:S278"/>
    <mergeCell ref="T278:AC278"/>
    <mergeCell ref="AD278:AF278"/>
    <mergeCell ref="AG278:AI278"/>
    <mergeCell ref="AJ278:AM278"/>
    <mergeCell ref="AN278:AP278"/>
    <mergeCell ref="AQ278:AR278"/>
    <mergeCell ref="AS278:AV278"/>
    <mergeCell ref="AW278:AX278"/>
    <mergeCell ref="AY278:BB278"/>
    <mergeCell ref="M277:O277"/>
    <mergeCell ref="M278:O278"/>
    <mergeCell ref="E279:F279"/>
    <mergeCell ref="G279:I279"/>
    <mergeCell ref="J279:L279"/>
    <mergeCell ref="P279:S279"/>
    <mergeCell ref="T279:AC279"/>
    <mergeCell ref="AD279:AF279"/>
    <mergeCell ref="AG279:AI279"/>
    <mergeCell ref="AJ279:AM279"/>
    <mergeCell ref="AN279:AP279"/>
    <mergeCell ref="AQ279:AR279"/>
    <mergeCell ref="AS279:AV279"/>
    <mergeCell ref="AW279:AX279"/>
    <mergeCell ref="AY279:BB279"/>
    <mergeCell ref="E280:F280"/>
    <mergeCell ref="G280:I280"/>
    <mergeCell ref="J280:L280"/>
    <mergeCell ref="P280:S280"/>
    <mergeCell ref="T280:AC280"/>
    <mergeCell ref="AD280:AF280"/>
    <mergeCell ref="AG280:AI280"/>
    <mergeCell ref="AJ280:AM280"/>
    <mergeCell ref="AN280:AP280"/>
    <mergeCell ref="AQ280:AR280"/>
    <mergeCell ref="AS280:AV280"/>
    <mergeCell ref="AW280:AX280"/>
    <mergeCell ref="AY280:BB280"/>
    <mergeCell ref="M279:O279"/>
    <mergeCell ref="M280:O280"/>
    <mergeCell ref="E281:F281"/>
    <mergeCell ref="G281:I281"/>
    <mergeCell ref="J281:L281"/>
    <mergeCell ref="P281:S281"/>
    <mergeCell ref="T281:AC281"/>
    <mergeCell ref="AD281:AF281"/>
    <mergeCell ref="AG281:AI281"/>
    <mergeCell ref="AJ281:AM281"/>
    <mergeCell ref="AN281:AP281"/>
    <mergeCell ref="AQ281:AR281"/>
    <mergeCell ref="AS281:AV281"/>
    <mergeCell ref="AW281:AX281"/>
    <mergeCell ref="AY281:BB281"/>
    <mergeCell ref="E282:F282"/>
    <mergeCell ref="G282:I282"/>
    <mergeCell ref="J282:L282"/>
    <mergeCell ref="P282:S282"/>
    <mergeCell ref="T282:AC282"/>
    <mergeCell ref="AD282:AF282"/>
    <mergeCell ref="AG282:AI282"/>
    <mergeCell ref="AJ282:AM282"/>
    <mergeCell ref="AN282:AP282"/>
    <mergeCell ref="AQ282:AR282"/>
    <mergeCell ref="AS282:AV282"/>
    <mergeCell ref="AW282:AX282"/>
    <mergeCell ref="AY282:BB282"/>
    <mergeCell ref="M281:O281"/>
    <mergeCell ref="M282:O282"/>
    <mergeCell ref="E283:F283"/>
    <mergeCell ref="G283:I283"/>
    <mergeCell ref="J283:L283"/>
    <mergeCell ref="P283:S283"/>
    <mergeCell ref="T283:AC283"/>
    <mergeCell ref="AD283:AF283"/>
    <mergeCell ref="AG283:AI283"/>
    <mergeCell ref="AJ283:AM283"/>
    <mergeCell ref="AN283:AP283"/>
    <mergeCell ref="AQ283:AR283"/>
    <mergeCell ref="AS283:AV283"/>
    <mergeCell ref="AW283:AX283"/>
    <mergeCell ref="AY283:BB283"/>
    <mergeCell ref="E284:F284"/>
    <mergeCell ref="G284:I284"/>
    <mergeCell ref="J284:L284"/>
    <mergeCell ref="P284:S284"/>
    <mergeCell ref="T284:AC284"/>
    <mergeCell ref="AD284:AF284"/>
    <mergeCell ref="AG284:AI284"/>
    <mergeCell ref="AJ284:AM284"/>
    <mergeCell ref="AN284:AP284"/>
    <mergeCell ref="AQ284:AR284"/>
    <mergeCell ref="AS284:AV284"/>
    <mergeCell ref="AW284:AX284"/>
    <mergeCell ref="AY284:BB284"/>
    <mergeCell ref="M283:O283"/>
    <mergeCell ref="M284:O284"/>
    <mergeCell ref="E285:F285"/>
    <mergeCell ref="G285:I285"/>
    <mergeCell ref="J285:L285"/>
    <mergeCell ref="P285:S285"/>
    <mergeCell ref="T285:AC285"/>
    <mergeCell ref="AD285:AF285"/>
    <mergeCell ref="AG285:AI285"/>
    <mergeCell ref="AJ285:AM285"/>
    <mergeCell ref="AN285:AP285"/>
    <mergeCell ref="AQ285:AR285"/>
    <mergeCell ref="AS285:AV285"/>
    <mergeCell ref="AW285:AX285"/>
    <mergeCell ref="AY285:BB285"/>
    <mergeCell ref="E286:F286"/>
    <mergeCell ref="G286:I286"/>
    <mergeCell ref="J286:L286"/>
    <mergeCell ref="P286:S286"/>
    <mergeCell ref="T286:AC286"/>
    <mergeCell ref="AD286:AF286"/>
    <mergeCell ref="AG286:AI286"/>
    <mergeCell ref="AJ286:AM286"/>
    <mergeCell ref="AN286:AP286"/>
    <mergeCell ref="AQ286:AR286"/>
    <mergeCell ref="AS286:AV286"/>
    <mergeCell ref="AW286:AX286"/>
    <mergeCell ref="AY286:BB286"/>
    <mergeCell ref="M285:O285"/>
    <mergeCell ref="M286:O286"/>
    <mergeCell ref="E287:F287"/>
    <mergeCell ref="G287:I287"/>
    <mergeCell ref="J287:L287"/>
    <mergeCell ref="P287:S287"/>
    <mergeCell ref="T287:AC287"/>
    <mergeCell ref="AD287:AF287"/>
    <mergeCell ref="AG287:AI287"/>
    <mergeCell ref="AJ287:AM287"/>
    <mergeCell ref="AN287:AP287"/>
    <mergeCell ref="AQ287:AR287"/>
    <mergeCell ref="AS287:AV287"/>
    <mergeCell ref="AW287:AX287"/>
    <mergeCell ref="AY287:BB287"/>
    <mergeCell ref="E288:F288"/>
    <mergeCell ref="G288:I288"/>
    <mergeCell ref="J288:L288"/>
    <mergeCell ref="P288:S288"/>
    <mergeCell ref="T288:AC288"/>
    <mergeCell ref="AD288:AF288"/>
    <mergeCell ref="AG288:AI288"/>
    <mergeCell ref="AJ288:AM288"/>
    <mergeCell ref="AN288:AP288"/>
    <mergeCell ref="AQ288:AR288"/>
    <mergeCell ref="AS288:AV288"/>
    <mergeCell ref="AW288:AX288"/>
    <mergeCell ref="AY288:BB288"/>
    <mergeCell ref="M287:O287"/>
    <mergeCell ref="M288:O288"/>
    <mergeCell ref="E289:F289"/>
    <mergeCell ref="G289:I289"/>
    <mergeCell ref="J289:L289"/>
    <mergeCell ref="P289:S289"/>
    <mergeCell ref="T289:AC289"/>
    <mergeCell ref="AD289:AF289"/>
    <mergeCell ref="AG289:AI289"/>
    <mergeCell ref="AJ289:AM289"/>
    <mergeCell ref="AN289:AP289"/>
    <mergeCell ref="AQ289:AR289"/>
    <mergeCell ref="AS289:AV289"/>
    <mergeCell ref="AW289:AX289"/>
    <mergeCell ref="AY289:BB289"/>
    <mergeCell ref="E290:F290"/>
    <mergeCell ref="G290:I290"/>
    <mergeCell ref="J290:L290"/>
    <mergeCell ref="P290:S290"/>
    <mergeCell ref="T290:AC290"/>
    <mergeCell ref="AD290:AF290"/>
    <mergeCell ref="AG290:AI290"/>
    <mergeCell ref="AJ290:AM290"/>
    <mergeCell ref="AN290:AP290"/>
    <mergeCell ref="AQ290:AR290"/>
    <mergeCell ref="AS290:AV290"/>
    <mergeCell ref="AW290:AX290"/>
    <mergeCell ref="AY290:BB290"/>
    <mergeCell ref="M289:O289"/>
    <mergeCell ref="M290:O290"/>
    <mergeCell ref="E291:F291"/>
    <mergeCell ref="G291:I291"/>
    <mergeCell ref="J291:L291"/>
    <mergeCell ref="P291:S291"/>
    <mergeCell ref="T291:AC291"/>
    <mergeCell ref="AD291:AF291"/>
    <mergeCell ref="AG291:AI291"/>
    <mergeCell ref="AJ291:AM291"/>
    <mergeCell ref="AN291:AP291"/>
    <mergeCell ref="AQ291:AR291"/>
    <mergeCell ref="AS291:AV291"/>
    <mergeCell ref="AW291:AX291"/>
    <mergeCell ref="AY291:BB291"/>
    <mergeCell ref="E292:F292"/>
    <mergeCell ref="G292:I292"/>
    <mergeCell ref="J292:L292"/>
    <mergeCell ref="P292:S292"/>
    <mergeCell ref="T292:AC292"/>
    <mergeCell ref="AD292:AF292"/>
    <mergeCell ref="AG292:AI292"/>
    <mergeCell ref="AJ292:AM292"/>
    <mergeCell ref="AN292:AP292"/>
    <mergeCell ref="AQ292:AR292"/>
    <mergeCell ref="AS292:AV292"/>
    <mergeCell ref="AW292:AX292"/>
    <mergeCell ref="AY292:BB292"/>
    <mergeCell ref="M291:O291"/>
    <mergeCell ref="E293:F293"/>
    <mergeCell ref="G293:I293"/>
    <mergeCell ref="J293:L293"/>
    <mergeCell ref="P293:S293"/>
    <mergeCell ref="T293:AC293"/>
    <mergeCell ref="AD293:AF293"/>
    <mergeCell ref="AG293:AI293"/>
    <mergeCell ref="AJ293:AM293"/>
    <mergeCell ref="AN293:AP293"/>
    <mergeCell ref="AQ293:AR293"/>
    <mergeCell ref="AS293:AV293"/>
    <mergeCell ref="AW293:AX293"/>
    <mergeCell ref="AY293:BB293"/>
    <mergeCell ref="M292:O292"/>
    <mergeCell ref="M293:O293"/>
    <mergeCell ref="E294:F294"/>
    <mergeCell ref="G294:I294"/>
    <mergeCell ref="J294:L294"/>
    <mergeCell ref="P294:S294"/>
    <mergeCell ref="T294:AC294"/>
    <mergeCell ref="AD294:AF294"/>
    <mergeCell ref="AG294:AI294"/>
    <mergeCell ref="AJ294:AM294"/>
    <mergeCell ref="AN294:AP294"/>
    <mergeCell ref="AQ294:AR294"/>
    <mergeCell ref="AS294:AV294"/>
    <mergeCell ref="AW294:AX294"/>
    <mergeCell ref="AY294:BB294"/>
    <mergeCell ref="E295:F295"/>
    <mergeCell ref="G295:I295"/>
    <mergeCell ref="J295:L295"/>
    <mergeCell ref="P295:S295"/>
    <mergeCell ref="T295:AC295"/>
    <mergeCell ref="AD295:AF295"/>
    <mergeCell ref="AG295:AI295"/>
    <mergeCell ref="AJ295:AM295"/>
    <mergeCell ref="AN295:AP295"/>
    <mergeCell ref="AQ295:AR295"/>
    <mergeCell ref="AS295:AV295"/>
    <mergeCell ref="AW295:AX295"/>
    <mergeCell ref="AY295:BB295"/>
    <mergeCell ref="M294:O294"/>
    <mergeCell ref="M295:O295"/>
    <mergeCell ref="E296:F296"/>
    <mergeCell ref="G296:I296"/>
    <mergeCell ref="J296:L296"/>
    <mergeCell ref="P296:S296"/>
    <mergeCell ref="T296:AC296"/>
    <mergeCell ref="AD296:AF296"/>
    <mergeCell ref="AG296:AI296"/>
    <mergeCell ref="AJ296:AM296"/>
    <mergeCell ref="AN296:AP296"/>
    <mergeCell ref="AQ296:AR296"/>
    <mergeCell ref="AS296:AV296"/>
    <mergeCell ref="AW296:AX296"/>
    <mergeCell ref="AY296:BB296"/>
    <mergeCell ref="E297:F297"/>
    <mergeCell ref="G297:I297"/>
    <mergeCell ref="J297:L297"/>
    <mergeCell ref="P297:S297"/>
    <mergeCell ref="T297:AC297"/>
    <mergeCell ref="AD297:AF297"/>
    <mergeCell ref="AG297:AI297"/>
    <mergeCell ref="AJ297:AM297"/>
    <mergeCell ref="AN297:AP297"/>
    <mergeCell ref="AQ297:AR297"/>
    <mergeCell ref="AS297:AV297"/>
    <mergeCell ref="AW297:AX297"/>
    <mergeCell ref="AY297:BB297"/>
    <mergeCell ref="M296:O296"/>
    <mergeCell ref="M297:O297"/>
    <mergeCell ref="E298:F298"/>
    <mergeCell ref="G298:I298"/>
    <mergeCell ref="J298:L298"/>
    <mergeCell ref="P298:S298"/>
    <mergeCell ref="T298:AC298"/>
    <mergeCell ref="AD298:AF298"/>
    <mergeCell ref="AG298:AI298"/>
    <mergeCell ref="AJ298:AM298"/>
    <mergeCell ref="AN298:AP298"/>
    <mergeCell ref="AQ298:AR298"/>
    <mergeCell ref="AS298:AV298"/>
    <mergeCell ref="AW298:AX298"/>
    <mergeCell ref="AY298:BB298"/>
    <mergeCell ref="E299:F299"/>
    <mergeCell ref="G299:I299"/>
    <mergeCell ref="J299:L299"/>
    <mergeCell ref="P299:S299"/>
    <mergeCell ref="T299:AC299"/>
    <mergeCell ref="AD299:AF299"/>
    <mergeCell ref="AG299:AI299"/>
    <mergeCell ref="AJ299:AM299"/>
    <mergeCell ref="AN299:AP299"/>
    <mergeCell ref="AQ299:AR299"/>
    <mergeCell ref="AS299:AV299"/>
    <mergeCell ref="AW299:AX299"/>
    <mergeCell ref="AY299:BB299"/>
    <mergeCell ref="M298:O298"/>
    <mergeCell ref="M299:O299"/>
    <mergeCell ref="E300:F300"/>
    <mergeCell ref="G300:I300"/>
    <mergeCell ref="J300:L300"/>
    <mergeCell ref="P300:S300"/>
    <mergeCell ref="T300:AC300"/>
    <mergeCell ref="AD300:AF300"/>
    <mergeCell ref="AG300:AI300"/>
    <mergeCell ref="AJ300:AM300"/>
    <mergeCell ref="AN300:AP300"/>
    <mergeCell ref="AQ300:AR300"/>
    <mergeCell ref="AS300:AV300"/>
    <mergeCell ref="AW300:AX300"/>
    <mergeCell ref="AY300:BB300"/>
    <mergeCell ref="E301:F301"/>
    <mergeCell ref="G301:I301"/>
    <mergeCell ref="J301:L301"/>
    <mergeCell ref="P301:S301"/>
    <mergeCell ref="T301:AC301"/>
    <mergeCell ref="AD301:AF301"/>
    <mergeCell ref="AG301:AI301"/>
    <mergeCell ref="AJ301:AM301"/>
    <mergeCell ref="AN301:AP301"/>
    <mergeCell ref="AQ301:AR301"/>
    <mergeCell ref="AS301:AV301"/>
    <mergeCell ref="AW301:AX301"/>
    <mergeCell ref="AY301:BB301"/>
    <mergeCell ref="M300:O300"/>
    <mergeCell ref="M301:O301"/>
    <mergeCell ref="E302:F302"/>
    <mergeCell ref="G302:I302"/>
    <mergeCell ref="J302:L302"/>
    <mergeCell ref="P302:S302"/>
    <mergeCell ref="T302:AC302"/>
    <mergeCell ref="AD302:AF302"/>
    <mergeCell ref="AG302:AI302"/>
    <mergeCell ref="AJ302:AM302"/>
    <mergeCell ref="AN302:AP302"/>
    <mergeCell ref="AQ302:AR302"/>
    <mergeCell ref="AS302:AV302"/>
    <mergeCell ref="AW302:AX302"/>
    <mergeCell ref="AY302:BB302"/>
    <mergeCell ref="E303:F303"/>
    <mergeCell ref="G303:I303"/>
    <mergeCell ref="J303:L303"/>
    <mergeCell ref="P303:S303"/>
    <mergeCell ref="T303:AC303"/>
    <mergeCell ref="AD303:AF303"/>
    <mergeCell ref="AG303:AI303"/>
    <mergeCell ref="AJ303:AM303"/>
    <mergeCell ref="AN303:AP303"/>
    <mergeCell ref="AQ303:AR303"/>
    <mergeCell ref="AS303:AV303"/>
    <mergeCell ref="AW303:AX303"/>
    <mergeCell ref="AY303:BB303"/>
    <mergeCell ref="M302:O302"/>
    <mergeCell ref="M303:O303"/>
    <mergeCell ref="E304:F304"/>
    <mergeCell ref="G304:I304"/>
    <mergeCell ref="J304:L304"/>
    <mergeCell ref="P304:S304"/>
    <mergeCell ref="T304:AC304"/>
    <mergeCell ref="AD304:AF304"/>
    <mergeCell ref="AG304:AI304"/>
    <mergeCell ref="AJ304:AM304"/>
    <mergeCell ref="AN304:AP304"/>
    <mergeCell ref="AQ304:AR304"/>
    <mergeCell ref="AS304:AV304"/>
    <mergeCell ref="AW304:AX304"/>
    <mergeCell ref="AY304:BB304"/>
    <mergeCell ref="E305:F305"/>
    <mergeCell ref="G305:I305"/>
    <mergeCell ref="J305:L305"/>
    <mergeCell ref="P305:S305"/>
    <mergeCell ref="T305:AC305"/>
    <mergeCell ref="AD305:AF305"/>
    <mergeCell ref="AG305:AI305"/>
    <mergeCell ref="AJ305:AM305"/>
    <mergeCell ref="AN305:AP305"/>
    <mergeCell ref="AQ305:AR305"/>
    <mergeCell ref="AS305:AV305"/>
    <mergeCell ref="AW305:AX305"/>
    <mergeCell ref="AY305:BB305"/>
    <mergeCell ref="M304:O304"/>
    <mergeCell ref="M305:O305"/>
    <mergeCell ref="E306:F306"/>
    <mergeCell ref="G306:I306"/>
    <mergeCell ref="J306:L306"/>
    <mergeCell ref="P306:S306"/>
    <mergeCell ref="T306:AC306"/>
    <mergeCell ref="AD306:AF306"/>
    <mergeCell ref="AG306:AI306"/>
    <mergeCell ref="AJ306:AM306"/>
    <mergeCell ref="AN306:AP306"/>
    <mergeCell ref="AQ306:AR306"/>
    <mergeCell ref="AS306:AV306"/>
    <mergeCell ref="AW306:AX306"/>
    <mergeCell ref="AY306:BB306"/>
    <mergeCell ref="E307:F307"/>
    <mergeCell ref="G307:I307"/>
    <mergeCell ref="J307:L307"/>
    <mergeCell ref="P307:S307"/>
    <mergeCell ref="T307:AC307"/>
    <mergeCell ref="AD307:AF307"/>
    <mergeCell ref="AG307:AI307"/>
    <mergeCell ref="AJ307:AM307"/>
    <mergeCell ref="AN307:AP307"/>
    <mergeCell ref="AQ307:AR307"/>
    <mergeCell ref="AS307:AV307"/>
    <mergeCell ref="AW307:AX307"/>
    <mergeCell ref="AY307:BB307"/>
    <mergeCell ref="M306:O306"/>
    <mergeCell ref="M307:O307"/>
    <mergeCell ref="E308:F308"/>
    <mergeCell ref="G308:I308"/>
    <mergeCell ref="J308:L308"/>
    <mergeCell ref="P308:S308"/>
    <mergeCell ref="T308:AC308"/>
    <mergeCell ref="AD308:AF308"/>
    <mergeCell ref="AG308:AI308"/>
    <mergeCell ref="AJ308:AM308"/>
    <mergeCell ref="AN308:AP308"/>
    <mergeCell ref="AQ308:AR308"/>
    <mergeCell ref="AS308:AV308"/>
    <mergeCell ref="AW308:AX308"/>
    <mergeCell ref="AY308:BB308"/>
    <mergeCell ref="E309:F309"/>
    <mergeCell ref="G309:I309"/>
    <mergeCell ref="J309:L309"/>
    <mergeCell ref="P309:S309"/>
    <mergeCell ref="T309:AC309"/>
    <mergeCell ref="AD309:AF309"/>
    <mergeCell ref="AG309:AI309"/>
    <mergeCell ref="AJ309:AM309"/>
    <mergeCell ref="AN309:AP309"/>
    <mergeCell ref="AQ309:AR309"/>
    <mergeCell ref="AS309:AV309"/>
    <mergeCell ref="AW309:AX309"/>
    <mergeCell ref="AY309:BB309"/>
    <mergeCell ref="M308:O308"/>
    <mergeCell ref="M309:O309"/>
    <mergeCell ref="E310:F310"/>
    <mergeCell ref="G310:I310"/>
    <mergeCell ref="J310:L310"/>
    <mergeCell ref="P310:S310"/>
    <mergeCell ref="T310:AC310"/>
    <mergeCell ref="AD310:AF310"/>
    <mergeCell ref="AG310:AI310"/>
    <mergeCell ref="AJ310:AM310"/>
    <mergeCell ref="AN310:AP310"/>
    <mergeCell ref="AQ310:AR310"/>
    <mergeCell ref="AS310:AV310"/>
    <mergeCell ref="AW310:AX310"/>
    <mergeCell ref="AY310:BB310"/>
    <mergeCell ref="E311:F311"/>
    <mergeCell ref="G311:I311"/>
    <mergeCell ref="J311:L311"/>
    <mergeCell ref="P311:S311"/>
    <mergeCell ref="T311:AC311"/>
    <mergeCell ref="AD311:AF311"/>
    <mergeCell ref="AG311:AI311"/>
    <mergeCell ref="AJ311:AM311"/>
    <mergeCell ref="AN311:AP311"/>
    <mergeCell ref="AQ311:AR311"/>
    <mergeCell ref="AS311:AV311"/>
    <mergeCell ref="AW311:AX311"/>
    <mergeCell ref="AY311:BB311"/>
    <mergeCell ref="M310:O310"/>
    <mergeCell ref="M311:O311"/>
    <mergeCell ref="E312:F312"/>
    <mergeCell ref="G312:I312"/>
    <mergeCell ref="J312:L312"/>
    <mergeCell ref="P312:S312"/>
    <mergeCell ref="T312:AC312"/>
    <mergeCell ref="AD312:AF312"/>
    <mergeCell ref="AG312:AI312"/>
    <mergeCell ref="AJ312:AM312"/>
    <mergeCell ref="AN312:AP312"/>
    <mergeCell ref="AQ312:AR312"/>
    <mergeCell ref="AS312:AV312"/>
    <mergeCell ref="AW312:AX312"/>
    <mergeCell ref="AY312:BB312"/>
    <mergeCell ref="E313:F313"/>
    <mergeCell ref="G313:I313"/>
    <mergeCell ref="J313:L313"/>
    <mergeCell ref="P313:S313"/>
    <mergeCell ref="T313:AC313"/>
    <mergeCell ref="AD313:AF313"/>
    <mergeCell ref="AG313:AI313"/>
    <mergeCell ref="AJ313:AM313"/>
    <mergeCell ref="AN313:AP313"/>
    <mergeCell ref="AQ313:AR313"/>
    <mergeCell ref="AS313:AV313"/>
    <mergeCell ref="AW313:AX313"/>
    <mergeCell ref="AY313:BB313"/>
    <mergeCell ref="M312:O312"/>
    <mergeCell ref="M313:O313"/>
    <mergeCell ref="E314:F314"/>
    <mergeCell ref="G314:I314"/>
    <mergeCell ref="J314:L314"/>
    <mergeCell ref="P314:S314"/>
    <mergeCell ref="T314:AC314"/>
    <mergeCell ref="AD314:AF314"/>
    <mergeCell ref="AG314:AI314"/>
    <mergeCell ref="AJ314:AM314"/>
    <mergeCell ref="AN314:AP314"/>
    <mergeCell ref="AQ314:AR314"/>
    <mergeCell ref="AS314:AV314"/>
    <mergeCell ref="AW314:AX314"/>
    <mergeCell ref="AY314:BB314"/>
    <mergeCell ref="E315:F315"/>
    <mergeCell ref="G315:I315"/>
    <mergeCell ref="J315:L315"/>
    <mergeCell ref="P315:S315"/>
    <mergeCell ref="T315:AC315"/>
    <mergeCell ref="AD315:AF315"/>
    <mergeCell ref="AG315:AI315"/>
    <mergeCell ref="AJ315:AM315"/>
    <mergeCell ref="AN315:AP315"/>
    <mergeCell ref="AQ315:AR315"/>
    <mergeCell ref="AS315:AV315"/>
    <mergeCell ref="AW315:AX315"/>
    <mergeCell ref="AY315:BB315"/>
    <mergeCell ref="M314:O314"/>
    <mergeCell ref="M315:O315"/>
    <mergeCell ref="E316:F316"/>
    <mergeCell ref="G316:I316"/>
    <mergeCell ref="J316:L316"/>
    <mergeCell ref="P316:S316"/>
    <mergeCell ref="T316:AC316"/>
    <mergeCell ref="AD316:AF316"/>
    <mergeCell ref="AG316:AI316"/>
    <mergeCell ref="AJ316:AM316"/>
    <mergeCell ref="AN316:AP316"/>
    <mergeCell ref="AQ316:AR316"/>
    <mergeCell ref="AS316:AV316"/>
    <mergeCell ref="AW316:AX316"/>
    <mergeCell ref="AY316:BB316"/>
    <mergeCell ref="E317:F317"/>
    <mergeCell ref="G317:I317"/>
    <mergeCell ref="J317:L317"/>
    <mergeCell ref="P317:S317"/>
    <mergeCell ref="T317:AC317"/>
    <mergeCell ref="AD317:AF317"/>
    <mergeCell ref="AG317:AI317"/>
    <mergeCell ref="AJ317:AM317"/>
    <mergeCell ref="AN317:AP317"/>
    <mergeCell ref="AQ317:AR317"/>
    <mergeCell ref="AS317:AV317"/>
    <mergeCell ref="AW317:AX317"/>
    <mergeCell ref="AY317:BB317"/>
    <mergeCell ref="M316:O316"/>
    <mergeCell ref="M317:O317"/>
    <mergeCell ref="E318:F318"/>
    <mergeCell ref="G318:I318"/>
    <mergeCell ref="J318:L318"/>
    <mergeCell ref="P318:S318"/>
    <mergeCell ref="T318:AC318"/>
    <mergeCell ref="AD318:AF318"/>
    <mergeCell ref="AG318:AI318"/>
    <mergeCell ref="AJ318:AM318"/>
    <mergeCell ref="AN318:AP318"/>
    <mergeCell ref="AQ318:AR318"/>
    <mergeCell ref="AS318:AV318"/>
    <mergeCell ref="AW318:AX318"/>
    <mergeCell ref="AY318:BB318"/>
    <mergeCell ref="E319:F319"/>
    <mergeCell ref="G319:I319"/>
    <mergeCell ref="J319:L319"/>
    <mergeCell ref="P319:S319"/>
    <mergeCell ref="T319:AC319"/>
    <mergeCell ref="AD319:AF319"/>
    <mergeCell ref="AG319:AI319"/>
    <mergeCell ref="AJ319:AM319"/>
    <mergeCell ref="AN319:AP319"/>
    <mergeCell ref="AQ319:AR319"/>
    <mergeCell ref="AS319:AV319"/>
    <mergeCell ref="AW319:AX319"/>
    <mergeCell ref="AY319:BB319"/>
    <mergeCell ref="M318:O318"/>
    <mergeCell ref="M319:O319"/>
    <mergeCell ref="E320:F320"/>
    <mergeCell ref="G320:I320"/>
    <mergeCell ref="J320:L320"/>
    <mergeCell ref="P320:S320"/>
    <mergeCell ref="T320:AC320"/>
    <mergeCell ref="AD320:AF320"/>
    <mergeCell ref="AG320:AI320"/>
    <mergeCell ref="AJ320:AM320"/>
    <mergeCell ref="AN320:AP320"/>
    <mergeCell ref="AQ320:AR320"/>
    <mergeCell ref="AS320:AV320"/>
    <mergeCell ref="AW320:AX320"/>
    <mergeCell ref="AY320:BB320"/>
    <mergeCell ref="E321:F321"/>
    <mergeCell ref="G321:I321"/>
    <mergeCell ref="J321:L321"/>
    <mergeCell ref="P321:S321"/>
    <mergeCell ref="T321:AC321"/>
    <mergeCell ref="AD321:AF321"/>
    <mergeCell ref="AG321:AI321"/>
    <mergeCell ref="AJ321:AM321"/>
    <mergeCell ref="AN321:AP321"/>
    <mergeCell ref="AQ321:AR321"/>
    <mergeCell ref="AS321:AV321"/>
    <mergeCell ref="AW321:AX321"/>
    <mergeCell ref="AY321:BB321"/>
    <mergeCell ref="M320:O320"/>
    <mergeCell ref="M321:O321"/>
    <mergeCell ref="E322:F322"/>
    <mergeCell ref="G322:I322"/>
    <mergeCell ref="J322:L322"/>
    <mergeCell ref="P322:S322"/>
    <mergeCell ref="T322:AC322"/>
    <mergeCell ref="AD322:AF322"/>
    <mergeCell ref="AG322:AI322"/>
    <mergeCell ref="AJ322:AM322"/>
    <mergeCell ref="AN322:AP322"/>
    <mergeCell ref="AQ322:AR322"/>
    <mergeCell ref="AS322:AV322"/>
    <mergeCell ref="AW322:AX322"/>
    <mergeCell ref="AY322:BB322"/>
    <mergeCell ref="E323:F323"/>
    <mergeCell ref="G323:I323"/>
    <mergeCell ref="J323:L323"/>
    <mergeCell ref="P323:S323"/>
    <mergeCell ref="T323:AC323"/>
    <mergeCell ref="AD323:AF323"/>
    <mergeCell ref="AG323:AI323"/>
    <mergeCell ref="AJ323:AM323"/>
    <mergeCell ref="AN323:AP323"/>
    <mergeCell ref="AQ323:AR323"/>
    <mergeCell ref="AS323:AV323"/>
    <mergeCell ref="AW323:AX323"/>
    <mergeCell ref="AY323:BB323"/>
    <mergeCell ref="M322:O322"/>
    <mergeCell ref="M323:O323"/>
    <mergeCell ref="E324:F324"/>
    <mergeCell ref="G324:I324"/>
    <mergeCell ref="J324:L324"/>
    <mergeCell ref="P324:S324"/>
    <mergeCell ref="T324:AC324"/>
    <mergeCell ref="AD324:AF324"/>
    <mergeCell ref="AG324:AI324"/>
    <mergeCell ref="AJ324:AM324"/>
    <mergeCell ref="AN324:AP324"/>
    <mergeCell ref="AQ324:AR324"/>
    <mergeCell ref="AS324:AV324"/>
    <mergeCell ref="AW324:AX324"/>
    <mergeCell ref="AY324:BB324"/>
    <mergeCell ref="E325:F325"/>
    <mergeCell ref="G325:I325"/>
    <mergeCell ref="J325:L325"/>
    <mergeCell ref="P325:S325"/>
    <mergeCell ref="T325:AC325"/>
    <mergeCell ref="AD325:AF325"/>
    <mergeCell ref="AG325:AI325"/>
    <mergeCell ref="AJ325:AM325"/>
    <mergeCell ref="AN325:AP325"/>
    <mergeCell ref="AQ325:AR325"/>
    <mergeCell ref="AS325:AV325"/>
    <mergeCell ref="AW325:AX325"/>
    <mergeCell ref="AY325:BB325"/>
    <mergeCell ref="M324:O324"/>
    <mergeCell ref="M325:O325"/>
    <mergeCell ref="E326:F326"/>
    <mergeCell ref="G326:I326"/>
    <mergeCell ref="J326:L326"/>
    <mergeCell ref="P326:S326"/>
    <mergeCell ref="T326:AC326"/>
    <mergeCell ref="AD326:AF326"/>
    <mergeCell ref="AG326:AI326"/>
    <mergeCell ref="AJ326:AM326"/>
    <mergeCell ref="AN326:AP326"/>
    <mergeCell ref="AQ326:AR326"/>
    <mergeCell ref="AS326:AV326"/>
    <mergeCell ref="AW326:AX326"/>
    <mergeCell ref="AY326:BB326"/>
    <mergeCell ref="E327:F327"/>
    <mergeCell ref="G327:I327"/>
    <mergeCell ref="J327:L327"/>
    <mergeCell ref="P327:S327"/>
    <mergeCell ref="T327:AC327"/>
    <mergeCell ref="AD327:AF327"/>
    <mergeCell ref="AG327:AI327"/>
    <mergeCell ref="AJ327:AM327"/>
    <mergeCell ref="AN327:AP327"/>
    <mergeCell ref="AQ327:AR327"/>
    <mergeCell ref="AS327:AV327"/>
    <mergeCell ref="AW327:AX327"/>
    <mergeCell ref="AY327:BB327"/>
    <mergeCell ref="M326:O326"/>
    <mergeCell ref="M327:O327"/>
    <mergeCell ref="E328:F328"/>
    <mergeCell ref="G328:I328"/>
    <mergeCell ref="J328:L328"/>
    <mergeCell ref="P328:S328"/>
    <mergeCell ref="T328:AC328"/>
    <mergeCell ref="AD328:AF328"/>
    <mergeCell ref="AG328:AI328"/>
    <mergeCell ref="AJ328:AM328"/>
    <mergeCell ref="AN328:AP328"/>
    <mergeCell ref="AQ328:AR328"/>
    <mergeCell ref="AS328:AV328"/>
    <mergeCell ref="AW328:AX328"/>
    <mergeCell ref="AY328:BB328"/>
    <mergeCell ref="E329:F329"/>
    <mergeCell ref="G329:I329"/>
    <mergeCell ref="J329:L329"/>
    <mergeCell ref="P329:S329"/>
    <mergeCell ref="T329:AC329"/>
    <mergeCell ref="AD329:AF329"/>
    <mergeCell ref="AG329:AI329"/>
    <mergeCell ref="AJ329:AM329"/>
    <mergeCell ref="AN329:AP329"/>
    <mergeCell ref="AQ329:AR329"/>
    <mergeCell ref="AS329:AV329"/>
    <mergeCell ref="AW329:AX329"/>
    <mergeCell ref="AY329:BB329"/>
    <mergeCell ref="M328:O328"/>
    <mergeCell ref="M329:O329"/>
    <mergeCell ref="E330:F330"/>
    <mergeCell ref="G330:I330"/>
    <mergeCell ref="J330:L330"/>
    <mergeCell ref="P330:S330"/>
    <mergeCell ref="T330:AC330"/>
    <mergeCell ref="AD330:AF330"/>
    <mergeCell ref="AG330:AI330"/>
    <mergeCell ref="AJ330:AM330"/>
    <mergeCell ref="AN330:AP330"/>
    <mergeCell ref="AQ330:AR330"/>
    <mergeCell ref="AS330:AV330"/>
    <mergeCell ref="AW330:AX330"/>
    <mergeCell ref="AY330:BB330"/>
    <mergeCell ref="E331:F331"/>
    <mergeCell ref="G331:I331"/>
    <mergeCell ref="J331:L331"/>
    <mergeCell ref="P331:S331"/>
    <mergeCell ref="T331:AC331"/>
    <mergeCell ref="AD331:AF331"/>
    <mergeCell ref="AG331:AI331"/>
    <mergeCell ref="AJ331:AM331"/>
    <mergeCell ref="AN331:AP331"/>
    <mergeCell ref="AQ331:AR331"/>
    <mergeCell ref="AS331:AV331"/>
    <mergeCell ref="AW331:AX331"/>
    <mergeCell ref="AY331:BB331"/>
    <mergeCell ref="M330:O330"/>
    <mergeCell ref="M331:O331"/>
    <mergeCell ref="E332:F332"/>
    <mergeCell ref="G332:I332"/>
    <mergeCell ref="J332:L332"/>
    <mergeCell ref="P332:S332"/>
    <mergeCell ref="T332:AC332"/>
    <mergeCell ref="AD332:AF332"/>
    <mergeCell ref="AG332:AI332"/>
    <mergeCell ref="AJ332:AM332"/>
    <mergeCell ref="AN332:AP332"/>
    <mergeCell ref="AQ332:AR332"/>
    <mergeCell ref="AS332:AV332"/>
    <mergeCell ref="AW332:AX332"/>
    <mergeCell ref="AY332:BB332"/>
    <mergeCell ref="E333:F333"/>
    <mergeCell ref="G333:I333"/>
    <mergeCell ref="J333:L333"/>
    <mergeCell ref="P333:S333"/>
    <mergeCell ref="T333:AC333"/>
    <mergeCell ref="AD333:AF333"/>
    <mergeCell ref="AG333:AI333"/>
    <mergeCell ref="AJ333:AM333"/>
    <mergeCell ref="AN333:AP333"/>
    <mergeCell ref="AQ333:AR333"/>
    <mergeCell ref="AS333:AV333"/>
    <mergeCell ref="AW333:AX333"/>
    <mergeCell ref="AY333:BB333"/>
    <mergeCell ref="M332:O332"/>
    <mergeCell ref="M333:O333"/>
    <mergeCell ref="E334:F334"/>
    <mergeCell ref="G334:I334"/>
    <mergeCell ref="J334:L334"/>
    <mergeCell ref="P334:S334"/>
    <mergeCell ref="T334:AC334"/>
    <mergeCell ref="AD334:AF334"/>
    <mergeCell ref="AG334:AI334"/>
    <mergeCell ref="AJ334:AM334"/>
    <mergeCell ref="AN334:AP334"/>
    <mergeCell ref="AQ334:AR334"/>
    <mergeCell ref="AS334:AV334"/>
    <mergeCell ref="AW334:AX334"/>
    <mergeCell ref="AY334:BB334"/>
    <mergeCell ref="E335:F335"/>
    <mergeCell ref="G335:I335"/>
    <mergeCell ref="J335:L335"/>
    <mergeCell ref="P335:S335"/>
    <mergeCell ref="T335:AC335"/>
    <mergeCell ref="AD335:AF335"/>
    <mergeCell ref="AG335:AI335"/>
    <mergeCell ref="AJ335:AM335"/>
    <mergeCell ref="AN335:AP335"/>
    <mergeCell ref="AQ335:AR335"/>
    <mergeCell ref="AS335:AV335"/>
    <mergeCell ref="AW335:AX335"/>
    <mergeCell ref="AY335:BB335"/>
    <mergeCell ref="M334:O334"/>
    <mergeCell ref="M335:O335"/>
    <mergeCell ref="E336:F336"/>
    <mergeCell ref="G336:I336"/>
    <mergeCell ref="J336:L336"/>
    <mergeCell ref="P336:S336"/>
    <mergeCell ref="T336:AC336"/>
    <mergeCell ref="AD336:AF336"/>
    <mergeCell ref="AG336:AI336"/>
    <mergeCell ref="AJ336:AM336"/>
    <mergeCell ref="AN336:AP336"/>
    <mergeCell ref="AQ336:AR336"/>
    <mergeCell ref="AS336:AV336"/>
    <mergeCell ref="AW336:AX336"/>
    <mergeCell ref="AY336:BB336"/>
    <mergeCell ref="E337:F337"/>
    <mergeCell ref="G337:I337"/>
    <mergeCell ref="J337:L337"/>
    <mergeCell ref="P337:S337"/>
    <mergeCell ref="T337:AC337"/>
    <mergeCell ref="AD337:AF337"/>
    <mergeCell ref="AG337:AI337"/>
    <mergeCell ref="AJ337:AM337"/>
    <mergeCell ref="AN337:AP337"/>
    <mergeCell ref="AQ337:AR337"/>
    <mergeCell ref="AS337:AV337"/>
    <mergeCell ref="AW337:AX337"/>
    <mergeCell ref="AY337:BB337"/>
    <mergeCell ref="M336:O336"/>
    <mergeCell ref="M337:O337"/>
    <mergeCell ref="E338:F338"/>
    <mergeCell ref="G338:I338"/>
    <mergeCell ref="J338:L338"/>
    <mergeCell ref="P338:S338"/>
    <mergeCell ref="T338:AC338"/>
    <mergeCell ref="AD338:AF338"/>
    <mergeCell ref="AG338:AI338"/>
    <mergeCell ref="AJ338:AM338"/>
    <mergeCell ref="AN338:AP338"/>
    <mergeCell ref="AQ338:AR338"/>
    <mergeCell ref="AS338:AV338"/>
    <mergeCell ref="AW338:AX338"/>
    <mergeCell ref="AY338:BB338"/>
    <mergeCell ref="E339:F339"/>
    <mergeCell ref="G339:I339"/>
    <mergeCell ref="J339:L339"/>
    <mergeCell ref="P339:S339"/>
    <mergeCell ref="T339:AC339"/>
    <mergeCell ref="AD339:AF339"/>
    <mergeCell ref="AG339:AI339"/>
    <mergeCell ref="AJ339:AM339"/>
    <mergeCell ref="AN339:AP339"/>
    <mergeCell ref="AQ339:AR339"/>
    <mergeCell ref="AS339:AV339"/>
    <mergeCell ref="AW339:AX339"/>
    <mergeCell ref="AY339:BB339"/>
    <mergeCell ref="M338:O338"/>
    <mergeCell ref="M339:O339"/>
    <mergeCell ref="E340:F340"/>
    <mergeCell ref="G340:I340"/>
    <mergeCell ref="J340:L340"/>
    <mergeCell ref="P340:S340"/>
    <mergeCell ref="T340:AC340"/>
    <mergeCell ref="AD340:AF340"/>
    <mergeCell ref="AG340:AI340"/>
    <mergeCell ref="AJ340:AM340"/>
    <mergeCell ref="AN340:AP340"/>
    <mergeCell ref="AQ340:AR340"/>
    <mergeCell ref="AS340:AV340"/>
    <mergeCell ref="AW340:AX340"/>
    <mergeCell ref="AY340:BB340"/>
    <mergeCell ref="E341:F341"/>
    <mergeCell ref="G341:I341"/>
    <mergeCell ref="J341:L341"/>
    <mergeCell ref="P341:S341"/>
    <mergeCell ref="T341:AC341"/>
    <mergeCell ref="AD341:AF341"/>
    <mergeCell ref="AG341:AI341"/>
    <mergeCell ref="AJ341:AM341"/>
    <mergeCell ref="AN341:AP341"/>
    <mergeCell ref="AQ341:AR341"/>
    <mergeCell ref="AS341:AV341"/>
    <mergeCell ref="AW341:AX341"/>
    <mergeCell ref="AY341:BB341"/>
    <mergeCell ref="M340:O340"/>
    <mergeCell ref="M341:O341"/>
    <mergeCell ref="E342:F342"/>
    <mergeCell ref="G342:I342"/>
    <mergeCell ref="J342:L342"/>
    <mergeCell ref="P342:S342"/>
    <mergeCell ref="T342:AC342"/>
    <mergeCell ref="AD342:AF342"/>
    <mergeCell ref="AG342:AI342"/>
    <mergeCell ref="AJ342:AM342"/>
    <mergeCell ref="AN342:AP342"/>
    <mergeCell ref="AQ342:AR342"/>
    <mergeCell ref="AS342:AV342"/>
    <mergeCell ref="AW342:AX342"/>
    <mergeCell ref="AY342:BB342"/>
    <mergeCell ref="E343:F343"/>
    <mergeCell ref="G343:I343"/>
    <mergeCell ref="J343:L343"/>
    <mergeCell ref="P343:S343"/>
    <mergeCell ref="T343:AC343"/>
    <mergeCell ref="AD343:AF343"/>
    <mergeCell ref="AG343:AI343"/>
    <mergeCell ref="AJ343:AM343"/>
    <mergeCell ref="AN343:AP343"/>
    <mergeCell ref="AQ343:AR343"/>
    <mergeCell ref="AS343:AV343"/>
    <mergeCell ref="AW343:AX343"/>
    <mergeCell ref="AY343:BB343"/>
    <mergeCell ref="M342:O342"/>
    <mergeCell ref="M343:O343"/>
    <mergeCell ref="E344:F344"/>
    <mergeCell ref="G344:I344"/>
    <mergeCell ref="J344:L344"/>
    <mergeCell ref="P344:S344"/>
    <mergeCell ref="T344:AC344"/>
    <mergeCell ref="AD344:AF344"/>
    <mergeCell ref="AG344:AI344"/>
    <mergeCell ref="AJ344:AM344"/>
    <mergeCell ref="AN344:AP344"/>
    <mergeCell ref="AQ344:AR344"/>
    <mergeCell ref="AS344:AV344"/>
    <mergeCell ref="AW344:AX344"/>
    <mergeCell ref="AY344:BB344"/>
    <mergeCell ref="E345:F345"/>
    <mergeCell ref="G345:I345"/>
    <mergeCell ref="J345:L345"/>
    <mergeCell ref="P345:S345"/>
    <mergeCell ref="T345:AC345"/>
    <mergeCell ref="AD345:AF345"/>
    <mergeCell ref="AG345:AI345"/>
    <mergeCell ref="AJ345:AM345"/>
    <mergeCell ref="AN345:AP345"/>
    <mergeCell ref="AQ345:AR345"/>
    <mergeCell ref="AS345:AV345"/>
    <mergeCell ref="AW345:AX345"/>
    <mergeCell ref="AY345:BB345"/>
    <mergeCell ref="M344:O344"/>
    <mergeCell ref="M345:O345"/>
    <mergeCell ref="E346:F346"/>
    <mergeCell ref="G346:I346"/>
    <mergeCell ref="J346:L346"/>
    <mergeCell ref="P346:S346"/>
    <mergeCell ref="T346:AC346"/>
    <mergeCell ref="AD346:AF346"/>
    <mergeCell ref="AG346:AI346"/>
    <mergeCell ref="AJ346:AM346"/>
    <mergeCell ref="AN346:AP346"/>
    <mergeCell ref="AQ346:AR346"/>
    <mergeCell ref="AS346:AV346"/>
    <mergeCell ref="AW346:AX346"/>
    <mergeCell ref="AY346:BB346"/>
    <mergeCell ref="E347:F347"/>
    <mergeCell ref="G347:I347"/>
    <mergeCell ref="J347:L347"/>
    <mergeCell ref="P347:S347"/>
    <mergeCell ref="T347:AC347"/>
    <mergeCell ref="AD347:AF347"/>
    <mergeCell ref="AG347:AI347"/>
    <mergeCell ref="AJ347:AM347"/>
    <mergeCell ref="AN347:AP347"/>
    <mergeCell ref="AQ347:AR347"/>
    <mergeCell ref="AS347:AV347"/>
    <mergeCell ref="AW347:AX347"/>
    <mergeCell ref="AY347:BB347"/>
    <mergeCell ref="M346:O346"/>
    <mergeCell ref="M347:O347"/>
    <mergeCell ref="E348:F348"/>
    <mergeCell ref="G348:I348"/>
    <mergeCell ref="J348:L348"/>
    <mergeCell ref="P348:S348"/>
    <mergeCell ref="T348:AC348"/>
    <mergeCell ref="AD348:AF348"/>
    <mergeCell ref="AG348:AI348"/>
    <mergeCell ref="AJ348:AM348"/>
    <mergeCell ref="AN348:AP348"/>
    <mergeCell ref="AQ348:AR348"/>
    <mergeCell ref="AS348:AV348"/>
    <mergeCell ref="AW348:AX348"/>
    <mergeCell ref="AY348:BB348"/>
    <mergeCell ref="E349:F349"/>
    <mergeCell ref="G349:I349"/>
    <mergeCell ref="J349:L349"/>
    <mergeCell ref="P349:S349"/>
    <mergeCell ref="T349:AC349"/>
    <mergeCell ref="AD349:AF349"/>
    <mergeCell ref="AG349:AI349"/>
    <mergeCell ref="AJ349:AM349"/>
    <mergeCell ref="AN349:AP349"/>
    <mergeCell ref="AQ349:AR349"/>
    <mergeCell ref="AS349:AV349"/>
    <mergeCell ref="AW349:AX349"/>
    <mergeCell ref="AY349:BB349"/>
    <mergeCell ref="M348:O348"/>
    <mergeCell ref="M349:O349"/>
    <mergeCell ref="E350:F350"/>
    <mergeCell ref="G350:I350"/>
    <mergeCell ref="J350:L350"/>
    <mergeCell ref="P350:S350"/>
    <mergeCell ref="T350:AC350"/>
    <mergeCell ref="AD350:AF350"/>
    <mergeCell ref="AG350:AI350"/>
    <mergeCell ref="AJ350:AM350"/>
    <mergeCell ref="AN350:AP350"/>
    <mergeCell ref="AQ350:AR350"/>
    <mergeCell ref="AS350:AV350"/>
    <mergeCell ref="AW350:AX350"/>
    <mergeCell ref="AY350:BB350"/>
    <mergeCell ref="E351:F351"/>
    <mergeCell ref="G351:I351"/>
    <mergeCell ref="J351:L351"/>
    <mergeCell ref="P351:S351"/>
    <mergeCell ref="T351:AC351"/>
    <mergeCell ref="AD351:AF351"/>
    <mergeCell ref="AG351:AI351"/>
    <mergeCell ref="AJ351:AM351"/>
    <mergeCell ref="AN351:AP351"/>
    <mergeCell ref="AQ351:AR351"/>
    <mergeCell ref="AS351:AV351"/>
    <mergeCell ref="AW351:AX351"/>
    <mergeCell ref="AY351:BB351"/>
    <mergeCell ref="M350:O350"/>
    <mergeCell ref="M351:O351"/>
    <mergeCell ref="E352:F352"/>
    <mergeCell ref="G352:I352"/>
    <mergeCell ref="J352:L352"/>
    <mergeCell ref="P352:S352"/>
    <mergeCell ref="T352:AC352"/>
    <mergeCell ref="AD352:AF352"/>
    <mergeCell ref="AG352:AI352"/>
    <mergeCell ref="AJ352:AM352"/>
    <mergeCell ref="AN352:AP352"/>
    <mergeCell ref="AQ352:AR352"/>
    <mergeCell ref="AS352:AV352"/>
    <mergeCell ref="AW352:AX352"/>
    <mergeCell ref="AY352:BB352"/>
    <mergeCell ref="E353:F353"/>
    <mergeCell ref="G353:I353"/>
    <mergeCell ref="J353:L353"/>
    <mergeCell ref="P353:S353"/>
    <mergeCell ref="T353:AC353"/>
    <mergeCell ref="AD353:AF353"/>
    <mergeCell ref="AG353:AI353"/>
    <mergeCell ref="AJ353:AM353"/>
    <mergeCell ref="AN353:AP353"/>
    <mergeCell ref="AQ353:AR353"/>
    <mergeCell ref="AS353:AV353"/>
    <mergeCell ref="AW353:AX353"/>
    <mergeCell ref="AY353:BB353"/>
    <mergeCell ref="M352:O352"/>
    <mergeCell ref="M353:O353"/>
    <mergeCell ref="E354:F354"/>
    <mergeCell ref="G354:I354"/>
    <mergeCell ref="J354:L354"/>
    <mergeCell ref="P354:S354"/>
    <mergeCell ref="T354:AC354"/>
    <mergeCell ref="AD354:AF354"/>
    <mergeCell ref="AG354:AI354"/>
    <mergeCell ref="AJ354:AM354"/>
    <mergeCell ref="AN354:AP354"/>
    <mergeCell ref="AQ354:AR354"/>
    <mergeCell ref="AS354:AV354"/>
    <mergeCell ref="AW354:AX354"/>
    <mergeCell ref="AY354:BB354"/>
    <mergeCell ref="E355:F355"/>
    <mergeCell ref="G355:I355"/>
    <mergeCell ref="J355:L355"/>
    <mergeCell ref="P355:S355"/>
    <mergeCell ref="T355:AC355"/>
    <mergeCell ref="AD355:AF355"/>
    <mergeCell ref="AG355:AI355"/>
    <mergeCell ref="AJ355:AM355"/>
    <mergeCell ref="AN355:AP355"/>
    <mergeCell ref="AQ355:AR355"/>
    <mergeCell ref="AS355:AV355"/>
    <mergeCell ref="AW355:AX355"/>
    <mergeCell ref="AY355:BB355"/>
    <mergeCell ref="M354:O354"/>
    <mergeCell ref="M355:O355"/>
    <mergeCell ref="E356:F356"/>
    <mergeCell ref="G356:I356"/>
    <mergeCell ref="J356:L356"/>
    <mergeCell ref="P356:S356"/>
    <mergeCell ref="T356:AC356"/>
    <mergeCell ref="AD356:AF356"/>
    <mergeCell ref="AG356:AI356"/>
    <mergeCell ref="AJ356:AM356"/>
    <mergeCell ref="AN356:AP356"/>
    <mergeCell ref="AQ356:AR356"/>
    <mergeCell ref="AS356:AV356"/>
    <mergeCell ref="AW356:AX356"/>
    <mergeCell ref="AY356:BB356"/>
    <mergeCell ref="E357:F357"/>
    <mergeCell ref="G357:I357"/>
    <mergeCell ref="J357:L357"/>
    <mergeCell ref="P357:S357"/>
    <mergeCell ref="T357:AC357"/>
    <mergeCell ref="AD357:AF357"/>
    <mergeCell ref="AG357:AI357"/>
    <mergeCell ref="AJ357:AM357"/>
    <mergeCell ref="AN357:AP357"/>
    <mergeCell ref="AQ357:AR357"/>
    <mergeCell ref="AS357:AV357"/>
    <mergeCell ref="AW357:AX357"/>
    <mergeCell ref="AY357:BB357"/>
    <mergeCell ref="M356:O356"/>
    <mergeCell ref="M357:O357"/>
    <mergeCell ref="E358:F358"/>
    <mergeCell ref="G358:I358"/>
    <mergeCell ref="J358:L358"/>
    <mergeCell ref="P358:S358"/>
    <mergeCell ref="T358:AC358"/>
    <mergeCell ref="AD358:AF358"/>
    <mergeCell ref="AG358:AI358"/>
    <mergeCell ref="AJ358:AM358"/>
    <mergeCell ref="AN358:AP358"/>
    <mergeCell ref="AQ358:AR358"/>
    <mergeCell ref="AS358:AV358"/>
    <mergeCell ref="AW358:AX358"/>
    <mergeCell ref="AY358:BB358"/>
    <mergeCell ref="E359:F359"/>
    <mergeCell ref="G359:I359"/>
    <mergeCell ref="J359:L359"/>
    <mergeCell ref="P359:S359"/>
    <mergeCell ref="T359:AC359"/>
    <mergeCell ref="AD359:AF359"/>
    <mergeCell ref="AG359:AI359"/>
    <mergeCell ref="AJ359:AM359"/>
    <mergeCell ref="AN359:AP359"/>
    <mergeCell ref="AQ359:AR359"/>
    <mergeCell ref="AS359:AV359"/>
    <mergeCell ref="AW359:AX359"/>
    <mergeCell ref="AY359:BB359"/>
    <mergeCell ref="M358:O358"/>
    <mergeCell ref="M359:O359"/>
    <mergeCell ref="E360:F360"/>
    <mergeCell ref="G360:I360"/>
    <mergeCell ref="J360:L360"/>
    <mergeCell ref="P360:S360"/>
    <mergeCell ref="T360:AC360"/>
    <mergeCell ref="AD360:AF360"/>
    <mergeCell ref="AG360:AI360"/>
    <mergeCell ref="AJ360:AM360"/>
    <mergeCell ref="AN360:AP360"/>
    <mergeCell ref="AQ360:AR360"/>
    <mergeCell ref="AS360:AV360"/>
    <mergeCell ref="AW360:AX360"/>
    <mergeCell ref="AY360:BB360"/>
    <mergeCell ref="E361:F361"/>
    <mergeCell ref="G361:I361"/>
    <mergeCell ref="J361:L361"/>
    <mergeCell ref="P361:S361"/>
    <mergeCell ref="T361:AC361"/>
    <mergeCell ref="AD361:AF361"/>
    <mergeCell ref="AG361:AI361"/>
    <mergeCell ref="AJ361:AM361"/>
    <mergeCell ref="AN361:AP361"/>
    <mergeCell ref="AQ361:AR361"/>
    <mergeCell ref="AS361:AV361"/>
    <mergeCell ref="AW361:AX361"/>
    <mergeCell ref="AY361:BB361"/>
    <mergeCell ref="M360:O360"/>
    <mergeCell ref="M361:O361"/>
    <mergeCell ref="E362:F362"/>
    <mergeCell ref="G362:I362"/>
    <mergeCell ref="J362:L362"/>
    <mergeCell ref="P362:S362"/>
    <mergeCell ref="T362:AC362"/>
    <mergeCell ref="AD362:AF362"/>
    <mergeCell ref="AG362:AI362"/>
    <mergeCell ref="AJ362:AM362"/>
    <mergeCell ref="AN362:AP362"/>
    <mergeCell ref="AQ362:AR362"/>
    <mergeCell ref="AS362:AV362"/>
    <mergeCell ref="AW362:AX362"/>
    <mergeCell ref="AY362:BB362"/>
    <mergeCell ref="E363:F363"/>
    <mergeCell ref="G363:I363"/>
    <mergeCell ref="J363:L363"/>
    <mergeCell ref="P363:S363"/>
    <mergeCell ref="T363:AC363"/>
    <mergeCell ref="AD363:AF363"/>
    <mergeCell ref="AG363:AI363"/>
    <mergeCell ref="AJ363:AM363"/>
    <mergeCell ref="AN363:AP363"/>
    <mergeCell ref="AQ363:AR363"/>
    <mergeCell ref="AS363:AV363"/>
    <mergeCell ref="AW363:AX363"/>
    <mergeCell ref="AY363:BB363"/>
    <mergeCell ref="M362:O362"/>
    <mergeCell ref="M363:O363"/>
    <mergeCell ref="E364:F364"/>
    <mergeCell ref="G364:I364"/>
    <mergeCell ref="J364:L364"/>
    <mergeCell ref="P364:S364"/>
    <mergeCell ref="T364:AC364"/>
    <mergeCell ref="AD364:AF364"/>
    <mergeCell ref="AG364:AI364"/>
    <mergeCell ref="AJ364:AM364"/>
    <mergeCell ref="AN364:AP364"/>
    <mergeCell ref="AQ364:AR364"/>
    <mergeCell ref="AS364:AV364"/>
    <mergeCell ref="AW364:AX364"/>
    <mergeCell ref="AY364:BB364"/>
    <mergeCell ref="E365:F365"/>
    <mergeCell ref="G365:I365"/>
    <mergeCell ref="J365:L365"/>
    <mergeCell ref="P365:S365"/>
    <mergeCell ref="T365:AC365"/>
    <mergeCell ref="AD365:AF365"/>
    <mergeCell ref="AG365:AI365"/>
    <mergeCell ref="AJ365:AM365"/>
    <mergeCell ref="AN365:AP365"/>
    <mergeCell ref="AQ365:AR365"/>
    <mergeCell ref="AS365:AV365"/>
    <mergeCell ref="AW365:AX365"/>
    <mergeCell ref="AY365:BB365"/>
    <mergeCell ref="M364:O364"/>
    <mergeCell ref="M365:O365"/>
    <mergeCell ref="E366:F366"/>
    <mergeCell ref="G366:I366"/>
    <mergeCell ref="J366:L366"/>
    <mergeCell ref="P366:S366"/>
    <mergeCell ref="T366:AC366"/>
    <mergeCell ref="AD366:AF366"/>
    <mergeCell ref="AG366:AI366"/>
    <mergeCell ref="AJ366:AM366"/>
    <mergeCell ref="AN366:AP366"/>
    <mergeCell ref="AQ366:AR366"/>
    <mergeCell ref="AS366:AV366"/>
    <mergeCell ref="AW366:AX366"/>
    <mergeCell ref="AY366:BB366"/>
    <mergeCell ref="E367:F367"/>
    <mergeCell ref="G367:I367"/>
    <mergeCell ref="J367:L367"/>
    <mergeCell ref="P367:S367"/>
    <mergeCell ref="T367:AC367"/>
    <mergeCell ref="AD367:AF367"/>
    <mergeCell ref="AG367:AI367"/>
    <mergeCell ref="AJ367:AM367"/>
    <mergeCell ref="AN367:AP367"/>
    <mergeCell ref="AQ367:AR367"/>
    <mergeCell ref="AS367:AV367"/>
    <mergeCell ref="AW367:AX367"/>
    <mergeCell ref="AY367:BB367"/>
    <mergeCell ref="M366:O366"/>
    <mergeCell ref="M367:O367"/>
    <mergeCell ref="E368:F368"/>
    <mergeCell ref="G368:I368"/>
    <mergeCell ref="J368:L368"/>
    <mergeCell ref="P368:S368"/>
    <mergeCell ref="T368:AC368"/>
    <mergeCell ref="AD368:AF368"/>
    <mergeCell ref="AG368:AI368"/>
    <mergeCell ref="AJ368:AM368"/>
    <mergeCell ref="AN368:AP368"/>
    <mergeCell ref="AQ368:AR368"/>
    <mergeCell ref="AS368:AV368"/>
    <mergeCell ref="AW368:AX368"/>
    <mergeCell ref="AY368:BB368"/>
    <mergeCell ref="E369:F369"/>
    <mergeCell ref="G369:I369"/>
    <mergeCell ref="J369:L369"/>
    <mergeCell ref="P369:S369"/>
    <mergeCell ref="T369:AC369"/>
    <mergeCell ref="AD369:AF369"/>
    <mergeCell ref="AG369:AI369"/>
    <mergeCell ref="AJ369:AM369"/>
    <mergeCell ref="AN369:AP369"/>
    <mergeCell ref="AQ369:AR369"/>
    <mergeCell ref="AS369:AV369"/>
    <mergeCell ref="AW369:AX369"/>
    <mergeCell ref="AY369:BB369"/>
    <mergeCell ref="M368:O368"/>
    <mergeCell ref="M369:O369"/>
    <mergeCell ref="E370:F370"/>
    <mergeCell ref="G370:I370"/>
    <mergeCell ref="J370:L370"/>
    <mergeCell ref="P370:S370"/>
    <mergeCell ref="T370:AC370"/>
    <mergeCell ref="AD370:AF370"/>
    <mergeCell ref="AG370:AI370"/>
    <mergeCell ref="AJ370:AM370"/>
    <mergeCell ref="AN370:AP370"/>
    <mergeCell ref="AQ370:AR370"/>
    <mergeCell ref="AS370:AV370"/>
    <mergeCell ref="AW370:AX370"/>
    <mergeCell ref="AY370:BB370"/>
    <mergeCell ref="E371:F371"/>
    <mergeCell ref="G371:I371"/>
    <mergeCell ref="J371:L371"/>
    <mergeCell ref="P371:S371"/>
    <mergeCell ref="T371:AC371"/>
    <mergeCell ref="AD371:AF371"/>
    <mergeCell ref="AG371:AI371"/>
    <mergeCell ref="AJ371:AM371"/>
    <mergeCell ref="AN371:AP371"/>
    <mergeCell ref="AQ371:AR371"/>
    <mergeCell ref="AS371:AV371"/>
    <mergeCell ref="AW371:AX371"/>
    <mergeCell ref="AY371:BB371"/>
    <mergeCell ref="M370:O370"/>
    <mergeCell ref="M371:O371"/>
    <mergeCell ref="E372:F372"/>
    <mergeCell ref="G372:I372"/>
    <mergeCell ref="J372:L372"/>
    <mergeCell ref="P372:S372"/>
    <mergeCell ref="T372:AC372"/>
    <mergeCell ref="AD372:AF372"/>
    <mergeCell ref="AG372:AI372"/>
    <mergeCell ref="AJ372:AM372"/>
    <mergeCell ref="AN372:AP372"/>
    <mergeCell ref="AQ372:AR372"/>
    <mergeCell ref="AS372:AV372"/>
    <mergeCell ref="AW372:AX372"/>
    <mergeCell ref="AY372:BB372"/>
    <mergeCell ref="E373:F373"/>
    <mergeCell ref="G373:I373"/>
    <mergeCell ref="J373:L373"/>
    <mergeCell ref="P373:S373"/>
    <mergeCell ref="T373:AC373"/>
    <mergeCell ref="AD373:AF373"/>
    <mergeCell ref="AG373:AI373"/>
    <mergeCell ref="AJ373:AM373"/>
    <mergeCell ref="AN373:AP373"/>
    <mergeCell ref="AQ373:AR373"/>
    <mergeCell ref="AS373:AV373"/>
    <mergeCell ref="AW373:AX373"/>
    <mergeCell ref="AY373:BB373"/>
    <mergeCell ref="M372:O372"/>
    <mergeCell ref="M373:O373"/>
    <mergeCell ref="E374:F374"/>
    <mergeCell ref="G374:I374"/>
    <mergeCell ref="J374:L374"/>
    <mergeCell ref="P374:S374"/>
    <mergeCell ref="T374:AC374"/>
    <mergeCell ref="AD374:AF374"/>
    <mergeCell ref="AG374:AI374"/>
    <mergeCell ref="AJ374:AM374"/>
    <mergeCell ref="AN374:AP374"/>
    <mergeCell ref="AQ374:AR374"/>
    <mergeCell ref="AS374:AV374"/>
    <mergeCell ref="AW374:AX374"/>
    <mergeCell ref="AY374:BB374"/>
    <mergeCell ref="E375:F375"/>
    <mergeCell ref="G375:I375"/>
    <mergeCell ref="J375:L375"/>
    <mergeCell ref="P375:S375"/>
    <mergeCell ref="T375:AC375"/>
    <mergeCell ref="AD375:AF375"/>
    <mergeCell ref="AG375:AI375"/>
    <mergeCell ref="AJ375:AM375"/>
    <mergeCell ref="AN375:AP375"/>
    <mergeCell ref="AQ375:AR375"/>
    <mergeCell ref="AS375:AV375"/>
    <mergeCell ref="AW375:AX375"/>
    <mergeCell ref="AY375:BB375"/>
    <mergeCell ref="M374:O374"/>
    <mergeCell ref="M375:O375"/>
    <mergeCell ref="E376:F376"/>
    <mergeCell ref="G376:I376"/>
    <mergeCell ref="J376:L376"/>
    <mergeCell ref="P376:S376"/>
    <mergeCell ref="T376:AC376"/>
    <mergeCell ref="AD376:AF376"/>
    <mergeCell ref="AG376:AI376"/>
    <mergeCell ref="AJ376:AM376"/>
    <mergeCell ref="AN376:AP376"/>
    <mergeCell ref="AQ376:AR376"/>
    <mergeCell ref="AS376:AV376"/>
    <mergeCell ref="AW376:AX376"/>
    <mergeCell ref="AY376:BB376"/>
    <mergeCell ref="E377:F377"/>
    <mergeCell ref="G377:I377"/>
    <mergeCell ref="J377:L377"/>
    <mergeCell ref="P377:S377"/>
    <mergeCell ref="T377:AC377"/>
    <mergeCell ref="AD377:AF377"/>
    <mergeCell ref="AG377:AI377"/>
    <mergeCell ref="AJ377:AM377"/>
    <mergeCell ref="AN377:AP377"/>
    <mergeCell ref="AQ377:AR377"/>
    <mergeCell ref="AS377:AV377"/>
    <mergeCell ref="AW377:AX377"/>
    <mergeCell ref="AY377:BB377"/>
    <mergeCell ref="M376:O376"/>
    <mergeCell ref="M377:O377"/>
    <mergeCell ref="E378:F378"/>
    <mergeCell ref="G378:I378"/>
    <mergeCell ref="J378:L378"/>
    <mergeCell ref="P378:S378"/>
    <mergeCell ref="T378:AC378"/>
    <mergeCell ref="AD378:AF378"/>
    <mergeCell ref="AG378:AI378"/>
    <mergeCell ref="AJ378:AM378"/>
    <mergeCell ref="AN378:AP378"/>
    <mergeCell ref="AQ378:AR378"/>
    <mergeCell ref="AS378:AV378"/>
    <mergeCell ref="AW378:AX378"/>
    <mergeCell ref="AY378:BB378"/>
    <mergeCell ref="E379:F379"/>
    <mergeCell ref="G379:I379"/>
    <mergeCell ref="J379:L379"/>
    <mergeCell ref="P379:S379"/>
    <mergeCell ref="T379:AC379"/>
    <mergeCell ref="AD379:AF379"/>
    <mergeCell ref="AG379:AI379"/>
    <mergeCell ref="AJ379:AM379"/>
    <mergeCell ref="AN379:AP379"/>
    <mergeCell ref="AQ379:AR379"/>
    <mergeCell ref="AS379:AV379"/>
    <mergeCell ref="AW379:AX379"/>
    <mergeCell ref="AY379:BB379"/>
    <mergeCell ref="M378:O378"/>
    <mergeCell ref="M379:O379"/>
    <mergeCell ref="E380:F380"/>
    <mergeCell ref="G380:I380"/>
    <mergeCell ref="J380:L380"/>
    <mergeCell ref="P380:S380"/>
    <mergeCell ref="T380:AC380"/>
    <mergeCell ref="AD380:AF380"/>
    <mergeCell ref="AG380:AI380"/>
    <mergeCell ref="AJ380:AM380"/>
    <mergeCell ref="AN380:AP380"/>
    <mergeCell ref="AQ380:AR380"/>
    <mergeCell ref="AS380:AV380"/>
    <mergeCell ref="AW380:AX380"/>
    <mergeCell ref="AY380:BB380"/>
    <mergeCell ref="E381:F381"/>
    <mergeCell ref="G381:I381"/>
    <mergeCell ref="J381:L381"/>
    <mergeCell ref="P381:S381"/>
    <mergeCell ref="T381:AC381"/>
    <mergeCell ref="AD381:AF381"/>
    <mergeCell ref="AG381:AI381"/>
    <mergeCell ref="AJ381:AM381"/>
    <mergeCell ref="AN381:AP381"/>
    <mergeCell ref="AQ381:AR381"/>
    <mergeCell ref="AS381:AV381"/>
    <mergeCell ref="AW381:AX381"/>
    <mergeCell ref="AY381:BB381"/>
    <mergeCell ref="M380:O380"/>
    <mergeCell ref="M381:O381"/>
    <mergeCell ref="E382:F382"/>
    <mergeCell ref="G382:I382"/>
    <mergeCell ref="J382:L382"/>
    <mergeCell ref="P382:S382"/>
    <mergeCell ref="T382:AC382"/>
    <mergeCell ref="AD382:AF382"/>
    <mergeCell ref="AG382:AI382"/>
    <mergeCell ref="AJ382:AM382"/>
    <mergeCell ref="AN382:AP382"/>
    <mergeCell ref="AQ382:AR382"/>
    <mergeCell ref="AS382:AV382"/>
    <mergeCell ref="AW382:AX382"/>
    <mergeCell ref="AY382:BB382"/>
    <mergeCell ref="E383:F383"/>
    <mergeCell ref="G383:I383"/>
    <mergeCell ref="J383:L383"/>
    <mergeCell ref="P383:S383"/>
    <mergeCell ref="T383:AC383"/>
    <mergeCell ref="AD383:AF383"/>
    <mergeCell ref="AG383:AI383"/>
    <mergeCell ref="AJ383:AM383"/>
    <mergeCell ref="AN383:AP383"/>
    <mergeCell ref="AQ383:AR383"/>
    <mergeCell ref="AS383:AV383"/>
    <mergeCell ref="AW383:AX383"/>
    <mergeCell ref="AY383:BB383"/>
    <mergeCell ref="M382:O382"/>
    <mergeCell ref="M383:O383"/>
    <mergeCell ref="E384:F384"/>
    <mergeCell ref="G384:I384"/>
    <mergeCell ref="J384:L384"/>
    <mergeCell ref="P384:S384"/>
    <mergeCell ref="T384:AC384"/>
    <mergeCell ref="AD384:AF384"/>
    <mergeCell ref="AG384:AI384"/>
    <mergeCell ref="AJ384:AM384"/>
    <mergeCell ref="AN384:AP384"/>
    <mergeCell ref="AQ384:AR384"/>
    <mergeCell ref="AS384:AV384"/>
    <mergeCell ref="AW384:AX384"/>
    <mergeCell ref="AY384:BB384"/>
    <mergeCell ref="E385:F385"/>
    <mergeCell ref="G385:I385"/>
    <mergeCell ref="J385:L385"/>
    <mergeCell ref="P385:S385"/>
    <mergeCell ref="T385:AC385"/>
    <mergeCell ref="AD385:AF385"/>
    <mergeCell ref="AG385:AI385"/>
    <mergeCell ref="AJ385:AM385"/>
    <mergeCell ref="AN385:AP385"/>
    <mergeCell ref="AQ385:AR385"/>
    <mergeCell ref="AS385:AV385"/>
    <mergeCell ref="AW385:AX385"/>
    <mergeCell ref="AY385:BB385"/>
    <mergeCell ref="M384:O384"/>
    <mergeCell ref="M385:O385"/>
    <mergeCell ref="E386:F386"/>
    <mergeCell ref="G386:I386"/>
    <mergeCell ref="J386:L386"/>
    <mergeCell ref="P386:S386"/>
    <mergeCell ref="T386:AC386"/>
    <mergeCell ref="AD386:AF386"/>
    <mergeCell ref="AG386:AI386"/>
    <mergeCell ref="AJ386:AM386"/>
    <mergeCell ref="AN386:AP386"/>
    <mergeCell ref="AQ386:AR386"/>
    <mergeCell ref="AS386:AV386"/>
    <mergeCell ref="AW386:AX386"/>
    <mergeCell ref="AY386:BB386"/>
    <mergeCell ref="E387:F387"/>
    <mergeCell ref="G387:I387"/>
    <mergeCell ref="J387:L387"/>
    <mergeCell ref="P387:S387"/>
    <mergeCell ref="T387:AC387"/>
    <mergeCell ref="AD387:AF387"/>
    <mergeCell ref="AG387:AI387"/>
    <mergeCell ref="AJ387:AM387"/>
    <mergeCell ref="AN387:AP387"/>
    <mergeCell ref="AQ387:AR387"/>
    <mergeCell ref="AS387:AV387"/>
    <mergeCell ref="AW387:AX387"/>
    <mergeCell ref="AY387:BB387"/>
    <mergeCell ref="M386:O386"/>
    <mergeCell ref="M387:O387"/>
    <mergeCell ref="E388:F388"/>
    <mergeCell ref="G388:I388"/>
    <mergeCell ref="J388:L388"/>
    <mergeCell ref="P388:S388"/>
    <mergeCell ref="T388:AC388"/>
    <mergeCell ref="AD388:AF388"/>
    <mergeCell ref="AG388:AI388"/>
    <mergeCell ref="AJ388:AM388"/>
    <mergeCell ref="AN388:AP388"/>
    <mergeCell ref="AQ388:AR388"/>
    <mergeCell ref="AS388:AV388"/>
    <mergeCell ref="AW388:AX388"/>
    <mergeCell ref="AY388:BB388"/>
    <mergeCell ref="E389:F389"/>
    <mergeCell ref="G389:I389"/>
    <mergeCell ref="J389:L389"/>
    <mergeCell ref="P389:S389"/>
    <mergeCell ref="T389:AC389"/>
    <mergeCell ref="AD389:AF389"/>
    <mergeCell ref="AG389:AI389"/>
    <mergeCell ref="AJ389:AM389"/>
    <mergeCell ref="AN389:AP389"/>
    <mergeCell ref="AQ389:AR389"/>
    <mergeCell ref="AS389:AV389"/>
    <mergeCell ref="AW389:AX389"/>
    <mergeCell ref="AY389:BB389"/>
    <mergeCell ref="M388:O388"/>
    <mergeCell ref="M389:O389"/>
    <mergeCell ref="E390:F390"/>
    <mergeCell ref="G390:I390"/>
    <mergeCell ref="J390:L390"/>
    <mergeCell ref="P390:S390"/>
    <mergeCell ref="T390:AC390"/>
    <mergeCell ref="AD390:AF390"/>
    <mergeCell ref="AG390:AI390"/>
    <mergeCell ref="AJ390:AM390"/>
    <mergeCell ref="AN390:AP390"/>
    <mergeCell ref="AQ390:AR390"/>
    <mergeCell ref="AS390:AV390"/>
    <mergeCell ref="AW390:AX390"/>
    <mergeCell ref="AY390:BB390"/>
    <mergeCell ref="E391:F391"/>
    <mergeCell ref="G391:I391"/>
    <mergeCell ref="J391:L391"/>
    <mergeCell ref="P391:S391"/>
    <mergeCell ref="T391:AC391"/>
    <mergeCell ref="AD391:AF391"/>
    <mergeCell ref="AG391:AI391"/>
    <mergeCell ref="AJ391:AM391"/>
    <mergeCell ref="AN391:AP391"/>
    <mergeCell ref="AQ391:AR391"/>
    <mergeCell ref="AS391:AV391"/>
    <mergeCell ref="AW391:AX391"/>
    <mergeCell ref="AY391:BB391"/>
    <mergeCell ref="M390:O390"/>
    <mergeCell ref="M391:O391"/>
    <mergeCell ref="E392:F392"/>
    <mergeCell ref="G392:I392"/>
    <mergeCell ref="J392:L392"/>
    <mergeCell ref="P392:S392"/>
    <mergeCell ref="T392:AC392"/>
    <mergeCell ref="AD392:AF392"/>
    <mergeCell ref="AG392:AI392"/>
    <mergeCell ref="AJ392:AM392"/>
    <mergeCell ref="AN392:AP392"/>
    <mergeCell ref="AQ392:AR392"/>
    <mergeCell ref="AS392:AV392"/>
    <mergeCell ref="AW392:AX392"/>
    <mergeCell ref="AY392:BB392"/>
    <mergeCell ref="E393:F393"/>
    <mergeCell ref="G393:I393"/>
    <mergeCell ref="J393:L393"/>
    <mergeCell ref="P393:S393"/>
    <mergeCell ref="T393:AC393"/>
    <mergeCell ref="AD393:AF393"/>
    <mergeCell ref="AG393:AI393"/>
    <mergeCell ref="AJ393:AM393"/>
    <mergeCell ref="AN393:AP393"/>
    <mergeCell ref="AQ393:AR393"/>
    <mergeCell ref="AS393:AV393"/>
    <mergeCell ref="AW393:AX393"/>
    <mergeCell ref="AY393:BB393"/>
    <mergeCell ref="M392:O392"/>
    <mergeCell ref="M393:O393"/>
    <mergeCell ref="E394:F394"/>
    <mergeCell ref="G394:I394"/>
    <mergeCell ref="J394:L394"/>
    <mergeCell ref="P394:S394"/>
    <mergeCell ref="T394:AC394"/>
    <mergeCell ref="AD394:AF394"/>
    <mergeCell ref="AG394:AI394"/>
    <mergeCell ref="AJ394:AM394"/>
    <mergeCell ref="AN394:AP394"/>
    <mergeCell ref="AQ394:AR394"/>
    <mergeCell ref="AS394:AV394"/>
    <mergeCell ref="AW394:AX394"/>
    <mergeCell ref="AY394:BB394"/>
    <mergeCell ref="E395:F395"/>
    <mergeCell ref="G395:I395"/>
    <mergeCell ref="J395:L395"/>
    <mergeCell ref="P395:S395"/>
    <mergeCell ref="T395:AC395"/>
    <mergeCell ref="AD395:AF395"/>
    <mergeCell ref="AG395:AI395"/>
    <mergeCell ref="AJ395:AM395"/>
    <mergeCell ref="AN395:AP395"/>
    <mergeCell ref="AQ395:AR395"/>
    <mergeCell ref="AS395:AV395"/>
    <mergeCell ref="AW395:AX395"/>
    <mergeCell ref="AY395:BB395"/>
    <mergeCell ref="M394:O394"/>
    <mergeCell ref="M395:O395"/>
    <mergeCell ref="E396:F396"/>
    <mergeCell ref="G396:I396"/>
    <mergeCell ref="J396:L396"/>
    <mergeCell ref="P396:S396"/>
    <mergeCell ref="T396:AC396"/>
    <mergeCell ref="AD396:AF396"/>
    <mergeCell ref="AG396:AI396"/>
    <mergeCell ref="AJ396:AM396"/>
    <mergeCell ref="AN396:AP396"/>
    <mergeCell ref="AQ396:AR396"/>
    <mergeCell ref="AS396:AV396"/>
    <mergeCell ref="AW396:AX396"/>
    <mergeCell ref="AY396:BB396"/>
    <mergeCell ref="E397:F397"/>
    <mergeCell ref="G397:I397"/>
    <mergeCell ref="J397:L397"/>
    <mergeCell ref="P397:S397"/>
    <mergeCell ref="T397:AC397"/>
    <mergeCell ref="AD397:AF397"/>
    <mergeCell ref="AG397:AI397"/>
    <mergeCell ref="AJ397:AM397"/>
    <mergeCell ref="AN397:AP397"/>
    <mergeCell ref="AQ397:AR397"/>
    <mergeCell ref="AS397:AV397"/>
    <mergeCell ref="AW397:AX397"/>
    <mergeCell ref="AY397:BB397"/>
    <mergeCell ref="M396:O396"/>
    <mergeCell ref="M397:O397"/>
    <mergeCell ref="E398:F398"/>
    <mergeCell ref="G398:I398"/>
    <mergeCell ref="J398:L398"/>
    <mergeCell ref="P398:S398"/>
    <mergeCell ref="T398:AC398"/>
    <mergeCell ref="AD398:AF398"/>
    <mergeCell ref="AG398:AI398"/>
    <mergeCell ref="AJ398:AM398"/>
    <mergeCell ref="AN398:AP398"/>
    <mergeCell ref="AQ398:AR398"/>
    <mergeCell ref="AS398:AV398"/>
    <mergeCell ref="AW398:AX398"/>
    <mergeCell ref="AY398:BB398"/>
    <mergeCell ref="E399:F399"/>
    <mergeCell ref="G399:I399"/>
    <mergeCell ref="J399:L399"/>
    <mergeCell ref="P399:S399"/>
    <mergeCell ref="T399:AC399"/>
    <mergeCell ref="AD399:AF399"/>
    <mergeCell ref="AG399:AI399"/>
    <mergeCell ref="AJ399:AM399"/>
    <mergeCell ref="AN399:AP399"/>
    <mergeCell ref="AQ399:AR399"/>
    <mergeCell ref="AS399:AV399"/>
    <mergeCell ref="AW399:AX399"/>
    <mergeCell ref="AY399:BB399"/>
    <mergeCell ref="M398:O398"/>
    <mergeCell ref="M399:O399"/>
    <mergeCell ref="E400:F400"/>
    <mergeCell ref="G400:I400"/>
    <mergeCell ref="J400:L400"/>
    <mergeCell ref="P400:S400"/>
    <mergeCell ref="T400:AC400"/>
    <mergeCell ref="AD400:AF400"/>
    <mergeCell ref="AG400:AI400"/>
    <mergeCell ref="AJ400:AM400"/>
    <mergeCell ref="AN400:AP400"/>
    <mergeCell ref="AQ400:AR400"/>
    <mergeCell ref="AS400:AV400"/>
    <mergeCell ref="AW400:AX400"/>
    <mergeCell ref="AY400:BB400"/>
    <mergeCell ref="E401:F401"/>
    <mergeCell ref="G401:I401"/>
    <mergeCell ref="J401:L401"/>
    <mergeCell ref="P401:S401"/>
    <mergeCell ref="T401:AC401"/>
    <mergeCell ref="AD401:AF401"/>
    <mergeCell ref="AG401:AI401"/>
    <mergeCell ref="AJ401:AM401"/>
    <mergeCell ref="AN401:AP401"/>
    <mergeCell ref="AQ401:AR401"/>
    <mergeCell ref="AS401:AV401"/>
    <mergeCell ref="AW401:AX401"/>
    <mergeCell ref="AY401:BB401"/>
    <mergeCell ref="M400:O400"/>
    <mergeCell ref="M401:O401"/>
    <mergeCell ref="E402:F402"/>
    <mergeCell ref="G402:I402"/>
    <mergeCell ref="J402:L402"/>
    <mergeCell ref="P402:S402"/>
    <mergeCell ref="T402:AC402"/>
    <mergeCell ref="AD402:AF402"/>
    <mergeCell ref="AG402:AI402"/>
    <mergeCell ref="AJ402:AM402"/>
    <mergeCell ref="AN402:AP402"/>
    <mergeCell ref="AQ402:AR402"/>
    <mergeCell ref="AS402:AV402"/>
    <mergeCell ref="AW402:AX402"/>
    <mergeCell ref="AY402:BB402"/>
    <mergeCell ref="E403:F403"/>
    <mergeCell ref="G403:I403"/>
    <mergeCell ref="J403:L403"/>
    <mergeCell ref="P403:S403"/>
    <mergeCell ref="T403:AC403"/>
    <mergeCell ref="AD403:AF403"/>
    <mergeCell ref="AG403:AI403"/>
    <mergeCell ref="AJ403:AM403"/>
    <mergeCell ref="AN403:AP403"/>
    <mergeCell ref="AQ403:AR403"/>
    <mergeCell ref="AS403:AV403"/>
    <mergeCell ref="AW403:AX403"/>
    <mergeCell ref="AY403:BB403"/>
    <mergeCell ref="M402:O402"/>
    <mergeCell ref="M403:O403"/>
    <mergeCell ref="E404:F404"/>
    <mergeCell ref="G404:I404"/>
    <mergeCell ref="J404:L404"/>
    <mergeCell ref="P404:S404"/>
    <mergeCell ref="T404:AC404"/>
    <mergeCell ref="AD404:AF404"/>
    <mergeCell ref="AG404:AI404"/>
    <mergeCell ref="AJ404:AM404"/>
    <mergeCell ref="AN404:AP404"/>
    <mergeCell ref="AQ404:AR404"/>
    <mergeCell ref="AS404:AV404"/>
    <mergeCell ref="AW404:AX404"/>
    <mergeCell ref="AY404:BB404"/>
    <mergeCell ref="E405:F405"/>
    <mergeCell ref="G405:I405"/>
    <mergeCell ref="J405:L405"/>
    <mergeCell ref="P405:S405"/>
    <mergeCell ref="T405:AC405"/>
    <mergeCell ref="AD405:AF405"/>
    <mergeCell ref="AG405:AI405"/>
    <mergeCell ref="AJ405:AM405"/>
    <mergeCell ref="AN405:AP405"/>
    <mergeCell ref="AQ405:AR405"/>
    <mergeCell ref="AS405:AV405"/>
    <mergeCell ref="AW405:AX405"/>
    <mergeCell ref="AY405:BB405"/>
    <mergeCell ref="M404:O404"/>
    <mergeCell ref="M405:O405"/>
    <mergeCell ref="E406:F406"/>
    <mergeCell ref="G406:I406"/>
    <mergeCell ref="J406:L406"/>
    <mergeCell ref="P406:S406"/>
    <mergeCell ref="T406:AC406"/>
    <mergeCell ref="AD406:AF406"/>
    <mergeCell ref="AG406:AI406"/>
    <mergeCell ref="AJ406:AM406"/>
    <mergeCell ref="AN406:AP406"/>
    <mergeCell ref="AQ406:AR406"/>
    <mergeCell ref="AS406:AV406"/>
    <mergeCell ref="AW406:AX406"/>
    <mergeCell ref="AY406:BB406"/>
    <mergeCell ref="E407:F407"/>
    <mergeCell ref="G407:I407"/>
    <mergeCell ref="J407:L407"/>
    <mergeCell ref="P407:S407"/>
    <mergeCell ref="T407:AC407"/>
    <mergeCell ref="AD407:AF407"/>
    <mergeCell ref="AG407:AI407"/>
    <mergeCell ref="AJ407:AM407"/>
    <mergeCell ref="AN407:AP407"/>
    <mergeCell ref="AQ407:AR407"/>
    <mergeCell ref="AS407:AV407"/>
    <mergeCell ref="AW407:AX407"/>
    <mergeCell ref="AY407:BB407"/>
    <mergeCell ref="M406:O406"/>
    <mergeCell ref="M407:O407"/>
    <mergeCell ref="E408:F408"/>
    <mergeCell ref="G408:I408"/>
    <mergeCell ref="J408:L408"/>
    <mergeCell ref="P408:S408"/>
    <mergeCell ref="T408:AC408"/>
    <mergeCell ref="AD408:AF408"/>
    <mergeCell ref="AG408:AI408"/>
    <mergeCell ref="AJ408:AM408"/>
    <mergeCell ref="AN408:AP408"/>
    <mergeCell ref="AQ408:AR408"/>
    <mergeCell ref="AS408:AV408"/>
    <mergeCell ref="AW408:AX408"/>
    <mergeCell ref="AY408:BB408"/>
    <mergeCell ref="E409:F409"/>
    <mergeCell ref="G409:I409"/>
    <mergeCell ref="J409:L409"/>
    <mergeCell ref="P409:S409"/>
    <mergeCell ref="T409:AC409"/>
    <mergeCell ref="AD409:AF409"/>
    <mergeCell ref="AG409:AI409"/>
    <mergeCell ref="AJ409:AM409"/>
    <mergeCell ref="AN409:AP409"/>
    <mergeCell ref="AQ409:AR409"/>
    <mergeCell ref="AS409:AV409"/>
    <mergeCell ref="AW409:AX409"/>
    <mergeCell ref="AY409:BB409"/>
    <mergeCell ref="M408:O408"/>
    <mergeCell ref="M409:O409"/>
    <mergeCell ref="E410:F410"/>
    <mergeCell ref="G410:I410"/>
    <mergeCell ref="J410:L410"/>
    <mergeCell ref="P410:S410"/>
    <mergeCell ref="T410:AC410"/>
    <mergeCell ref="AD410:AF410"/>
    <mergeCell ref="AG410:AI410"/>
    <mergeCell ref="AJ410:AM410"/>
    <mergeCell ref="AN410:AP410"/>
    <mergeCell ref="AQ410:AR410"/>
    <mergeCell ref="AS410:AV410"/>
    <mergeCell ref="AW410:AX410"/>
    <mergeCell ref="AY410:BB410"/>
    <mergeCell ref="E411:F411"/>
    <mergeCell ref="G411:I411"/>
    <mergeCell ref="J411:L411"/>
    <mergeCell ref="P411:S411"/>
    <mergeCell ref="T411:AC411"/>
    <mergeCell ref="AD411:AF411"/>
    <mergeCell ref="AG411:AI411"/>
    <mergeCell ref="AJ411:AM411"/>
    <mergeCell ref="AN411:AP411"/>
    <mergeCell ref="AQ411:AR411"/>
    <mergeCell ref="AS411:AV411"/>
    <mergeCell ref="AW411:AX411"/>
    <mergeCell ref="AY411:BB411"/>
    <mergeCell ref="M410:O410"/>
    <mergeCell ref="M411:O411"/>
    <mergeCell ref="E412:F412"/>
    <mergeCell ref="G412:I412"/>
    <mergeCell ref="J412:L412"/>
    <mergeCell ref="P412:S412"/>
    <mergeCell ref="T412:AC412"/>
    <mergeCell ref="AD412:AF412"/>
    <mergeCell ref="AG412:AI412"/>
    <mergeCell ref="AJ412:AM412"/>
    <mergeCell ref="AN412:AP412"/>
    <mergeCell ref="AQ412:AR412"/>
    <mergeCell ref="AS412:AV412"/>
    <mergeCell ref="AW412:AX412"/>
    <mergeCell ref="AY412:BB412"/>
    <mergeCell ref="E413:F413"/>
    <mergeCell ref="G413:I413"/>
    <mergeCell ref="J413:L413"/>
    <mergeCell ref="P413:S413"/>
    <mergeCell ref="T413:AC413"/>
    <mergeCell ref="AD413:AF413"/>
    <mergeCell ref="AG413:AI413"/>
    <mergeCell ref="AJ413:AM413"/>
    <mergeCell ref="AN413:AP413"/>
    <mergeCell ref="AQ413:AR413"/>
    <mergeCell ref="AS413:AV413"/>
    <mergeCell ref="AW413:AX413"/>
    <mergeCell ref="AY413:BB413"/>
    <mergeCell ref="M412:O412"/>
    <mergeCell ref="M413:O413"/>
    <mergeCell ref="E414:F414"/>
    <mergeCell ref="G414:I414"/>
    <mergeCell ref="J414:L414"/>
    <mergeCell ref="P414:S414"/>
    <mergeCell ref="T414:AC414"/>
    <mergeCell ref="AD414:AF414"/>
    <mergeCell ref="AG414:AI414"/>
    <mergeCell ref="AJ414:AM414"/>
    <mergeCell ref="AN414:AP414"/>
    <mergeCell ref="AQ414:AR414"/>
    <mergeCell ref="AS414:AV414"/>
    <mergeCell ref="AW414:AX414"/>
    <mergeCell ref="AY414:BB414"/>
    <mergeCell ref="E415:F415"/>
    <mergeCell ref="G415:I415"/>
    <mergeCell ref="J415:L415"/>
    <mergeCell ref="P415:S415"/>
    <mergeCell ref="T415:AC415"/>
    <mergeCell ref="AD415:AF415"/>
    <mergeCell ref="AG415:AI415"/>
    <mergeCell ref="AJ415:AM415"/>
    <mergeCell ref="AN415:AP415"/>
    <mergeCell ref="AQ415:AR415"/>
    <mergeCell ref="AS415:AV415"/>
    <mergeCell ref="AW415:AX415"/>
    <mergeCell ref="AY415:BB415"/>
    <mergeCell ref="M414:O414"/>
    <mergeCell ref="M415:O415"/>
    <mergeCell ref="E416:F416"/>
    <mergeCell ref="G416:I416"/>
    <mergeCell ref="J416:L416"/>
    <mergeCell ref="P416:S416"/>
    <mergeCell ref="T416:AC416"/>
    <mergeCell ref="AD416:AF416"/>
    <mergeCell ref="AG416:AI416"/>
    <mergeCell ref="AJ416:AM416"/>
    <mergeCell ref="AN416:AP416"/>
    <mergeCell ref="AQ416:AR416"/>
    <mergeCell ref="AS416:AV416"/>
    <mergeCell ref="AW416:AX416"/>
    <mergeCell ref="AY416:BB416"/>
    <mergeCell ref="E417:F417"/>
    <mergeCell ref="G417:I417"/>
    <mergeCell ref="J417:L417"/>
    <mergeCell ref="P417:S417"/>
    <mergeCell ref="T417:AC417"/>
    <mergeCell ref="AD417:AF417"/>
    <mergeCell ref="AG417:AI417"/>
    <mergeCell ref="AJ417:AM417"/>
    <mergeCell ref="AN417:AP417"/>
    <mergeCell ref="AQ417:AR417"/>
    <mergeCell ref="AS417:AV417"/>
    <mergeCell ref="AW417:AX417"/>
    <mergeCell ref="AY417:BB417"/>
    <mergeCell ref="M416:O416"/>
    <mergeCell ref="M417:O417"/>
    <mergeCell ref="E418:F418"/>
    <mergeCell ref="G418:I418"/>
    <mergeCell ref="J418:L418"/>
    <mergeCell ref="P418:S418"/>
    <mergeCell ref="T418:AC418"/>
    <mergeCell ref="AD418:AF418"/>
    <mergeCell ref="AG418:AI418"/>
    <mergeCell ref="AJ418:AM418"/>
    <mergeCell ref="AN418:AP418"/>
    <mergeCell ref="AQ418:AR418"/>
    <mergeCell ref="AS418:AV418"/>
    <mergeCell ref="AW418:AX418"/>
    <mergeCell ref="AY418:BB418"/>
    <mergeCell ref="E419:F419"/>
    <mergeCell ref="G419:I419"/>
    <mergeCell ref="J419:L419"/>
    <mergeCell ref="P419:S419"/>
    <mergeCell ref="T419:AC419"/>
    <mergeCell ref="AD419:AF419"/>
    <mergeCell ref="AG419:AI419"/>
    <mergeCell ref="AJ419:AM419"/>
    <mergeCell ref="AN419:AP419"/>
    <mergeCell ref="AQ419:AR419"/>
    <mergeCell ref="AS419:AV419"/>
    <mergeCell ref="AW419:AX419"/>
    <mergeCell ref="AY419:BB419"/>
    <mergeCell ref="M418:O418"/>
    <mergeCell ref="M419:O419"/>
    <mergeCell ref="E420:F420"/>
    <mergeCell ref="G420:I420"/>
    <mergeCell ref="J420:L420"/>
    <mergeCell ref="P420:S420"/>
    <mergeCell ref="T420:AC420"/>
    <mergeCell ref="AD420:AF420"/>
    <mergeCell ref="AG420:AI420"/>
    <mergeCell ref="AJ420:AM420"/>
    <mergeCell ref="AN420:AP420"/>
    <mergeCell ref="AQ420:AR420"/>
    <mergeCell ref="AS420:AV420"/>
    <mergeCell ref="AW420:AX420"/>
    <mergeCell ref="AY420:BB420"/>
    <mergeCell ref="E421:F421"/>
    <mergeCell ref="G421:I421"/>
    <mergeCell ref="J421:L421"/>
    <mergeCell ref="P421:S421"/>
    <mergeCell ref="T421:AC421"/>
    <mergeCell ref="AD421:AF421"/>
    <mergeCell ref="AG421:AI421"/>
    <mergeCell ref="AJ421:AM421"/>
    <mergeCell ref="AN421:AP421"/>
    <mergeCell ref="AQ421:AR421"/>
    <mergeCell ref="AS421:AV421"/>
    <mergeCell ref="AW421:AX421"/>
    <mergeCell ref="AY421:BB421"/>
    <mergeCell ref="M420:O420"/>
    <mergeCell ref="M421:O421"/>
    <mergeCell ref="E422:F422"/>
    <mergeCell ref="G422:I422"/>
    <mergeCell ref="J422:L422"/>
    <mergeCell ref="P422:S422"/>
    <mergeCell ref="T422:AC422"/>
    <mergeCell ref="AD422:AF422"/>
    <mergeCell ref="AG422:AI422"/>
    <mergeCell ref="AJ422:AM422"/>
    <mergeCell ref="AN422:AP422"/>
    <mergeCell ref="AQ422:AR422"/>
    <mergeCell ref="AS422:AV422"/>
    <mergeCell ref="AW422:AX422"/>
    <mergeCell ref="AY422:BB422"/>
    <mergeCell ref="E423:F423"/>
    <mergeCell ref="G423:I423"/>
    <mergeCell ref="J423:L423"/>
    <mergeCell ref="P423:S423"/>
    <mergeCell ref="T423:AC423"/>
    <mergeCell ref="AD423:AF423"/>
    <mergeCell ref="AG423:AI423"/>
    <mergeCell ref="AJ423:AM423"/>
    <mergeCell ref="AN423:AP423"/>
    <mergeCell ref="AQ423:AR423"/>
    <mergeCell ref="AS423:AV423"/>
    <mergeCell ref="AW423:AX423"/>
    <mergeCell ref="AY423:BB423"/>
    <mergeCell ref="M422:O422"/>
    <mergeCell ref="M423:O423"/>
    <mergeCell ref="E424:F424"/>
    <mergeCell ref="G424:I424"/>
    <mergeCell ref="J424:L424"/>
    <mergeCell ref="P424:S424"/>
    <mergeCell ref="T424:AC424"/>
    <mergeCell ref="AD424:AF424"/>
    <mergeCell ref="AG424:AI424"/>
    <mergeCell ref="AJ424:AM424"/>
    <mergeCell ref="AN424:AP424"/>
    <mergeCell ref="AQ424:AR424"/>
    <mergeCell ref="AS424:AV424"/>
    <mergeCell ref="AW424:AX424"/>
    <mergeCell ref="AY424:BB424"/>
    <mergeCell ref="E425:F425"/>
    <mergeCell ref="G425:I425"/>
    <mergeCell ref="J425:L425"/>
    <mergeCell ref="P425:S425"/>
    <mergeCell ref="T425:AC425"/>
    <mergeCell ref="AD425:AF425"/>
    <mergeCell ref="AG425:AI425"/>
    <mergeCell ref="AJ425:AM425"/>
    <mergeCell ref="AN425:AP425"/>
    <mergeCell ref="AQ425:AR425"/>
    <mergeCell ref="AS425:AV425"/>
    <mergeCell ref="AW425:AX425"/>
    <mergeCell ref="AY425:BB425"/>
    <mergeCell ref="M424:O424"/>
    <mergeCell ref="M425:O425"/>
    <mergeCell ref="E426:F426"/>
    <mergeCell ref="G426:I426"/>
    <mergeCell ref="J426:L426"/>
    <mergeCell ref="P426:S426"/>
    <mergeCell ref="T426:AC426"/>
    <mergeCell ref="AD426:AF426"/>
    <mergeCell ref="AG426:AI426"/>
    <mergeCell ref="AJ426:AM426"/>
    <mergeCell ref="AN426:AP426"/>
    <mergeCell ref="AQ426:AR426"/>
    <mergeCell ref="AS426:AV426"/>
    <mergeCell ref="AW426:AX426"/>
    <mergeCell ref="AY426:BB426"/>
    <mergeCell ref="E427:F427"/>
    <mergeCell ref="G427:I427"/>
    <mergeCell ref="J427:L427"/>
    <mergeCell ref="P427:S427"/>
    <mergeCell ref="T427:AC427"/>
    <mergeCell ref="AD427:AF427"/>
    <mergeCell ref="AG427:AI427"/>
    <mergeCell ref="AJ427:AM427"/>
    <mergeCell ref="AN427:AP427"/>
    <mergeCell ref="AQ427:AR427"/>
    <mergeCell ref="AS427:AV427"/>
    <mergeCell ref="AW427:AX427"/>
    <mergeCell ref="AY427:BB427"/>
    <mergeCell ref="M426:O426"/>
    <mergeCell ref="M427:O427"/>
    <mergeCell ref="E428:F428"/>
    <mergeCell ref="G428:I428"/>
    <mergeCell ref="J428:L428"/>
    <mergeCell ref="P428:S428"/>
    <mergeCell ref="T428:AC428"/>
    <mergeCell ref="AD428:AF428"/>
    <mergeCell ref="AG428:AI428"/>
    <mergeCell ref="AJ428:AM428"/>
    <mergeCell ref="AN428:AP428"/>
    <mergeCell ref="AQ428:AR428"/>
    <mergeCell ref="AS428:AV428"/>
    <mergeCell ref="AW428:AX428"/>
    <mergeCell ref="AY428:BB428"/>
    <mergeCell ref="E429:F429"/>
    <mergeCell ref="G429:I429"/>
    <mergeCell ref="J429:L429"/>
    <mergeCell ref="P429:S429"/>
    <mergeCell ref="T429:AC429"/>
    <mergeCell ref="AD429:AF429"/>
    <mergeCell ref="AG429:AI429"/>
    <mergeCell ref="AJ429:AM429"/>
    <mergeCell ref="AN429:AP429"/>
    <mergeCell ref="AQ429:AR429"/>
    <mergeCell ref="AS429:AV429"/>
    <mergeCell ref="AW429:AX429"/>
    <mergeCell ref="AY429:BB429"/>
    <mergeCell ref="M428:O428"/>
    <mergeCell ref="M429:O429"/>
    <mergeCell ref="E430:F430"/>
    <mergeCell ref="G430:I430"/>
    <mergeCell ref="J430:L430"/>
    <mergeCell ref="P430:S430"/>
    <mergeCell ref="T430:AC430"/>
    <mergeCell ref="AD430:AF430"/>
    <mergeCell ref="AG430:AI430"/>
    <mergeCell ref="AJ430:AM430"/>
    <mergeCell ref="AN430:AP430"/>
    <mergeCell ref="AQ430:AR430"/>
    <mergeCell ref="AS430:AV430"/>
    <mergeCell ref="AW430:AX430"/>
    <mergeCell ref="AY430:BB430"/>
    <mergeCell ref="E431:F431"/>
    <mergeCell ref="G431:I431"/>
    <mergeCell ref="J431:L431"/>
    <mergeCell ref="P431:S431"/>
    <mergeCell ref="T431:AC431"/>
    <mergeCell ref="AD431:AF431"/>
    <mergeCell ref="AG431:AI431"/>
    <mergeCell ref="AJ431:AM431"/>
    <mergeCell ref="AN431:AP431"/>
    <mergeCell ref="AQ431:AR431"/>
    <mergeCell ref="AS431:AV431"/>
    <mergeCell ref="AW431:AX431"/>
    <mergeCell ref="AY431:BB431"/>
    <mergeCell ref="M430:O430"/>
    <mergeCell ref="M431:O431"/>
    <mergeCell ref="E432:F432"/>
    <mergeCell ref="G432:I432"/>
    <mergeCell ref="J432:L432"/>
    <mergeCell ref="P432:S432"/>
    <mergeCell ref="T432:AC432"/>
    <mergeCell ref="AD432:AF432"/>
    <mergeCell ref="AG432:AI432"/>
    <mergeCell ref="AJ432:AM432"/>
    <mergeCell ref="AN432:AP432"/>
    <mergeCell ref="AQ432:AR432"/>
    <mergeCell ref="AS432:AV432"/>
    <mergeCell ref="AW432:AX432"/>
    <mergeCell ref="AY432:BB432"/>
    <mergeCell ref="E433:F433"/>
    <mergeCell ref="G433:I433"/>
    <mergeCell ref="J433:L433"/>
    <mergeCell ref="P433:S433"/>
    <mergeCell ref="T433:AC433"/>
    <mergeCell ref="AD433:AF433"/>
    <mergeCell ref="AG433:AI433"/>
    <mergeCell ref="AJ433:AM433"/>
    <mergeCell ref="AN433:AP433"/>
    <mergeCell ref="AQ433:AR433"/>
    <mergeCell ref="AS433:AV433"/>
    <mergeCell ref="AW433:AX433"/>
    <mergeCell ref="AY433:BB433"/>
    <mergeCell ref="M432:O432"/>
    <mergeCell ref="M433:O433"/>
    <mergeCell ref="E434:F434"/>
    <mergeCell ref="G434:I434"/>
    <mergeCell ref="J434:L434"/>
    <mergeCell ref="P434:S434"/>
    <mergeCell ref="T434:AC434"/>
    <mergeCell ref="AD434:AF434"/>
    <mergeCell ref="AG434:AI434"/>
    <mergeCell ref="AJ434:AM434"/>
    <mergeCell ref="AN434:AP434"/>
    <mergeCell ref="AQ434:AR434"/>
    <mergeCell ref="AS434:AV434"/>
    <mergeCell ref="AW434:AX434"/>
    <mergeCell ref="AY434:BB434"/>
    <mergeCell ref="E435:F435"/>
    <mergeCell ref="G435:I435"/>
    <mergeCell ref="J435:L435"/>
    <mergeCell ref="P435:S435"/>
    <mergeCell ref="T435:AC435"/>
    <mergeCell ref="AD435:AF435"/>
    <mergeCell ref="AG435:AI435"/>
    <mergeCell ref="AJ435:AM435"/>
    <mergeCell ref="AN435:AP435"/>
    <mergeCell ref="AQ435:AR435"/>
    <mergeCell ref="AS435:AV435"/>
    <mergeCell ref="AW435:AX435"/>
    <mergeCell ref="AY435:BB435"/>
    <mergeCell ref="M434:O434"/>
    <mergeCell ref="M435:O435"/>
    <mergeCell ref="E436:F436"/>
    <mergeCell ref="G436:I436"/>
    <mergeCell ref="J436:L436"/>
    <mergeCell ref="P436:S436"/>
    <mergeCell ref="T436:AC436"/>
    <mergeCell ref="AD436:AF436"/>
    <mergeCell ref="AG436:AI436"/>
    <mergeCell ref="AJ436:AM436"/>
    <mergeCell ref="AN436:AP436"/>
    <mergeCell ref="AQ436:AR436"/>
    <mergeCell ref="AS436:AV436"/>
    <mergeCell ref="AW436:AX436"/>
    <mergeCell ref="AY436:BB436"/>
    <mergeCell ref="E437:F437"/>
    <mergeCell ref="G437:I437"/>
    <mergeCell ref="J437:L437"/>
    <mergeCell ref="P437:S437"/>
    <mergeCell ref="T437:AC437"/>
    <mergeCell ref="AD437:AF437"/>
    <mergeCell ref="AG437:AI437"/>
    <mergeCell ref="AJ437:AM437"/>
    <mergeCell ref="AN437:AP437"/>
    <mergeCell ref="AQ437:AR437"/>
    <mergeCell ref="AS437:AV437"/>
    <mergeCell ref="AW437:AX437"/>
    <mergeCell ref="AY437:BB437"/>
    <mergeCell ref="M436:O436"/>
    <mergeCell ref="M437:O437"/>
    <mergeCell ref="E438:F438"/>
    <mergeCell ref="G438:I438"/>
    <mergeCell ref="J438:L438"/>
    <mergeCell ref="P438:S438"/>
    <mergeCell ref="T438:AC438"/>
    <mergeCell ref="AD438:AF438"/>
    <mergeCell ref="AG438:AI438"/>
    <mergeCell ref="AJ438:AM438"/>
    <mergeCell ref="AN438:AP438"/>
    <mergeCell ref="AQ438:AR438"/>
    <mergeCell ref="AS438:AV438"/>
    <mergeCell ref="AW438:AX438"/>
    <mergeCell ref="AY438:BB438"/>
    <mergeCell ref="E439:F439"/>
    <mergeCell ref="G439:I439"/>
    <mergeCell ref="J439:L439"/>
    <mergeCell ref="P439:S439"/>
    <mergeCell ref="T439:AC439"/>
    <mergeCell ref="AD439:AF439"/>
    <mergeCell ref="AG439:AI439"/>
    <mergeCell ref="AJ439:AM439"/>
    <mergeCell ref="AN439:AP439"/>
    <mergeCell ref="AQ439:AR439"/>
    <mergeCell ref="AS439:AV439"/>
    <mergeCell ref="AW439:AX439"/>
    <mergeCell ref="AY439:BB439"/>
    <mergeCell ref="M438:O438"/>
    <mergeCell ref="M439:O439"/>
    <mergeCell ref="E440:F440"/>
    <mergeCell ref="G440:I440"/>
    <mergeCell ref="J440:L440"/>
    <mergeCell ref="P440:S440"/>
    <mergeCell ref="T440:AC440"/>
    <mergeCell ref="AD440:AF440"/>
    <mergeCell ref="AG440:AI440"/>
    <mergeCell ref="AJ440:AM440"/>
    <mergeCell ref="AN440:AP440"/>
    <mergeCell ref="AQ440:AR440"/>
    <mergeCell ref="AS440:AV440"/>
    <mergeCell ref="AW440:AX440"/>
    <mergeCell ref="AY440:BB440"/>
    <mergeCell ref="E441:F441"/>
    <mergeCell ref="G441:I441"/>
    <mergeCell ref="J441:L441"/>
    <mergeCell ref="P441:S441"/>
    <mergeCell ref="T441:AC441"/>
    <mergeCell ref="AD441:AF441"/>
    <mergeCell ref="AG441:AI441"/>
    <mergeCell ref="AJ441:AM441"/>
    <mergeCell ref="AN441:AP441"/>
    <mergeCell ref="AQ441:AR441"/>
    <mergeCell ref="AS441:AV441"/>
    <mergeCell ref="AW441:AX441"/>
    <mergeCell ref="AY441:BB441"/>
    <mergeCell ref="M440:O440"/>
    <mergeCell ref="M441:O441"/>
    <mergeCell ref="E442:F442"/>
    <mergeCell ref="G442:I442"/>
    <mergeCell ref="J442:L442"/>
    <mergeCell ref="P442:S442"/>
    <mergeCell ref="T442:AC442"/>
    <mergeCell ref="AD442:AF442"/>
    <mergeCell ref="AG442:AI442"/>
    <mergeCell ref="AJ442:AM442"/>
    <mergeCell ref="AN442:AP442"/>
    <mergeCell ref="AQ442:AR442"/>
    <mergeCell ref="AS442:AV442"/>
    <mergeCell ref="AW442:AX442"/>
    <mergeCell ref="AY442:BB442"/>
    <mergeCell ref="E443:F443"/>
    <mergeCell ref="G443:I443"/>
    <mergeCell ref="J443:L443"/>
    <mergeCell ref="P443:S443"/>
    <mergeCell ref="T443:AC443"/>
    <mergeCell ref="AD443:AF443"/>
    <mergeCell ref="AG443:AI443"/>
    <mergeCell ref="AJ443:AM443"/>
    <mergeCell ref="AN443:AP443"/>
    <mergeCell ref="AQ443:AR443"/>
    <mergeCell ref="AS443:AV443"/>
    <mergeCell ref="AW443:AX443"/>
    <mergeCell ref="AY443:BB443"/>
    <mergeCell ref="M442:O442"/>
    <mergeCell ref="M443:O443"/>
    <mergeCell ref="E444:F444"/>
    <mergeCell ref="G444:I444"/>
    <mergeCell ref="J444:L444"/>
    <mergeCell ref="P444:S444"/>
    <mergeCell ref="T444:AC444"/>
    <mergeCell ref="AD444:AF444"/>
    <mergeCell ref="AG444:AI444"/>
    <mergeCell ref="AJ444:AM444"/>
    <mergeCell ref="AN444:AP444"/>
    <mergeCell ref="AQ444:AR444"/>
    <mergeCell ref="AS444:AV444"/>
    <mergeCell ref="AW444:AX444"/>
    <mergeCell ref="AY444:BB444"/>
    <mergeCell ref="E445:F445"/>
    <mergeCell ref="G445:I445"/>
    <mergeCell ref="J445:L445"/>
    <mergeCell ref="P445:S445"/>
    <mergeCell ref="T445:AC445"/>
    <mergeCell ref="AD445:AF445"/>
    <mergeCell ref="AG445:AI445"/>
    <mergeCell ref="AJ445:AM445"/>
    <mergeCell ref="AN445:AP445"/>
    <mergeCell ref="AQ445:AR445"/>
    <mergeCell ref="AS445:AV445"/>
    <mergeCell ref="AW445:AX445"/>
    <mergeCell ref="AY445:BB445"/>
    <mergeCell ref="M444:O444"/>
    <mergeCell ref="M445:O445"/>
    <mergeCell ref="E446:F446"/>
    <mergeCell ref="G446:I446"/>
    <mergeCell ref="J446:L446"/>
    <mergeCell ref="P446:S446"/>
    <mergeCell ref="T446:AC446"/>
    <mergeCell ref="AD446:AF446"/>
    <mergeCell ref="AG446:AI446"/>
    <mergeCell ref="AJ446:AM446"/>
    <mergeCell ref="AN446:AP446"/>
    <mergeCell ref="AQ446:AR446"/>
    <mergeCell ref="AS446:AV446"/>
    <mergeCell ref="AW446:AX446"/>
    <mergeCell ref="AY446:BB446"/>
    <mergeCell ref="E447:F447"/>
    <mergeCell ref="G447:I447"/>
    <mergeCell ref="J447:L447"/>
    <mergeCell ref="P447:S447"/>
    <mergeCell ref="T447:AC447"/>
    <mergeCell ref="AD447:AF447"/>
    <mergeCell ref="AG447:AI447"/>
    <mergeCell ref="AJ447:AM447"/>
    <mergeCell ref="AN447:AP447"/>
    <mergeCell ref="AQ447:AR447"/>
    <mergeCell ref="AS447:AV447"/>
    <mergeCell ref="AW447:AX447"/>
    <mergeCell ref="AY447:BB447"/>
    <mergeCell ref="M446:O446"/>
    <mergeCell ref="M447:O447"/>
    <mergeCell ref="E448:F448"/>
    <mergeCell ref="G448:I448"/>
    <mergeCell ref="J448:L448"/>
    <mergeCell ref="P448:S448"/>
    <mergeCell ref="T448:AC448"/>
    <mergeCell ref="AD448:AF448"/>
    <mergeCell ref="AG448:AI448"/>
    <mergeCell ref="AJ448:AM448"/>
    <mergeCell ref="AN448:AP448"/>
    <mergeCell ref="AQ448:AR448"/>
    <mergeCell ref="AS448:AV448"/>
    <mergeCell ref="AW448:AX448"/>
    <mergeCell ref="AY448:BB448"/>
    <mergeCell ref="E449:F449"/>
    <mergeCell ref="G449:I449"/>
    <mergeCell ref="J449:L449"/>
    <mergeCell ref="P449:S449"/>
    <mergeCell ref="T449:AC449"/>
    <mergeCell ref="AD449:AF449"/>
    <mergeCell ref="AG449:AI449"/>
    <mergeCell ref="AJ449:AM449"/>
    <mergeCell ref="AN449:AP449"/>
    <mergeCell ref="AQ449:AR449"/>
    <mergeCell ref="AS449:AV449"/>
    <mergeCell ref="AW449:AX449"/>
    <mergeCell ref="AY449:BB449"/>
    <mergeCell ref="M448:O448"/>
    <mergeCell ref="M449:O449"/>
    <mergeCell ref="E450:F450"/>
    <mergeCell ref="G450:I450"/>
    <mergeCell ref="J450:L450"/>
    <mergeCell ref="P450:S450"/>
    <mergeCell ref="T450:AC450"/>
    <mergeCell ref="AD450:AF450"/>
    <mergeCell ref="AG450:AI450"/>
    <mergeCell ref="AJ450:AM450"/>
    <mergeCell ref="AN450:AP450"/>
    <mergeCell ref="AQ450:AR450"/>
    <mergeCell ref="AS450:AV450"/>
    <mergeCell ref="AW450:AX450"/>
    <mergeCell ref="AY450:BB450"/>
    <mergeCell ref="E451:F451"/>
    <mergeCell ref="G451:I451"/>
    <mergeCell ref="J451:L451"/>
    <mergeCell ref="P451:S451"/>
    <mergeCell ref="T451:AC451"/>
    <mergeCell ref="AD451:AF451"/>
    <mergeCell ref="AG451:AI451"/>
    <mergeCell ref="AJ451:AM451"/>
    <mergeCell ref="AN451:AP451"/>
    <mergeCell ref="AQ451:AR451"/>
    <mergeCell ref="AS451:AV451"/>
    <mergeCell ref="AW451:AX451"/>
    <mergeCell ref="AY451:BB451"/>
    <mergeCell ref="M450:O450"/>
    <mergeCell ref="M451:O451"/>
    <mergeCell ref="E452:F452"/>
    <mergeCell ref="G452:I452"/>
    <mergeCell ref="J452:L452"/>
    <mergeCell ref="P452:S452"/>
    <mergeCell ref="T452:AC452"/>
    <mergeCell ref="AD452:AF452"/>
    <mergeCell ref="AG452:AI452"/>
    <mergeCell ref="AJ452:AM452"/>
    <mergeCell ref="AN452:AP452"/>
    <mergeCell ref="AQ452:AR452"/>
    <mergeCell ref="AS452:AV452"/>
    <mergeCell ref="AW452:AX452"/>
    <mergeCell ref="AY452:BB452"/>
    <mergeCell ref="E453:F453"/>
    <mergeCell ref="G453:I453"/>
    <mergeCell ref="J453:L453"/>
    <mergeCell ref="P453:S453"/>
    <mergeCell ref="T453:AC453"/>
    <mergeCell ref="AD453:AF453"/>
    <mergeCell ref="AG453:AI453"/>
    <mergeCell ref="AJ453:AM453"/>
    <mergeCell ref="AN453:AP453"/>
    <mergeCell ref="AQ453:AR453"/>
    <mergeCell ref="AS453:AV453"/>
    <mergeCell ref="AW453:AX453"/>
    <mergeCell ref="AY453:BB453"/>
    <mergeCell ref="M452:O452"/>
    <mergeCell ref="M453:O453"/>
    <mergeCell ref="E454:F454"/>
    <mergeCell ref="G454:I454"/>
    <mergeCell ref="J454:L454"/>
    <mergeCell ref="P454:S454"/>
    <mergeCell ref="T454:AC454"/>
    <mergeCell ref="AD454:AF454"/>
    <mergeCell ref="AG454:AI454"/>
    <mergeCell ref="AJ454:AM454"/>
    <mergeCell ref="AN454:AP454"/>
    <mergeCell ref="AQ454:AR454"/>
    <mergeCell ref="AS454:AV454"/>
    <mergeCell ref="AW454:AX454"/>
    <mergeCell ref="AY454:BB454"/>
    <mergeCell ref="E455:F455"/>
    <mergeCell ref="G455:I455"/>
    <mergeCell ref="J455:L455"/>
    <mergeCell ref="P455:S455"/>
    <mergeCell ref="T455:AC455"/>
    <mergeCell ref="AD455:AF455"/>
    <mergeCell ref="AG455:AI455"/>
    <mergeCell ref="AJ455:AM455"/>
    <mergeCell ref="AN455:AP455"/>
    <mergeCell ref="AQ455:AR455"/>
    <mergeCell ref="AS455:AV455"/>
    <mergeCell ref="AW455:AX455"/>
    <mergeCell ref="AY455:BB455"/>
    <mergeCell ref="M454:O454"/>
    <mergeCell ref="M455:O455"/>
    <mergeCell ref="E456:F456"/>
    <mergeCell ref="G456:I456"/>
    <mergeCell ref="J456:L456"/>
    <mergeCell ref="P456:S456"/>
    <mergeCell ref="T456:AC456"/>
    <mergeCell ref="AD456:AF456"/>
    <mergeCell ref="AG456:AI456"/>
    <mergeCell ref="AJ456:AM456"/>
    <mergeCell ref="AN456:AP456"/>
    <mergeCell ref="AQ456:AR456"/>
    <mergeCell ref="AS456:AV456"/>
    <mergeCell ref="AW456:AX456"/>
    <mergeCell ref="AY456:BB456"/>
    <mergeCell ref="E457:F457"/>
    <mergeCell ref="G457:I457"/>
    <mergeCell ref="J457:L457"/>
    <mergeCell ref="P457:S457"/>
    <mergeCell ref="T457:AC457"/>
    <mergeCell ref="AD457:AF457"/>
    <mergeCell ref="AG457:AI457"/>
    <mergeCell ref="AJ457:AM457"/>
    <mergeCell ref="AN457:AP457"/>
    <mergeCell ref="AQ457:AR457"/>
    <mergeCell ref="AS457:AV457"/>
    <mergeCell ref="AW457:AX457"/>
    <mergeCell ref="AY457:BB457"/>
    <mergeCell ref="M456:O456"/>
    <mergeCell ref="M457:O457"/>
    <mergeCell ref="E458:F458"/>
    <mergeCell ref="G458:I458"/>
    <mergeCell ref="J458:L458"/>
    <mergeCell ref="P458:S458"/>
    <mergeCell ref="T458:AC458"/>
    <mergeCell ref="AD458:AF458"/>
    <mergeCell ref="AG458:AI458"/>
    <mergeCell ref="AJ458:AM458"/>
    <mergeCell ref="AN458:AP458"/>
    <mergeCell ref="AQ458:AR458"/>
    <mergeCell ref="AS458:AV458"/>
    <mergeCell ref="AW458:AX458"/>
    <mergeCell ref="AY458:BB458"/>
    <mergeCell ref="E459:F459"/>
    <mergeCell ref="G459:I459"/>
    <mergeCell ref="J459:L459"/>
    <mergeCell ref="P459:S459"/>
    <mergeCell ref="T459:AC459"/>
    <mergeCell ref="AD459:AF459"/>
    <mergeCell ref="AG459:AI459"/>
    <mergeCell ref="AJ459:AM459"/>
    <mergeCell ref="AN459:AP459"/>
    <mergeCell ref="AQ459:AR459"/>
    <mergeCell ref="AS459:AV459"/>
    <mergeCell ref="AW459:AX459"/>
    <mergeCell ref="AY459:BB459"/>
    <mergeCell ref="M458:O458"/>
    <mergeCell ref="M459:O459"/>
    <mergeCell ref="E460:F460"/>
    <mergeCell ref="G460:I460"/>
    <mergeCell ref="J460:L460"/>
    <mergeCell ref="P460:S460"/>
    <mergeCell ref="T460:AC460"/>
    <mergeCell ref="AD460:AF460"/>
    <mergeCell ref="AG460:AI460"/>
    <mergeCell ref="AJ460:AM460"/>
    <mergeCell ref="AN460:AP460"/>
    <mergeCell ref="AQ460:AR460"/>
    <mergeCell ref="AS460:AV460"/>
    <mergeCell ref="AW460:AX460"/>
    <mergeCell ref="AY460:BB460"/>
    <mergeCell ref="E461:F461"/>
    <mergeCell ref="G461:I461"/>
    <mergeCell ref="J461:L461"/>
    <mergeCell ref="P461:S461"/>
    <mergeCell ref="T461:AC461"/>
    <mergeCell ref="AD461:AF461"/>
    <mergeCell ref="AG461:AI461"/>
    <mergeCell ref="AJ461:AM461"/>
    <mergeCell ref="AN461:AP461"/>
    <mergeCell ref="AQ461:AR461"/>
    <mergeCell ref="AS461:AV461"/>
    <mergeCell ref="AW461:AX461"/>
    <mergeCell ref="AY461:BB461"/>
    <mergeCell ref="M460:O460"/>
    <mergeCell ref="M461:O461"/>
    <mergeCell ref="E462:F462"/>
    <mergeCell ref="G462:I462"/>
    <mergeCell ref="J462:L462"/>
    <mergeCell ref="P462:S462"/>
    <mergeCell ref="T462:AC462"/>
    <mergeCell ref="AD462:AF462"/>
    <mergeCell ref="AG462:AI462"/>
    <mergeCell ref="AJ462:AM462"/>
    <mergeCell ref="AN462:AP462"/>
    <mergeCell ref="AQ462:AR462"/>
    <mergeCell ref="AS462:AV462"/>
    <mergeCell ref="AW462:AX462"/>
    <mergeCell ref="AY462:BB462"/>
    <mergeCell ref="E463:F463"/>
    <mergeCell ref="G463:I463"/>
    <mergeCell ref="J463:L463"/>
    <mergeCell ref="P463:S463"/>
    <mergeCell ref="T463:AC463"/>
    <mergeCell ref="AD463:AF463"/>
    <mergeCell ref="AG463:AI463"/>
    <mergeCell ref="AJ463:AM463"/>
    <mergeCell ref="AN463:AP463"/>
    <mergeCell ref="AQ463:AR463"/>
    <mergeCell ref="AS463:AV463"/>
    <mergeCell ref="AW463:AX463"/>
    <mergeCell ref="AY463:BB463"/>
    <mergeCell ref="M462:O462"/>
    <mergeCell ref="M463:O463"/>
    <mergeCell ref="E464:F464"/>
    <mergeCell ref="G464:I464"/>
    <mergeCell ref="J464:L464"/>
    <mergeCell ref="P464:S464"/>
    <mergeCell ref="T464:AC464"/>
    <mergeCell ref="AD464:AF464"/>
    <mergeCell ref="AG464:AI464"/>
    <mergeCell ref="AJ464:AM464"/>
    <mergeCell ref="AN464:AP464"/>
    <mergeCell ref="AQ464:AR464"/>
    <mergeCell ref="AS464:AV464"/>
    <mergeCell ref="AW464:AX464"/>
    <mergeCell ref="AY464:BB464"/>
    <mergeCell ref="E465:F465"/>
    <mergeCell ref="G465:I465"/>
    <mergeCell ref="J465:L465"/>
    <mergeCell ref="P465:S465"/>
    <mergeCell ref="T465:AC465"/>
    <mergeCell ref="AD465:AF465"/>
    <mergeCell ref="AG465:AI465"/>
    <mergeCell ref="AJ465:AM465"/>
    <mergeCell ref="AN465:AP465"/>
    <mergeCell ref="AQ465:AR465"/>
    <mergeCell ref="AS465:AV465"/>
    <mergeCell ref="AW465:AX465"/>
    <mergeCell ref="AY465:BB465"/>
    <mergeCell ref="M464:O464"/>
    <mergeCell ref="M465:O465"/>
    <mergeCell ref="E466:F466"/>
    <mergeCell ref="G466:I466"/>
    <mergeCell ref="J466:L466"/>
    <mergeCell ref="P466:S466"/>
    <mergeCell ref="T466:AC466"/>
    <mergeCell ref="AD466:AF466"/>
    <mergeCell ref="AG466:AI466"/>
    <mergeCell ref="AJ466:AM466"/>
    <mergeCell ref="AN466:AP466"/>
    <mergeCell ref="AQ466:AR466"/>
    <mergeCell ref="AS466:AV466"/>
    <mergeCell ref="AW466:AX466"/>
    <mergeCell ref="AY466:BB466"/>
    <mergeCell ref="E467:F467"/>
    <mergeCell ref="G467:I467"/>
    <mergeCell ref="J467:L467"/>
    <mergeCell ref="P467:S467"/>
    <mergeCell ref="T467:AC467"/>
    <mergeCell ref="AD467:AF467"/>
    <mergeCell ref="AG467:AI467"/>
    <mergeCell ref="AJ467:AM467"/>
    <mergeCell ref="AN467:AP467"/>
    <mergeCell ref="AQ467:AR467"/>
    <mergeCell ref="AS467:AV467"/>
    <mergeCell ref="AW467:AX467"/>
    <mergeCell ref="AY467:BB467"/>
    <mergeCell ref="M466:O466"/>
    <mergeCell ref="M467:O467"/>
    <mergeCell ref="E468:F468"/>
    <mergeCell ref="G468:I468"/>
    <mergeCell ref="J468:L468"/>
    <mergeCell ref="P468:S468"/>
    <mergeCell ref="T468:AC468"/>
    <mergeCell ref="AD468:AF468"/>
    <mergeCell ref="AG468:AI468"/>
    <mergeCell ref="AJ468:AM468"/>
    <mergeCell ref="AN468:AP468"/>
    <mergeCell ref="AQ468:AR468"/>
    <mergeCell ref="AS468:AV468"/>
    <mergeCell ref="AW468:AX468"/>
    <mergeCell ref="AY468:BB468"/>
    <mergeCell ref="E469:F469"/>
    <mergeCell ref="G469:I469"/>
    <mergeCell ref="J469:L469"/>
    <mergeCell ref="P469:S469"/>
    <mergeCell ref="T469:AC469"/>
    <mergeCell ref="AD469:AF469"/>
    <mergeCell ref="AG469:AI469"/>
    <mergeCell ref="AJ469:AM469"/>
    <mergeCell ref="AN469:AP469"/>
    <mergeCell ref="AQ469:AR469"/>
    <mergeCell ref="AS469:AV469"/>
    <mergeCell ref="AW469:AX469"/>
    <mergeCell ref="AY469:BB469"/>
    <mergeCell ref="M468:O468"/>
    <mergeCell ref="M469:O469"/>
    <mergeCell ref="E470:F470"/>
    <mergeCell ref="G470:I470"/>
    <mergeCell ref="J470:L470"/>
    <mergeCell ref="P470:S470"/>
    <mergeCell ref="T470:AC470"/>
    <mergeCell ref="AD470:AF470"/>
    <mergeCell ref="AG470:AI470"/>
    <mergeCell ref="AJ470:AM470"/>
    <mergeCell ref="AN470:AP470"/>
    <mergeCell ref="AQ470:AR470"/>
    <mergeCell ref="AS470:AV470"/>
    <mergeCell ref="AW470:AX470"/>
    <mergeCell ref="AY470:BB470"/>
    <mergeCell ref="E471:F471"/>
    <mergeCell ref="G471:I471"/>
    <mergeCell ref="J471:L471"/>
    <mergeCell ref="P471:S471"/>
    <mergeCell ref="T471:AC471"/>
    <mergeCell ref="AD471:AF471"/>
    <mergeCell ref="AG471:AI471"/>
    <mergeCell ref="AJ471:AM471"/>
    <mergeCell ref="AN471:AP471"/>
    <mergeCell ref="AQ471:AR471"/>
    <mergeCell ref="AS471:AV471"/>
    <mergeCell ref="AW471:AX471"/>
    <mergeCell ref="AY471:BB471"/>
    <mergeCell ref="M470:O470"/>
    <mergeCell ref="M471:O471"/>
    <mergeCell ref="E472:F472"/>
    <mergeCell ref="G472:I472"/>
    <mergeCell ref="J472:L472"/>
    <mergeCell ref="P472:S472"/>
    <mergeCell ref="T472:AC472"/>
    <mergeCell ref="AD472:AF472"/>
    <mergeCell ref="AG472:AI472"/>
    <mergeCell ref="AJ472:AM472"/>
    <mergeCell ref="AN472:AP472"/>
    <mergeCell ref="AQ472:AR472"/>
    <mergeCell ref="AS472:AV472"/>
    <mergeCell ref="AW472:AX472"/>
    <mergeCell ref="AY472:BB472"/>
    <mergeCell ref="E473:F473"/>
    <mergeCell ref="G473:I473"/>
    <mergeCell ref="J473:L473"/>
    <mergeCell ref="P473:S473"/>
    <mergeCell ref="T473:AC473"/>
    <mergeCell ref="AD473:AF473"/>
    <mergeCell ref="AG473:AI473"/>
    <mergeCell ref="AJ473:AM473"/>
    <mergeCell ref="AN473:AP473"/>
    <mergeCell ref="AQ473:AR473"/>
    <mergeCell ref="AS473:AV473"/>
    <mergeCell ref="AW473:AX473"/>
    <mergeCell ref="AY473:BB473"/>
    <mergeCell ref="M472:O472"/>
    <mergeCell ref="M473:O473"/>
    <mergeCell ref="E474:F474"/>
    <mergeCell ref="G474:I474"/>
    <mergeCell ref="J474:L474"/>
    <mergeCell ref="P474:S474"/>
    <mergeCell ref="T474:AC474"/>
    <mergeCell ref="AD474:AF474"/>
    <mergeCell ref="AG474:AI474"/>
    <mergeCell ref="AJ474:AM474"/>
    <mergeCell ref="AN474:AP474"/>
    <mergeCell ref="AQ474:AR474"/>
    <mergeCell ref="AS474:AV474"/>
    <mergeCell ref="AW474:AX474"/>
    <mergeCell ref="AY474:BB474"/>
    <mergeCell ref="E475:F475"/>
    <mergeCell ref="G475:I475"/>
    <mergeCell ref="J475:L475"/>
    <mergeCell ref="P475:S475"/>
    <mergeCell ref="T475:AC475"/>
    <mergeCell ref="AD475:AF475"/>
    <mergeCell ref="AG475:AI475"/>
    <mergeCell ref="AJ475:AM475"/>
    <mergeCell ref="AN475:AP475"/>
    <mergeCell ref="AQ475:AR475"/>
    <mergeCell ref="AS475:AV475"/>
    <mergeCell ref="AW475:AX475"/>
    <mergeCell ref="AY475:BB475"/>
    <mergeCell ref="M474:O474"/>
    <mergeCell ref="M475:O475"/>
    <mergeCell ref="E476:F476"/>
    <mergeCell ref="G476:I476"/>
    <mergeCell ref="J476:L476"/>
    <mergeCell ref="P476:S476"/>
    <mergeCell ref="T476:AC476"/>
    <mergeCell ref="AD476:AF476"/>
    <mergeCell ref="AG476:AI476"/>
    <mergeCell ref="AJ476:AM476"/>
    <mergeCell ref="AN476:AP476"/>
    <mergeCell ref="AQ476:AR476"/>
    <mergeCell ref="AS476:AV476"/>
    <mergeCell ref="AW476:AX476"/>
    <mergeCell ref="AY476:BB476"/>
    <mergeCell ref="E477:F477"/>
    <mergeCell ref="G477:I477"/>
    <mergeCell ref="J477:L477"/>
    <mergeCell ref="P477:S477"/>
    <mergeCell ref="T477:AC477"/>
    <mergeCell ref="AD477:AF477"/>
    <mergeCell ref="AG477:AI477"/>
    <mergeCell ref="AJ477:AM477"/>
    <mergeCell ref="AN477:AP477"/>
    <mergeCell ref="AQ477:AR477"/>
    <mergeCell ref="AS477:AV477"/>
    <mergeCell ref="AW477:AX477"/>
    <mergeCell ref="AY477:BB477"/>
    <mergeCell ref="M476:O476"/>
    <mergeCell ref="M477:O477"/>
    <mergeCell ref="E478:F478"/>
    <mergeCell ref="G478:I478"/>
    <mergeCell ref="J478:L478"/>
    <mergeCell ref="P478:S478"/>
    <mergeCell ref="T478:AC478"/>
    <mergeCell ref="AD478:AF478"/>
    <mergeCell ref="AG478:AI478"/>
    <mergeCell ref="AJ478:AM478"/>
    <mergeCell ref="AN478:AP478"/>
    <mergeCell ref="AQ478:AR478"/>
    <mergeCell ref="AS478:AV478"/>
    <mergeCell ref="AW478:AX478"/>
    <mergeCell ref="AY478:BB478"/>
    <mergeCell ref="E479:F479"/>
    <mergeCell ref="G479:I479"/>
    <mergeCell ref="J479:L479"/>
    <mergeCell ref="P479:S479"/>
    <mergeCell ref="T479:AC479"/>
    <mergeCell ref="AD479:AF479"/>
    <mergeCell ref="AG479:AI479"/>
    <mergeCell ref="AJ479:AM479"/>
    <mergeCell ref="AN479:AP479"/>
    <mergeCell ref="AQ479:AR479"/>
    <mergeCell ref="AS479:AV479"/>
    <mergeCell ref="AW479:AX479"/>
    <mergeCell ref="AY479:BB479"/>
    <mergeCell ref="M478:O478"/>
    <mergeCell ref="M479:O479"/>
    <mergeCell ref="E480:F480"/>
    <mergeCell ref="G480:I480"/>
    <mergeCell ref="J480:L480"/>
    <mergeCell ref="P480:S480"/>
    <mergeCell ref="T480:AC480"/>
    <mergeCell ref="AD480:AF480"/>
    <mergeCell ref="AG480:AI480"/>
    <mergeCell ref="AJ480:AM480"/>
    <mergeCell ref="AN480:AP480"/>
    <mergeCell ref="AQ480:AR480"/>
    <mergeCell ref="AS480:AV480"/>
    <mergeCell ref="AW480:AX480"/>
    <mergeCell ref="AY480:BB480"/>
    <mergeCell ref="E481:F481"/>
    <mergeCell ref="G481:I481"/>
    <mergeCell ref="J481:L481"/>
    <mergeCell ref="P481:S481"/>
    <mergeCell ref="T481:AC481"/>
    <mergeCell ref="AD481:AF481"/>
    <mergeCell ref="AG481:AI481"/>
    <mergeCell ref="AJ481:AM481"/>
    <mergeCell ref="AN481:AP481"/>
    <mergeCell ref="AQ481:AR481"/>
    <mergeCell ref="AS481:AV481"/>
    <mergeCell ref="AW481:AX481"/>
    <mergeCell ref="AY481:BB481"/>
    <mergeCell ref="M480:O480"/>
    <mergeCell ref="M481:O481"/>
    <mergeCell ref="E482:F482"/>
    <mergeCell ref="G482:I482"/>
    <mergeCell ref="J482:L482"/>
    <mergeCell ref="P482:S482"/>
    <mergeCell ref="T482:AC482"/>
    <mergeCell ref="AD482:AF482"/>
    <mergeCell ref="AG482:AI482"/>
    <mergeCell ref="AJ482:AM482"/>
    <mergeCell ref="AN482:AP482"/>
    <mergeCell ref="AQ482:AR482"/>
    <mergeCell ref="AS482:AV482"/>
    <mergeCell ref="AW482:AX482"/>
    <mergeCell ref="AY482:BB482"/>
    <mergeCell ref="E483:F483"/>
    <mergeCell ref="G483:I483"/>
    <mergeCell ref="J483:L483"/>
    <mergeCell ref="P483:S483"/>
    <mergeCell ref="T483:AC483"/>
    <mergeCell ref="AD483:AF483"/>
    <mergeCell ref="AG483:AI483"/>
    <mergeCell ref="AJ483:AM483"/>
    <mergeCell ref="AN483:AP483"/>
    <mergeCell ref="AQ483:AR483"/>
    <mergeCell ref="AS483:AV483"/>
    <mergeCell ref="AW483:AX483"/>
    <mergeCell ref="AY483:BB483"/>
    <mergeCell ref="M482:O482"/>
    <mergeCell ref="M483:O483"/>
    <mergeCell ref="E484:F484"/>
    <mergeCell ref="G484:I484"/>
    <mergeCell ref="J484:L484"/>
    <mergeCell ref="P484:S484"/>
    <mergeCell ref="T484:AC484"/>
    <mergeCell ref="AD484:AF484"/>
    <mergeCell ref="AG484:AI484"/>
    <mergeCell ref="AJ484:AM484"/>
    <mergeCell ref="AN484:AP484"/>
    <mergeCell ref="AQ484:AR484"/>
    <mergeCell ref="AS484:AV484"/>
    <mergeCell ref="AW484:AX484"/>
    <mergeCell ref="AY484:BB484"/>
    <mergeCell ref="E485:F485"/>
    <mergeCell ref="G485:I485"/>
    <mergeCell ref="J485:L485"/>
    <mergeCell ref="P485:S485"/>
    <mergeCell ref="T485:AC485"/>
    <mergeCell ref="AD485:AF485"/>
    <mergeCell ref="AG485:AI485"/>
    <mergeCell ref="AJ485:AM485"/>
    <mergeCell ref="AN485:AP485"/>
    <mergeCell ref="AQ485:AR485"/>
    <mergeCell ref="AS485:AV485"/>
    <mergeCell ref="AW485:AX485"/>
    <mergeCell ref="AY485:BB485"/>
    <mergeCell ref="M484:O484"/>
    <mergeCell ref="M485:O485"/>
    <mergeCell ref="E486:F486"/>
    <mergeCell ref="G486:I486"/>
    <mergeCell ref="J486:L486"/>
    <mergeCell ref="P486:S486"/>
    <mergeCell ref="T486:AC486"/>
    <mergeCell ref="AD486:AF486"/>
    <mergeCell ref="AG486:AI486"/>
    <mergeCell ref="AJ486:AM486"/>
    <mergeCell ref="AN486:AP486"/>
    <mergeCell ref="AQ486:AR486"/>
    <mergeCell ref="AS486:AV486"/>
    <mergeCell ref="AW486:AX486"/>
    <mergeCell ref="AY486:BB486"/>
    <mergeCell ref="E487:F487"/>
    <mergeCell ref="G487:I487"/>
    <mergeCell ref="J487:L487"/>
    <mergeCell ref="P487:S487"/>
    <mergeCell ref="T487:AC487"/>
    <mergeCell ref="AD487:AF487"/>
    <mergeCell ref="AG487:AI487"/>
    <mergeCell ref="AJ487:AM487"/>
    <mergeCell ref="AN487:AP487"/>
    <mergeCell ref="AQ487:AR487"/>
    <mergeCell ref="AS487:AV487"/>
    <mergeCell ref="AW487:AX487"/>
    <mergeCell ref="AY487:BB487"/>
    <mergeCell ref="M486:O486"/>
    <mergeCell ref="M487:O487"/>
    <mergeCell ref="E488:F488"/>
    <mergeCell ref="G488:I488"/>
    <mergeCell ref="J488:L488"/>
    <mergeCell ref="P488:S488"/>
    <mergeCell ref="T488:AC488"/>
    <mergeCell ref="AD488:AF488"/>
    <mergeCell ref="AG488:AI488"/>
    <mergeCell ref="AJ488:AM488"/>
    <mergeCell ref="AN488:AP488"/>
    <mergeCell ref="AQ488:AR488"/>
    <mergeCell ref="AS488:AV488"/>
    <mergeCell ref="AW488:AX488"/>
    <mergeCell ref="AY488:BB488"/>
    <mergeCell ref="E489:F489"/>
    <mergeCell ref="G489:I489"/>
    <mergeCell ref="J489:L489"/>
    <mergeCell ref="P489:S489"/>
    <mergeCell ref="T489:AC489"/>
    <mergeCell ref="AD489:AF489"/>
    <mergeCell ref="AG489:AI489"/>
    <mergeCell ref="AJ489:AM489"/>
    <mergeCell ref="AN489:AP489"/>
    <mergeCell ref="AQ489:AR489"/>
    <mergeCell ref="AS489:AV489"/>
    <mergeCell ref="AW489:AX489"/>
    <mergeCell ref="AY489:BB489"/>
    <mergeCell ref="M488:O488"/>
    <mergeCell ref="M489:O489"/>
    <mergeCell ref="E490:F490"/>
    <mergeCell ref="G490:I490"/>
    <mergeCell ref="J490:L490"/>
    <mergeCell ref="P490:S490"/>
    <mergeCell ref="T490:AC490"/>
    <mergeCell ref="AD490:AF490"/>
    <mergeCell ref="AG490:AI490"/>
    <mergeCell ref="AJ490:AM490"/>
    <mergeCell ref="AN490:AP490"/>
    <mergeCell ref="AQ490:AR490"/>
    <mergeCell ref="AS490:AV490"/>
    <mergeCell ref="AW490:AX490"/>
    <mergeCell ref="AY490:BB490"/>
    <mergeCell ref="E491:F491"/>
    <mergeCell ref="G491:I491"/>
    <mergeCell ref="J491:L491"/>
    <mergeCell ref="P491:S491"/>
    <mergeCell ref="T491:AC491"/>
    <mergeCell ref="AD491:AF491"/>
    <mergeCell ref="AG491:AI491"/>
    <mergeCell ref="AJ491:AM491"/>
    <mergeCell ref="AN491:AP491"/>
    <mergeCell ref="AQ491:AR491"/>
    <mergeCell ref="AS491:AV491"/>
    <mergeCell ref="AW491:AX491"/>
    <mergeCell ref="AY491:BB491"/>
    <mergeCell ref="M490:O490"/>
    <mergeCell ref="M491:O491"/>
    <mergeCell ref="E492:F492"/>
    <mergeCell ref="G492:I492"/>
    <mergeCell ref="J492:L492"/>
    <mergeCell ref="P492:S492"/>
    <mergeCell ref="T492:AC492"/>
    <mergeCell ref="AD492:AF492"/>
    <mergeCell ref="AG492:AI492"/>
    <mergeCell ref="AJ492:AM492"/>
    <mergeCell ref="AN492:AP492"/>
    <mergeCell ref="AQ492:AR492"/>
    <mergeCell ref="AS492:AV492"/>
    <mergeCell ref="AW492:AX492"/>
    <mergeCell ref="AY492:BB492"/>
    <mergeCell ref="E493:F493"/>
    <mergeCell ref="G493:I493"/>
    <mergeCell ref="J493:L493"/>
    <mergeCell ref="P493:S493"/>
    <mergeCell ref="T493:AC493"/>
    <mergeCell ref="AD493:AF493"/>
    <mergeCell ref="AG493:AI493"/>
    <mergeCell ref="AJ493:AM493"/>
    <mergeCell ref="AN493:AP493"/>
    <mergeCell ref="AQ493:AR493"/>
    <mergeCell ref="AS493:AV493"/>
    <mergeCell ref="AW493:AX493"/>
    <mergeCell ref="AY493:BB493"/>
    <mergeCell ref="M492:O492"/>
    <mergeCell ref="M493:O493"/>
    <mergeCell ref="E494:F494"/>
    <mergeCell ref="G494:I494"/>
    <mergeCell ref="J494:L494"/>
    <mergeCell ref="P494:S494"/>
    <mergeCell ref="T494:AC494"/>
    <mergeCell ref="AD494:AF494"/>
    <mergeCell ref="AG494:AI494"/>
    <mergeCell ref="AJ494:AM494"/>
    <mergeCell ref="AN494:AP494"/>
    <mergeCell ref="AQ494:AR494"/>
    <mergeCell ref="AS494:AV494"/>
    <mergeCell ref="AW494:AX494"/>
    <mergeCell ref="AY494:BB494"/>
    <mergeCell ref="E495:F495"/>
    <mergeCell ref="G495:I495"/>
    <mergeCell ref="J495:L495"/>
    <mergeCell ref="P495:S495"/>
    <mergeCell ref="T495:AC495"/>
    <mergeCell ref="AD495:AF495"/>
    <mergeCell ref="AG495:AI495"/>
    <mergeCell ref="AJ495:AM495"/>
    <mergeCell ref="AN495:AP495"/>
    <mergeCell ref="AQ495:AR495"/>
    <mergeCell ref="AS495:AV495"/>
    <mergeCell ref="AW495:AX495"/>
    <mergeCell ref="AY495:BB495"/>
    <mergeCell ref="M494:O494"/>
    <mergeCell ref="M495:O495"/>
    <mergeCell ref="E496:F496"/>
    <mergeCell ref="G496:I496"/>
    <mergeCell ref="J496:L496"/>
    <mergeCell ref="P496:S496"/>
    <mergeCell ref="T496:AC496"/>
    <mergeCell ref="AD496:AF496"/>
    <mergeCell ref="AG496:AI496"/>
    <mergeCell ref="AJ496:AM496"/>
    <mergeCell ref="AN496:AP496"/>
    <mergeCell ref="AQ496:AR496"/>
    <mergeCell ref="AS496:AV496"/>
    <mergeCell ref="AW496:AX496"/>
    <mergeCell ref="AY496:BB496"/>
    <mergeCell ref="E497:F497"/>
    <mergeCell ref="G497:I497"/>
    <mergeCell ref="J497:L497"/>
    <mergeCell ref="P497:S497"/>
    <mergeCell ref="T497:AC497"/>
    <mergeCell ref="AD497:AF497"/>
    <mergeCell ref="AG497:AI497"/>
    <mergeCell ref="AJ497:AM497"/>
    <mergeCell ref="AN497:AP497"/>
    <mergeCell ref="AQ497:AR497"/>
    <mergeCell ref="AS497:AV497"/>
    <mergeCell ref="AW497:AX497"/>
    <mergeCell ref="AY497:BB497"/>
    <mergeCell ref="M496:O496"/>
    <mergeCell ref="M497:O497"/>
    <mergeCell ref="E498:F498"/>
    <mergeCell ref="G498:I498"/>
    <mergeCell ref="J498:L498"/>
    <mergeCell ref="P498:S498"/>
    <mergeCell ref="T498:AC498"/>
    <mergeCell ref="AD498:AF498"/>
    <mergeCell ref="AG498:AI498"/>
    <mergeCell ref="AJ498:AM498"/>
    <mergeCell ref="AN498:AP498"/>
    <mergeCell ref="AQ498:AR498"/>
    <mergeCell ref="AS498:AV498"/>
    <mergeCell ref="AW498:AX498"/>
    <mergeCell ref="AY498:BB498"/>
    <mergeCell ref="E499:F499"/>
    <mergeCell ref="G499:I499"/>
    <mergeCell ref="J499:L499"/>
    <mergeCell ref="P499:S499"/>
    <mergeCell ref="T499:AC499"/>
    <mergeCell ref="AD499:AF499"/>
    <mergeCell ref="AG499:AI499"/>
    <mergeCell ref="AJ499:AM499"/>
    <mergeCell ref="AN499:AP499"/>
    <mergeCell ref="AQ499:AR499"/>
    <mergeCell ref="AS499:AV499"/>
    <mergeCell ref="AW499:AX499"/>
    <mergeCell ref="AY499:BB499"/>
    <mergeCell ref="M498:O498"/>
    <mergeCell ref="M499:O499"/>
    <mergeCell ref="E500:F500"/>
    <mergeCell ref="G500:I500"/>
    <mergeCell ref="J500:L500"/>
    <mergeCell ref="P500:S500"/>
    <mergeCell ref="T500:AC500"/>
    <mergeCell ref="AD500:AF500"/>
    <mergeCell ref="AG500:AI500"/>
    <mergeCell ref="AJ500:AM500"/>
    <mergeCell ref="AN500:AP500"/>
    <mergeCell ref="AQ500:AR500"/>
    <mergeCell ref="AS500:AV500"/>
    <mergeCell ref="AW500:AX500"/>
    <mergeCell ref="AY500:BB500"/>
    <mergeCell ref="E501:F501"/>
    <mergeCell ref="G501:I501"/>
    <mergeCell ref="J501:L501"/>
    <mergeCell ref="P501:S501"/>
    <mergeCell ref="T501:AC501"/>
    <mergeCell ref="AD501:AF501"/>
    <mergeCell ref="AG501:AI501"/>
    <mergeCell ref="AJ501:AM501"/>
    <mergeCell ref="AN501:AP501"/>
    <mergeCell ref="AQ501:AR501"/>
    <mergeCell ref="AS501:AV501"/>
    <mergeCell ref="AW501:AX501"/>
    <mergeCell ref="AY501:BB501"/>
    <mergeCell ref="M500:O500"/>
    <mergeCell ref="M501:O501"/>
    <mergeCell ref="E502:F502"/>
    <mergeCell ref="G502:I502"/>
    <mergeCell ref="J502:L502"/>
    <mergeCell ref="P502:S502"/>
    <mergeCell ref="T502:AC502"/>
    <mergeCell ref="AD502:AF502"/>
    <mergeCell ref="AG502:AI502"/>
    <mergeCell ref="AJ502:AM502"/>
    <mergeCell ref="AN502:AP502"/>
    <mergeCell ref="AQ502:AR502"/>
    <mergeCell ref="AS502:AV502"/>
    <mergeCell ref="AW502:AX502"/>
    <mergeCell ref="AY502:BB502"/>
    <mergeCell ref="E503:F503"/>
    <mergeCell ref="G503:I503"/>
    <mergeCell ref="J503:L503"/>
    <mergeCell ref="P503:S503"/>
    <mergeCell ref="T503:AC503"/>
    <mergeCell ref="AD503:AF503"/>
    <mergeCell ref="AG503:AI503"/>
    <mergeCell ref="AJ503:AM503"/>
    <mergeCell ref="AN503:AP503"/>
    <mergeCell ref="AQ503:AR503"/>
    <mergeCell ref="AS503:AV503"/>
    <mergeCell ref="AW503:AX503"/>
    <mergeCell ref="AY503:BB503"/>
    <mergeCell ref="M502:O502"/>
    <mergeCell ref="M503:O503"/>
    <mergeCell ref="E504:F504"/>
    <mergeCell ref="G504:I504"/>
    <mergeCell ref="J504:L504"/>
    <mergeCell ref="P504:S504"/>
    <mergeCell ref="T504:AC504"/>
    <mergeCell ref="AD504:AF504"/>
    <mergeCell ref="AG504:AI504"/>
    <mergeCell ref="AJ504:AM504"/>
    <mergeCell ref="AN504:AP504"/>
    <mergeCell ref="AQ504:AR504"/>
    <mergeCell ref="AS504:AV504"/>
    <mergeCell ref="AW504:AX504"/>
    <mergeCell ref="AY504:BB504"/>
    <mergeCell ref="E505:F505"/>
    <mergeCell ref="G505:I505"/>
    <mergeCell ref="J505:L505"/>
    <mergeCell ref="P505:S505"/>
    <mergeCell ref="T505:AC505"/>
    <mergeCell ref="AD505:AF505"/>
    <mergeCell ref="AG505:AI505"/>
    <mergeCell ref="AJ505:AM505"/>
    <mergeCell ref="AN505:AP505"/>
    <mergeCell ref="AQ505:AR505"/>
    <mergeCell ref="AS505:AV505"/>
    <mergeCell ref="AW505:AX505"/>
    <mergeCell ref="AY505:BB505"/>
    <mergeCell ref="M504:O504"/>
    <mergeCell ref="M505:O505"/>
    <mergeCell ref="E506:F506"/>
    <mergeCell ref="G506:I506"/>
    <mergeCell ref="J506:L506"/>
    <mergeCell ref="P506:S506"/>
    <mergeCell ref="T506:AC506"/>
    <mergeCell ref="AD506:AF506"/>
    <mergeCell ref="AG506:AI506"/>
    <mergeCell ref="AJ506:AM506"/>
    <mergeCell ref="AN506:AP506"/>
    <mergeCell ref="AQ506:AR506"/>
    <mergeCell ref="AS506:AV506"/>
    <mergeCell ref="AW506:AX506"/>
    <mergeCell ref="AY506:BB506"/>
    <mergeCell ref="E507:F507"/>
    <mergeCell ref="G507:I507"/>
    <mergeCell ref="J507:L507"/>
    <mergeCell ref="P507:S507"/>
    <mergeCell ref="T507:AC507"/>
    <mergeCell ref="AD507:AF507"/>
    <mergeCell ref="AG507:AI507"/>
    <mergeCell ref="AJ507:AM507"/>
    <mergeCell ref="AN507:AP507"/>
    <mergeCell ref="AQ507:AR507"/>
    <mergeCell ref="AS507:AV507"/>
    <mergeCell ref="AW507:AX507"/>
    <mergeCell ref="AY507:BB507"/>
    <mergeCell ref="M506:O506"/>
    <mergeCell ref="M507:O507"/>
    <mergeCell ref="E508:F508"/>
    <mergeCell ref="G508:I508"/>
    <mergeCell ref="J508:L508"/>
    <mergeCell ref="P508:S508"/>
    <mergeCell ref="T508:AC508"/>
    <mergeCell ref="AD508:AF508"/>
    <mergeCell ref="AG508:AI508"/>
    <mergeCell ref="AJ508:AM508"/>
    <mergeCell ref="AN508:AP508"/>
    <mergeCell ref="AQ508:AR508"/>
    <mergeCell ref="AS508:AV508"/>
    <mergeCell ref="AW508:AX508"/>
    <mergeCell ref="AY508:BB508"/>
    <mergeCell ref="E509:F509"/>
    <mergeCell ref="G509:I509"/>
    <mergeCell ref="J509:L509"/>
    <mergeCell ref="P509:S509"/>
    <mergeCell ref="T509:AC509"/>
    <mergeCell ref="AD509:AF509"/>
    <mergeCell ref="AG509:AI509"/>
    <mergeCell ref="AJ509:AM509"/>
    <mergeCell ref="AN509:AP509"/>
    <mergeCell ref="AQ509:AR509"/>
    <mergeCell ref="AS509:AV509"/>
    <mergeCell ref="AW509:AX509"/>
    <mergeCell ref="AY509:BB509"/>
    <mergeCell ref="M508:O508"/>
    <mergeCell ref="M509:O509"/>
    <mergeCell ref="E510:F510"/>
    <mergeCell ref="G510:I510"/>
    <mergeCell ref="J510:L510"/>
    <mergeCell ref="P510:S510"/>
    <mergeCell ref="T510:AC510"/>
    <mergeCell ref="AD510:AF510"/>
    <mergeCell ref="AG510:AI510"/>
    <mergeCell ref="AJ510:AM510"/>
    <mergeCell ref="AN510:AP510"/>
    <mergeCell ref="AQ510:AR510"/>
    <mergeCell ref="AS510:AV510"/>
    <mergeCell ref="AW510:AX510"/>
    <mergeCell ref="AY510:BB510"/>
    <mergeCell ref="E511:F511"/>
    <mergeCell ref="G511:I511"/>
    <mergeCell ref="J511:L511"/>
    <mergeCell ref="P511:S511"/>
    <mergeCell ref="T511:AC511"/>
    <mergeCell ref="AD511:AF511"/>
    <mergeCell ref="AG511:AI511"/>
    <mergeCell ref="AJ511:AM511"/>
    <mergeCell ref="AN511:AP511"/>
    <mergeCell ref="AQ511:AR511"/>
    <mergeCell ref="AS511:AV511"/>
    <mergeCell ref="AW511:AX511"/>
    <mergeCell ref="AY511:BB511"/>
    <mergeCell ref="M510:O510"/>
    <mergeCell ref="M511:O511"/>
    <mergeCell ref="E512:F512"/>
    <mergeCell ref="G512:I512"/>
    <mergeCell ref="J512:L512"/>
    <mergeCell ref="P512:S512"/>
    <mergeCell ref="T512:AC512"/>
    <mergeCell ref="AD512:AF512"/>
    <mergeCell ref="AG512:AI512"/>
    <mergeCell ref="AJ512:AM512"/>
    <mergeCell ref="AN512:AP512"/>
    <mergeCell ref="AQ512:AR512"/>
    <mergeCell ref="AS512:AV512"/>
    <mergeCell ref="AW512:AX512"/>
    <mergeCell ref="AY512:BB512"/>
    <mergeCell ref="E513:F513"/>
    <mergeCell ref="G513:I513"/>
    <mergeCell ref="J513:L513"/>
    <mergeCell ref="P513:S513"/>
    <mergeCell ref="T513:AC513"/>
    <mergeCell ref="AD513:AF513"/>
    <mergeCell ref="AG513:AI513"/>
    <mergeCell ref="AJ513:AM513"/>
    <mergeCell ref="AN513:AP513"/>
    <mergeCell ref="AQ513:AR513"/>
    <mergeCell ref="AS513:AV513"/>
    <mergeCell ref="AW513:AX513"/>
    <mergeCell ref="AY513:BB513"/>
    <mergeCell ref="M512:O512"/>
    <mergeCell ref="M513:O513"/>
    <mergeCell ref="E514:F514"/>
    <mergeCell ref="G514:I514"/>
    <mergeCell ref="J514:L514"/>
    <mergeCell ref="P514:S514"/>
    <mergeCell ref="T514:AC514"/>
    <mergeCell ref="AD514:AF514"/>
    <mergeCell ref="AG514:AI514"/>
    <mergeCell ref="AJ514:AM514"/>
    <mergeCell ref="AN514:AP514"/>
    <mergeCell ref="AQ514:AR514"/>
    <mergeCell ref="AS514:AV514"/>
    <mergeCell ref="AW514:AX514"/>
    <mergeCell ref="AY514:BB514"/>
    <mergeCell ref="E515:F515"/>
    <mergeCell ref="G515:I515"/>
    <mergeCell ref="J515:L515"/>
    <mergeCell ref="P515:S515"/>
    <mergeCell ref="T515:AC515"/>
    <mergeCell ref="AD515:AF515"/>
    <mergeCell ref="AG515:AI515"/>
    <mergeCell ref="AJ515:AM515"/>
    <mergeCell ref="AN515:AP515"/>
    <mergeCell ref="AQ515:AR515"/>
    <mergeCell ref="AS515:AV515"/>
    <mergeCell ref="AW515:AX515"/>
    <mergeCell ref="AY515:BB515"/>
    <mergeCell ref="M514:O514"/>
    <mergeCell ref="M515:O515"/>
    <mergeCell ref="E516:F516"/>
    <mergeCell ref="G516:I516"/>
    <mergeCell ref="J516:L516"/>
    <mergeCell ref="P516:S516"/>
    <mergeCell ref="T516:AC516"/>
    <mergeCell ref="AD516:AF516"/>
    <mergeCell ref="AG516:AI516"/>
    <mergeCell ref="AJ516:AM516"/>
    <mergeCell ref="AN516:AP516"/>
    <mergeCell ref="AQ516:AR516"/>
    <mergeCell ref="AS516:AV516"/>
    <mergeCell ref="AW516:AX516"/>
    <mergeCell ref="AY516:BB516"/>
    <mergeCell ref="E517:F517"/>
    <mergeCell ref="G517:I517"/>
    <mergeCell ref="J517:L517"/>
    <mergeCell ref="P517:S517"/>
    <mergeCell ref="T517:AC517"/>
    <mergeCell ref="AD517:AF517"/>
    <mergeCell ref="AG517:AI517"/>
    <mergeCell ref="AJ517:AM517"/>
    <mergeCell ref="AN517:AP517"/>
    <mergeCell ref="AQ517:AR517"/>
    <mergeCell ref="AS517:AV517"/>
    <mergeCell ref="AW517:AX517"/>
    <mergeCell ref="AY517:BB517"/>
    <mergeCell ref="M516:O516"/>
    <mergeCell ref="M517:O517"/>
    <mergeCell ref="E518:F518"/>
    <mergeCell ref="G518:I518"/>
    <mergeCell ref="J518:L518"/>
    <mergeCell ref="P518:S518"/>
    <mergeCell ref="T518:AC518"/>
    <mergeCell ref="AD518:AF518"/>
    <mergeCell ref="AG518:AI518"/>
    <mergeCell ref="AJ518:AM518"/>
    <mergeCell ref="AN518:AP518"/>
    <mergeCell ref="AQ518:AR518"/>
    <mergeCell ref="AS518:AV518"/>
    <mergeCell ref="AW518:AX518"/>
    <mergeCell ref="AY518:BB518"/>
    <mergeCell ref="E519:F519"/>
    <mergeCell ref="G519:I519"/>
    <mergeCell ref="J519:L519"/>
    <mergeCell ref="P519:S519"/>
    <mergeCell ref="T519:AC519"/>
    <mergeCell ref="AD519:AF519"/>
    <mergeCell ref="AG519:AI519"/>
    <mergeCell ref="AJ519:AM519"/>
    <mergeCell ref="AN519:AP519"/>
    <mergeCell ref="AQ519:AR519"/>
    <mergeCell ref="AS519:AV519"/>
    <mergeCell ref="AW519:AX519"/>
    <mergeCell ref="AY519:BB519"/>
    <mergeCell ref="M518:O518"/>
    <mergeCell ref="M519:O519"/>
    <mergeCell ref="E520:F520"/>
    <mergeCell ref="G520:I520"/>
    <mergeCell ref="J520:L520"/>
    <mergeCell ref="P520:S520"/>
    <mergeCell ref="T520:AC520"/>
    <mergeCell ref="AD520:AF520"/>
    <mergeCell ref="AG520:AI520"/>
    <mergeCell ref="AJ520:AM520"/>
    <mergeCell ref="AN520:AP520"/>
    <mergeCell ref="AQ520:AR520"/>
    <mergeCell ref="AS520:AV520"/>
    <mergeCell ref="AW520:AX520"/>
    <mergeCell ref="AY520:BB520"/>
    <mergeCell ref="E521:F521"/>
    <mergeCell ref="G521:I521"/>
    <mergeCell ref="J521:L521"/>
    <mergeCell ref="P521:S521"/>
    <mergeCell ref="T521:AC521"/>
    <mergeCell ref="AD521:AF521"/>
    <mergeCell ref="AG521:AI521"/>
    <mergeCell ref="AJ521:AM521"/>
    <mergeCell ref="AN521:AP521"/>
    <mergeCell ref="AQ521:AR521"/>
    <mergeCell ref="AS521:AV521"/>
    <mergeCell ref="AW521:AX521"/>
    <mergeCell ref="AY521:BB521"/>
    <mergeCell ref="M520:O520"/>
    <mergeCell ref="M521:O521"/>
    <mergeCell ref="E522:F522"/>
    <mergeCell ref="G522:I522"/>
    <mergeCell ref="J522:L522"/>
    <mergeCell ref="P522:S522"/>
    <mergeCell ref="T522:AC522"/>
    <mergeCell ref="AD522:AF522"/>
    <mergeCell ref="AG522:AI522"/>
    <mergeCell ref="AJ522:AM522"/>
    <mergeCell ref="AN522:AP522"/>
    <mergeCell ref="AQ522:AR522"/>
    <mergeCell ref="AS522:AV522"/>
    <mergeCell ref="AW522:AX522"/>
    <mergeCell ref="AY522:BB522"/>
    <mergeCell ref="E523:F523"/>
    <mergeCell ref="G523:I523"/>
    <mergeCell ref="J523:L523"/>
    <mergeCell ref="P523:S523"/>
    <mergeCell ref="T523:AC523"/>
    <mergeCell ref="AD523:AF523"/>
    <mergeCell ref="AG523:AI523"/>
    <mergeCell ref="AJ523:AM523"/>
    <mergeCell ref="AN523:AP523"/>
    <mergeCell ref="AQ523:AR523"/>
    <mergeCell ref="AS523:AV523"/>
    <mergeCell ref="AW523:AX523"/>
    <mergeCell ref="AY523:BB523"/>
    <mergeCell ref="M522:O522"/>
    <mergeCell ref="M523:O523"/>
    <mergeCell ref="E524:F524"/>
    <mergeCell ref="G524:I524"/>
    <mergeCell ref="J524:L524"/>
    <mergeCell ref="P524:S524"/>
    <mergeCell ref="T524:AC524"/>
    <mergeCell ref="AD524:AF524"/>
    <mergeCell ref="AG524:AI524"/>
    <mergeCell ref="AJ524:AM524"/>
    <mergeCell ref="AN524:AP524"/>
    <mergeCell ref="AQ524:AR524"/>
    <mergeCell ref="AS524:AV524"/>
    <mergeCell ref="AW524:AX524"/>
    <mergeCell ref="AY524:BB524"/>
    <mergeCell ref="E525:F525"/>
    <mergeCell ref="G525:I525"/>
    <mergeCell ref="J525:L525"/>
    <mergeCell ref="P525:S525"/>
    <mergeCell ref="T525:AC525"/>
    <mergeCell ref="AD525:AF525"/>
    <mergeCell ref="AG525:AI525"/>
    <mergeCell ref="AJ525:AM525"/>
    <mergeCell ref="AN525:AP525"/>
    <mergeCell ref="AQ525:AR525"/>
    <mergeCell ref="AS525:AV525"/>
    <mergeCell ref="AW525:AX525"/>
    <mergeCell ref="AY525:BB525"/>
    <mergeCell ref="M524:O524"/>
    <mergeCell ref="M525:O525"/>
    <mergeCell ref="E526:F526"/>
    <mergeCell ref="G526:I526"/>
    <mergeCell ref="J526:L526"/>
    <mergeCell ref="P526:S526"/>
    <mergeCell ref="T526:AC526"/>
    <mergeCell ref="AD526:AF526"/>
    <mergeCell ref="AG526:AI526"/>
    <mergeCell ref="AJ526:AM526"/>
    <mergeCell ref="AN526:AP526"/>
    <mergeCell ref="AQ526:AR526"/>
    <mergeCell ref="AS526:AV526"/>
    <mergeCell ref="AW526:AX526"/>
    <mergeCell ref="AY526:BB526"/>
    <mergeCell ref="E527:F527"/>
    <mergeCell ref="G527:I527"/>
    <mergeCell ref="J527:L527"/>
    <mergeCell ref="P527:S527"/>
    <mergeCell ref="T527:AC527"/>
    <mergeCell ref="AD527:AF527"/>
    <mergeCell ref="AG527:AI527"/>
    <mergeCell ref="AJ527:AM527"/>
    <mergeCell ref="AN527:AP527"/>
    <mergeCell ref="AQ527:AR527"/>
    <mergeCell ref="AS527:AV527"/>
    <mergeCell ref="AW527:AX527"/>
    <mergeCell ref="AY527:BB527"/>
    <mergeCell ref="M526:O526"/>
    <mergeCell ref="M527:O527"/>
    <mergeCell ref="E528:F528"/>
    <mergeCell ref="G528:I528"/>
    <mergeCell ref="J528:L528"/>
    <mergeCell ref="P528:S528"/>
    <mergeCell ref="T528:AC528"/>
    <mergeCell ref="AD528:AF528"/>
    <mergeCell ref="AG528:AI528"/>
    <mergeCell ref="AJ528:AM528"/>
    <mergeCell ref="AN528:AP528"/>
    <mergeCell ref="AQ528:AR528"/>
    <mergeCell ref="AS528:AV528"/>
    <mergeCell ref="AW528:AX528"/>
    <mergeCell ref="AY528:BB528"/>
    <mergeCell ref="E529:F529"/>
    <mergeCell ref="G529:I529"/>
    <mergeCell ref="J529:L529"/>
    <mergeCell ref="P529:S529"/>
    <mergeCell ref="T529:AC529"/>
    <mergeCell ref="AD529:AF529"/>
    <mergeCell ref="AG529:AI529"/>
    <mergeCell ref="AJ529:AM529"/>
    <mergeCell ref="AN529:AP529"/>
    <mergeCell ref="AQ529:AR529"/>
    <mergeCell ref="AS529:AV529"/>
    <mergeCell ref="AW529:AX529"/>
    <mergeCell ref="AY529:BB529"/>
    <mergeCell ref="M528:O528"/>
    <mergeCell ref="M529:O529"/>
    <mergeCell ref="E530:F530"/>
    <mergeCell ref="G530:I530"/>
    <mergeCell ref="J530:L530"/>
    <mergeCell ref="P530:S530"/>
    <mergeCell ref="T530:AC530"/>
    <mergeCell ref="AD530:AF530"/>
    <mergeCell ref="AG530:AI530"/>
    <mergeCell ref="AJ530:AM530"/>
    <mergeCell ref="AN530:AP530"/>
    <mergeCell ref="AQ530:AR530"/>
    <mergeCell ref="AS530:AV530"/>
    <mergeCell ref="AW530:AX530"/>
    <mergeCell ref="AY530:BB530"/>
    <mergeCell ref="E531:F531"/>
    <mergeCell ref="G531:I531"/>
    <mergeCell ref="J531:L531"/>
    <mergeCell ref="P531:S531"/>
    <mergeCell ref="T531:AC531"/>
    <mergeCell ref="AD531:AF531"/>
    <mergeCell ref="AG531:AI531"/>
    <mergeCell ref="AJ531:AM531"/>
    <mergeCell ref="AN531:AP531"/>
    <mergeCell ref="AQ531:AR531"/>
    <mergeCell ref="AS531:AV531"/>
    <mergeCell ref="AW531:AX531"/>
    <mergeCell ref="AY531:BB531"/>
    <mergeCell ref="M530:O530"/>
    <mergeCell ref="M531:O531"/>
    <mergeCell ref="E532:F532"/>
    <mergeCell ref="G532:I532"/>
    <mergeCell ref="J532:L532"/>
    <mergeCell ref="P532:S532"/>
    <mergeCell ref="T532:AC532"/>
    <mergeCell ref="AD532:AF532"/>
    <mergeCell ref="AG532:AI532"/>
    <mergeCell ref="AJ532:AM532"/>
    <mergeCell ref="AN532:AP532"/>
    <mergeCell ref="AQ532:AR532"/>
    <mergeCell ref="AS532:AV532"/>
    <mergeCell ref="AW532:AX532"/>
    <mergeCell ref="AY532:BB532"/>
    <mergeCell ref="E533:F533"/>
    <mergeCell ref="G533:I533"/>
    <mergeCell ref="J533:L533"/>
    <mergeCell ref="P533:S533"/>
    <mergeCell ref="T533:AC533"/>
    <mergeCell ref="AD533:AF533"/>
    <mergeCell ref="AG533:AI533"/>
    <mergeCell ref="AJ533:AM533"/>
    <mergeCell ref="AN533:AP533"/>
    <mergeCell ref="AQ533:AR533"/>
    <mergeCell ref="AS533:AV533"/>
    <mergeCell ref="AW533:AX533"/>
    <mergeCell ref="AY533:BB533"/>
    <mergeCell ref="M532:O532"/>
    <mergeCell ref="M533:O533"/>
    <mergeCell ref="E534:F534"/>
    <mergeCell ref="G534:I534"/>
    <mergeCell ref="J534:L534"/>
    <mergeCell ref="P534:S534"/>
    <mergeCell ref="T534:AC534"/>
    <mergeCell ref="AD534:AF534"/>
    <mergeCell ref="AG534:AI534"/>
    <mergeCell ref="AJ534:AM534"/>
    <mergeCell ref="AN534:AP534"/>
    <mergeCell ref="AQ534:AR534"/>
    <mergeCell ref="AS534:AV534"/>
    <mergeCell ref="AW534:AX534"/>
    <mergeCell ref="AY534:BB534"/>
    <mergeCell ref="E535:F535"/>
    <mergeCell ref="G535:I535"/>
    <mergeCell ref="J535:L535"/>
    <mergeCell ref="P535:S535"/>
    <mergeCell ref="T535:AC535"/>
    <mergeCell ref="AD535:AF535"/>
    <mergeCell ref="AG535:AI535"/>
    <mergeCell ref="AJ535:AM535"/>
    <mergeCell ref="AN535:AP535"/>
    <mergeCell ref="AQ535:AR535"/>
    <mergeCell ref="AS535:AV535"/>
    <mergeCell ref="AW535:AX535"/>
    <mergeCell ref="AY535:BB535"/>
    <mergeCell ref="M534:O534"/>
    <mergeCell ref="M535:O535"/>
    <mergeCell ref="E536:F536"/>
    <mergeCell ref="G536:I536"/>
    <mergeCell ref="J536:L536"/>
    <mergeCell ref="P536:S536"/>
    <mergeCell ref="T536:AC536"/>
    <mergeCell ref="AD536:AF536"/>
    <mergeCell ref="AG536:AI536"/>
    <mergeCell ref="AJ536:AM536"/>
    <mergeCell ref="AN536:AP536"/>
    <mergeCell ref="AQ536:AR536"/>
    <mergeCell ref="AS536:AV536"/>
    <mergeCell ref="AW536:AX536"/>
    <mergeCell ref="AY536:BB536"/>
    <mergeCell ref="E537:F537"/>
    <mergeCell ref="G537:I537"/>
    <mergeCell ref="J537:L537"/>
    <mergeCell ref="P537:S537"/>
    <mergeCell ref="T537:AC537"/>
    <mergeCell ref="AD537:AF537"/>
    <mergeCell ref="AG537:AI537"/>
    <mergeCell ref="AJ537:AM537"/>
    <mergeCell ref="AN537:AP537"/>
    <mergeCell ref="AQ537:AR537"/>
    <mergeCell ref="AS537:AV537"/>
    <mergeCell ref="AW537:AX537"/>
    <mergeCell ref="AY537:BB537"/>
    <mergeCell ref="M536:O536"/>
    <mergeCell ref="M537:O537"/>
    <mergeCell ref="E538:F538"/>
    <mergeCell ref="G538:I538"/>
    <mergeCell ref="J538:L538"/>
    <mergeCell ref="P538:S538"/>
    <mergeCell ref="T538:AC538"/>
    <mergeCell ref="AD538:AF538"/>
    <mergeCell ref="AG538:AI538"/>
    <mergeCell ref="AJ538:AM538"/>
    <mergeCell ref="AN538:AP538"/>
    <mergeCell ref="AQ538:AR538"/>
    <mergeCell ref="AS538:AV538"/>
    <mergeCell ref="AW538:AX538"/>
    <mergeCell ref="AY538:BB538"/>
    <mergeCell ref="E539:F539"/>
    <mergeCell ref="G539:I539"/>
    <mergeCell ref="J539:L539"/>
    <mergeCell ref="P539:S539"/>
    <mergeCell ref="T539:AC539"/>
    <mergeCell ref="AD539:AF539"/>
    <mergeCell ref="AG539:AI539"/>
    <mergeCell ref="AJ539:AM539"/>
    <mergeCell ref="AN539:AP539"/>
    <mergeCell ref="AQ539:AR539"/>
    <mergeCell ref="AS539:AV539"/>
    <mergeCell ref="AW539:AX539"/>
    <mergeCell ref="AY539:BB539"/>
    <mergeCell ref="M538:O538"/>
    <mergeCell ref="M539:O539"/>
    <mergeCell ref="E540:F540"/>
    <mergeCell ref="G540:I540"/>
    <mergeCell ref="J540:L540"/>
    <mergeCell ref="P540:S540"/>
    <mergeCell ref="T540:AC540"/>
    <mergeCell ref="AD540:AF540"/>
    <mergeCell ref="AG540:AI540"/>
    <mergeCell ref="AJ540:AM540"/>
    <mergeCell ref="AN540:AP540"/>
    <mergeCell ref="AQ540:AR540"/>
    <mergeCell ref="AS540:AV540"/>
    <mergeCell ref="AW540:AX540"/>
    <mergeCell ref="AY540:BB540"/>
    <mergeCell ref="E541:F541"/>
    <mergeCell ref="G541:I541"/>
    <mergeCell ref="J541:L541"/>
    <mergeCell ref="P541:S541"/>
    <mergeCell ref="T541:AC541"/>
    <mergeCell ref="AD541:AF541"/>
    <mergeCell ref="AG541:AI541"/>
    <mergeCell ref="AJ541:AM541"/>
    <mergeCell ref="AN541:AP541"/>
    <mergeCell ref="AQ541:AR541"/>
    <mergeCell ref="AS541:AV541"/>
    <mergeCell ref="AW541:AX541"/>
    <mergeCell ref="AY541:BB541"/>
    <mergeCell ref="M540:O540"/>
    <mergeCell ref="M541:O541"/>
    <mergeCell ref="E542:F542"/>
    <mergeCell ref="G542:I542"/>
    <mergeCell ref="J542:L542"/>
    <mergeCell ref="P542:S542"/>
    <mergeCell ref="T542:AC542"/>
    <mergeCell ref="AD542:AF542"/>
    <mergeCell ref="AG542:AI542"/>
    <mergeCell ref="AJ542:AM542"/>
    <mergeCell ref="AN542:AP542"/>
    <mergeCell ref="AQ542:AR542"/>
    <mergeCell ref="AS542:AV542"/>
    <mergeCell ref="AW542:AX542"/>
    <mergeCell ref="AY542:BB542"/>
    <mergeCell ref="E543:F543"/>
    <mergeCell ref="G543:I543"/>
    <mergeCell ref="J543:L543"/>
    <mergeCell ref="P543:S543"/>
    <mergeCell ref="T543:AC543"/>
    <mergeCell ref="AD543:AF543"/>
    <mergeCell ref="AG543:AI543"/>
    <mergeCell ref="AJ543:AM543"/>
    <mergeCell ref="AN543:AP543"/>
    <mergeCell ref="AQ543:AR543"/>
    <mergeCell ref="AS543:AV543"/>
    <mergeCell ref="AW543:AX543"/>
    <mergeCell ref="AY543:BB543"/>
    <mergeCell ref="M542:O542"/>
    <mergeCell ref="M543:O543"/>
    <mergeCell ref="E544:F544"/>
    <mergeCell ref="G544:I544"/>
    <mergeCell ref="J544:L544"/>
    <mergeCell ref="P544:S544"/>
    <mergeCell ref="T544:AC544"/>
    <mergeCell ref="AD544:AF544"/>
    <mergeCell ref="AG544:AI544"/>
    <mergeCell ref="AJ544:AM544"/>
    <mergeCell ref="AN544:AP544"/>
    <mergeCell ref="AQ544:AR544"/>
    <mergeCell ref="AS544:AV544"/>
    <mergeCell ref="AW544:AX544"/>
    <mergeCell ref="AY544:BB544"/>
    <mergeCell ref="E545:F545"/>
    <mergeCell ref="G545:I545"/>
    <mergeCell ref="J545:L545"/>
    <mergeCell ref="P545:S545"/>
    <mergeCell ref="T545:AC545"/>
    <mergeCell ref="AD545:AF545"/>
    <mergeCell ref="AG545:AI545"/>
    <mergeCell ref="AJ545:AM545"/>
    <mergeCell ref="AN545:AP545"/>
    <mergeCell ref="AQ545:AR545"/>
    <mergeCell ref="AS545:AV545"/>
    <mergeCell ref="AW545:AX545"/>
    <mergeCell ref="AY545:BB545"/>
    <mergeCell ref="M544:O544"/>
    <mergeCell ref="M545:O545"/>
    <mergeCell ref="E546:F546"/>
    <mergeCell ref="G546:I546"/>
    <mergeCell ref="J546:L546"/>
    <mergeCell ref="P546:S546"/>
    <mergeCell ref="T546:AC546"/>
    <mergeCell ref="AD546:AF546"/>
    <mergeCell ref="AG546:AI546"/>
    <mergeCell ref="AJ546:AM546"/>
    <mergeCell ref="AN546:AP546"/>
    <mergeCell ref="AQ546:AR546"/>
    <mergeCell ref="AS546:AV546"/>
    <mergeCell ref="AW546:AX546"/>
    <mergeCell ref="AY546:BB546"/>
    <mergeCell ref="E547:F547"/>
    <mergeCell ref="G547:I547"/>
    <mergeCell ref="J547:L547"/>
    <mergeCell ref="P547:S547"/>
    <mergeCell ref="T547:AC547"/>
    <mergeCell ref="AD547:AF547"/>
    <mergeCell ref="AG547:AI547"/>
    <mergeCell ref="AJ547:AM547"/>
    <mergeCell ref="AN547:AP547"/>
    <mergeCell ref="AQ547:AR547"/>
    <mergeCell ref="AS547:AV547"/>
    <mergeCell ref="AW547:AX547"/>
    <mergeCell ref="AY547:BB547"/>
    <mergeCell ref="M546:O546"/>
    <mergeCell ref="M547:O547"/>
    <mergeCell ref="E548:F548"/>
    <mergeCell ref="G548:I548"/>
    <mergeCell ref="J548:L548"/>
    <mergeCell ref="P548:S548"/>
    <mergeCell ref="T548:AC548"/>
    <mergeCell ref="AD548:AF548"/>
    <mergeCell ref="AG548:AI548"/>
    <mergeCell ref="AJ548:AM548"/>
    <mergeCell ref="AN548:AP548"/>
    <mergeCell ref="AQ548:AR548"/>
    <mergeCell ref="AS548:AV548"/>
    <mergeCell ref="AW548:AX548"/>
    <mergeCell ref="AY548:BB548"/>
    <mergeCell ref="E549:F549"/>
    <mergeCell ref="G549:I549"/>
    <mergeCell ref="J549:L549"/>
    <mergeCell ref="P549:S549"/>
    <mergeCell ref="T549:AC549"/>
    <mergeCell ref="AD549:AF549"/>
    <mergeCell ref="AG549:AI549"/>
    <mergeCell ref="AJ549:AM549"/>
    <mergeCell ref="AN549:AP549"/>
    <mergeCell ref="AQ549:AR549"/>
    <mergeCell ref="AS549:AV549"/>
    <mergeCell ref="AW549:AX549"/>
    <mergeCell ref="AY549:BB549"/>
    <mergeCell ref="M548:O548"/>
    <mergeCell ref="M549:O549"/>
    <mergeCell ref="E550:F550"/>
    <mergeCell ref="G550:I550"/>
    <mergeCell ref="J550:L550"/>
    <mergeCell ref="P550:S550"/>
    <mergeCell ref="T550:AC550"/>
    <mergeCell ref="AD550:AF550"/>
    <mergeCell ref="AG550:AI550"/>
    <mergeCell ref="AJ550:AM550"/>
    <mergeCell ref="AN550:AP550"/>
    <mergeCell ref="AQ550:AR550"/>
    <mergeCell ref="AS550:AV550"/>
    <mergeCell ref="AW550:AX550"/>
    <mergeCell ref="AY550:BB550"/>
    <mergeCell ref="E551:F551"/>
    <mergeCell ref="G551:I551"/>
    <mergeCell ref="J551:L551"/>
    <mergeCell ref="P551:S551"/>
    <mergeCell ref="T551:AC551"/>
    <mergeCell ref="AD551:AF551"/>
    <mergeCell ref="AG551:AI551"/>
    <mergeCell ref="AJ551:AM551"/>
    <mergeCell ref="AN551:AP551"/>
    <mergeCell ref="AQ551:AR551"/>
    <mergeCell ref="AS551:AV551"/>
    <mergeCell ref="AW551:AX551"/>
    <mergeCell ref="AY551:BB551"/>
    <mergeCell ref="M550:O550"/>
    <mergeCell ref="M551:O551"/>
    <mergeCell ref="E552:F552"/>
    <mergeCell ref="G552:I552"/>
    <mergeCell ref="J552:L552"/>
    <mergeCell ref="P552:S552"/>
    <mergeCell ref="T552:AC552"/>
    <mergeCell ref="AD552:AF552"/>
    <mergeCell ref="AG552:AI552"/>
    <mergeCell ref="AJ552:AM552"/>
    <mergeCell ref="AN552:AP552"/>
    <mergeCell ref="AQ552:AR552"/>
    <mergeCell ref="AS552:AV552"/>
    <mergeCell ref="AW552:AX552"/>
    <mergeCell ref="AY552:BB552"/>
    <mergeCell ref="E553:F553"/>
    <mergeCell ref="G553:I553"/>
    <mergeCell ref="J553:L553"/>
    <mergeCell ref="P553:S553"/>
    <mergeCell ref="T553:AC553"/>
    <mergeCell ref="AD553:AF553"/>
    <mergeCell ref="AG553:AI553"/>
    <mergeCell ref="AJ553:AM553"/>
    <mergeCell ref="AN553:AP553"/>
    <mergeCell ref="AQ553:AR553"/>
    <mergeCell ref="AS553:AV553"/>
    <mergeCell ref="AW553:AX553"/>
    <mergeCell ref="AY553:BB553"/>
    <mergeCell ref="M552:O552"/>
    <mergeCell ref="M553:O553"/>
    <mergeCell ref="E554:F554"/>
    <mergeCell ref="G554:I554"/>
    <mergeCell ref="J554:L554"/>
    <mergeCell ref="P554:S554"/>
    <mergeCell ref="T554:AC554"/>
    <mergeCell ref="AD554:AF554"/>
    <mergeCell ref="AG554:AI554"/>
    <mergeCell ref="AJ554:AM554"/>
    <mergeCell ref="AN554:AP554"/>
    <mergeCell ref="AQ554:AR554"/>
    <mergeCell ref="AS554:AV554"/>
    <mergeCell ref="AW554:AX554"/>
    <mergeCell ref="AY554:BB554"/>
    <mergeCell ref="E555:F555"/>
    <mergeCell ref="G555:I555"/>
    <mergeCell ref="J555:L555"/>
    <mergeCell ref="P555:S555"/>
    <mergeCell ref="T555:AC555"/>
    <mergeCell ref="AD555:AF555"/>
    <mergeCell ref="AG555:AI555"/>
    <mergeCell ref="AJ555:AM555"/>
    <mergeCell ref="AN555:AP555"/>
    <mergeCell ref="AQ555:AR555"/>
    <mergeCell ref="AS555:AV555"/>
    <mergeCell ref="AW555:AX555"/>
    <mergeCell ref="AY555:BB555"/>
    <mergeCell ref="M554:O554"/>
    <mergeCell ref="M555:O555"/>
    <mergeCell ref="E556:F556"/>
    <mergeCell ref="G556:I556"/>
    <mergeCell ref="J556:L556"/>
    <mergeCell ref="P556:S556"/>
    <mergeCell ref="T556:AC556"/>
    <mergeCell ref="AD556:AF556"/>
    <mergeCell ref="AG556:AI556"/>
    <mergeCell ref="AJ556:AM556"/>
    <mergeCell ref="AN556:AP556"/>
    <mergeCell ref="AQ556:AR556"/>
    <mergeCell ref="AS556:AV556"/>
    <mergeCell ref="AW556:AX556"/>
    <mergeCell ref="AY556:BB556"/>
    <mergeCell ref="E557:F557"/>
    <mergeCell ref="G557:I557"/>
    <mergeCell ref="J557:L557"/>
    <mergeCell ref="P557:S557"/>
    <mergeCell ref="T557:AC557"/>
    <mergeCell ref="AD557:AF557"/>
    <mergeCell ref="AG557:AI557"/>
    <mergeCell ref="AJ557:AM557"/>
    <mergeCell ref="AN557:AP557"/>
    <mergeCell ref="AQ557:AR557"/>
    <mergeCell ref="AS557:AV557"/>
    <mergeCell ref="AW557:AX557"/>
    <mergeCell ref="AY557:BB557"/>
    <mergeCell ref="M556:O556"/>
    <mergeCell ref="M557:O557"/>
    <mergeCell ref="E558:F558"/>
    <mergeCell ref="G558:I558"/>
    <mergeCell ref="J558:L558"/>
    <mergeCell ref="P558:S558"/>
    <mergeCell ref="T558:AC558"/>
    <mergeCell ref="AD558:AF558"/>
    <mergeCell ref="AG558:AI558"/>
    <mergeCell ref="AJ558:AM558"/>
    <mergeCell ref="AN558:AP558"/>
    <mergeCell ref="AQ558:AR558"/>
    <mergeCell ref="AS558:AV558"/>
    <mergeCell ref="AW558:AX558"/>
    <mergeCell ref="AY558:BB558"/>
    <mergeCell ref="E559:F559"/>
    <mergeCell ref="G559:I559"/>
    <mergeCell ref="J559:L559"/>
    <mergeCell ref="P559:S559"/>
    <mergeCell ref="T559:AC559"/>
    <mergeCell ref="AD559:AF559"/>
    <mergeCell ref="AG559:AI559"/>
    <mergeCell ref="AJ559:AM559"/>
    <mergeCell ref="AN559:AP559"/>
    <mergeCell ref="AQ559:AR559"/>
    <mergeCell ref="AS559:AV559"/>
    <mergeCell ref="AW559:AX559"/>
    <mergeCell ref="AY559:BB559"/>
    <mergeCell ref="M558:O558"/>
    <mergeCell ref="M559:O559"/>
    <mergeCell ref="E560:F560"/>
    <mergeCell ref="G560:I560"/>
    <mergeCell ref="J560:L560"/>
    <mergeCell ref="P560:S560"/>
    <mergeCell ref="T560:AC560"/>
    <mergeCell ref="AD560:AF560"/>
    <mergeCell ref="AG560:AI560"/>
    <mergeCell ref="AJ560:AM560"/>
    <mergeCell ref="AN560:AP560"/>
    <mergeCell ref="AQ560:AR560"/>
    <mergeCell ref="AS560:AV560"/>
    <mergeCell ref="AW560:AX560"/>
    <mergeCell ref="AY560:BB560"/>
    <mergeCell ref="E561:F561"/>
    <mergeCell ref="G561:I561"/>
    <mergeCell ref="J561:L561"/>
    <mergeCell ref="P561:S561"/>
    <mergeCell ref="T561:AC561"/>
    <mergeCell ref="AD561:AF561"/>
    <mergeCell ref="AG561:AI561"/>
    <mergeCell ref="AJ561:AM561"/>
    <mergeCell ref="AN561:AP561"/>
    <mergeCell ref="AQ561:AR561"/>
    <mergeCell ref="AS561:AV561"/>
    <mergeCell ref="AW561:AX561"/>
    <mergeCell ref="AY561:BB561"/>
    <mergeCell ref="M560:O560"/>
    <mergeCell ref="M561:O561"/>
    <mergeCell ref="E562:F562"/>
    <mergeCell ref="G562:I562"/>
    <mergeCell ref="J562:L562"/>
    <mergeCell ref="P562:S562"/>
    <mergeCell ref="T562:AC562"/>
    <mergeCell ref="AD562:AF562"/>
    <mergeCell ref="AG562:AI562"/>
    <mergeCell ref="AJ562:AM562"/>
    <mergeCell ref="AN562:AP562"/>
    <mergeCell ref="AQ562:AR562"/>
    <mergeCell ref="AS562:AV562"/>
    <mergeCell ref="AW562:AX562"/>
    <mergeCell ref="AY562:BB562"/>
    <mergeCell ref="E563:F563"/>
    <mergeCell ref="G563:I563"/>
    <mergeCell ref="J563:L563"/>
    <mergeCell ref="P563:S563"/>
    <mergeCell ref="T563:AC563"/>
    <mergeCell ref="AD563:AF563"/>
    <mergeCell ref="AG563:AI563"/>
    <mergeCell ref="AJ563:AM563"/>
    <mergeCell ref="AN563:AP563"/>
    <mergeCell ref="AQ563:AR563"/>
    <mergeCell ref="AS563:AV563"/>
    <mergeCell ref="AW563:AX563"/>
    <mergeCell ref="AY563:BB563"/>
    <mergeCell ref="M562:O562"/>
    <mergeCell ref="M563:O563"/>
    <mergeCell ref="E564:F564"/>
    <mergeCell ref="G564:I564"/>
    <mergeCell ref="J564:L564"/>
    <mergeCell ref="P564:S564"/>
    <mergeCell ref="T564:AC564"/>
    <mergeCell ref="AD564:AF564"/>
    <mergeCell ref="AG564:AI564"/>
    <mergeCell ref="AJ564:AM564"/>
    <mergeCell ref="AN564:AP564"/>
    <mergeCell ref="AQ564:AR564"/>
    <mergeCell ref="AS564:AV564"/>
    <mergeCell ref="AW564:AX564"/>
    <mergeCell ref="AY564:BB564"/>
    <mergeCell ref="E565:F565"/>
    <mergeCell ref="G565:I565"/>
    <mergeCell ref="J565:L565"/>
    <mergeCell ref="P565:S565"/>
    <mergeCell ref="T565:AC565"/>
    <mergeCell ref="AD565:AF565"/>
    <mergeCell ref="AG565:AI565"/>
    <mergeCell ref="AJ565:AM565"/>
    <mergeCell ref="AN565:AP565"/>
    <mergeCell ref="AQ565:AR565"/>
    <mergeCell ref="AS565:AV565"/>
    <mergeCell ref="AW565:AX565"/>
    <mergeCell ref="AY565:BB565"/>
    <mergeCell ref="M564:O564"/>
    <mergeCell ref="M565:O565"/>
    <mergeCell ref="E566:F566"/>
    <mergeCell ref="G566:I566"/>
    <mergeCell ref="J566:L566"/>
    <mergeCell ref="P566:S566"/>
    <mergeCell ref="T566:AC566"/>
    <mergeCell ref="AD566:AF566"/>
    <mergeCell ref="AG566:AI566"/>
    <mergeCell ref="AJ566:AM566"/>
    <mergeCell ref="AN566:AP566"/>
    <mergeCell ref="AQ566:AR566"/>
    <mergeCell ref="AS566:AV566"/>
    <mergeCell ref="AW566:AX566"/>
    <mergeCell ref="AY566:BB566"/>
    <mergeCell ref="E567:F567"/>
    <mergeCell ref="G567:I567"/>
    <mergeCell ref="J567:L567"/>
    <mergeCell ref="P567:S567"/>
    <mergeCell ref="T567:AC567"/>
    <mergeCell ref="AD567:AF567"/>
    <mergeCell ref="AG567:AI567"/>
    <mergeCell ref="AJ567:AM567"/>
    <mergeCell ref="AN567:AP567"/>
    <mergeCell ref="AQ567:AR567"/>
    <mergeCell ref="AS567:AV567"/>
    <mergeCell ref="AW567:AX567"/>
    <mergeCell ref="AY567:BB567"/>
    <mergeCell ref="M566:O566"/>
    <mergeCell ref="M567:O567"/>
    <mergeCell ref="E568:F568"/>
    <mergeCell ref="G568:I568"/>
    <mergeCell ref="J568:L568"/>
    <mergeCell ref="P568:S568"/>
    <mergeCell ref="T568:AC568"/>
    <mergeCell ref="AD568:AF568"/>
    <mergeCell ref="AG568:AI568"/>
    <mergeCell ref="AJ568:AM568"/>
    <mergeCell ref="AN568:AP568"/>
    <mergeCell ref="AQ568:AR568"/>
    <mergeCell ref="AS568:AV568"/>
    <mergeCell ref="AW568:AX568"/>
    <mergeCell ref="AY568:BB568"/>
    <mergeCell ref="E569:F569"/>
    <mergeCell ref="G569:I569"/>
    <mergeCell ref="J569:L569"/>
    <mergeCell ref="P569:S569"/>
    <mergeCell ref="T569:AC569"/>
    <mergeCell ref="AD569:AF569"/>
    <mergeCell ref="AG569:AI569"/>
    <mergeCell ref="AJ569:AM569"/>
    <mergeCell ref="AN569:AP569"/>
    <mergeCell ref="AQ569:AR569"/>
    <mergeCell ref="AS569:AV569"/>
    <mergeCell ref="AW569:AX569"/>
    <mergeCell ref="AY569:BB569"/>
    <mergeCell ref="M568:O568"/>
    <mergeCell ref="M569:O569"/>
    <mergeCell ref="E570:F570"/>
    <mergeCell ref="G570:I570"/>
    <mergeCell ref="J570:L570"/>
    <mergeCell ref="P570:S570"/>
    <mergeCell ref="T570:AC570"/>
    <mergeCell ref="AD570:AF570"/>
    <mergeCell ref="AG570:AI570"/>
    <mergeCell ref="AJ570:AM570"/>
    <mergeCell ref="AN570:AP570"/>
    <mergeCell ref="AQ570:AR570"/>
    <mergeCell ref="AS570:AV570"/>
    <mergeCell ref="AW570:AX570"/>
    <mergeCell ref="AY570:BB570"/>
    <mergeCell ref="E571:F571"/>
    <mergeCell ref="G571:I571"/>
    <mergeCell ref="J571:L571"/>
    <mergeCell ref="P571:S571"/>
    <mergeCell ref="T571:AC571"/>
    <mergeCell ref="AD571:AF571"/>
    <mergeCell ref="AG571:AI571"/>
    <mergeCell ref="AJ571:AM571"/>
    <mergeCell ref="AN571:AP571"/>
    <mergeCell ref="AQ571:AR571"/>
    <mergeCell ref="AS571:AV571"/>
    <mergeCell ref="AW571:AX571"/>
    <mergeCell ref="AY571:BB571"/>
    <mergeCell ref="M570:O570"/>
    <mergeCell ref="M571:O571"/>
    <mergeCell ref="E572:F572"/>
    <mergeCell ref="G572:I572"/>
    <mergeCell ref="J572:L572"/>
    <mergeCell ref="P572:S572"/>
    <mergeCell ref="T572:AC572"/>
    <mergeCell ref="AD572:AF572"/>
    <mergeCell ref="AG572:AI572"/>
    <mergeCell ref="AJ572:AM572"/>
    <mergeCell ref="AN572:AP572"/>
    <mergeCell ref="AQ572:AR572"/>
    <mergeCell ref="AS572:AV572"/>
    <mergeCell ref="AW572:AX572"/>
    <mergeCell ref="AY572:BB572"/>
    <mergeCell ref="E573:F573"/>
    <mergeCell ref="G573:I573"/>
    <mergeCell ref="J573:L573"/>
    <mergeCell ref="P573:S573"/>
    <mergeCell ref="T573:AC573"/>
    <mergeCell ref="AD573:AF573"/>
    <mergeCell ref="AG573:AI573"/>
    <mergeCell ref="AJ573:AM573"/>
    <mergeCell ref="AN573:AP573"/>
    <mergeCell ref="AQ573:AR573"/>
    <mergeCell ref="AS573:AV573"/>
    <mergeCell ref="AW573:AX573"/>
    <mergeCell ref="AY573:BB573"/>
    <mergeCell ref="M572:O572"/>
    <mergeCell ref="M573:O573"/>
    <mergeCell ref="E574:F574"/>
    <mergeCell ref="G574:I574"/>
    <mergeCell ref="J574:L574"/>
    <mergeCell ref="P574:S574"/>
    <mergeCell ref="T574:AC574"/>
    <mergeCell ref="AD574:AF574"/>
    <mergeCell ref="AG574:AI574"/>
    <mergeCell ref="AJ574:AM574"/>
    <mergeCell ref="AN574:AP574"/>
    <mergeCell ref="AQ574:AR574"/>
    <mergeCell ref="AS574:AV574"/>
    <mergeCell ref="AW574:AX574"/>
    <mergeCell ref="AY574:BB574"/>
    <mergeCell ref="E575:F575"/>
    <mergeCell ref="G575:I575"/>
    <mergeCell ref="J575:L575"/>
    <mergeCell ref="P575:S575"/>
    <mergeCell ref="T575:AC575"/>
    <mergeCell ref="AD575:AF575"/>
    <mergeCell ref="AG575:AI575"/>
    <mergeCell ref="AJ575:AM575"/>
    <mergeCell ref="AN575:AP575"/>
    <mergeCell ref="AQ575:AR575"/>
    <mergeCell ref="AS575:AV575"/>
    <mergeCell ref="AW575:AX575"/>
    <mergeCell ref="AY575:BB575"/>
    <mergeCell ref="M574:O574"/>
    <mergeCell ref="M575:O575"/>
    <mergeCell ref="E576:F576"/>
    <mergeCell ref="G576:I576"/>
    <mergeCell ref="J576:L576"/>
    <mergeCell ref="P576:S576"/>
    <mergeCell ref="T576:AC576"/>
    <mergeCell ref="AD576:AF576"/>
    <mergeCell ref="AG576:AI576"/>
    <mergeCell ref="AJ576:AM576"/>
    <mergeCell ref="AN576:AP576"/>
    <mergeCell ref="AQ576:AR576"/>
    <mergeCell ref="AS576:AV576"/>
    <mergeCell ref="AW576:AX576"/>
    <mergeCell ref="AY576:BB576"/>
    <mergeCell ref="E577:F577"/>
    <mergeCell ref="G577:I577"/>
    <mergeCell ref="J577:L577"/>
    <mergeCell ref="P577:S577"/>
    <mergeCell ref="T577:AC577"/>
    <mergeCell ref="AD577:AF577"/>
    <mergeCell ref="AG577:AI577"/>
    <mergeCell ref="AJ577:AM577"/>
    <mergeCell ref="AN577:AP577"/>
    <mergeCell ref="AQ577:AR577"/>
    <mergeCell ref="AS577:AV577"/>
    <mergeCell ref="AW577:AX577"/>
    <mergeCell ref="AY577:BB577"/>
    <mergeCell ref="M576:O576"/>
    <mergeCell ref="M577:O577"/>
    <mergeCell ref="E578:F578"/>
    <mergeCell ref="G578:I578"/>
    <mergeCell ref="J578:L578"/>
    <mergeCell ref="P578:S578"/>
    <mergeCell ref="T578:AC578"/>
    <mergeCell ref="AD578:AF578"/>
    <mergeCell ref="AG578:AI578"/>
    <mergeCell ref="AJ578:AM578"/>
    <mergeCell ref="AN578:AP578"/>
    <mergeCell ref="AQ578:AR578"/>
    <mergeCell ref="AS578:AV578"/>
    <mergeCell ref="AW578:AX578"/>
    <mergeCell ref="AY578:BB578"/>
    <mergeCell ref="E579:F579"/>
    <mergeCell ref="G579:I579"/>
    <mergeCell ref="J579:L579"/>
    <mergeCell ref="P579:S579"/>
    <mergeCell ref="T579:AC579"/>
    <mergeCell ref="AD579:AF579"/>
    <mergeCell ref="AG579:AI579"/>
    <mergeCell ref="AJ579:AM579"/>
    <mergeCell ref="AN579:AP579"/>
    <mergeCell ref="AQ579:AR579"/>
    <mergeCell ref="AS579:AV579"/>
    <mergeCell ref="AW579:AX579"/>
    <mergeCell ref="AY579:BB579"/>
    <mergeCell ref="M578:O578"/>
    <mergeCell ref="M579:O579"/>
    <mergeCell ref="E580:F580"/>
    <mergeCell ref="G580:I580"/>
    <mergeCell ref="J580:L580"/>
    <mergeCell ref="P580:S580"/>
    <mergeCell ref="T580:AC580"/>
    <mergeCell ref="AD580:AF580"/>
    <mergeCell ref="AG580:AI580"/>
    <mergeCell ref="AJ580:AM580"/>
    <mergeCell ref="AN580:AP580"/>
    <mergeCell ref="AQ580:AR580"/>
    <mergeCell ref="AS580:AV580"/>
    <mergeCell ref="AW580:AX580"/>
    <mergeCell ref="AY580:BB580"/>
    <mergeCell ref="E581:F581"/>
    <mergeCell ref="G581:I581"/>
    <mergeCell ref="J581:L581"/>
    <mergeCell ref="P581:S581"/>
    <mergeCell ref="T581:AC581"/>
    <mergeCell ref="AD581:AF581"/>
    <mergeCell ref="AG581:AI581"/>
    <mergeCell ref="AJ581:AM581"/>
    <mergeCell ref="AN581:AP581"/>
    <mergeCell ref="AQ581:AR581"/>
    <mergeCell ref="AS581:AV581"/>
    <mergeCell ref="AW581:AX581"/>
    <mergeCell ref="AY581:BB581"/>
    <mergeCell ref="M580:O580"/>
    <mergeCell ref="M581:O581"/>
    <mergeCell ref="E582:F582"/>
    <mergeCell ref="G582:I582"/>
    <mergeCell ref="J582:L582"/>
    <mergeCell ref="P582:S582"/>
    <mergeCell ref="T582:AC582"/>
    <mergeCell ref="AD582:AF582"/>
    <mergeCell ref="AG582:AI582"/>
    <mergeCell ref="AJ582:AM582"/>
    <mergeCell ref="AN582:AP582"/>
    <mergeCell ref="AQ582:AR582"/>
    <mergeCell ref="AS582:AV582"/>
    <mergeCell ref="AW582:AX582"/>
    <mergeCell ref="AY582:BB582"/>
    <mergeCell ref="E583:F583"/>
    <mergeCell ref="G583:I583"/>
    <mergeCell ref="J583:L583"/>
    <mergeCell ref="P583:S583"/>
    <mergeCell ref="T583:AC583"/>
    <mergeCell ref="AD583:AF583"/>
    <mergeCell ref="AG583:AI583"/>
    <mergeCell ref="AJ583:AM583"/>
    <mergeCell ref="AN583:AP583"/>
    <mergeCell ref="AQ583:AR583"/>
    <mergeCell ref="AS583:AV583"/>
    <mergeCell ref="AW583:AX583"/>
    <mergeCell ref="AY583:BB583"/>
    <mergeCell ref="M582:O582"/>
    <mergeCell ref="M583:O583"/>
    <mergeCell ref="E584:F584"/>
    <mergeCell ref="G584:I584"/>
    <mergeCell ref="J584:L584"/>
    <mergeCell ref="P584:S584"/>
    <mergeCell ref="T584:AC584"/>
    <mergeCell ref="AD584:AF584"/>
    <mergeCell ref="AG584:AI584"/>
    <mergeCell ref="AJ584:AM584"/>
    <mergeCell ref="AN584:AP584"/>
    <mergeCell ref="AQ584:AR584"/>
    <mergeCell ref="AS584:AV584"/>
    <mergeCell ref="AW584:AX584"/>
    <mergeCell ref="AY584:BB584"/>
    <mergeCell ref="E585:F585"/>
    <mergeCell ref="G585:I585"/>
    <mergeCell ref="J585:L585"/>
    <mergeCell ref="P585:S585"/>
    <mergeCell ref="T585:AC585"/>
    <mergeCell ref="AD585:AF585"/>
    <mergeCell ref="AG585:AI585"/>
    <mergeCell ref="AJ585:AM585"/>
    <mergeCell ref="AN585:AP585"/>
    <mergeCell ref="AQ585:AR585"/>
    <mergeCell ref="AS585:AV585"/>
    <mergeCell ref="AW585:AX585"/>
    <mergeCell ref="AY585:BB585"/>
    <mergeCell ref="M584:O584"/>
    <mergeCell ref="M585:O585"/>
    <mergeCell ref="E586:F586"/>
    <mergeCell ref="G586:I586"/>
    <mergeCell ref="J586:L586"/>
    <mergeCell ref="P586:S586"/>
    <mergeCell ref="T586:AC586"/>
    <mergeCell ref="AD586:AF586"/>
    <mergeCell ref="AG586:AI586"/>
    <mergeCell ref="AJ586:AM586"/>
    <mergeCell ref="AN586:AP586"/>
    <mergeCell ref="AQ586:AR586"/>
    <mergeCell ref="AS586:AV586"/>
    <mergeCell ref="AW586:AX586"/>
    <mergeCell ref="AY586:BB586"/>
    <mergeCell ref="E587:F587"/>
    <mergeCell ref="G587:I587"/>
    <mergeCell ref="J587:L587"/>
    <mergeCell ref="P587:S587"/>
    <mergeCell ref="T587:AC587"/>
    <mergeCell ref="AD587:AF587"/>
    <mergeCell ref="AG587:AI587"/>
    <mergeCell ref="AJ587:AM587"/>
    <mergeCell ref="AN587:AP587"/>
    <mergeCell ref="AQ587:AR587"/>
    <mergeCell ref="AS587:AV587"/>
    <mergeCell ref="AW587:AX587"/>
    <mergeCell ref="AY587:BB587"/>
    <mergeCell ref="M586:O586"/>
    <mergeCell ref="M587:O587"/>
    <mergeCell ref="E588:F588"/>
    <mergeCell ref="G588:I588"/>
    <mergeCell ref="J588:L588"/>
    <mergeCell ref="P588:S588"/>
    <mergeCell ref="T588:AC588"/>
    <mergeCell ref="AD588:AF588"/>
    <mergeCell ref="AG588:AI588"/>
    <mergeCell ref="AJ588:AM588"/>
    <mergeCell ref="AN588:AP588"/>
    <mergeCell ref="AQ588:AR588"/>
    <mergeCell ref="AS588:AV588"/>
    <mergeCell ref="AW588:AX588"/>
    <mergeCell ref="AY588:BB588"/>
    <mergeCell ref="E589:F589"/>
    <mergeCell ref="G589:I589"/>
    <mergeCell ref="J589:L589"/>
    <mergeCell ref="P589:S589"/>
    <mergeCell ref="T589:AC589"/>
    <mergeCell ref="AD589:AF589"/>
    <mergeCell ref="AG589:AI589"/>
    <mergeCell ref="AJ589:AM589"/>
    <mergeCell ref="AN589:AP589"/>
    <mergeCell ref="AQ589:AR589"/>
    <mergeCell ref="AS589:AV589"/>
    <mergeCell ref="AW589:AX589"/>
    <mergeCell ref="AY589:BB589"/>
    <mergeCell ref="M588:O588"/>
    <mergeCell ref="M589:O589"/>
    <mergeCell ref="E590:F590"/>
    <mergeCell ref="G590:I590"/>
    <mergeCell ref="J590:L590"/>
    <mergeCell ref="P590:S590"/>
    <mergeCell ref="T590:AC590"/>
    <mergeCell ref="AD590:AF590"/>
    <mergeCell ref="AG590:AI590"/>
    <mergeCell ref="AJ590:AM590"/>
    <mergeCell ref="AN590:AP590"/>
    <mergeCell ref="AQ590:AR590"/>
    <mergeCell ref="AS590:AV590"/>
    <mergeCell ref="AW590:AX590"/>
    <mergeCell ref="AY590:BB590"/>
    <mergeCell ref="E591:F591"/>
    <mergeCell ref="G591:I591"/>
    <mergeCell ref="J591:L591"/>
    <mergeCell ref="P591:S591"/>
    <mergeCell ref="T591:AC591"/>
    <mergeCell ref="AD591:AF591"/>
    <mergeCell ref="AG591:AI591"/>
    <mergeCell ref="AJ591:AM591"/>
    <mergeCell ref="AN591:AP591"/>
    <mergeCell ref="AQ591:AR591"/>
    <mergeCell ref="AS591:AV591"/>
    <mergeCell ref="AW591:AX591"/>
    <mergeCell ref="AY591:BB591"/>
    <mergeCell ref="M590:O590"/>
    <mergeCell ref="M591:O591"/>
    <mergeCell ref="E592:F592"/>
    <mergeCell ref="G592:I592"/>
    <mergeCell ref="J592:L592"/>
    <mergeCell ref="P592:S592"/>
    <mergeCell ref="T592:AC592"/>
    <mergeCell ref="AD592:AF592"/>
    <mergeCell ref="AG592:AI592"/>
    <mergeCell ref="AJ592:AM592"/>
    <mergeCell ref="AN592:AP592"/>
    <mergeCell ref="AQ592:AR592"/>
    <mergeCell ref="AS592:AV592"/>
    <mergeCell ref="AW592:AX592"/>
    <mergeCell ref="AY592:BB592"/>
    <mergeCell ref="E593:F593"/>
    <mergeCell ref="G593:I593"/>
    <mergeCell ref="J593:L593"/>
    <mergeCell ref="P593:S593"/>
    <mergeCell ref="T593:AC593"/>
    <mergeCell ref="AD593:AF593"/>
    <mergeCell ref="AG593:AI593"/>
    <mergeCell ref="AJ593:AM593"/>
    <mergeCell ref="AN593:AP593"/>
    <mergeCell ref="AQ593:AR593"/>
    <mergeCell ref="AS593:AV593"/>
    <mergeCell ref="AW593:AX593"/>
    <mergeCell ref="AY593:BB593"/>
    <mergeCell ref="M592:O592"/>
    <mergeCell ref="M593:O593"/>
    <mergeCell ref="E594:F594"/>
    <mergeCell ref="G594:I594"/>
    <mergeCell ref="J594:L594"/>
    <mergeCell ref="P594:S594"/>
    <mergeCell ref="T594:AC594"/>
    <mergeCell ref="AD594:AF594"/>
    <mergeCell ref="AG594:AI594"/>
    <mergeCell ref="AJ594:AM594"/>
    <mergeCell ref="AN594:AP594"/>
    <mergeCell ref="AQ594:AR594"/>
    <mergeCell ref="AS594:AV594"/>
    <mergeCell ref="AW594:AX594"/>
    <mergeCell ref="AY594:BB594"/>
    <mergeCell ref="E595:F595"/>
    <mergeCell ref="G595:I595"/>
    <mergeCell ref="J595:L595"/>
    <mergeCell ref="P595:S595"/>
    <mergeCell ref="T595:AC595"/>
    <mergeCell ref="AD595:AF595"/>
    <mergeCell ref="AG595:AI595"/>
    <mergeCell ref="AJ595:AM595"/>
    <mergeCell ref="AN595:AP595"/>
    <mergeCell ref="AQ595:AR595"/>
    <mergeCell ref="AS595:AV595"/>
    <mergeCell ref="AW595:AX595"/>
    <mergeCell ref="AY595:BB595"/>
    <mergeCell ref="M594:O594"/>
    <mergeCell ref="M595:O595"/>
    <mergeCell ref="E596:F596"/>
    <mergeCell ref="G596:I596"/>
    <mergeCell ref="J596:L596"/>
    <mergeCell ref="P596:S596"/>
    <mergeCell ref="T596:AC596"/>
    <mergeCell ref="AD596:AF596"/>
    <mergeCell ref="AG596:AI596"/>
    <mergeCell ref="AJ596:AM596"/>
    <mergeCell ref="AN596:AP596"/>
    <mergeCell ref="AQ596:AR596"/>
    <mergeCell ref="AS596:AV596"/>
    <mergeCell ref="AW596:AX596"/>
    <mergeCell ref="AY596:BB596"/>
    <mergeCell ref="E597:F597"/>
    <mergeCell ref="G597:I597"/>
    <mergeCell ref="J597:L597"/>
    <mergeCell ref="P597:S597"/>
    <mergeCell ref="T597:AC597"/>
    <mergeCell ref="AD597:AF597"/>
    <mergeCell ref="AG597:AI597"/>
    <mergeCell ref="AJ597:AM597"/>
    <mergeCell ref="AN597:AP597"/>
    <mergeCell ref="AQ597:AR597"/>
    <mergeCell ref="AS597:AV597"/>
    <mergeCell ref="AW597:AX597"/>
    <mergeCell ref="AY597:BB597"/>
    <mergeCell ref="M596:O596"/>
    <mergeCell ref="M597:O597"/>
    <mergeCell ref="E598:F598"/>
    <mergeCell ref="G598:I598"/>
    <mergeCell ref="J598:L598"/>
    <mergeCell ref="P598:S598"/>
    <mergeCell ref="T598:AC598"/>
    <mergeCell ref="AD598:AF598"/>
    <mergeCell ref="AG598:AI598"/>
    <mergeCell ref="AJ598:AM598"/>
    <mergeCell ref="AN598:AP598"/>
    <mergeCell ref="AQ598:AR598"/>
    <mergeCell ref="AS598:AV598"/>
    <mergeCell ref="AW598:AX598"/>
    <mergeCell ref="AY598:BB598"/>
    <mergeCell ref="E599:F599"/>
    <mergeCell ref="G599:I599"/>
    <mergeCell ref="J599:L599"/>
    <mergeCell ref="P599:S599"/>
    <mergeCell ref="T599:AC599"/>
    <mergeCell ref="AD599:AF599"/>
    <mergeCell ref="AG599:AI599"/>
    <mergeCell ref="AJ599:AM599"/>
    <mergeCell ref="AN599:AP599"/>
    <mergeCell ref="AQ599:AR599"/>
    <mergeCell ref="AS599:AV599"/>
    <mergeCell ref="AW599:AX599"/>
    <mergeCell ref="AY599:BB599"/>
    <mergeCell ref="M598:O598"/>
    <mergeCell ref="M599:O599"/>
    <mergeCell ref="E600:F600"/>
    <mergeCell ref="G600:I600"/>
    <mergeCell ref="J600:L600"/>
    <mergeCell ref="P600:S600"/>
    <mergeCell ref="T600:AC600"/>
    <mergeCell ref="AD600:AF600"/>
    <mergeCell ref="AG600:AI600"/>
    <mergeCell ref="AJ600:AM600"/>
    <mergeCell ref="AN600:AP600"/>
    <mergeCell ref="AQ600:AR600"/>
    <mergeCell ref="AS600:AV600"/>
    <mergeCell ref="AW600:AX600"/>
    <mergeCell ref="AY600:BB600"/>
    <mergeCell ref="E601:F601"/>
    <mergeCell ref="G601:I601"/>
    <mergeCell ref="J601:L601"/>
    <mergeCell ref="P601:S601"/>
    <mergeCell ref="T601:AC601"/>
    <mergeCell ref="AD601:AF601"/>
    <mergeCell ref="AG601:AI601"/>
    <mergeCell ref="AJ601:AM601"/>
    <mergeCell ref="AN601:AP601"/>
    <mergeCell ref="AQ601:AR601"/>
    <mergeCell ref="AS601:AV601"/>
    <mergeCell ref="AW601:AX601"/>
    <mergeCell ref="AY601:BB601"/>
    <mergeCell ref="M600:O600"/>
    <mergeCell ref="M601:O601"/>
    <mergeCell ref="E602:F602"/>
    <mergeCell ref="G602:I602"/>
    <mergeCell ref="J602:L602"/>
    <mergeCell ref="P602:S602"/>
    <mergeCell ref="T602:AC602"/>
    <mergeCell ref="AD602:AF602"/>
    <mergeCell ref="AG602:AI602"/>
    <mergeCell ref="AJ602:AM602"/>
    <mergeCell ref="AN602:AP602"/>
    <mergeCell ref="AQ602:AR602"/>
    <mergeCell ref="AS602:AV602"/>
    <mergeCell ref="AW602:AX602"/>
    <mergeCell ref="AY602:BB602"/>
    <mergeCell ref="E603:F603"/>
    <mergeCell ref="G603:I603"/>
    <mergeCell ref="J603:L603"/>
    <mergeCell ref="P603:S603"/>
    <mergeCell ref="T603:AC603"/>
    <mergeCell ref="AD603:AF603"/>
    <mergeCell ref="AG603:AI603"/>
    <mergeCell ref="AJ603:AM603"/>
    <mergeCell ref="AN603:AP603"/>
    <mergeCell ref="AQ603:AR603"/>
    <mergeCell ref="AS603:AV603"/>
    <mergeCell ref="AW603:AX603"/>
    <mergeCell ref="AY603:BB603"/>
    <mergeCell ref="M602:O602"/>
    <mergeCell ref="M603:O603"/>
    <mergeCell ref="E604:F604"/>
    <mergeCell ref="G604:I604"/>
    <mergeCell ref="J604:L604"/>
    <mergeCell ref="P604:S604"/>
    <mergeCell ref="T604:AC604"/>
    <mergeCell ref="AD604:AF604"/>
    <mergeCell ref="AG604:AI604"/>
    <mergeCell ref="AJ604:AM604"/>
    <mergeCell ref="AN604:AP604"/>
    <mergeCell ref="AQ604:AR604"/>
    <mergeCell ref="AS604:AV604"/>
    <mergeCell ref="AW604:AX604"/>
    <mergeCell ref="AY604:BB604"/>
    <mergeCell ref="E605:F605"/>
    <mergeCell ref="G605:I605"/>
    <mergeCell ref="J605:L605"/>
    <mergeCell ref="P605:S605"/>
    <mergeCell ref="T605:AC605"/>
    <mergeCell ref="AD605:AF605"/>
    <mergeCell ref="AG605:AI605"/>
    <mergeCell ref="AJ605:AM605"/>
    <mergeCell ref="AN605:AP605"/>
    <mergeCell ref="AQ605:AR605"/>
    <mergeCell ref="AS605:AV605"/>
    <mergeCell ref="AW605:AX605"/>
    <mergeCell ref="AY605:BB605"/>
    <mergeCell ref="M604:O604"/>
    <mergeCell ref="M605:O605"/>
    <mergeCell ref="E606:F606"/>
    <mergeCell ref="G606:I606"/>
    <mergeCell ref="J606:L606"/>
    <mergeCell ref="P606:S606"/>
    <mergeCell ref="T606:AC606"/>
    <mergeCell ref="AD606:AF606"/>
    <mergeCell ref="AG606:AI606"/>
    <mergeCell ref="AJ606:AM606"/>
    <mergeCell ref="AN606:AP606"/>
    <mergeCell ref="AQ606:AR606"/>
    <mergeCell ref="AS606:AV606"/>
    <mergeCell ref="AW606:AX606"/>
    <mergeCell ref="AY606:BB606"/>
    <mergeCell ref="E607:F607"/>
    <mergeCell ref="G607:I607"/>
    <mergeCell ref="J607:L607"/>
    <mergeCell ref="P607:S607"/>
    <mergeCell ref="T607:AC607"/>
    <mergeCell ref="AD607:AF607"/>
    <mergeCell ref="AG607:AI607"/>
    <mergeCell ref="AJ607:AM607"/>
    <mergeCell ref="AN607:AP607"/>
    <mergeCell ref="AQ607:AR607"/>
    <mergeCell ref="AS607:AV607"/>
    <mergeCell ref="AW607:AX607"/>
    <mergeCell ref="AY607:BB607"/>
    <mergeCell ref="M606:O606"/>
    <mergeCell ref="M607:O607"/>
    <mergeCell ref="E608:F608"/>
    <mergeCell ref="G608:I608"/>
    <mergeCell ref="J608:L608"/>
    <mergeCell ref="P608:S608"/>
    <mergeCell ref="T608:AC608"/>
    <mergeCell ref="AD608:AF608"/>
    <mergeCell ref="AG608:AI608"/>
    <mergeCell ref="AJ608:AM608"/>
    <mergeCell ref="AN608:AP608"/>
    <mergeCell ref="AQ608:AR608"/>
    <mergeCell ref="AS608:AV608"/>
    <mergeCell ref="AW608:AX608"/>
    <mergeCell ref="AY608:BB608"/>
    <mergeCell ref="E609:F609"/>
    <mergeCell ref="G609:I609"/>
    <mergeCell ref="J609:L609"/>
    <mergeCell ref="P609:S609"/>
    <mergeCell ref="T609:AC609"/>
    <mergeCell ref="AD609:AF609"/>
    <mergeCell ref="AG609:AI609"/>
    <mergeCell ref="AJ609:AM609"/>
    <mergeCell ref="AN609:AP609"/>
    <mergeCell ref="AQ609:AR609"/>
    <mergeCell ref="AS609:AV609"/>
    <mergeCell ref="AW609:AX609"/>
    <mergeCell ref="AY609:BB609"/>
    <mergeCell ref="M608:O608"/>
    <mergeCell ref="M609:O609"/>
    <mergeCell ref="E610:F610"/>
    <mergeCell ref="G610:I610"/>
    <mergeCell ref="J610:L610"/>
    <mergeCell ref="P610:S610"/>
    <mergeCell ref="T610:AC610"/>
    <mergeCell ref="AD610:AF610"/>
    <mergeCell ref="AG610:AI610"/>
    <mergeCell ref="AJ610:AM610"/>
    <mergeCell ref="AN610:AP610"/>
    <mergeCell ref="AQ610:AR610"/>
    <mergeCell ref="AS610:AV610"/>
    <mergeCell ref="AW610:AX610"/>
    <mergeCell ref="AY610:BB610"/>
    <mergeCell ref="E611:F611"/>
    <mergeCell ref="G611:I611"/>
    <mergeCell ref="J611:L611"/>
    <mergeCell ref="P611:S611"/>
    <mergeCell ref="T611:AC611"/>
    <mergeCell ref="AD611:AF611"/>
    <mergeCell ref="AG611:AI611"/>
    <mergeCell ref="AJ611:AM611"/>
    <mergeCell ref="AN611:AP611"/>
    <mergeCell ref="AQ611:AR611"/>
    <mergeCell ref="AS611:AV611"/>
    <mergeCell ref="AW611:AX611"/>
    <mergeCell ref="AY611:BB611"/>
    <mergeCell ref="M610:O610"/>
    <mergeCell ref="M611:O611"/>
    <mergeCell ref="E612:F612"/>
    <mergeCell ref="G612:I612"/>
    <mergeCell ref="J612:L612"/>
    <mergeCell ref="P612:S612"/>
    <mergeCell ref="T612:AC612"/>
    <mergeCell ref="AD612:AF612"/>
    <mergeCell ref="AG612:AI612"/>
    <mergeCell ref="AJ612:AM612"/>
    <mergeCell ref="AN612:AP612"/>
    <mergeCell ref="AQ612:AR612"/>
    <mergeCell ref="AS612:AV612"/>
    <mergeCell ref="AW612:AX612"/>
    <mergeCell ref="AY612:BB612"/>
    <mergeCell ref="E613:F613"/>
    <mergeCell ref="G613:I613"/>
    <mergeCell ref="J613:L613"/>
    <mergeCell ref="P613:S613"/>
    <mergeCell ref="T613:AC613"/>
    <mergeCell ref="AD613:AF613"/>
    <mergeCell ref="AG613:AI613"/>
    <mergeCell ref="AJ613:AM613"/>
    <mergeCell ref="AN613:AP613"/>
    <mergeCell ref="AQ613:AR613"/>
    <mergeCell ref="AS613:AV613"/>
    <mergeCell ref="AW613:AX613"/>
    <mergeCell ref="AY613:BB613"/>
    <mergeCell ref="M612:O612"/>
    <mergeCell ref="M613:O613"/>
    <mergeCell ref="E614:F614"/>
    <mergeCell ref="G614:I614"/>
    <mergeCell ref="J614:L614"/>
    <mergeCell ref="P614:S614"/>
    <mergeCell ref="T614:AC614"/>
    <mergeCell ref="AD614:AF614"/>
    <mergeCell ref="AG614:AI614"/>
    <mergeCell ref="AJ614:AM614"/>
    <mergeCell ref="AN614:AP614"/>
    <mergeCell ref="AQ614:AR614"/>
    <mergeCell ref="AS614:AV614"/>
    <mergeCell ref="AW614:AX614"/>
    <mergeCell ref="AY614:BB614"/>
    <mergeCell ref="E615:F615"/>
    <mergeCell ref="G615:I615"/>
    <mergeCell ref="J615:L615"/>
    <mergeCell ref="P615:S615"/>
    <mergeCell ref="T615:AC615"/>
    <mergeCell ref="AD615:AF615"/>
    <mergeCell ref="AG615:AI615"/>
    <mergeCell ref="AJ615:AM615"/>
    <mergeCell ref="AN615:AP615"/>
    <mergeCell ref="AQ615:AR615"/>
    <mergeCell ref="AS615:AV615"/>
    <mergeCell ref="AW615:AX615"/>
    <mergeCell ref="AY615:BB615"/>
    <mergeCell ref="M614:O614"/>
    <mergeCell ref="M615:O615"/>
    <mergeCell ref="E616:F616"/>
    <mergeCell ref="G616:I616"/>
    <mergeCell ref="J616:L616"/>
    <mergeCell ref="P616:S616"/>
    <mergeCell ref="T616:AC616"/>
    <mergeCell ref="AD616:AF616"/>
    <mergeCell ref="AG616:AI616"/>
    <mergeCell ref="AJ616:AM616"/>
    <mergeCell ref="AN616:AP616"/>
    <mergeCell ref="AQ616:AR616"/>
    <mergeCell ref="AS616:AV616"/>
    <mergeCell ref="AW616:AX616"/>
    <mergeCell ref="AY616:BB616"/>
    <mergeCell ref="E617:F617"/>
    <mergeCell ref="G617:I617"/>
    <mergeCell ref="J617:L617"/>
    <mergeCell ref="P617:S617"/>
    <mergeCell ref="T617:AC617"/>
    <mergeCell ref="AD617:AF617"/>
    <mergeCell ref="AG617:AI617"/>
    <mergeCell ref="AJ617:AM617"/>
    <mergeCell ref="AN617:AP617"/>
    <mergeCell ref="AQ617:AR617"/>
    <mergeCell ref="AS617:AV617"/>
    <mergeCell ref="AW617:AX617"/>
    <mergeCell ref="AY617:BB617"/>
    <mergeCell ref="M616:O616"/>
    <mergeCell ref="M617:O617"/>
    <mergeCell ref="E618:F618"/>
    <mergeCell ref="G618:I618"/>
    <mergeCell ref="J618:L618"/>
    <mergeCell ref="P618:S618"/>
    <mergeCell ref="T618:AC618"/>
    <mergeCell ref="AD618:AF618"/>
    <mergeCell ref="AG618:AI618"/>
    <mergeCell ref="AJ618:AM618"/>
    <mergeCell ref="AN618:AP618"/>
    <mergeCell ref="AQ618:AR618"/>
    <mergeCell ref="AS618:AV618"/>
    <mergeCell ref="AW618:AX618"/>
    <mergeCell ref="AY618:BB618"/>
    <mergeCell ref="E619:F619"/>
    <mergeCell ref="G619:I619"/>
    <mergeCell ref="J619:L619"/>
    <mergeCell ref="P619:S619"/>
    <mergeCell ref="T619:AC619"/>
    <mergeCell ref="AD619:AF619"/>
    <mergeCell ref="AG619:AI619"/>
    <mergeCell ref="AJ619:AM619"/>
    <mergeCell ref="AN619:AP619"/>
    <mergeCell ref="AQ619:AR619"/>
    <mergeCell ref="AS619:AV619"/>
    <mergeCell ref="AW619:AX619"/>
    <mergeCell ref="AY619:BB619"/>
    <mergeCell ref="M618:O618"/>
    <mergeCell ref="M619:O619"/>
    <mergeCell ref="E620:F620"/>
    <mergeCell ref="G620:I620"/>
    <mergeCell ref="J620:L620"/>
    <mergeCell ref="P620:S620"/>
    <mergeCell ref="T620:AC620"/>
    <mergeCell ref="AD620:AF620"/>
    <mergeCell ref="AG620:AI620"/>
    <mergeCell ref="AJ620:AM620"/>
    <mergeCell ref="AN620:AP620"/>
    <mergeCell ref="AQ620:AR620"/>
    <mergeCell ref="AS620:AV620"/>
    <mergeCell ref="AW620:AX620"/>
    <mergeCell ref="AY620:BB620"/>
    <mergeCell ref="E621:F621"/>
    <mergeCell ref="G621:I621"/>
    <mergeCell ref="J621:L621"/>
    <mergeCell ref="P621:S621"/>
    <mergeCell ref="T621:AC621"/>
    <mergeCell ref="AD621:AF621"/>
    <mergeCell ref="AG621:AI621"/>
    <mergeCell ref="AJ621:AM621"/>
    <mergeCell ref="AN621:AP621"/>
    <mergeCell ref="AQ621:AR621"/>
    <mergeCell ref="AS621:AV621"/>
    <mergeCell ref="AW621:AX621"/>
    <mergeCell ref="AY621:BB621"/>
    <mergeCell ref="M620:O620"/>
    <mergeCell ref="M621:O621"/>
    <mergeCell ref="E622:F622"/>
    <mergeCell ref="G622:I622"/>
    <mergeCell ref="J622:L622"/>
    <mergeCell ref="P622:S622"/>
    <mergeCell ref="T622:AC622"/>
    <mergeCell ref="AD622:AF622"/>
    <mergeCell ref="AG622:AI622"/>
    <mergeCell ref="AJ622:AM622"/>
    <mergeCell ref="AN622:AP622"/>
    <mergeCell ref="AQ622:AR622"/>
    <mergeCell ref="AS622:AV622"/>
    <mergeCell ref="AW622:AX622"/>
    <mergeCell ref="AY622:BB622"/>
    <mergeCell ref="E623:F623"/>
    <mergeCell ref="G623:I623"/>
    <mergeCell ref="J623:L623"/>
    <mergeCell ref="P623:S623"/>
    <mergeCell ref="T623:AC623"/>
    <mergeCell ref="AD623:AF623"/>
    <mergeCell ref="AG623:AI623"/>
    <mergeCell ref="AJ623:AM623"/>
    <mergeCell ref="AN623:AP623"/>
    <mergeCell ref="AQ623:AR623"/>
    <mergeCell ref="AS623:AV623"/>
    <mergeCell ref="AW623:AX623"/>
    <mergeCell ref="AY623:BB623"/>
    <mergeCell ref="M622:O622"/>
    <mergeCell ref="M623:O623"/>
    <mergeCell ref="E624:F624"/>
    <mergeCell ref="G624:I624"/>
    <mergeCell ref="J624:L624"/>
    <mergeCell ref="P624:S624"/>
    <mergeCell ref="T624:AC624"/>
    <mergeCell ref="AD624:AF624"/>
    <mergeCell ref="AG624:AI624"/>
    <mergeCell ref="AJ624:AM624"/>
    <mergeCell ref="AN624:AP624"/>
    <mergeCell ref="AQ624:AR624"/>
    <mergeCell ref="AS624:AV624"/>
    <mergeCell ref="AW624:AX624"/>
    <mergeCell ref="AY624:BB624"/>
    <mergeCell ref="E625:F625"/>
    <mergeCell ref="G625:I625"/>
    <mergeCell ref="J625:L625"/>
    <mergeCell ref="P625:S625"/>
    <mergeCell ref="T625:AC625"/>
    <mergeCell ref="AD625:AF625"/>
    <mergeCell ref="AG625:AI625"/>
    <mergeCell ref="AJ625:AM625"/>
    <mergeCell ref="AN625:AP625"/>
    <mergeCell ref="AQ625:AR625"/>
    <mergeCell ref="AS625:AV625"/>
    <mergeCell ref="AW625:AX625"/>
    <mergeCell ref="AY625:BB625"/>
    <mergeCell ref="M624:O624"/>
    <mergeCell ref="M625:O625"/>
    <mergeCell ref="E626:F626"/>
    <mergeCell ref="G626:I626"/>
    <mergeCell ref="J626:L626"/>
    <mergeCell ref="P626:S626"/>
    <mergeCell ref="T626:AC626"/>
    <mergeCell ref="AD626:AF626"/>
    <mergeCell ref="AG626:AI626"/>
    <mergeCell ref="AJ626:AM626"/>
    <mergeCell ref="AN626:AP626"/>
    <mergeCell ref="AQ626:AR626"/>
    <mergeCell ref="AS626:AV626"/>
    <mergeCell ref="AW626:AX626"/>
    <mergeCell ref="AY626:BB626"/>
    <mergeCell ref="E627:F627"/>
    <mergeCell ref="G627:I627"/>
    <mergeCell ref="J627:L627"/>
    <mergeCell ref="P627:S627"/>
    <mergeCell ref="T627:AC627"/>
    <mergeCell ref="AD627:AF627"/>
    <mergeCell ref="AG627:AI627"/>
    <mergeCell ref="AJ627:AM627"/>
    <mergeCell ref="AN627:AP627"/>
    <mergeCell ref="AQ627:AR627"/>
    <mergeCell ref="AS627:AV627"/>
    <mergeCell ref="AW627:AX627"/>
    <mergeCell ref="AY627:BB627"/>
    <mergeCell ref="M626:O626"/>
    <mergeCell ref="M627:O627"/>
    <mergeCell ref="E628:F628"/>
    <mergeCell ref="G628:I628"/>
    <mergeCell ref="J628:L628"/>
    <mergeCell ref="P628:S628"/>
    <mergeCell ref="T628:AC628"/>
    <mergeCell ref="AD628:AF628"/>
    <mergeCell ref="AG628:AI628"/>
    <mergeCell ref="AJ628:AM628"/>
    <mergeCell ref="AN628:AP628"/>
    <mergeCell ref="AQ628:AR628"/>
    <mergeCell ref="AS628:AV628"/>
    <mergeCell ref="AW628:AX628"/>
    <mergeCell ref="AY628:BB628"/>
    <mergeCell ref="E629:F629"/>
    <mergeCell ref="G629:I629"/>
    <mergeCell ref="J629:L629"/>
    <mergeCell ref="P629:S629"/>
    <mergeCell ref="T629:AC629"/>
    <mergeCell ref="AD629:AF629"/>
    <mergeCell ref="AG629:AI629"/>
    <mergeCell ref="AJ629:AM629"/>
    <mergeCell ref="AN629:AP629"/>
    <mergeCell ref="AQ629:AR629"/>
    <mergeCell ref="AS629:AV629"/>
    <mergeCell ref="AW629:AX629"/>
    <mergeCell ref="AY629:BB629"/>
    <mergeCell ref="M628:O628"/>
    <mergeCell ref="M629:O629"/>
    <mergeCell ref="E630:F630"/>
    <mergeCell ref="G630:I630"/>
    <mergeCell ref="J630:L630"/>
    <mergeCell ref="P630:S630"/>
    <mergeCell ref="T630:AC630"/>
    <mergeCell ref="AD630:AF630"/>
    <mergeCell ref="AG630:AI630"/>
    <mergeCell ref="AJ630:AM630"/>
    <mergeCell ref="AN630:AP630"/>
    <mergeCell ref="AQ630:AR630"/>
    <mergeCell ref="AS630:AV630"/>
    <mergeCell ref="AW630:AX630"/>
    <mergeCell ref="AY630:BB630"/>
    <mergeCell ref="E631:F631"/>
    <mergeCell ref="G631:I631"/>
    <mergeCell ref="J631:L631"/>
    <mergeCell ref="P631:S631"/>
    <mergeCell ref="T631:AC631"/>
    <mergeCell ref="AD631:AF631"/>
    <mergeCell ref="AG631:AI631"/>
    <mergeCell ref="AJ631:AM631"/>
    <mergeCell ref="AN631:AP631"/>
    <mergeCell ref="AQ631:AR631"/>
    <mergeCell ref="AS631:AV631"/>
    <mergeCell ref="AW631:AX631"/>
    <mergeCell ref="AY631:BB631"/>
    <mergeCell ref="M630:O630"/>
    <mergeCell ref="M631:O631"/>
    <mergeCell ref="E632:F632"/>
    <mergeCell ref="G632:I632"/>
    <mergeCell ref="J632:L632"/>
    <mergeCell ref="P632:S632"/>
    <mergeCell ref="T632:AC632"/>
    <mergeCell ref="AD632:AF632"/>
    <mergeCell ref="AG632:AI632"/>
    <mergeCell ref="AJ632:AM632"/>
    <mergeCell ref="AN632:AP632"/>
    <mergeCell ref="AQ632:AR632"/>
    <mergeCell ref="AS632:AV632"/>
    <mergeCell ref="AW632:AX632"/>
    <mergeCell ref="AY632:BB632"/>
    <mergeCell ref="E633:F633"/>
    <mergeCell ref="G633:I633"/>
    <mergeCell ref="J633:L633"/>
    <mergeCell ref="P633:S633"/>
    <mergeCell ref="T633:AC633"/>
    <mergeCell ref="AD633:AF633"/>
    <mergeCell ref="AG633:AI633"/>
    <mergeCell ref="AJ633:AM633"/>
    <mergeCell ref="AN633:AP633"/>
    <mergeCell ref="AQ633:AR633"/>
    <mergeCell ref="AS633:AV633"/>
    <mergeCell ref="AW633:AX633"/>
    <mergeCell ref="AY633:BB633"/>
    <mergeCell ref="M632:O632"/>
    <mergeCell ref="M633:O633"/>
    <mergeCell ref="E634:F634"/>
    <mergeCell ref="G634:I634"/>
    <mergeCell ref="J634:L634"/>
    <mergeCell ref="P634:S634"/>
    <mergeCell ref="T634:AC634"/>
    <mergeCell ref="AD634:AF634"/>
    <mergeCell ref="AG634:AI634"/>
    <mergeCell ref="AJ634:AM634"/>
    <mergeCell ref="AN634:AP634"/>
    <mergeCell ref="AQ634:AR634"/>
    <mergeCell ref="AS634:AV634"/>
    <mergeCell ref="AW634:AX634"/>
    <mergeCell ref="AY634:BB634"/>
    <mergeCell ref="E635:F635"/>
    <mergeCell ref="G635:I635"/>
    <mergeCell ref="J635:L635"/>
    <mergeCell ref="P635:S635"/>
    <mergeCell ref="T635:AC635"/>
    <mergeCell ref="AD635:AF635"/>
    <mergeCell ref="AG635:AI635"/>
    <mergeCell ref="AJ635:AM635"/>
    <mergeCell ref="AN635:AP635"/>
    <mergeCell ref="AQ635:AR635"/>
    <mergeCell ref="AS635:AV635"/>
    <mergeCell ref="AW635:AX635"/>
    <mergeCell ref="AY635:BB635"/>
    <mergeCell ref="M634:O634"/>
    <mergeCell ref="M635:O635"/>
    <mergeCell ref="E636:F636"/>
    <mergeCell ref="G636:I636"/>
    <mergeCell ref="J636:L636"/>
    <mergeCell ref="P636:S636"/>
    <mergeCell ref="T636:AC636"/>
    <mergeCell ref="AD636:AF636"/>
    <mergeCell ref="AG636:AI636"/>
    <mergeCell ref="AJ636:AM636"/>
    <mergeCell ref="AN636:AP636"/>
    <mergeCell ref="AQ636:AR636"/>
    <mergeCell ref="AS636:AV636"/>
    <mergeCell ref="AW636:AX636"/>
    <mergeCell ref="AY636:BB636"/>
    <mergeCell ref="E637:F637"/>
    <mergeCell ref="G637:I637"/>
    <mergeCell ref="J637:L637"/>
    <mergeCell ref="P637:S637"/>
    <mergeCell ref="T637:AC637"/>
    <mergeCell ref="AD637:AF637"/>
    <mergeCell ref="AG637:AI637"/>
    <mergeCell ref="AJ637:AM637"/>
    <mergeCell ref="AN637:AP637"/>
    <mergeCell ref="AQ637:AR637"/>
    <mergeCell ref="AS637:AV637"/>
    <mergeCell ref="AW637:AX637"/>
    <mergeCell ref="AY637:BB637"/>
    <mergeCell ref="M636:O636"/>
    <mergeCell ref="M637:O637"/>
    <mergeCell ref="E638:F638"/>
    <mergeCell ref="G638:I638"/>
    <mergeCell ref="J638:L638"/>
    <mergeCell ref="P638:S638"/>
    <mergeCell ref="T638:AC638"/>
    <mergeCell ref="AD638:AF638"/>
    <mergeCell ref="AG638:AI638"/>
    <mergeCell ref="AJ638:AM638"/>
    <mergeCell ref="AN638:AP638"/>
    <mergeCell ref="AQ638:AR638"/>
    <mergeCell ref="AS638:AV638"/>
    <mergeCell ref="AW638:AX638"/>
    <mergeCell ref="AY638:BB638"/>
    <mergeCell ref="E639:F639"/>
    <mergeCell ref="G639:I639"/>
    <mergeCell ref="J639:L639"/>
    <mergeCell ref="P639:S639"/>
    <mergeCell ref="T639:AC639"/>
    <mergeCell ref="AD639:AF639"/>
    <mergeCell ref="AG639:AI639"/>
    <mergeCell ref="AJ639:AM639"/>
    <mergeCell ref="AN639:AP639"/>
    <mergeCell ref="AQ639:AR639"/>
    <mergeCell ref="AS639:AV639"/>
    <mergeCell ref="AW639:AX639"/>
    <mergeCell ref="AY639:BB639"/>
    <mergeCell ref="M638:O638"/>
    <mergeCell ref="M639:O639"/>
    <mergeCell ref="E640:F640"/>
    <mergeCell ref="G640:I640"/>
    <mergeCell ref="J640:L640"/>
    <mergeCell ref="P640:S640"/>
    <mergeCell ref="T640:AC640"/>
    <mergeCell ref="AD640:AF640"/>
    <mergeCell ref="AG640:AI640"/>
    <mergeCell ref="AJ640:AM640"/>
    <mergeCell ref="AN640:AP640"/>
    <mergeCell ref="AQ640:AR640"/>
    <mergeCell ref="AS640:AV640"/>
    <mergeCell ref="AW640:AX640"/>
    <mergeCell ref="AY640:BB640"/>
    <mergeCell ref="E641:F641"/>
    <mergeCell ref="G641:I641"/>
    <mergeCell ref="J641:L641"/>
    <mergeCell ref="P641:S641"/>
    <mergeCell ref="T641:AC641"/>
    <mergeCell ref="AD641:AF641"/>
    <mergeCell ref="AG641:AI641"/>
    <mergeCell ref="AJ641:AM641"/>
    <mergeCell ref="AN641:AP641"/>
    <mergeCell ref="AQ641:AR641"/>
    <mergeCell ref="AS641:AV641"/>
    <mergeCell ref="AW641:AX641"/>
    <mergeCell ref="AY641:BB641"/>
    <mergeCell ref="M640:O640"/>
    <mergeCell ref="M641:O641"/>
    <mergeCell ref="E642:F642"/>
    <mergeCell ref="G642:I642"/>
    <mergeCell ref="J642:L642"/>
    <mergeCell ref="P642:S642"/>
    <mergeCell ref="T642:AC642"/>
    <mergeCell ref="AD642:AF642"/>
    <mergeCell ref="AG642:AI642"/>
    <mergeCell ref="AJ642:AM642"/>
    <mergeCell ref="AN642:AP642"/>
    <mergeCell ref="AQ642:AR642"/>
    <mergeCell ref="AS642:AV642"/>
    <mergeCell ref="AW642:AX642"/>
    <mergeCell ref="AY642:BB642"/>
    <mergeCell ref="E643:F643"/>
    <mergeCell ref="G643:I643"/>
    <mergeCell ref="J643:L643"/>
    <mergeCell ref="P643:S643"/>
    <mergeCell ref="T643:AC643"/>
    <mergeCell ref="AD643:AF643"/>
    <mergeCell ref="AG643:AI643"/>
    <mergeCell ref="AJ643:AM643"/>
    <mergeCell ref="AN643:AP643"/>
    <mergeCell ref="AQ643:AR643"/>
    <mergeCell ref="AS643:AV643"/>
    <mergeCell ref="AW643:AX643"/>
    <mergeCell ref="AY643:BB643"/>
    <mergeCell ref="M642:O642"/>
    <mergeCell ref="M643:O643"/>
    <mergeCell ref="E644:F644"/>
    <mergeCell ref="G644:I644"/>
    <mergeCell ref="J644:L644"/>
    <mergeCell ref="P644:S644"/>
    <mergeCell ref="T644:AC644"/>
    <mergeCell ref="AD644:AF644"/>
    <mergeCell ref="AG644:AI644"/>
    <mergeCell ref="AJ644:AM644"/>
    <mergeCell ref="AN644:AP644"/>
    <mergeCell ref="AQ644:AR644"/>
    <mergeCell ref="AS644:AV644"/>
    <mergeCell ref="AW644:AX644"/>
    <mergeCell ref="AY644:BB644"/>
    <mergeCell ref="E645:F645"/>
    <mergeCell ref="G645:I645"/>
    <mergeCell ref="J645:L645"/>
    <mergeCell ref="P645:S645"/>
    <mergeCell ref="T645:AC645"/>
    <mergeCell ref="AD645:AF645"/>
    <mergeCell ref="AG645:AI645"/>
    <mergeCell ref="AJ645:AM645"/>
    <mergeCell ref="AN645:AP645"/>
    <mergeCell ref="AQ645:AR645"/>
    <mergeCell ref="AS645:AV645"/>
    <mergeCell ref="AW645:AX645"/>
    <mergeCell ref="AY645:BB645"/>
    <mergeCell ref="M644:O644"/>
    <mergeCell ref="M645:O645"/>
    <mergeCell ref="E646:F646"/>
    <mergeCell ref="G646:I646"/>
    <mergeCell ref="J646:L646"/>
    <mergeCell ref="P646:S646"/>
    <mergeCell ref="T646:AC646"/>
    <mergeCell ref="AD646:AF646"/>
    <mergeCell ref="AG646:AI646"/>
    <mergeCell ref="AJ646:AM646"/>
    <mergeCell ref="AN646:AP646"/>
    <mergeCell ref="AQ646:AR646"/>
    <mergeCell ref="AS646:AV646"/>
    <mergeCell ref="AW646:AX646"/>
    <mergeCell ref="AY646:BB646"/>
    <mergeCell ref="E647:F647"/>
    <mergeCell ref="G647:I647"/>
    <mergeCell ref="J647:L647"/>
    <mergeCell ref="P647:S647"/>
    <mergeCell ref="T647:AC647"/>
    <mergeCell ref="AD647:AF647"/>
    <mergeCell ref="AG647:AI647"/>
    <mergeCell ref="AJ647:AM647"/>
    <mergeCell ref="AN647:AP647"/>
    <mergeCell ref="AQ647:AR647"/>
    <mergeCell ref="AS647:AV647"/>
    <mergeCell ref="AW647:AX647"/>
    <mergeCell ref="AY647:BB647"/>
    <mergeCell ref="M646:O646"/>
    <mergeCell ref="M647:O647"/>
    <mergeCell ref="E648:F648"/>
    <mergeCell ref="G648:I648"/>
    <mergeCell ref="J648:L648"/>
    <mergeCell ref="P648:S648"/>
    <mergeCell ref="T648:AC648"/>
    <mergeCell ref="AD648:AF648"/>
    <mergeCell ref="AG648:AI648"/>
    <mergeCell ref="AJ648:AM648"/>
    <mergeCell ref="AN648:AP648"/>
    <mergeCell ref="AQ648:AR648"/>
    <mergeCell ref="AS648:AV648"/>
    <mergeCell ref="AW648:AX648"/>
    <mergeCell ref="AY648:BB648"/>
    <mergeCell ref="E649:F649"/>
    <mergeCell ref="G649:I649"/>
    <mergeCell ref="J649:L649"/>
    <mergeCell ref="P649:S649"/>
    <mergeCell ref="T649:AC649"/>
    <mergeCell ref="AD649:AF649"/>
    <mergeCell ref="AG649:AI649"/>
    <mergeCell ref="AJ649:AM649"/>
    <mergeCell ref="AN649:AP649"/>
    <mergeCell ref="AQ649:AR649"/>
    <mergeCell ref="AS649:AV649"/>
    <mergeCell ref="AW649:AX649"/>
    <mergeCell ref="AY649:BB649"/>
    <mergeCell ref="M648:O648"/>
    <mergeCell ref="M649:O649"/>
    <mergeCell ref="E650:F650"/>
    <mergeCell ref="G650:I650"/>
    <mergeCell ref="J650:L650"/>
    <mergeCell ref="P650:S650"/>
    <mergeCell ref="T650:AC650"/>
    <mergeCell ref="AD650:AF650"/>
    <mergeCell ref="AG650:AI650"/>
    <mergeCell ref="AJ650:AM650"/>
    <mergeCell ref="AN650:AP650"/>
    <mergeCell ref="AQ650:AR650"/>
    <mergeCell ref="AS650:AV650"/>
    <mergeCell ref="AW650:AX650"/>
    <mergeCell ref="AY650:BB650"/>
    <mergeCell ref="E651:F651"/>
    <mergeCell ref="G651:I651"/>
    <mergeCell ref="J651:L651"/>
    <mergeCell ref="P651:S651"/>
    <mergeCell ref="T651:AC651"/>
    <mergeCell ref="AD651:AF651"/>
    <mergeCell ref="AG651:AI651"/>
    <mergeCell ref="AJ651:AM651"/>
    <mergeCell ref="AN651:AP651"/>
    <mergeCell ref="AQ651:AR651"/>
    <mergeCell ref="AS651:AV651"/>
    <mergeCell ref="AW651:AX651"/>
    <mergeCell ref="AY651:BB651"/>
    <mergeCell ref="M650:O650"/>
    <mergeCell ref="M651:O651"/>
    <mergeCell ref="E652:F652"/>
    <mergeCell ref="G652:I652"/>
    <mergeCell ref="J652:L652"/>
    <mergeCell ref="P652:S652"/>
    <mergeCell ref="T652:AC652"/>
    <mergeCell ref="AD652:AF652"/>
    <mergeCell ref="AG652:AI652"/>
    <mergeCell ref="AJ652:AM652"/>
    <mergeCell ref="AN652:AP652"/>
    <mergeCell ref="AQ652:AR652"/>
    <mergeCell ref="AS652:AV652"/>
    <mergeCell ref="AW652:AX652"/>
    <mergeCell ref="AY652:BB652"/>
    <mergeCell ref="E653:F653"/>
    <mergeCell ref="G653:I653"/>
    <mergeCell ref="J653:L653"/>
    <mergeCell ref="P653:S653"/>
    <mergeCell ref="T653:AC653"/>
    <mergeCell ref="AD653:AF653"/>
    <mergeCell ref="AG653:AI653"/>
    <mergeCell ref="AJ653:AM653"/>
    <mergeCell ref="AN653:AP653"/>
    <mergeCell ref="AQ653:AR653"/>
    <mergeCell ref="AS653:AV653"/>
    <mergeCell ref="AW653:AX653"/>
    <mergeCell ref="AY653:BB653"/>
    <mergeCell ref="M652:O652"/>
    <mergeCell ref="M653:O653"/>
    <mergeCell ref="E654:F654"/>
    <mergeCell ref="G654:I654"/>
    <mergeCell ref="J654:L654"/>
    <mergeCell ref="P654:S654"/>
    <mergeCell ref="T654:AC654"/>
    <mergeCell ref="AD654:AF654"/>
    <mergeCell ref="AG654:AI654"/>
    <mergeCell ref="AJ654:AM654"/>
    <mergeCell ref="AN654:AP654"/>
    <mergeCell ref="AQ654:AR654"/>
    <mergeCell ref="AS654:AV654"/>
    <mergeCell ref="AW654:AX654"/>
    <mergeCell ref="AY654:BB654"/>
    <mergeCell ref="E655:F655"/>
    <mergeCell ref="G655:I655"/>
    <mergeCell ref="J655:L655"/>
    <mergeCell ref="P655:S655"/>
    <mergeCell ref="T655:AC655"/>
    <mergeCell ref="AD655:AF655"/>
    <mergeCell ref="AG655:AI655"/>
    <mergeCell ref="AJ655:AM655"/>
    <mergeCell ref="AN655:AP655"/>
    <mergeCell ref="AQ655:AR655"/>
    <mergeCell ref="AS655:AV655"/>
    <mergeCell ref="AW655:AX655"/>
    <mergeCell ref="AY655:BB655"/>
    <mergeCell ref="M654:O654"/>
    <mergeCell ref="M655:O655"/>
    <mergeCell ref="E656:F656"/>
    <mergeCell ref="G656:I656"/>
    <mergeCell ref="J656:L656"/>
    <mergeCell ref="P656:S656"/>
    <mergeCell ref="T656:AC656"/>
    <mergeCell ref="AD656:AF656"/>
    <mergeCell ref="AG656:AI656"/>
    <mergeCell ref="AJ656:AM656"/>
    <mergeCell ref="AN656:AP656"/>
    <mergeCell ref="AQ656:AR656"/>
    <mergeCell ref="AS656:AV656"/>
    <mergeCell ref="AW656:AX656"/>
    <mergeCell ref="AY656:BB656"/>
    <mergeCell ref="E657:F657"/>
    <mergeCell ref="G657:I657"/>
    <mergeCell ref="J657:L657"/>
    <mergeCell ref="P657:S657"/>
    <mergeCell ref="T657:AC657"/>
    <mergeCell ref="AD657:AF657"/>
    <mergeCell ref="AG657:AI657"/>
    <mergeCell ref="AJ657:AM657"/>
    <mergeCell ref="AN657:AP657"/>
    <mergeCell ref="AQ657:AR657"/>
    <mergeCell ref="AS657:AV657"/>
    <mergeCell ref="AW657:AX657"/>
    <mergeCell ref="AY657:BB657"/>
    <mergeCell ref="M656:O656"/>
    <mergeCell ref="M657:O657"/>
    <mergeCell ref="E658:F658"/>
    <mergeCell ref="G658:I658"/>
    <mergeCell ref="J658:L658"/>
    <mergeCell ref="P658:S658"/>
    <mergeCell ref="T658:AC658"/>
    <mergeCell ref="AD658:AF658"/>
    <mergeCell ref="AG658:AI658"/>
    <mergeCell ref="AJ658:AM658"/>
    <mergeCell ref="AN658:AP658"/>
    <mergeCell ref="AQ658:AR658"/>
    <mergeCell ref="AS658:AV658"/>
    <mergeCell ref="AW658:AX658"/>
    <mergeCell ref="AY658:BB658"/>
    <mergeCell ref="E659:F659"/>
    <mergeCell ref="G659:I659"/>
    <mergeCell ref="J659:L659"/>
    <mergeCell ref="P659:S659"/>
    <mergeCell ref="T659:AC659"/>
    <mergeCell ref="AD659:AF659"/>
    <mergeCell ref="AG659:AI659"/>
    <mergeCell ref="AJ659:AM659"/>
    <mergeCell ref="AN659:AP659"/>
    <mergeCell ref="AQ659:AR659"/>
    <mergeCell ref="AS659:AV659"/>
    <mergeCell ref="AW659:AX659"/>
    <mergeCell ref="AY659:BB659"/>
    <mergeCell ref="M658:O658"/>
    <mergeCell ref="M659:O659"/>
    <mergeCell ref="AW660:AX660"/>
    <mergeCell ref="AY660:BB660"/>
    <mergeCell ref="E661:F661"/>
    <mergeCell ref="G661:I661"/>
    <mergeCell ref="J661:L661"/>
    <mergeCell ref="P661:S661"/>
    <mergeCell ref="T661:AC661"/>
    <mergeCell ref="AD661:AF661"/>
    <mergeCell ref="AG661:AI661"/>
    <mergeCell ref="AJ661:AM661"/>
    <mergeCell ref="AN661:AP661"/>
    <mergeCell ref="AQ661:AR661"/>
    <mergeCell ref="AS661:AV661"/>
    <mergeCell ref="AW661:AX661"/>
    <mergeCell ref="AY661:BB661"/>
    <mergeCell ref="M660:O660"/>
    <mergeCell ref="M661:O661"/>
    <mergeCell ref="E665:F665"/>
    <mergeCell ref="G665:I665"/>
    <mergeCell ref="J665:L665"/>
    <mergeCell ref="P665:S665"/>
    <mergeCell ref="T665:AC665"/>
    <mergeCell ref="AD665:AF665"/>
    <mergeCell ref="AG665:AI665"/>
    <mergeCell ref="AJ665:AM665"/>
    <mergeCell ref="AN665:AP665"/>
    <mergeCell ref="AQ665:AR665"/>
    <mergeCell ref="AS665:AV665"/>
    <mergeCell ref="E660:F660"/>
    <mergeCell ref="G660:I660"/>
    <mergeCell ref="J660:L660"/>
    <mergeCell ref="P660:S660"/>
    <mergeCell ref="T660:AC660"/>
    <mergeCell ref="AD660:AF660"/>
    <mergeCell ref="AG660:AI660"/>
    <mergeCell ref="AJ660:AM660"/>
    <mergeCell ref="AN660:AP660"/>
    <mergeCell ref="AQ660:AR660"/>
    <mergeCell ref="AS660:AV660"/>
    <mergeCell ref="E662:F662"/>
    <mergeCell ref="G662:I662"/>
    <mergeCell ref="J662:L662"/>
    <mergeCell ref="P662:S662"/>
    <mergeCell ref="T662:AC662"/>
    <mergeCell ref="AD662:AF662"/>
    <mergeCell ref="AG662:AI662"/>
    <mergeCell ref="AJ662:AM662"/>
    <mergeCell ref="AN662:AP662"/>
    <mergeCell ref="AQ662:AR662"/>
    <mergeCell ref="AS662:AV662"/>
    <mergeCell ref="AW662:AX662"/>
    <mergeCell ref="AY662:BB662"/>
    <mergeCell ref="E663:F663"/>
    <mergeCell ref="G663:I663"/>
    <mergeCell ref="E664:F664"/>
    <mergeCell ref="G664:I664"/>
    <mergeCell ref="AW664:AX664"/>
    <mergeCell ref="AY664:BB664"/>
    <mergeCell ref="J663:L663"/>
    <mergeCell ref="P663:S663"/>
    <mergeCell ref="T663:AC663"/>
    <mergeCell ref="AD663:AF663"/>
    <mergeCell ref="AG663:AI663"/>
    <mergeCell ref="AJ663:AM663"/>
    <mergeCell ref="AN663:AP663"/>
    <mergeCell ref="AQ663:AR663"/>
    <mergeCell ref="AS663:AV663"/>
    <mergeCell ref="AW663:AX663"/>
    <mergeCell ref="AY663:BB663"/>
    <mergeCell ref="M662:O662"/>
    <mergeCell ref="M663:O663"/>
    <mergeCell ref="M664:O664"/>
    <mergeCell ref="M665:O665"/>
    <mergeCell ref="AQ667:AR667"/>
    <mergeCell ref="AS667:AV667"/>
    <mergeCell ref="AW667:AX667"/>
    <mergeCell ref="AY667:BB667"/>
    <mergeCell ref="M666:O666"/>
    <mergeCell ref="M667:O667"/>
    <mergeCell ref="J664:L664"/>
    <mergeCell ref="P664:S664"/>
    <mergeCell ref="T664:AC664"/>
    <mergeCell ref="AD664:AF664"/>
    <mergeCell ref="AG664:AI664"/>
    <mergeCell ref="AJ664:AM664"/>
    <mergeCell ref="AN664:AP664"/>
    <mergeCell ref="AQ664:AR664"/>
    <mergeCell ref="AS664:AV664"/>
    <mergeCell ref="AW665:AX665"/>
    <mergeCell ref="AY665:BB665"/>
    <mergeCell ref="AW669:AX669"/>
    <mergeCell ref="AY669:BB669"/>
    <mergeCell ref="E666:F666"/>
    <mergeCell ref="G666:I666"/>
    <mergeCell ref="J666:L666"/>
    <mergeCell ref="P666:S666"/>
    <mergeCell ref="T666:AC666"/>
    <mergeCell ref="AD666:AF666"/>
    <mergeCell ref="AG666:AI666"/>
    <mergeCell ref="AJ666:AM666"/>
    <mergeCell ref="AN666:AP666"/>
    <mergeCell ref="AQ666:AR666"/>
    <mergeCell ref="AS666:AV666"/>
    <mergeCell ref="AW666:AX666"/>
    <mergeCell ref="AY666:BB666"/>
    <mergeCell ref="E667:F667"/>
    <mergeCell ref="G667:I667"/>
    <mergeCell ref="J667:L667"/>
    <mergeCell ref="P667:S667"/>
    <mergeCell ref="T667:AC667"/>
    <mergeCell ref="AD667:AF667"/>
    <mergeCell ref="AG667:AI667"/>
    <mergeCell ref="AJ667:AM667"/>
    <mergeCell ref="AN667:AP667"/>
    <mergeCell ref="M668:O668"/>
    <mergeCell ref="M669:O669"/>
    <mergeCell ref="P669:S669"/>
    <mergeCell ref="T669:AC669"/>
    <mergeCell ref="AD669:AF669"/>
    <mergeCell ref="AG669:AI669"/>
    <mergeCell ref="AJ669:AM669"/>
    <mergeCell ref="AN669:AP669"/>
    <mergeCell ref="E670:F670"/>
    <mergeCell ref="G670:I670"/>
    <mergeCell ref="J670:L670"/>
    <mergeCell ref="P670:S670"/>
    <mergeCell ref="T670:AC670"/>
    <mergeCell ref="AD670:AF670"/>
    <mergeCell ref="AG670:AI670"/>
    <mergeCell ref="AJ670:AM670"/>
    <mergeCell ref="AN670:AP670"/>
    <mergeCell ref="AQ670:AR670"/>
    <mergeCell ref="AS670:AV670"/>
    <mergeCell ref="AW670:AX670"/>
    <mergeCell ref="AY670:BB670"/>
    <mergeCell ref="M670:O670"/>
    <mergeCell ref="E668:F668"/>
    <mergeCell ref="G668:I668"/>
    <mergeCell ref="J668:L668"/>
    <mergeCell ref="P668:S668"/>
    <mergeCell ref="T668:AC668"/>
    <mergeCell ref="AD668:AF668"/>
    <mergeCell ref="AG668:AI668"/>
    <mergeCell ref="AJ668:AM668"/>
    <mergeCell ref="AN668:AP668"/>
    <mergeCell ref="AQ668:AR668"/>
    <mergeCell ref="AS668:AV668"/>
    <mergeCell ref="AW668:AX668"/>
    <mergeCell ref="AY668:BB668"/>
    <mergeCell ref="E669:F669"/>
    <mergeCell ref="G669:I669"/>
    <mergeCell ref="J669:L669"/>
    <mergeCell ref="AQ669:AR669"/>
    <mergeCell ref="AS669:AV669"/>
    <mergeCell ref="M183:O183"/>
    <mergeCell ref="M259:O259"/>
    <mergeCell ref="M260:O260"/>
    <mergeCell ref="M261:O261"/>
    <mergeCell ref="M262:O262"/>
    <mergeCell ref="M263:O263"/>
    <mergeCell ref="M264:O264"/>
    <mergeCell ref="M265:O265"/>
    <mergeCell ref="M266:O266"/>
    <mergeCell ref="M267:O267"/>
    <mergeCell ref="M268:O268"/>
    <mergeCell ref="M269:O269"/>
    <mergeCell ref="M270:O270"/>
    <mergeCell ref="M271:O271"/>
    <mergeCell ref="M272:O272"/>
    <mergeCell ref="M273:O273"/>
    <mergeCell ref="M274:O274"/>
    <mergeCell ref="M184:O184"/>
    <mergeCell ref="M185:O185"/>
    <mergeCell ref="M186:O186"/>
    <mergeCell ref="M187:O187"/>
    <mergeCell ref="M188:O188"/>
    <mergeCell ref="M189:O189"/>
    <mergeCell ref="M190:O190"/>
    <mergeCell ref="M191:O191"/>
    <mergeCell ref="M192:O192"/>
    <mergeCell ref="M193:O193"/>
    <mergeCell ref="M194:O194"/>
    <mergeCell ref="M195:O195"/>
    <mergeCell ref="M196:O196"/>
    <mergeCell ref="M197:O197"/>
    <mergeCell ref="M198:O198"/>
  </mergeCells>
  <phoneticPr fontId="1"/>
  <conditionalFormatting sqref="R121:AD122">
    <cfRule type="expression" dxfId="30" priority="1">
      <formula>$R$119="売上高経常利益率"</formula>
    </cfRule>
  </conditionalFormatting>
  <conditionalFormatting sqref="CM369:EK409 DK160:DY160 DU161:DY165 DK162:DQ165 DK166:DY166 CM354:EK366 CM367 DP367:EK368">
    <cfRule type="expression" dxfId="29" priority="15">
      <formula>$R$33="新規申請"</formula>
    </cfRule>
  </conditionalFormatting>
  <conditionalFormatting sqref="CO299:CO304">
    <cfRule type="cellIs" dxfId="28" priority="22" operator="lessThan">
      <formula>0</formula>
    </cfRule>
  </conditionalFormatting>
  <conditionalFormatting sqref="CO310:CO315">
    <cfRule type="cellIs" dxfId="27" priority="16" operator="lessThan">
      <formula>0</formula>
    </cfRule>
  </conditionalFormatting>
  <conditionalFormatting sqref="DH374 DM374 DR374 DX374 EC374">
    <cfRule type="cellIs" dxfId="26" priority="13" operator="equal">
      <formula>"↓入力済"</formula>
    </cfRule>
    <cfRule type="containsText" dxfId="25" priority="14" operator="containsText" text="↓要入力">
      <formula>NOT(ISERROR(SEARCH("↓要入力",DH374)))</formula>
    </cfRule>
  </conditionalFormatting>
  <conditionalFormatting sqref="DK161:DR161">
    <cfRule type="expression" dxfId="24" priority="2">
      <formula>$R$33="新規申請"</formula>
    </cfRule>
  </conditionalFormatting>
  <dataValidations count="5">
    <dataValidation type="list" allowBlank="1" showInputMessage="1" showErrorMessage="1" sqref="R70 AG70 AV70" xr:uid="{00000000-0002-0000-0200-000000000000}">
      <formula1>大分類</formula1>
    </dataValidation>
    <dataValidation type="list" allowBlank="1" showInputMessage="1" showErrorMessage="1" sqref="AV71:AV73 AG71:AG73 R71 R72:AD73" xr:uid="{00000000-0002-0000-0200-000001000000}">
      <formula1>INDIRECT(R70)</formula1>
    </dataValidation>
    <dataValidation type="list" allowBlank="1" showInputMessage="1" showErrorMessage="1" sqref="R119" xr:uid="{00000000-0002-0000-0200-000002000000}">
      <formula1>INDIRECT(R75)</formula1>
    </dataValidation>
    <dataValidation type="list" allowBlank="1" showInputMessage="1" showErrorMessage="1" sqref="F131:AD136" xr:uid="{00000000-0002-0000-0200-000003000000}">
      <formula1>INDIRECT($R$127)</formula1>
    </dataValidation>
    <dataValidation type="list" allowBlank="1" showInputMessage="1" showErrorMessage="1" sqref="CV336" xr:uid="{00000000-0002-0000-0200-000004000000}">
      <formula1>$AT$7:$AT$9</formula1>
    </dataValidation>
  </dataValidations>
  <hyperlinks>
    <hyperlink ref="K76" r:id="rId1" xr:uid="{00000000-0004-0000-0200-000000000000}"/>
  </hyperlinks>
  <pageMargins left="0.25" right="0.25" top="0.75" bottom="0.75" header="0.3" footer="0.3"/>
  <pageSetup paperSize="9" scale="48" fitToHeight="0" orientation="landscape" r:id="rId2"/>
  <headerFooter>
    <oddFooter xml:space="preserve">&amp;Rver.W018
</oddFooter>
  </headerFooter>
  <ignoredErrors>
    <ignoredError sqref="AL57" numberStoredAsText="1"/>
  </ignoredErrors>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200-000005000000}">
          <x14:formula1>
            <xm:f>PL①!$B$3:$B$4</xm:f>
          </x14:formula1>
          <xm:sqref>R41</xm:sqref>
        </x14:dataValidation>
        <x14:dataValidation type="list" allowBlank="1" showInputMessage="1" showErrorMessage="1" xr:uid="{00000000-0002-0000-0200-000006000000}">
          <x14:formula1>
            <xm:f>PL①!$C$3:$C$6</xm:f>
          </x14:formula1>
          <xm:sqref>R84</xm:sqref>
        </x14:dataValidation>
        <x14:dataValidation type="list" allowBlank="1" showInputMessage="1" showErrorMessage="1" xr:uid="{00000000-0002-0000-0200-000008000000}">
          <x14:formula1>
            <xm:f>PL①!$E$3:$E$15</xm:f>
          </x14:formula1>
          <xm:sqref>J161:J169 R38 R86 R53:AD53 J180:J670</xm:sqref>
        </x14:dataValidation>
        <x14:dataValidation type="list" allowBlank="1" showInputMessage="1" showErrorMessage="1" xr:uid="{00000000-0002-0000-0200-000009000000}">
          <x14:formula1>
            <xm:f>PL①!$G$3:$G$4</xm:f>
          </x14:formula1>
          <xm:sqref>AT131:AT136</xm:sqref>
        </x14:dataValidation>
        <x14:dataValidation type="list" allowBlank="1" showInputMessage="1" showErrorMessage="1" xr:uid="{00000000-0002-0000-0200-00000B000000}">
          <x14:formula1>
            <xm:f>PL①!$I$3:$I$10</xm:f>
          </x14:formula1>
          <xm:sqref>E145</xm:sqref>
        </x14:dataValidation>
        <x14:dataValidation type="list" allowBlank="1" showInputMessage="1" showErrorMessage="1" xr:uid="{00000000-0002-0000-0200-00000D000000}">
          <x14:formula1>
            <xm:f>PL①!$L$4:$L$7</xm:f>
          </x14:formula1>
          <xm:sqref>R63:R65 S63:AD64</xm:sqref>
        </x14:dataValidation>
        <x14:dataValidation type="list" allowBlank="1" showInputMessage="1" showErrorMessage="1" xr:uid="{00000000-0002-0000-0200-00000E000000}">
          <x14:formula1>
            <xm:f>PL①!$A$3:$A$4</xm:f>
          </x14:formula1>
          <xm:sqref>R33</xm:sqref>
        </x14:dataValidation>
        <x14:dataValidation type="list" allowBlank="1" showInputMessage="1" showErrorMessage="1" xr:uid="{00000000-0002-0000-0200-00000F000000}">
          <x14:formula1>
            <xm:f>PL①!$H$28:$H$32</xm:f>
          </x14:formula1>
          <xm:sqref>AJ161:AM169 AJ180:AM670</xm:sqref>
        </x14:dataValidation>
        <x14:dataValidation type="list" allowBlank="1" showInputMessage="1" showErrorMessage="1" xr:uid="{00000000-0002-0000-0200-000010000000}">
          <x14:formula1>
            <xm:f>PL①!$J$28:$J$75</xm:f>
          </x14:formula1>
          <xm:sqref>AD161:AD169 AD180:AF670</xm:sqref>
        </x14:dataValidation>
        <x14:dataValidation type="list" allowBlank="1" showInputMessage="1" showErrorMessage="1" xr:uid="{00000000-0002-0000-0200-000013000000}">
          <x14:formula1>
            <xm:f>PL①!$L$28:$L$30</xm:f>
          </x14:formula1>
          <xm:sqref>R66:AD66</xm:sqref>
        </x14:dataValidation>
        <x14:dataValidation type="list" allowBlank="1" showInputMessage="1" showErrorMessage="1" xr:uid="{00000000-0002-0000-0200-000014000000}">
          <x14:formula1>
            <xm:f>PL①!$K$28:$K$39</xm:f>
          </x14:formula1>
          <xm:sqref>Z57</xm:sqref>
        </x14:dataValidation>
        <x14:dataValidation type="list" allowBlank="1" showInputMessage="1" showErrorMessage="1" xr:uid="{00000000-0002-0000-0200-000016000000}">
          <x14:formula1>
            <xm:f>PL①!$A$28:$A$36</xm:f>
          </x14:formula1>
          <xm:sqref>P180:S670</xm:sqref>
        </x14:dataValidation>
        <x14:dataValidation type="list" allowBlank="1" showInputMessage="1" showErrorMessage="1" xr:uid="{00000000-0002-0000-0200-000018000000}">
          <x14:formula1>
            <xm:f>PL①!$I$3:$I$23</xm:f>
          </x14:formula1>
          <xm:sqref>E146:F154 E161:F169 E180:F670</xm:sqref>
        </x14:dataValidation>
        <x14:dataValidation type="list" allowBlank="1" showInputMessage="1" showErrorMessage="1" xr:uid="{33956A63-2BD3-4053-A9DC-62B08879B64A}">
          <x14:formula1>
            <xm:f>PL①!$A$28:$A$32</xm:f>
          </x14:formula1>
          <xm:sqref>P162:S169</xm:sqref>
        </x14:dataValidation>
        <x14:dataValidation type="list" allowBlank="1" showInputMessage="1" showErrorMessage="1" xr:uid="{00000000-0002-0000-0200-000012000000}">
          <x14:formula1>
            <xm:f>PL①!$D$3:$D$10</xm:f>
          </x14:formula1>
          <xm:sqref>G180:I670 G162:I169</xm:sqref>
        </x14:dataValidation>
        <x14:dataValidation type="list" allowBlank="1" showInputMessage="1" showErrorMessage="1" xr:uid="{D87530DA-E869-41F5-A73E-2EBF08FF0F92}">
          <x14:formula1>
            <xm:f>PL①!$D$8:$D$14</xm:f>
          </x14:formula1>
          <xm:sqref>R37:T37</xm:sqref>
        </x14:dataValidation>
        <x14:dataValidation type="list" allowBlank="1" showInputMessage="1" showErrorMessage="1" xr:uid="{BF30049C-3A3C-4C20-95C8-694E92A7C1D5}">
          <x14:formula1>
            <xm:f>PL①!$D$3:$D$14</xm:f>
          </x14:formula1>
          <xm:sqref>R85:T85 G161:I161</xm:sqref>
        </x14:dataValidation>
        <x14:dataValidation type="list" allowBlank="1" showInputMessage="1" showErrorMessage="1" xr:uid="{79AB15F2-0F01-4EFE-A508-C056117240CE}">
          <x14:formula1>
            <xm:f>PL①!$A$28:$A$29</xm:f>
          </x14:formula1>
          <xm:sqref>P161:S161</xm:sqref>
        </x14:dataValidation>
        <x14:dataValidation type="list" allowBlank="1" showInputMessage="1" showErrorMessage="1" xr:uid="{9B0749C0-C8BE-4DE8-B3E9-B9FB6AF2C782}">
          <x14:formula1>
            <xm:f>PL①!$F$3:$F$33</xm:f>
          </x14:formula1>
          <xm:sqref>M161:O169 M180:O670</xm:sqref>
        </x14:dataValidation>
        <x14:dataValidation type="list" allowBlank="1" showInputMessage="1" showErrorMessage="1" xr:uid="{7C79EDC1-F0CD-4E4E-8FE7-105E04433D18}">
          <x14:formula1>
            <xm:f>PL①!$D$28:$D$29</xm:f>
          </x14:formula1>
          <xm:sqref>AW161:AX169 AW180:AX670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D53"/>
  <sheetViews>
    <sheetView showGridLines="0" zoomScaleNormal="100" workbookViewId="0">
      <selection activeCell="F17" sqref="F17"/>
    </sheetView>
  </sheetViews>
  <sheetFormatPr defaultColWidth="9" defaultRowHeight="13.5" x14ac:dyDescent="0.15"/>
  <cols>
    <col min="1" max="1" width="21.375" customWidth="1"/>
    <col min="2" max="2" width="20.875" customWidth="1"/>
    <col min="3" max="3" width="18.375" customWidth="1"/>
    <col min="4" max="7" width="8.875" customWidth="1"/>
    <col min="9" max="10" width="8.875" style="164" hidden="1" customWidth="1"/>
    <col min="11" max="13" width="8.875" hidden="1" customWidth="1"/>
    <col min="14" max="14" width="17.25" hidden="1" customWidth="1"/>
    <col min="15" max="25" width="9" hidden="1" customWidth="1"/>
  </cols>
  <sheetData>
    <row r="1" spans="1:30" ht="17.25" x14ac:dyDescent="0.15">
      <c r="A1" s="267" t="str">
        <f>IF(入力①申請書項目!R33=PL①!A3,"こちらのシートも入力してください。","変更申請の場合、期間延長を除いて通常は入力する必要はございません。")</f>
        <v>こちらのシートも入力してください。</v>
      </c>
      <c r="I1" s="161"/>
      <c r="J1" s="161"/>
      <c r="K1" s="162"/>
      <c r="L1" s="162"/>
      <c r="M1" s="162"/>
      <c r="N1" s="162"/>
      <c r="O1" s="162"/>
      <c r="P1" s="162"/>
      <c r="Q1" s="162"/>
      <c r="R1" s="162"/>
      <c r="S1" s="162"/>
      <c r="T1" s="162"/>
      <c r="U1" s="162"/>
      <c r="V1" s="162"/>
      <c r="W1" s="162"/>
      <c r="X1" s="162"/>
      <c r="Y1" s="162"/>
    </row>
    <row r="3" spans="1:30" ht="14.25" x14ac:dyDescent="0.15">
      <c r="A3" s="165" t="s">
        <v>598</v>
      </c>
      <c r="E3" s="163" t="s">
        <v>599</v>
      </c>
    </row>
    <row r="4" spans="1:30" ht="14.25" x14ac:dyDescent="0.15">
      <c r="A4" s="166" t="s">
        <v>600</v>
      </c>
      <c r="B4" s="1235" t="s">
        <v>601</v>
      </c>
      <c r="C4" s="619"/>
      <c r="E4" s="160" t="s">
        <v>602</v>
      </c>
    </row>
    <row r="5" spans="1:30" ht="14.25" x14ac:dyDescent="0.15">
      <c r="A5" s="42" t="s">
        <v>603</v>
      </c>
      <c r="B5" s="1236" t="str">
        <f>入力①申請書項目!R42</f>
        <v>株式会社●●●●</v>
      </c>
      <c r="C5" s="1237"/>
    </row>
    <row r="6" spans="1:30" ht="14.25" x14ac:dyDescent="0.15">
      <c r="A6" s="42" t="s">
        <v>80</v>
      </c>
      <c r="B6" s="1236" t="str">
        <f>入力①申請書項目!R46</f>
        <v>○○県○○市○○町○○○○○○</v>
      </c>
      <c r="C6" s="1237"/>
    </row>
    <row r="7" spans="1:30" ht="14.25" x14ac:dyDescent="0.15">
      <c r="A7" s="42" t="s">
        <v>604</v>
      </c>
      <c r="B7" s="259">
        <v>21</v>
      </c>
      <c r="C7" s="259">
        <v>23</v>
      </c>
      <c r="N7" t="str">
        <f>VLOOKUP(B8,L②!A20:B32,2,FALSE)</f>
        <v>製造業</v>
      </c>
      <c r="O7" t="str">
        <f>L①!B2</f>
        <v>中規模事業者</v>
      </c>
      <c r="AD7" s="101"/>
    </row>
    <row r="8" spans="1:30" ht="14.25" x14ac:dyDescent="0.15">
      <c r="A8" s="42" t="s">
        <v>605</v>
      </c>
      <c r="B8" s="1231" t="s">
        <v>606</v>
      </c>
      <c r="C8" s="1238"/>
      <c r="D8" t="s">
        <v>607</v>
      </c>
    </row>
    <row r="9" spans="1:30" ht="12.75" customHeight="1" x14ac:dyDescent="0.15">
      <c r="A9" s="42" t="s">
        <v>608</v>
      </c>
      <c r="B9" s="1231" t="s">
        <v>609</v>
      </c>
      <c r="C9" s="1232"/>
      <c r="D9" t="s">
        <v>610</v>
      </c>
    </row>
    <row r="10" spans="1:30" ht="12.75" hidden="1" customHeight="1" x14ac:dyDescent="0.15"/>
    <row r="11" spans="1:30" ht="12.75" hidden="1" customHeight="1" x14ac:dyDescent="0.15"/>
    <row r="12" spans="1:30" ht="26.25" customHeight="1" x14ac:dyDescent="0.25">
      <c r="A12" s="167" t="s">
        <v>611</v>
      </c>
    </row>
    <row r="13" spans="1:30" ht="28.5" x14ac:dyDescent="0.15">
      <c r="A13" s="168" t="s">
        <v>600</v>
      </c>
      <c r="B13" s="169" t="s">
        <v>612</v>
      </c>
      <c r="C13" s="169" t="s">
        <v>613</v>
      </c>
    </row>
    <row r="14" spans="1:30" ht="15.75" customHeight="1" x14ac:dyDescent="0.15">
      <c r="A14" s="42" t="s">
        <v>614</v>
      </c>
      <c r="B14" s="170" t="str">
        <f>入力③指標!E6</f>
        <v>2025年 3 月期</v>
      </c>
      <c r="C14" s="170" t="str">
        <f>VLOOKUP("年度",入力③指標!D5:J6,入力①申請書項目!R84+2,FALSE)</f>
        <v>2028年 3 月期</v>
      </c>
      <c r="I14" s="171">
        <f>I15*J15*I16*J16*I17*J17*I18*J18*I19*J19*I20*J20*I21*J21*I22*J22*I23*J23*I24*J24*I25*J25*I26*J26*I27*J27*I28*J28</f>
        <v>1</v>
      </c>
    </row>
    <row r="15" spans="1:30" ht="14.25" x14ac:dyDescent="0.15">
      <c r="A15" s="42" t="s">
        <v>615</v>
      </c>
      <c r="B15" s="172">
        <f>入力③指標!E7</f>
        <v>1000000</v>
      </c>
      <c r="C15" s="172">
        <f>VLOOKUP("売上高",入力③指標!C5:J7,入力①申請書項目!R84+3,FALSE)</f>
        <v>1060000</v>
      </c>
      <c r="I15" s="164">
        <f t="shared" ref="I15:I28" si="0">IF(B15="",0,1)</f>
        <v>1</v>
      </c>
      <c r="J15" s="164">
        <f t="shared" ref="J15:J28" si="1">IF(C15="",0,1)</f>
        <v>1</v>
      </c>
    </row>
    <row r="16" spans="1:30" ht="14.25" x14ac:dyDescent="0.15">
      <c r="A16" s="42" t="s">
        <v>616</v>
      </c>
      <c r="B16" s="260">
        <v>950000</v>
      </c>
      <c r="C16" s="172">
        <f>VLOOKUP("売上高",入力③指標!C5:J7,入力①申請書項目!R84+2,FALSE)</f>
        <v>1040000</v>
      </c>
      <c r="I16" s="164">
        <f t="shared" si="0"/>
        <v>1</v>
      </c>
      <c r="J16" s="164">
        <f t="shared" si="1"/>
        <v>1</v>
      </c>
    </row>
    <row r="17" spans="1:29" ht="14.25" x14ac:dyDescent="0.15">
      <c r="A17" s="42" t="s">
        <v>617</v>
      </c>
      <c r="B17" s="173">
        <f>入力①申請書項目!R52</f>
        <v>10000</v>
      </c>
      <c r="C17" s="173">
        <f>B17</f>
        <v>10000</v>
      </c>
      <c r="I17" s="164">
        <f t="shared" si="0"/>
        <v>1</v>
      </c>
      <c r="J17" s="164">
        <f t="shared" si="1"/>
        <v>1</v>
      </c>
    </row>
    <row r="18" spans="1:29" ht="14.25" x14ac:dyDescent="0.15">
      <c r="A18" s="42" t="s">
        <v>618</v>
      </c>
      <c r="B18" s="172">
        <f>入力③指標!E15</f>
        <v>100000</v>
      </c>
      <c r="C18" s="172">
        <f>VLOOKUP(A18,入力③指標!C15:J15,入力①申請書項目!R84+3,FALSE)</f>
        <v>150000</v>
      </c>
      <c r="I18" s="164">
        <f t="shared" si="0"/>
        <v>1</v>
      </c>
      <c r="J18" s="164">
        <f t="shared" si="1"/>
        <v>1</v>
      </c>
    </row>
    <row r="19" spans="1:29" ht="14.25" x14ac:dyDescent="0.15">
      <c r="A19" s="42" t="s">
        <v>619</v>
      </c>
      <c r="B19" s="260">
        <v>660274</v>
      </c>
      <c r="C19" s="260">
        <v>600000</v>
      </c>
      <c r="I19" s="164">
        <f t="shared" si="0"/>
        <v>1</v>
      </c>
      <c r="J19" s="164">
        <f t="shared" si="1"/>
        <v>1</v>
      </c>
    </row>
    <row r="20" spans="1:29" ht="14.25" x14ac:dyDescent="0.15">
      <c r="A20" s="42" t="s">
        <v>620</v>
      </c>
      <c r="B20" s="260">
        <v>474797</v>
      </c>
      <c r="C20" s="260">
        <v>1000000</v>
      </c>
      <c r="I20" s="164">
        <f t="shared" si="0"/>
        <v>1</v>
      </c>
      <c r="J20" s="164">
        <f t="shared" si="1"/>
        <v>1</v>
      </c>
    </row>
    <row r="21" spans="1:29" ht="14.25" x14ac:dyDescent="0.15">
      <c r="A21" s="42" t="s">
        <v>621</v>
      </c>
      <c r="B21" s="386">
        <f>入力③指標!E10+入力③指標!E14</f>
        <v>200000</v>
      </c>
      <c r="C21" s="260">
        <v>500000</v>
      </c>
      <c r="I21" s="164">
        <f t="shared" si="0"/>
        <v>1</v>
      </c>
      <c r="J21" s="164">
        <f t="shared" si="1"/>
        <v>1</v>
      </c>
    </row>
    <row r="22" spans="1:29" ht="14.25" x14ac:dyDescent="0.15">
      <c r="A22" s="42" t="s">
        <v>622</v>
      </c>
      <c r="B22" s="260">
        <v>912793</v>
      </c>
      <c r="C22" s="260">
        <v>1000000</v>
      </c>
      <c r="I22" s="164">
        <f t="shared" si="0"/>
        <v>1</v>
      </c>
      <c r="J22" s="164">
        <f t="shared" si="1"/>
        <v>1</v>
      </c>
      <c r="U22" t="s">
        <v>623</v>
      </c>
      <c r="V22" t="s">
        <v>624</v>
      </c>
      <c r="W22" t="s">
        <v>625</v>
      </c>
      <c r="X22" t="s">
        <v>626</v>
      </c>
    </row>
    <row r="23" spans="1:29" ht="14.25" x14ac:dyDescent="0.15">
      <c r="A23" s="42" t="s">
        <v>627</v>
      </c>
      <c r="B23" s="260">
        <v>1668387</v>
      </c>
      <c r="C23" s="260">
        <v>1000000</v>
      </c>
      <c r="I23" s="164">
        <f t="shared" si="0"/>
        <v>1</v>
      </c>
      <c r="J23" s="164">
        <f t="shared" si="1"/>
        <v>1</v>
      </c>
      <c r="R23" t="s">
        <v>628</v>
      </c>
      <c r="U23" s="174">
        <f>VLOOKUP($B$9&amp;$O$7,L③!$E2:$K59,4)</f>
        <v>-0.15892812761997999</v>
      </c>
      <c r="V23" s="174">
        <f>VLOOKUP($B$9&amp;$O$7,L③!$E2:$K59,5)</f>
        <v>-6.4980594581149395E-2</v>
      </c>
      <c r="W23" s="174">
        <f>VLOOKUP($B$9&amp;$O$7,L③!$E2:$K59,6)</f>
        <v>3.0701792783880601E-2</v>
      </c>
      <c r="X23" s="174">
        <f>VLOOKUP($B$9&amp;$O$7,L③!$E2:$K59,7)</f>
        <v>0.15884818695928701</v>
      </c>
    </row>
    <row r="24" spans="1:29" ht="14.25" x14ac:dyDescent="0.15">
      <c r="A24" s="42" t="s">
        <v>629</v>
      </c>
      <c r="B24" s="260">
        <v>671040</v>
      </c>
      <c r="C24" s="260">
        <v>500000</v>
      </c>
      <c r="I24" s="164">
        <f t="shared" si="0"/>
        <v>1</v>
      </c>
      <c r="J24" s="164">
        <f t="shared" si="1"/>
        <v>1</v>
      </c>
      <c r="R24" t="s">
        <v>630</v>
      </c>
      <c r="U24" s="174">
        <f>VLOOKUP($B$9&amp;$O$7,L④!$E2:$K59,4)</f>
        <v>-0.111709859011327</v>
      </c>
      <c r="V24" s="174">
        <f>VLOOKUP($B$9&amp;$O$7,L④!$E2:$K59,5)</f>
        <v>-1.7449061640255399E-2</v>
      </c>
      <c r="W24" s="174">
        <f>VLOOKUP($B$9&amp;$O$7,L④!$E2:$K59,6)</f>
        <v>3.8617096032980497E-2</v>
      </c>
      <c r="X24" s="174">
        <f>VLOOKUP($B$9&amp;$O$7,L④!$E2:$K59,7)</f>
        <v>9.0682364326573603E-2</v>
      </c>
    </row>
    <row r="25" spans="1:29" ht="14.25" x14ac:dyDescent="0.15">
      <c r="A25" s="42" t="s">
        <v>631</v>
      </c>
      <c r="B25" s="260">
        <v>270760</v>
      </c>
      <c r="C25" s="260">
        <v>200000</v>
      </c>
      <c r="I25" s="164">
        <f t="shared" si="0"/>
        <v>1</v>
      </c>
      <c r="J25" s="164">
        <f t="shared" si="1"/>
        <v>1</v>
      </c>
      <c r="R25" t="s">
        <v>632</v>
      </c>
      <c r="U25" s="175">
        <f>VLOOKUP($B$9&amp;$O$7,L⑤!$E2:$K59,4)</f>
        <v>-1879.69803921569</v>
      </c>
      <c r="V25" s="175">
        <f>VLOOKUP($B$9&amp;$O$7,L⑤!$E2:$K59,5)</f>
        <v>-208.13333333333301</v>
      </c>
      <c r="W25" s="175">
        <f>VLOOKUP($B$9&amp;$O$7,L⑤!$E2:$K59,6)</f>
        <v>1286.55555555556</v>
      </c>
      <c r="X25" s="175">
        <f>VLOOKUP($B$9&amp;$O$7,L⑤!$E2:$K59,7)</f>
        <v>3698.5518518518502</v>
      </c>
    </row>
    <row r="26" spans="1:29" ht="14.25" x14ac:dyDescent="0.15">
      <c r="A26" s="42" t="s">
        <v>633</v>
      </c>
      <c r="B26" s="260">
        <v>439285</v>
      </c>
      <c r="C26" s="260">
        <v>600000</v>
      </c>
      <c r="I26" s="164">
        <f t="shared" si="0"/>
        <v>1</v>
      </c>
      <c r="J26" s="164">
        <f t="shared" si="1"/>
        <v>1</v>
      </c>
      <c r="R26" t="s">
        <v>634</v>
      </c>
      <c r="U26" s="176">
        <f>VLOOKUP($B$9&amp;$O$7,L⑥!$E2:$K59,4)</f>
        <v>63.707990376092198</v>
      </c>
      <c r="V26" s="176">
        <f>VLOOKUP($B$9&amp;$O$7,L⑥!$E2:$K59,5)</f>
        <v>16.337810886907601</v>
      </c>
      <c r="W26" s="176">
        <f>VLOOKUP($B$9&amp;$O$7,L⑥!$E2:$K59,6)</f>
        <v>4.3512653166909097</v>
      </c>
      <c r="X26" s="176">
        <f>VLOOKUP($B$9&amp;$O$7,L⑥!$E2:$K59,7)</f>
        <v>0.41750987166831199</v>
      </c>
    </row>
    <row r="27" spans="1:29" ht="14.25" x14ac:dyDescent="0.15">
      <c r="A27" s="42" t="s">
        <v>635</v>
      </c>
      <c r="B27" s="260">
        <v>373206</v>
      </c>
      <c r="C27" s="260">
        <v>300000</v>
      </c>
      <c r="I27" s="164">
        <f t="shared" si="0"/>
        <v>1</v>
      </c>
      <c r="J27" s="164">
        <f t="shared" si="1"/>
        <v>1</v>
      </c>
      <c r="R27" t="s">
        <v>636</v>
      </c>
      <c r="U27" s="176">
        <f>VLOOKUP($B$9&amp;$O$7,L⑦!$E2:$K59,4)</f>
        <v>4.8071662806134503</v>
      </c>
      <c r="V27" s="176">
        <f>VLOOKUP($B$9&amp;$O$7,L⑦!$E2:$K59,5)</f>
        <v>2.7768231798290399</v>
      </c>
      <c r="W27" s="176">
        <f>VLOOKUP($B$9&amp;$O$7,L⑦!$E2:$K59,6)</f>
        <v>1.3566671731232001</v>
      </c>
      <c r="X27" s="176">
        <f>VLOOKUP($B$9&amp;$O$7,L⑦!$E2:$K59,7)</f>
        <v>0.44210001377691299</v>
      </c>
    </row>
    <row r="28" spans="1:29" ht="14.25" x14ac:dyDescent="0.15">
      <c r="A28" s="42" t="s">
        <v>637</v>
      </c>
      <c r="B28" s="260">
        <v>463324</v>
      </c>
      <c r="C28" s="260">
        <v>400000</v>
      </c>
      <c r="I28" s="164">
        <f t="shared" si="0"/>
        <v>1</v>
      </c>
      <c r="J28" s="164">
        <f t="shared" si="1"/>
        <v>1</v>
      </c>
      <c r="R28" t="s">
        <v>638</v>
      </c>
      <c r="U28" s="174">
        <f>VLOOKUP($B$9&amp;$O$7,L⑧!$E2:$K59,4)</f>
        <v>-0.25474430308899298</v>
      </c>
      <c r="V28" s="174">
        <f>VLOOKUP($B$9&amp;$O$7,L⑧!$E2:$K59,5)</f>
        <v>0.111120842620685</v>
      </c>
      <c r="W28" s="174">
        <f>VLOOKUP($B$9&amp;$O$7,L⑧!$E2:$K59,6)</f>
        <v>0.45251412537645802</v>
      </c>
      <c r="X28" s="174">
        <f>VLOOKUP($B$9&amp;$O$7,L⑧!$E2:$K59,7)</f>
        <v>0.70270847067183995</v>
      </c>
      <c r="Z28" s="174"/>
      <c r="AA28" s="174"/>
      <c r="AB28" s="174"/>
      <c r="AC28" s="174"/>
    </row>
    <row r="29" spans="1:29" ht="14.25" x14ac:dyDescent="0.15">
      <c r="A29" s="177" t="s">
        <v>639</v>
      </c>
      <c r="B29" s="165" t="s">
        <v>640</v>
      </c>
    </row>
    <row r="30" spans="1:29" ht="14.25" hidden="1" x14ac:dyDescent="0.15">
      <c r="A30" s="177"/>
      <c r="B30" s="165"/>
    </row>
    <row r="31" spans="1:29" ht="14.25" hidden="1" x14ac:dyDescent="0.15">
      <c r="A31" s="177"/>
      <c r="B31" s="165"/>
    </row>
    <row r="33" spans="1:16" ht="14.25" x14ac:dyDescent="0.15">
      <c r="A33" s="165" t="s">
        <v>641</v>
      </c>
      <c r="B33" s="165"/>
      <c r="C33" s="165"/>
      <c r="D33" s="165"/>
      <c r="E33" s="165"/>
      <c r="F33" s="165"/>
      <c r="G33" s="165"/>
      <c r="K33" s="165"/>
      <c r="L33" s="165"/>
      <c r="M33" s="165"/>
    </row>
    <row r="34" spans="1:16" ht="14.25" x14ac:dyDescent="0.15">
      <c r="A34" s="178" t="s">
        <v>642</v>
      </c>
      <c r="B34" s="179" t="s">
        <v>643</v>
      </c>
      <c r="C34" s="179" t="s">
        <v>644</v>
      </c>
    </row>
    <row r="35" spans="1:16" ht="14.25" x14ac:dyDescent="0.15">
      <c r="A35" s="180" t="s">
        <v>645</v>
      </c>
      <c r="B35" s="181">
        <f>B15/B16-1</f>
        <v>5.2631578947368363E-2</v>
      </c>
      <c r="C35" s="42">
        <f>IF(AND(B35&gt;=X23),5,IF(AND(B35&gt;=W23,B35&lt;X23),4,IF(AND(B35&gt;=V23,B35&lt;W23),3,IF(AND(B35&gt;=U23,B35&lt;V23),2,IF(AND(B35&lt;U23),1)))))</f>
        <v>4</v>
      </c>
    </row>
    <row r="36" spans="1:16" ht="14.25" x14ac:dyDescent="0.15">
      <c r="A36" s="180" t="s">
        <v>646</v>
      </c>
      <c r="B36" s="181">
        <f>B18/B15</f>
        <v>0.1</v>
      </c>
      <c r="C36" s="42">
        <f>IF(AND(B36&gt;=X24),5,IF(AND(B36&gt;=W24,B36&lt;X24),4,IF(AND(B36&gt;=V24,B36&lt;W24),3,IF(AND(B36&gt;=U24,B36&lt;V24),2,IF(AND(B36&lt;U24),1)))))</f>
        <v>5</v>
      </c>
    </row>
    <row r="37" spans="1:16" ht="14.25" x14ac:dyDescent="0.15">
      <c r="A37" s="180" t="s">
        <v>647</v>
      </c>
      <c r="B37" s="182">
        <f>B18/B7</f>
        <v>4761.9047619047615</v>
      </c>
      <c r="C37" s="42">
        <f>IF(AND(B37&gt;=X25),5,IF(AND(B37&gt;=W25,B37&lt;X25),4,IF(AND(B37&gt;=V25,B37&lt;W25),3,IF(AND(B37&gt;=U25,B37&lt;V25),2,IF(AND(B37&lt;U25),1)))))</f>
        <v>5</v>
      </c>
    </row>
    <row r="38" spans="1:16" ht="14.25" x14ac:dyDescent="0.15">
      <c r="A38" s="180" t="s">
        <v>648</v>
      </c>
      <c r="B38" s="183">
        <f>(B19-B20)/(B18+B21)</f>
        <v>0.61825666666666668</v>
      </c>
      <c r="C38" s="42">
        <f>IF(((B18+B21)&lt;0),1,IF(AND(B38&lt;X26),5,IF(AND(B38&gt;=X26,B38&lt;W26),4,IF(AND(B38&gt;=W26,B38&lt;V26),3,IF(AND(B38&gt;=V26,B38&lt;U26),2,IF(AND(B38&gt;=U26),1))))))</f>
        <v>4</v>
      </c>
    </row>
    <row r="39" spans="1:16" ht="14.25" x14ac:dyDescent="0.15">
      <c r="A39" s="180" t="s">
        <v>649</v>
      </c>
      <c r="B39" s="183">
        <f>(B24+B25+B26-B27-B28)/B15*12</f>
        <v>6.5346600000000006</v>
      </c>
      <c r="C39" s="42">
        <f>IF(AND(B39&lt;X27),5,IF(AND(B39&gt;=X27,B39&lt;W27),4,IF(AND(B39&gt;=W27,B39&lt;V27),3,IF(AND(B39&gt;=V27,B39&lt;U27),2,IF(AND(B39&gt;=U27),1)))))</f>
        <v>1</v>
      </c>
    </row>
    <row r="40" spans="1:16" ht="14.25" x14ac:dyDescent="0.15">
      <c r="A40" s="180" t="s">
        <v>650</v>
      </c>
      <c r="B40" s="181">
        <f>B22/(B22+B23)</f>
        <v>0.35363399685415198</v>
      </c>
      <c r="C40" s="42">
        <f>IF(AND(B40&gt;=X28),5,IF(AND(B40&gt;=W28,B40&lt;X28),4,IF(AND(B40&gt;=V28,B40&lt;W28),3,IF(AND(B40&gt;=U28,B40&lt;V28),2,IF(AND(B40&lt;U28),1)))))</f>
        <v>3</v>
      </c>
    </row>
    <row r="41" spans="1:16" x14ac:dyDescent="0.15">
      <c r="A41" s="1233" t="s">
        <v>651</v>
      </c>
      <c r="B41" s="1234"/>
      <c r="C41" s="1234"/>
    </row>
    <row r="42" spans="1:16" ht="14.25" hidden="1" x14ac:dyDescent="0.15">
      <c r="A42" s="184"/>
    </row>
    <row r="43" spans="1:16" hidden="1" x14ac:dyDescent="0.15"/>
    <row r="44" spans="1:16" ht="11.25" customHeight="1" x14ac:dyDescent="0.15"/>
    <row r="45" spans="1:16" x14ac:dyDescent="0.15">
      <c r="A45" s="164" t="s">
        <v>652</v>
      </c>
      <c r="B45" s="164"/>
      <c r="C45" s="164"/>
      <c r="D45" s="164"/>
      <c r="E45" s="164"/>
      <c r="F45" s="164"/>
      <c r="G45" s="164"/>
      <c r="K45" s="164"/>
      <c r="L45" s="164"/>
      <c r="M45" s="164"/>
    </row>
    <row r="46" spans="1:16" ht="14.25" x14ac:dyDescent="0.15">
      <c r="A46" s="185" t="s">
        <v>653</v>
      </c>
      <c r="B46" s="179" t="s">
        <v>643</v>
      </c>
      <c r="C46" s="179" t="s">
        <v>644</v>
      </c>
    </row>
    <row r="47" spans="1:16" x14ac:dyDescent="0.15">
      <c r="A47" s="186" t="s">
        <v>654</v>
      </c>
      <c r="B47" s="181">
        <f>C15/C16-1</f>
        <v>1.9230769230769162E-2</v>
      </c>
      <c r="C47" s="42">
        <f>IF(AND(B47&gt;=X23),5,IF(AND(B47&gt;=W23,B47&lt;X23),4,IF(AND(B47&gt;=V23,B47&lt;W23),3,IF(AND(B47&gt;=U23,B47&lt;V23),2,IF(AND(B47&lt;U23),1)))))</f>
        <v>3</v>
      </c>
      <c r="O47" s="181" t="e">
        <f>O15/O16-1</f>
        <v>#DIV/0!</v>
      </c>
      <c r="P47" s="42" t="e">
        <f>IF(AND(O47&gt;=AB23),5,IF(AND(O47&gt;=AA23,O47&lt;AB23),4,IF(AND(O47&gt;=Z23,O47&lt;AA23),3,IF(AND(O47&gt;=Y23,O47&lt;Z23),2,IF(AND(O47&lt;Y23),1)))))</f>
        <v>#DIV/0!</v>
      </c>
    </row>
    <row r="48" spans="1:16" x14ac:dyDescent="0.15">
      <c r="A48" s="186" t="s">
        <v>655</v>
      </c>
      <c r="B48" s="181">
        <f>C18/C15</f>
        <v>0.14150943396226415</v>
      </c>
      <c r="C48" s="42">
        <f>IF(AND(B48&gt;=X24),5,IF(AND(B48&gt;=W24,B48&lt;X24),4,IF(AND(B48&gt;=V24,B48&lt;W24),3,IF(AND(B48&gt;=U24,B48&lt;V24),2,IF(AND(B48&lt;U24),1)))))</f>
        <v>5</v>
      </c>
      <c r="O48" s="181" t="e">
        <f>O18/O15</f>
        <v>#DIV/0!</v>
      </c>
      <c r="P48" s="42" t="e">
        <f>IF(AND(O48&gt;=AB24),5,IF(AND(O48&gt;=AA24,O48&lt;AB24),4,IF(AND(O48&gt;=Z24,O48&lt;AA24),3,IF(AND(O48&gt;=Y24,O48&lt;Z24),2,IF(AND(O48&lt;Y24),1)))))</f>
        <v>#DIV/0!</v>
      </c>
    </row>
    <row r="49" spans="1:16" x14ac:dyDescent="0.15">
      <c r="A49" s="186" t="s">
        <v>656</v>
      </c>
      <c r="B49" s="182">
        <f>C18/C7</f>
        <v>6521.739130434783</v>
      </c>
      <c r="C49" s="42">
        <f>IF(AND(B49&gt;=X25),5,IF(AND(B49&gt;=W25,B49&lt;X25),4,IF(AND(B49&gt;=V25,B49&lt;W25),3,IF(AND(B49&gt;=U25,B49&lt;V25),2,IF(AND(B49&lt;U25),1)))))</f>
        <v>5</v>
      </c>
      <c r="O49" s="182" t="e">
        <f>O18/O6</f>
        <v>#DIV/0!</v>
      </c>
      <c r="P49" s="42" t="e">
        <f>IF(AND(O49&gt;=AB25),5,IF(AND(O49&gt;=AA25,O49&lt;AB25),4,IF(AND(O49&gt;=Z25,O49&lt;AA25),3,IF(AND(O49&gt;=Y25,O49&lt;Z25),2,IF(AND(O49&lt;Y25),1)))))</f>
        <v>#DIV/0!</v>
      </c>
    </row>
    <row r="50" spans="1:16" x14ac:dyDescent="0.15">
      <c r="A50" s="186" t="s">
        <v>657</v>
      </c>
      <c r="B50" s="183">
        <f>(C19-C20)/(C18+C21)</f>
        <v>-0.61538461538461542</v>
      </c>
      <c r="C50" s="42">
        <f>IF(((B18+B21)&lt;0),1,IF(AND(B50&lt;X26),5,IF(AND(B50&gt;=X26,B50&lt;W26),4,IF(AND(B50&gt;=W26,B50&lt;V26),3,IF(AND(B50&gt;=V26,B50&lt;U26),2,IF(AND(B50&gt;=U26),1))))))</f>
        <v>5</v>
      </c>
      <c r="O50" s="183" t="e">
        <f>(O19-O20)/(O18+O21)</f>
        <v>#DIV/0!</v>
      </c>
      <c r="P50" s="42" t="e">
        <f>IF(((O18+O21)&lt;0),1,IF(AND(O50&lt;AB26),5,IF(AND(O50&gt;=AB26,O50&lt;AA26),4,IF(AND(O50&gt;=AA26,O50&lt;Z26),3,IF(AND(O50&gt;=Z26,O50&lt;Y26),2,IF(AND(O50&gt;=Y26),1))))))</f>
        <v>#DIV/0!</v>
      </c>
    </row>
    <row r="51" spans="1:16" x14ac:dyDescent="0.15">
      <c r="A51" s="186" t="s">
        <v>658</v>
      </c>
      <c r="B51" s="183">
        <f>(C24+C25+C26-C27-C28)/C15*12</f>
        <v>6.7924528301886795</v>
      </c>
      <c r="C51" s="42">
        <f>IF(AND(B51&lt;X27),5,IF(AND(B51&gt;=X27,B51&lt;W27),4,IF(AND(B51&gt;=W27,B51&lt;V27),3,IF(AND(B51&gt;=V27,B51&lt;U27),2,IF(AND(B51&gt;=U27),1)))))</f>
        <v>1</v>
      </c>
      <c r="O51" s="183" t="e">
        <f>(O24+O25+O26-O27-O28)/O15*12</f>
        <v>#DIV/0!</v>
      </c>
      <c r="P51" s="42" t="e">
        <f>IF(AND(O51&lt;AB27),5,IF(AND(O51&gt;=AB27,O51&lt;AA27),4,IF(AND(O51&gt;=AA27,O51&lt;Z27),3,IF(AND(O51&gt;=Z27,O51&lt;Y27),2,IF(AND(O51&gt;=Y27),1)))))</f>
        <v>#DIV/0!</v>
      </c>
    </row>
    <row r="52" spans="1:16" x14ac:dyDescent="0.15">
      <c r="A52" s="186" t="s">
        <v>659</v>
      </c>
      <c r="B52" s="181">
        <f>C22/(C22+C23)</f>
        <v>0.5</v>
      </c>
      <c r="C52" s="42">
        <f>IF(AND(B52&gt;=X28),5,IF(AND(B52&gt;=W28,B52&lt;X28),4,IF(AND(B52&gt;=V28,B52&lt;W28),3,IF(AND(B52&gt;=U28,B52&lt;V28),2,IF(AND(B52&lt;U28),1)))))</f>
        <v>4</v>
      </c>
      <c r="O52" s="181" t="e">
        <f>O22/(O22+O23)</f>
        <v>#DIV/0!</v>
      </c>
      <c r="P52" s="42" t="e">
        <f>IF(AND(O52&gt;=AB28),5,IF(AND(O52&gt;=AA28,O52&lt;AB28),4,IF(AND(O52&gt;=Z28,O52&lt;AA28),3,IF(AND(O52&gt;=Y28,O52&lt;Z28),2,IF(AND(O52&lt;Y28),1)))))</f>
        <v>#DIV/0!</v>
      </c>
    </row>
    <row r="53" spans="1:16" x14ac:dyDescent="0.15">
      <c r="A53" s="1233" t="s">
        <v>651</v>
      </c>
      <c r="B53" s="1234"/>
      <c r="C53" s="1234"/>
    </row>
  </sheetData>
  <sheetProtection algorithmName="SHA-512" hashValue="QHIghaGPLfF6qJnhBo1cTtP59X62R70DyIWRo3YDtsCISGDrZvHaiiEaMtBa5rYjmG3U6iKo7diSPAs5sbkHHA==" saltValue="a0T/rD0m7WG7ivsI3KRxRA==" spinCount="100000" sheet="1" objects="1" scenarios="1"/>
  <mergeCells count="7">
    <mergeCell ref="B9:C9"/>
    <mergeCell ref="A41:C41"/>
    <mergeCell ref="A53:C53"/>
    <mergeCell ref="B4:C4"/>
    <mergeCell ref="B5:C5"/>
    <mergeCell ref="B6:C6"/>
    <mergeCell ref="B8:C8"/>
  </mergeCells>
  <phoneticPr fontId="1"/>
  <dataValidations count="1">
    <dataValidation type="list" allowBlank="1" showInputMessage="1" showErrorMessage="1" sqref="B9" xr:uid="{00000000-0002-0000-0300-000000000000}">
      <formula1>INDIRECT($N$7)</formula1>
    </dataValidation>
  </dataValidations>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4B91F447-7865-4D00-9609-ED04555AEDDB}">
            <xm:f>入力①申請書項目!$R$33=PL①!$A$4</xm:f>
            <x14:dxf>
              <fill>
                <patternFill>
                  <bgColor theme="1" tint="0.34998626667073579"/>
                </patternFill>
              </fill>
            </x14:dxf>
          </x14:cfRule>
          <xm:sqref>A2:XFD1048576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L②!$A$20:$A$33</xm:f>
          </x14:formula1>
          <xm:sqref>B8:C8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VQ35"/>
  <sheetViews>
    <sheetView showGridLines="0" zoomScaleNormal="100" workbookViewId="0">
      <selection activeCell="M19" sqref="M19"/>
    </sheetView>
  </sheetViews>
  <sheetFormatPr defaultColWidth="0" defaultRowHeight="13.5" x14ac:dyDescent="0.15"/>
  <cols>
    <col min="1" max="1" width="2.875" customWidth="1"/>
    <col min="2" max="2" width="4.875" customWidth="1"/>
    <col min="3" max="3" width="13.125" customWidth="1"/>
    <col min="4" max="4" width="19.875" customWidth="1"/>
    <col min="5" max="10" width="12.875" customWidth="1"/>
    <col min="11" max="11" width="10" customWidth="1"/>
    <col min="12" max="14" width="9" customWidth="1"/>
    <col min="15" max="18" width="0" hidden="1" customWidth="1"/>
    <col min="19" max="26" width="9" customWidth="1"/>
    <col min="27" max="256" width="9" hidden="1"/>
    <col min="257" max="257" width="2.875" hidden="1"/>
    <col min="258" max="258" width="4.875" hidden="1"/>
    <col min="259" max="259" width="11.25" hidden="1"/>
    <col min="260" max="260" width="19.75" hidden="1"/>
    <col min="261" max="264" width="9.375" hidden="1"/>
    <col min="265" max="265" width="3.375" hidden="1"/>
    <col min="266" max="512" width="9" hidden="1"/>
    <col min="513" max="513" width="2.875" hidden="1"/>
    <col min="514" max="514" width="4.875" hidden="1"/>
    <col min="515" max="515" width="11.25" hidden="1"/>
    <col min="516" max="516" width="19.75" hidden="1"/>
    <col min="517" max="520" width="9.375" hidden="1"/>
    <col min="521" max="521" width="3.375" hidden="1"/>
    <col min="522" max="768" width="9" hidden="1"/>
    <col min="769" max="769" width="2.875" hidden="1"/>
    <col min="770" max="770" width="4.875" hidden="1"/>
    <col min="771" max="771" width="11.25" hidden="1"/>
    <col min="772" max="772" width="19.75" hidden="1"/>
    <col min="773" max="776" width="9.375" hidden="1"/>
    <col min="777" max="777" width="3.375" hidden="1"/>
    <col min="778" max="1024" width="9" hidden="1"/>
    <col min="1025" max="1025" width="2.875" hidden="1"/>
    <col min="1026" max="1026" width="4.875" hidden="1"/>
    <col min="1027" max="1027" width="11.25" hidden="1"/>
    <col min="1028" max="1028" width="19.75" hidden="1"/>
    <col min="1029" max="1032" width="9.375" hidden="1"/>
    <col min="1033" max="1033" width="3.375" hidden="1"/>
    <col min="1034" max="1280" width="9" hidden="1"/>
    <col min="1281" max="1281" width="2.875" hidden="1"/>
    <col min="1282" max="1282" width="4.875" hidden="1"/>
    <col min="1283" max="1283" width="11.25" hidden="1"/>
    <col min="1284" max="1284" width="19.75" hidden="1"/>
    <col min="1285" max="1288" width="9.375" hidden="1"/>
    <col min="1289" max="1289" width="3.375" hidden="1"/>
    <col min="1290" max="1536" width="9" hidden="1"/>
    <col min="1537" max="1537" width="2.875" hidden="1"/>
    <col min="1538" max="1538" width="4.875" hidden="1"/>
    <col min="1539" max="1539" width="11.25" hidden="1"/>
    <col min="1540" max="1540" width="19.75" hidden="1"/>
    <col min="1541" max="1544" width="9.375" hidden="1"/>
    <col min="1545" max="1545" width="3.375" hidden="1"/>
    <col min="1546" max="1792" width="9" hidden="1"/>
    <col min="1793" max="1793" width="2.875" hidden="1"/>
    <col min="1794" max="1794" width="4.875" hidden="1"/>
    <col min="1795" max="1795" width="11.25" hidden="1"/>
    <col min="1796" max="1796" width="19.75" hidden="1"/>
    <col min="1797" max="1800" width="9.375" hidden="1"/>
    <col min="1801" max="1801" width="3.375" hidden="1"/>
    <col min="1802" max="2048" width="9" hidden="1"/>
    <col min="2049" max="2049" width="2.875" hidden="1"/>
    <col min="2050" max="2050" width="4.875" hidden="1"/>
    <col min="2051" max="2051" width="11.25" hidden="1"/>
    <col min="2052" max="2052" width="19.75" hidden="1"/>
    <col min="2053" max="2056" width="9.375" hidden="1"/>
    <col min="2057" max="2057" width="3.375" hidden="1"/>
    <col min="2058" max="2304" width="9" hidden="1"/>
    <col min="2305" max="2305" width="2.875" hidden="1"/>
    <col min="2306" max="2306" width="4.875" hidden="1"/>
    <col min="2307" max="2307" width="11.25" hidden="1"/>
    <col min="2308" max="2308" width="19.75" hidden="1"/>
    <col min="2309" max="2312" width="9.375" hidden="1"/>
    <col min="2313" max="2313" width="3.375" hidden="1"/>
    <col min="2314" max="2560" width="9" hidden="1"/>
    <col min="2561" max="2561" width="2.875" hidden="1"/>
    <col min="2562" max="2562" width="4.875" hidden="1"/>
    <col min="2563" max="2563" width="11.25" hidden="1"/>
    <col min="2564" max="2564" width="19.75" hidden="1"/>
    <col min="2565" max="2568" width="9.375" hidden="1"/>
    <col min="2569" max="2569" width="3.375" hidden="1"/>
    <col min="2570" max="2816" width="9" hidden="1"/>
    <col min="2817" max="2817" width="2.875" hidden="1"/>
    <col min="2818" max="2818" width="4.875" hidden="1"/>
    <col min="2819" max="2819" width="11.25" hidden="1"/>
    <col min="2820" max="2820" width="19.75" hidden="1"/>
    <col min="2821" max="2824" width="9.375" hidden="1"/>
    <col min="2825" max="2825" width="3.375" hidden="1"/>
    <col min="2826" max="3072" width="9" hidden="1"/>
    <col min="3073" max="3073" width="2.875" hidden="1"/>
    <col min="3074" max="3074" width="4.875" hidden="1"/>
    <col min="3075" max="3075" width="11.25" hidden="1"/>
    <col min="3076" max="3076" width="19.75" hidden="1"/>
    <col min="3077" max="3080" width="9.375" hidden="1"/>
    <col min="3081" max="3081" width="3.375" hidden="1"/>
    <col min="3082" max="3328" width="9" hidden="1"/>
    <col min="3329" max="3329" width="2.875" hidden="1"/>
    <col min="3330" max="3330" width="4.875" hidden="1"/>
    <col min="3331" max="3331" width="11.25" hidden="1"/>
    <col min="3332" max="3332" width="19.75" hidden="1"/>
    <col min="3333" max="3336" width="9.375" hidden="1"/>
    <col min="3337" max="3337" width="3.375" hidden="1"/>
    <col min="3338" max="3584" width="9" hidden="1"/>
    <col min="3585" max="3585" width="2.875" hidden="1"/>
    <col min="3586" max="3586" width="4.875" hidden="1"/>
    <col min="3587" max="3587" width="11.25" hidden="1"/>
    <col min="3588" max="3588" width="19.75" hidden="1"/>
    <col min="3589" max="3592" width="9.375" hidden="1"/>
    <col min="3593" max="3593" width="3.375" hidden="1"/>
    <col min="3594" max="3840" width="9" hidden="1"/>
    <col min="3841" max="3841" width="2.875" hidden="1"/>
    <col min="3842" max="3842" width="4.875" hidden="1"/>
    <col min="3843" max="3843" width="11.25" hidden="1"/>
    <col min="3844" max="3844" width="19.75" hidden="1"/>
    <col min="3845" max="3848" width="9.375" hidden="1"/>
    <col min="3849" max="3849" width="3.375" hidden="1"/>
    <col min="3850" max="4096" width="9" hidden="1"/>
    <col min="4097" max="4097" width="2.875" hidden="1"/>
    <col min="4098" max="4098" width="4.875" hidden="1"/>
    <col min="4099" max="4099" width="11.25" hidden="1"/>
    <col min="4100" max="4100" width="19.75" hidden="1"/>
    <col min="4101" max="4104" width="9.375" hidden="1"/>
    <col min="4105" max="4105" width="3.375" hidden="1"/>
    <col min="4106" max="4352" width="9" hidden="1"/>
    <col min="4353" max="4353" width="2.875" hidden="1"/>
    <col min="4354" max="4354" width="4.875" hidden="1"/>
    <col min="4355" max="4355" width="11.25" hidden="1"/>
    <col min="4356" max="4356" width="19.75" hidden="1"/>
    <col min="4357" max="4360" width="9.375" hidden="1"/>
    <col min="4361" max="4361" width="3.375" hidden="1"/>
    <col min="4362" max="4608" width="9" hidden="1"/>
    <col min="4609" max="4609" width="2.875" hidden="1"/>
    <col min="4610" max="4610" width="4.875" hidden="1"/>
    <col min="4611" max="4611" width="11.25" hidden="1"/>
    <col min="4612" max="4612" width="19.75" hidden="1"/>
    <col min="4613" max="4616" width="9.375" hidden="1"/>
    <col min="4617" max="4617" width="3.375" hidden="1"/>
    <col min="4618" max="4864" width="9" hidden="1"/>
    <col min="4865" max="4865" width="2.875" hidden="1"/>
    <col min="4866" max="4866" width="4.875" hidden="1"/>
    <col min="4867" max="4867" width="11.25" hidden="1"/>
    <col min="4868" max="4868" width="19.75" hidden="1"/>
    <col min="4869" max="4872" width="9.375" hidden="1"/>
    <col min="4873" max="4873" width="3.375" hidden="1"/>
    <col min="4874" max="5120" width="9" hidden="1"/>
    <col min="5121" max="5121" width="2.875" hidden="1"/>
    <col min="5122" max="5122" width="4.875" hidden="1"/>
    <col min="5123" max="5123" width="11.25" hidden="1"/>
    <col min="5124" max="5124" width="19.75" hidden="1"/>
    <col min="5125" max="5128" width="9.375" hidden="1"/>
    <col min="5129" max="5129" width="3.375" hidden="1"/>
    <col min="5130" max="5376" width="9" hidden="1"/>
    <col min="5377" max="5377" width="2.875" hidden="1"/>
    <col min="5378" max="5378" width="4.875" hidden="1"/>
    <col min="5379" max="5379" width="11.25" hidden="1"/>
    <col min="5380" max="5380" width="19.75" hidden="1"/>
    <col min="5381" max="5384" width="9.375" hidden="1"/>
    <col min="5385" max="5385" width="3.375" hidden="1"/>
    <col min="5386" max="5632" width="9" hidden="1"/>
    <col min="5633" max="5633" width="2.875" hidden="1"/>
    <col min="5634" max="5634" width="4.875" hidden="1"/>
    <col min="5635" max="5635" width="11.25" hidden="1"/>
    <col min="5636" max="5636" width="19.75" hidden="1"/>
    <col min="5637" max="5640" width="9.375" hidden="1"/>
    <col min="5641" max="5641" width="3.375" hidden="1"/>
    <col min="5642" max="5888" width="9" hidden="1"/>
    <col min="5889" max="5889" width="2.875" hidden="1"/>
    <col min="5890" max="5890" width="4.875" hidden="1"/>
    <col min="5891" max="5891" width="11.25" hidden="1"/>
    <col min="5892" max="5892" width="19.75" hidden="1"/>
    <col min="5893" max="5896" width="9.375" hidden="1"/>
    <col min="5897" max="5897" width="3.375" hidden="1"/>
    <col min="5898" max="6144" width="9" hidden="1"/>
    <col min="6145" max="6145" width="2.875" hidden="1"/>
    <col min="6146" max="6146" width="4.875" hidden="1"/>
    <col min="6147" max="6147" width="11.25" hidden="1"/>
    <col min="6148" max="6148" width="19.75" hidden="1"/>
    <col min="6149" max="6152" width="9.375" hidden="1"/>
    <col min="6153" max="6153" width="3.375" hidden="1"/>
    <col min="6154" max="6400" width="9" hidden="1"/>
    <col min="6401" max="6401" width="2.875" hidden="1"/>
    <col min="6402" max="6402" width="4.875" hidden="1"/>
    <col min="6403" max="6403" width="11.25" hidden="1"/>
    <col min="6404" max="6404" width="19.75" hidden="1"/>
    <col min="6405" max="6408" width="9.375" hidden="1"/>
    <col min="6409" max="6409" width="3.375" hidden="1"/>
    <col min="6410" max="6656" width="9" hidden="1"/>
    <col min="6657" max="6657" width="2.875" hidden="1"/>
    <col min="6658" max="6658" width="4.875" hidden="1"/>
    <col min="6659" max="6659" width="11.25" hidden="1"/>
    <col min="6660" max="6660" width="19.75" hidden="1"/>
    <col min="6661" max="6664" width="9.375" hidden="1"/>
    <col min="6665" max="6665" width="3.375" hidden="1"/>
    <col min="6666" max="6912" width="9" hidden="1"/>
    <col min="6913" max="6913" width="2.875" hidden="1"/>
    <col min="6914" max="6914" width="4.875" hidden="1"/>
    <col min="6915" max="6915" width="11.25" hidden="1"/>
    <col min="6916" max="6916" width="19.75" hidden="1"/>
    <col min="6917" max="6920" width="9.375" hidden="1"/>
    <col min="6921" max="6921" width="3.375" hidden="1"/>
    <col min="6922" max="7168" width="9" hidden="1"/>
    <col min="7169" max="7169" width="2.875" hidden="1"/>
    <col min="7170" max="7170" width="4.875" hidden="1"/>
    <col min="7171" max="7171" width="11.25" hidden="1"/>
    <col min="7172" max="7172" width="19.75" hidden="1"/>
    <col min="7173" max="7176" width="9.375" hidden="1"/>
    <col min="7177" max="7177" width="3.375" hidden="1"/>
    <col min="7178" max="7424" width="9" hidden="1"/>
    <col min="7425" max="7425" width="2.875" hidden="1"/>
    <col min="7426" max="7426" width="4.875" hidden="1"/>
    <col min="7427" max="7427" width="11.25" hidden="1"/>
    <col min="7428" max="7428" width="19.75" hidden="1"/>
    <col min="7429" max="7432" width="9.375" hidden="1"/>
    <col min="7433" max="7433" width="3.375" hidden="1"/>
    <col min="7434" max="7680" width="9" hidden="1"/>
    <col min="7681" max="7681" width="2.875" hidden="1"/>
    <col min="7682" max="7682" width="4.875" hidden="1"/>
    <col min="7683" max="7683" width="11.25" hidden="1"/>
    <col min="7684" max="7684" width="19.75" hidden="1"/>
    <col min="7685" max="7688" width="9.375" hidden="1"/>
    <col min="7689" max="7689" width="3.375" hidden="1"/>
    <col min="7690" max="7936" width="9" hidden="1"/>
    <col min="7937" max="7937" width="2.875" hidden="1"/>
    <col min="7938" max="7938" width="4.875" hidden="1"/>
    <col min="7939" max="7939" width="11.25" hidden="1"/>
    <col min="7940" max="7940" width="19.75" hidden="1"/>
    <col min="7941" max="7944" width="9.375" hidden="1"/>
    <col min="7945" max="7945" width="3.375" hidden="1"/>
    <col min="7946" max="8192" width="9" hidden="1"/>
    <col min="8193" max="8193" width="2.875" hidden="1"/>
    <col min="8194" max="8194" width="4.875" hidden="1"/>
    <col min="8195" max="8195" width="11.25" hidden="1"/>
    <col min="8196" max="8196" width="19.75" hidden="1"/>
    <col min="8197" max="8200" width="9.375" hidden="1"/>
    <col min="8201" max="8201" width="3.375" hidden="1"/>
    <col min="8202" max="8448" width="9" hidden="1"/>
    <col min="8449" max="8449" width="2.875" hidden="1"/>
    <col min="8450" max="8450" width="4.875" hidden="1"/>
    <col min="8451" max="8451" width="11.25" hidden="1"/>
    <col min="8452" max="8452" width="19.75" hidden="1"/>
    <col min="8453" max="8456" width="9.375" hidden="1"/>
    <col min="8457" max="8457" width="3.375" hidden="1"/>
    <col min="8458" max="8704" width="9" hidden="1"/>
    <col min="8705" max="8705" width="2.875" hidden="1"/>
    <col min="8706" max="8706" width="4.875" hidden="1"/>
    <col min="8707" max="8707" width="11.25" hidden="1"/>
    <col min="8708" max="8708" width="19.75" hidden="1"/>
    <col min="8709" max="8712" width="9.375" hidden="1"/>
    <col min="8713" max="8713" width="3.375" hidden="1"/>
    <col min="8714" max="8960" width="9" hidden="1"/>
    <col min="8961" max="8961" width="2.875" hidden="1"/>
    <col min="8962" max="8962" width="4.875" hidden="1"/>
    <col min="8963" max="8963" width="11.25" hidden="1"/>
    <col min="8964" max="8964" width="19.75" hidden="1"/>
    <col min="8965" max="8968" width="9.375" hidden="1"/>
    <col min="8969" max="8969" width="3.375" hidden="1"/>
    <col min="8970" max="9216" width="9" hidden="1"/>
    <col min="9217" max="9217" width="2.875" hidden="1"/>
    <col min="9218" max="9218" width="4.875" hidden="1"/>
    <col min="9219" max="9219" width="11.25" hidden="1"/>
    <col min="9220" max="9220" width="19.75" hidden="1"/>
    <col min="9221" max="9224" width="9.375" hidden="1"/>
    <col min="9225" max="9225" width="3.375" hidden="1"/>
    <col min="9226" max="9472" width="9" hidden="1"/>
    <col min="9473" max="9473" width="2.875" hidden="1"/>
    <col min="9474" max="9474" width="4.875" hidden="1"/>
    <col min="9475" max="9475" width="11.25" hidden="1"/>
    <col min="9476" max="9476" width="19.75" hidden="1"/>
    <col min="9477" max="9480" width="9.375" hidden="1"/>
    <col min="9481" max="9481" width="3.375" hidden="1"/>
    <col min="9482" max="9728" width="9" hidden="1"/>
    <col min="9729" max="9729" width="2.875" hidden="1"/>
    <col min="9730" max="9730" width="4.875" hidden="1"/>
    <col min="9731" max="9731" width="11.25" hidden="1"/>
    <col min="9732" max="9732" width="19.75" hidden="1"/>
    <col min="9733" max="9736" width="9.375" hidden="1"/>
    <col min="9737" max="9737" width="3.375" hidden="1"/>
    <col min="9738" max="9984" width="9" hidden="1"/>
    <col min="9985" max="9985" width="2.875" hidden="1"/>
    <col min="9986" max="9986" width="4.875" hidden="1"/>
    <col min="9987" max="9987" width="11.25" hidden="1"/>
    <col min="9988" max="9988" width="19.75" hidden="1"/>
    <col min="9989" max="9992" width="9.375" hidden="1"/>
    <col min="9993" max="9993" width="3.375" hidden="1"/>
    <col min="9994" max="10240" width="9" hidden="1"/>
    <col min="10241" max="10241" width="2.875" hidden="1"/>
    <col min="10242" max="10242" width="4.875" hidden="1"/>
    <col min="10243" max="10243" width="11.25" hidden="1"/>
    <col min="10244" max="10244" width="19.75" hidden="1"/>
    <col min="10245" max="10248" width="9.375" hidden="1"/>
    <col min="10249" max="10249" width="3.375" hidden="1"/>
    <col min="10250" max="10496" width="9" hidden="1"/>
    <col min="10497" max="10497" width="2.875" hidden="1"/>
    <col min="10498" max="10498" width="4.875" hidden="1"/>
    <col min="10499" max="10499" width="11.25" hidden="1"/>
    <col min="10500" max="10500" width="19.75" hidden="1"/>
    <col min="10501" max="10504" width="9.375" hidden="1"/>
    <col min="10505" max="10505" width="3.375" hidden="1"/>
    <col min="10506" max="10752" width="9" hidden="1"/>
    <col min="10753" max="10753" width="2.875" hidden="1"/>
    <col min="10754" max="10754" width="4.875" hidden="1"/>
    <col min="10755" max="10755" width="11.25" hidden="1"/>
    <col min="10756" max="10756" width="19.75" hidden="1"/>
    <col min="10757" max="10760" width="9.375" hidden="1"/>
    <col min="10761" max="10761" width="3.375" hidden="1"/>
    <col min="10762" max="11008" width="9" hidden="1"/>
    <col min="11009" max="11009" width="2.875" hidden="1"/>
    <col min="11010" max="11010" width="4.875" hidden="1"/>
    <col min="11011" max="11011" width="11.25" hidden="1"/>
    <col min="11012" max="11012" width="19.75" hidden="1"/>
    <col min="11013" max="11016" width="9.375" hidden="1"/>
    <col min="11017" max="11017" width="3.375" hidden="1"/>
    <col min="11018" max="11264" width="9" hidden="1"/>
    <col min="11265" max="11265" width="2.875" hidden="1"/>
    <col min="11266" max="11266" width="4.875" hidden="1"/>
    <col min="11267" max="11267" width="11.25" hidden="1"/>
    <col min="11268" max="11268" width="19.75" hidden="1"/>
    <col min="11269" max="11272" width="9.375" hidden="1"/>
    <col min="11273" max="11273" width="3.375" hidden="1"/>
    <col min="11274" max="11520" width="9" hidden="1"/>
    <col min="11521" max="11521" width="2.875" hidden="1"/>
    <col min="11522" max="11522" width="4.875" hidden="1"/>
    <col min="11523" max="11523" width="11.25" hidden="1"/>
    <col min="11524" max="11524" width="19.75" hidden="1"/>
    <col min="11525" max="11528" width="9.375" hidden="1"/>
    <col min="11529" max="11529" width="3.375" hidden="1"/>
    <col min="11530" max="11776" width="9" hidden="1"/>
    <col min="11777" max="11777" width="2.875" hidden="1"/>
    <col min="11778" max="11778" width="4.875" hidden="1"/>
    <col min="11779" max="11779" width="11.25" hidden="1"/>
    <col min="11780" max="11780" width="19.75" hidden="1"/>
    <col min="11781" max="11784" width="9.375" hidden="1"/>
    <col min="11785" max="11785" width="3.375" hidden="1"/>
    <col min="11786" max="12032" width="9" hidden="1"/>
    <col min="12033" max="12033" width="2.875" hidden="1"/>
    <col min="12034" max="12034" width="4.875" hidden="1"/>
    <col min="12035" max="12035" width="11.25" hidden="1"/>
    <col min="12036" max="12036" width="19.75" hidden="1"/>
    <col min="12037" max="12040" width="9.375" hidden="1"/>
    <col min="12041" max="12041" width="3.375" hidden="1"/>
    <col min="12042" max="12288" width="9" hidden="1"/>
    <col min="12289" max="12289" width="2.875" hidden="1"/>
    <col min="12290" max="12290" width="4.875" hidden="1"/>
    <col min="12291" max="12291" width="11.25" hidden="1"/>
    <col min="12292" max="12292" width="19.75" hidden="1"/>
    <col min="12293" max="12296" width="9.375" hidden="1"/>
    <col min="12297" max="12297" width="3.375" hidden="1"/>
    <col min="12298" max="12544" width="9" hidden="1"/>
    <col min="12545" max="12545" width="2.875" hidden="1"/>
    <col min="12546" max="12546" width="4.875" hidden="1"/>
    <col min="12547" max="12547" width="11.25" hidden="1"/>
    <col min="12548" max="12548" width="19.75" hidden="1"/>
    <col min="12549" max="12552" width="9.375" hidden="1"/>
    <col min="12553" max="12553" width="3.375" hidden="1"/>
    <col min="12554" max="12800" width="9" hidden="1"/>
    <col min="12801" max="12801" width="2.875" hidden="1"/>
    <col min="12802" max="12802" width="4.875" hidden="1"/>
    <col min="12803" max="12803" width="11.25" hidden="1"/>
    <col min="12804" max="12804" width="19.75" hidden="1"/>
    <col min="12805" max="12808" width="9.375" hidden="1"/>
    <col min="12809" max="12809" width="3.375" hidden="1"/>
    <col min="12810" max="13056" width="9" hidden="1"/>
    <col min="13057" max="13057" width="2.875" hidden="1"/>
    <col min="13058" max="13058" width="4.875" hidden="1"/>
    <col min="13059" max="13059" width="11.25" hidden="1"/>
    <col min="13060" max="13060" width="19.75" hidden="1"/>
    <col min="13061" max="13064" width="9.375" hidden="1"/>
    <col min="13065" max="13065" width="3.375" hidden="1"/>
    <col min="13066" max="13312" width="9" hidden="1"/>
    <col min="13313" max="13313" width="2.875" hidden="1"/>
    <col min="13314" max="13314" width="4.875" hidden="1"/>
    <col min="13315" max="13315" width="11.25" hidden="1"/>
    <col min="13316" max="13316" width="19.75" hidden="1"/>
    <col min="13317" max="13320" width="9.375" hidden="1"/>
    <col min="13321" max="13321" width="3.375" hidden="1"/>
    <col min="13322" max="13568" width="9" hidden="1"/>
    <col min="13569" max="13569" width="2.875" hidden="1"/>
    <col min="13570" max="13570" width="4.875" hidden="1"/>
    <col min="13571" max="13571" width="11.25" hidden="1"/>
    <col min="13572" max="13572" width="19.75" hidden="1"/>
    <col min="13573" max="13576" width="9.375" hidden="1"/>
    <col min="13577" max="13577" width="3.375" hidden="1"/>
    <col min="13578" max="13824" width="9" hidden="1"/>
    <col min="13825" max="13825" width="2.875" hidden="1"/>
    <col min="13826" max="13826" width="4.875" hidden="1"/>
    <col min="13827" max="13827" width="11.25" hidden="1"/>
    <col min="13828" max="13828" width="19.75" hidden="1"/>
    <col min="13829" max="13832" width="9.375" hidden="1"/>
    <col min="13833" max="13833" width="3.375" hidden="1"/>
    <col min="13834" max="14080" width="9" hidden="1"/>
    <col min="14081" max="14081" width="2.875" hidden="1"/>
    <col min="14082" max="14082" width="4.875" hidden="1"/>
    <col min="14083" max="14083" width="11.25" hidden="1"/>
    <col min="14084" max="14084" width="19.75" hidden="1"/>
    <col min="14085" max="14088" width="9.375" hidden="1"/>
    <col min="14089" max="14089" width="3.375" hidden="1"/>
    <col min="14090" max="14336" width="9" hidden="1"/>
    <col min="14337" max="14337" width="2.875" hidden="1"/>
    <col min="14338" max="14338" width="4.875" hidden="1"/>
    <col min="14339" max="14339" width="11.25" hidden="1"/>
    <col min="14340" max="14340" width="19.75" hidden="1"/>
    <col min="14341" max="14344" width="9.375" hidden="1"/>
    <col min="14345" max="14345" width="3.375" hidden="1"/>
    <col min="14346" max="14592" width="9" hidden="1"/>
    <col min="14593" max="14593" width="2.875" hidden="1"/>
    <col min="14594" max="14594" width="4.875" hidden="1"/>
    <col min="14595" max="14595" width="11.25" hidden="1"/>
    <col min="14596" max="14596" width="19.75" hidden="1"/>
    <col min="14597" max="14600" width="9.375" hidden="1"/>
    <col min="14601" max="14601" width="3.375" hidden="1"/>
    <col min="14602" max="14848" width="9" hidden="1"/>
    <col min="14849" max="14849" width="2.875" hidden="1"/>
    <col min="14850" max="14850" width="4.875" hidden="1"/>
    <col min="14851" max="14851" width="11.25" hidden="1"/>
    <col min="14852" max="14852" width="19.75" hidden="1"/>
    <col min="14853" max="14856" width="9.375" hidden="1"/>
    <col min="14857" max="14857" width="3.375" hidden="1"/>
    <col min="14858" max="15104" width="9" hidden="1"/>
    <col min="15105" max="15105" width="2.875" hidden="1"/>
    <col min="15106" max="15106" width="4.875" hidden="1"/>
    <col min="15107" max="15107" width="11.25" hidden="1"/>
    <col min="15108" max="15108" width="19.75" hidden="1"/>
    <col min="15109" max="15112" width="9.375" hidden="1"/>
    <col min="15113" max="15113" width="3.375" hidden="1"/>
    <col min="15114" max="15360" width="9" hidden="1"/>
    <col min="15361" max="15361" width="2.875" hidden="1"/>
    <col min="15362" max="15362" width="4.875" hidden="1"/>
    <col min="15363" max="15363" width="11.25" hidden="1"/>
    <col min="15364" max="15364" width="19.75" hidden="1"/>
    <col min="15365" max="15368" width="9.375" hidden="1"/>
    <col min="15369" max="15369" width="3.375" hidden="1"/>
    <col min="15370" max="15616" width="9" hidden="1"/>
    <col min="15617" max="15617" width="2.875" hidden="1"/>
    <col min="15618" max="15618" width="4.875" hidden="1"/>
    <col min="15619" max="15619" width="11.25" hidden="1"/>
    <col min="15620" max="15620" width="19.75" hidden="1"/>
    <col min="15621" max="15624" width="9.375" hidden="1"/>
    <col min="15625" max="15625" width="3.375" hidden="1"/>
    <col min="15626" max="15872" width="9" hidden="1"/>
    <col min="15873" max="15873" width="2.875" hidden="1"/>
    <col min="15874" max="15874" width="4.875" hidden="1"/>
    <col min="15875" max="15875" width="11.25" hidden="1"/>
    <col min="15876" max="15876" width="19.75" hidden="1"/>
    <col min="15877" max="15880" width="9.375" hidden="1"/>
    <col min="15881" max="15881" width="3.375" hidden="1"/>
    <col min="15882" max="16128" width="9" hidden="1"/>
    <col min="16129" max="16129" width="2.875" hidden="1"/>
    <col min="16130" max="16130" width="4.875" hidden="1"/>
    <col min="16131" max="16131" width="11.25" hidden="1"/>
    <col min="16132" max="16132" width="19.75" hidden="1"/>
    <col min="16133" max="16136" width="9.375" hidden="1"/>
    <col min="16137" max="16137" width="3.375" hidden="1"/>
    <col min="16138" max="16384" width="9" hidden="1"/>
  </cols>
  <sheetData>
    <row r="1" spans="1:16" ht="17.25" x14ac:dyDescent="0.15">
      <c r="A1" s="264" t="str">
        <f>IF(入力①申請書項目!R33=PL①!A3,"こちらのシートも入力してください。","変更申請の場合、期間延長を除いて通常は入力する必要はございません。")</f>
        <v>こちらのシートも入力してください。</v>
      </c>
      <c r="C1" s="155"/>
    </row>
    <row r="2" spans="1:16" ht="18" thickBot="1" x14ac:dyDescent="0.2">
      <c r="B2" s="1246" t="s">
        <v>660</v>
      </c>
      <c r="C2" s="1247"/>
      <c r="D2" s="1247"/>
      <c r="E2" s="1247"/>
      <c r="F2" s="1247"/>
      <c r="G2" s="1247"/>
      <c r="H2" s="1247"/>
    </row>
    <row r="3" spans="1:16" ht="22.5" customHeight="1" thickBot="1" x14ac:dyDescent="0.2">
      <c r="C3" s="1244" t="s">
        <v>661</v>
      </c>
      <c r="D3" s="1245"/>
      <c r="E3" s="79">
        <v>2025</v>
      </c>
      <c r="F3" s="76" t="str">
        <f>"年"&amp;" "&amp;入力①申請書項目!R53&amp;" 月期"</f>
        <v>年 3 月期</v>
      </c>
    </row>
    <row r="4" spans="1:16" ht="31.5" x14ac:dyDescent="0.15">
      <c r="E4" s="48" t="s">
        <v>662</v>
      </c>
      <c r="F4" s="48" t="s">
        <v>663</v>
      </c>
      <c r="G4" s="48" t="s">
        <v>664</v>
      </c>
      <c r="H4" s="48" t="s">
        <v>665</v>
      </c>
      <c r="I4" s="48" t="s">
        <v>666</v>
      </c>
      <c r="J4" s="48" t="s">
        <v>667</v>
      </c>
    </row>
    <row r="5" spans="1:16" x14ac:dyDescent="0.15">
      <c r="C5" s="49" t="s">
        <v>306</v>
      </c>
      <c r="D5" s="50" t="s">
        <v>668</v>
      </c>
      <c r="E5" s="51">
        <v>0</v>
      </c>
      <c r="F5" s="51">
        <v>1</v>
      </c>
      <c r="G5" s="51">
        <v>2</v>
      </c>
      <c r="H5" s="51">
        <v>3</v>
      </c>
      <c r="I5" s="51">
        <v>4</v>
      </c>
      <c r="J5" s="51">
        <v>5</v>
      </c>
    </row>
    <row r="6" spans="1:16" ht="15.75" customHeight="1" x14ac:dyDescent="0.15">
      <c r="B6" s="1239" t="s">
        <v>669</v>
      </c>
      <c r="C6" s="52" t="s">
        <v>306</v>
      </c>
      <c r="D6" s="53" t="s">
        <v>670</v>
      </c>
      <c r="E6" s="78" t="str">
        <f>""&amp;E3&amp;F3</f>
        <v>2025年 3 月期</v>
      </c>
      <c r="F6" s="78" t="str">
        <f>""&amp;E3+1&amp;F3</f>
        <v>2026年 3 月期</v>
      </c>
      <c r="G6" s="78" t="str">
        <f>""&amp;E3+2&amp;F3</f>
        <v>2027年 3 月期</v>
      </c>
      <c r="H6" s="78" t="str">
        <f>""&amp;E3+3&amp;F3</f>
        <v>2028年 3 月期</v>
      </c>
      <c r="I6" s="78" t="str">
        <f>""&amp;E3+4&amp;F3</f>
        <v>2029年 3 月期</v>
      </c>
      <c r="J6" s="78" t="str">
        <f>""&amp;E3+5&amp;F3</f>
        <v>2030年 3 月期</v>
      </c>
    </row>
    <row r="7" spans="1:16" x14ac:dyDescent="0.15">
      <c r="B7" s="1240"/>
      <c r="C7" s="52" t="s">
        <v>671</v>
      </c>
      <c r="D7" s="54"/>
      <c r="E7" s="30">
        <v>1000000</v>
      </c>
      <c r="F7" s="30">
        <v>1020000</v>
      </c>
      <c r="G7" s="30">
        <v>1040000</v>
      </c>
      <c r="H7" s="30">
        <v>1060000</v>
      </c>
      <c r="I7" s="30"/>
      <c r="J7" s="30"/>
      <c r="L7" s="67"/>
      <c r="M7" t="s">
        <v>672</v>
      </c>
      <c r="P7" t="s">
        <v>673</v>
      </c>
    </row>
    <row r="8" spans="1:16" x14ac:dyDescent="0.15">
      <c r="B8" s="1240"/>
      <c r="C8" s="52" t="s">
        <v>674</v>
      </c>
      <c r="D8" s="55" t="s">
        <v>675</v>
      </c>
      <c r="E8" s="30">
        <v>200000</v>
      </c>
      <c r="F8" s="30">
        <v>199000</v>
      </c>
      <c r="G8" s="30">
        <v>198000</v>
      </c>
      <c r="H8" s="30">
        <v>197000</v>
      </c>
      <c r="I8" s="30"/>
      <c r="J8" s="30"/>
      <c r="L8" s="68"/>
      <c r="M8" t="s">
        <v>676</v>
      </c>
      <c r="P8" t="s">
        <v>677</v>
      </c>
    </row>
    <row r="9" spans="1:16" x14ac:dyDescent="0.15">
      <c r="B9" s="1240"/>
      <c r="C9" s="52" t="s">
        <v>306</v>
      </c>
      <c r="D9" s="55" t="s">
        <v>678</v>
      </c>
      <c r="E9" s="30">
        <v>200000</v>
      </c>
      <c r="F9" s="30">
        <v>203000</v>
      </c>
      <c r="G9" s="30">
        <v>206000</v>
      </c>
      <c r="H9" s="30">
        <v>209000</v>
      </c>
      <c r="I9" s="30"/>
      <c r="J9" s="30"/>
      <c r="P9" t="s">
        <v>679</v>
      </c>
    </row>
    <row r="10" spans="1:16" x14ac:dyDescent="0.15">
      <c r="B10" s="1240"/>
      <c r="C10" s="52" t="s">
        <v>306</v>
      </c>
      <c r="D10" s="55" t="s">
        <v>680</v>
      </c>
      <c r="E10" s="30">
        <v>100000</v>
      </c>
      <c r="F10" s="30">
        <v>100000</v>
      </c>
      <c r="G10" s="30">
        <v>100000</v>
      </c>
      <c r="H10" s="30">
        <v>100000</v>
      </c>
      <c r="I10" s="30"/>
      <c r="J10" s="30"/>
    </row>
    <row r="11" spans="1:16" x14ac:dyDescent="0.15">
      <c r="B11" s="1240"/>
      <c r="C11" s="52" t="s">
        <v>681</v>
      </c>
      <c r="D11" s="55"/>
      <c r="E11" s="36">
        <f t="shared" ref="E11:J11" si="0">+E7-E8-E9-E10</f>
        <v>500000</v>
      </c>
      <c r="F11" s="36">
        <f t="shared" si="0"/>
        <v>518000</v>
      </c>
      <c r="G11" s="36">
        <f t="shared" si="0"/>
        <v>536000</v>
      </c>
      <c r="H11" s="36">
        <f t="shared" si="0"/>
        <v>554000</v>
      </c>
      <c r="I11" s="36">
        <f t="shared" si="0"/>
        <v>0</v>
      </c>
      <c r="J11" s="36">
        <f t="shared" si="0"/>
        <v>0</v>
      </c>
    </row>
    <row r="12" spans="1:16" x14ac:dyDescent="0.15">
      <c r="B12" s="1240"/>
      <c r="C12" s="52" t="s">
        <v>682</v>
      </c>
      <c r="D12" s="55" t="s">
        <v>675</v>
      </c>
      <c r="E12" s="30">
        <v>200000</v>
      </c>
      <c r="F12" s="30">
        <v>198000</v>
      </c>
      <c r="G12" s="30">
        <v>196000</v>
      </c>
      <c r="H12" s="30">
        <v>194000</v>
      </c>
      <c r="I12" s="30"/>
      <c r="J12" s="30"/>
    </row>
    <row r="13" spans="1:16" x14ac:dyDescent="0.15">
      <c r="B13" s="1240"/>
      <c r="C13" s="52" t="s">
        <v>306</v>
      </c>
      <c r="D13" s="55" t="s">
        <v>678</v>
      </c>
      <c r="E13" s="30">
        <v>100000</v>
      </c>
      <c r="F13" s="30">
        <v>100000</v>
      </c>
      <c r="G13" s="30">
        <v>110000</v>
      </c>
      <c r="H13" s="30">
        <v>110000</v>
      </c>
      <c r="I13" s="30"/>
      <c r="J13" s="30"/>
    </row>
    <row r="14" spans="1:16" x14ac:dyDescent="0.15">
      <c r="B14" s="1240"/>
      <c r="C14" s="52" t="s">
        <v>306</v>
      </c>
      <c r="D14" s="55" t="s">
        <v>680</v>
      </c>
      <c r="E14" s="30">
        <v>100000</v>
      </c>
      <c r="F14" s="30">
        <v>100000</v>
      </c>
      <c r="G14" s="30">
        <v>100000</v>
      </c>
      <c r="H14" s="30">
        <v>100000</v>
      </c>
      <c r="I14" s="30"/>
      <c r="J14" s="30"/>
    </row>
    <row r="15" spans="1:16" x14ac:dyDescent="0.15">
      <c r="B15" s="1240"/>
      <c r="C15" s="52" t="s">
        <v>683</v>
      </c>
      <c r="D15" s="54"/>
      <c r="E15" s="36">
        <f t="shared" ref="E15:J15" si="1">+E11-E12-E13-E14</f>
        <v>100000</v>
      </c>
      <c r="F15" s="36">
        <f t="shared" si="1"/>
        <v>120000</v>
      </c>
      <c r="G15" s="36">
        <f t="shared" si="1"/>
        <v>130000</v>
      </c>
      <c r="H15" s="36">
        <f t="shared" si="1"/>
        <v>150000</v>
      </c>
      <c r="I15" s="36">
        <f t="shared" si="1"/>
        <v>0</v>
      </c>
      <c r="J15" s="36">
        <f t="shared" si="1"/>
        <v>0</v>
      </c>
    </row>
    <row r="16" spans="1:16" x14ac:dyDescent="0.15">
      <c r="B16" s="1240"/>
      <c r="C16" s="52" t="s">
        <v>684</v>
      </c>
      <c r="D16" s="56" t="s">
        <v>685</v>
      </c>
      <c r="E16" s="30">
        <v>45600</v>
      </c>
      <c r="F16" s="30">
        <v>48000</v>
      </c>
      <c r="G16" s="30">
        <v>46000</v>
      </c>
      <c r="H16" s="30">
        <v>44000</v>
      </c>
      <c r="I16" s="30"/>
      <c r="J16" s="30"/>
      <c r="K16" s="57" t="s">
        <v>686</v>
      </c>
    </row>
    <row r="17" spans="2:12" x14ac:dyDescent="0.15">
      <c r="B17" s="1240"/>
      <c r="C17" s="52" t="s">
        <v>687</v>
      </c>
      <c r="D17" s="54"/>
      <c r="E17" s="36">
        <f t="shared" ref="E17:J17" si="2">E15-E16</f>
        <v>54400</v>
      </c>
      <c r="F17" s="36">
        <f t="shared" si="2"/>
        <v>72000</v>
      </c>
      <c r="G17" s="36">
        <f t="shared" si="2"/>
        <v>84000</v>
      </c>
      <c r="H17" s="36">
        <f t="shared" si="2"/>
        <v>106000</v>
      </c>
      <c r="I17" s="36">
        <f t="shared" si="2"/>
        <v>0</v>
      </c>
      <c r="J17" s="36">
        <f t="shared" si="2"/>
        <v>0</v>
      </c>
    </row>
    <row r="18" spans="2:12" ht="14.25" thickBot="1" x14ac:dyDescent="0.2">
      <c r="B18" s="1240"/>
      <c r="C18" s="52" t="s">
        <v>688</v>
      </c>
      <c r="D18" s="54"/>
      <c r="E18" s="36">
        <f t="shared" ref="E18:J18" si="3">+E9+E10+E13+E14</f>
        <v>500000</v>
      </c>
      <c r="F18" s="36">
        <f t="shared" si="3"/>
        <v>503000</v>
      </c>
      <c r="G18" s="36">
        <f t="shared" si="3"/>
        <v>516000</v>
      </c>
      <c r="H18" s="36">
        <f t="shared" si="3"/>
        <v>519000</v>
      </c>
      <c r="I18" s="36">
        <f t="shared" si="3"/>
        <v>0</v>
      </c>
      <c r="J18" s="36">
        <f t="shared" si="3"/>
        <v>0</v>
      </c>
    </row>
    <row r="19" spans="2:12" x14ac:dyDescent="0.15">
      <c r="B19" s="1241"/>
      <c r="C19" s="58" t="s">
        <v>689</v>
      </c>
      <c r="D19" s="59"/>
      <c r="E19" s="30">
        <v>21</v>
      </c>
      <c r="F19" s="30">
        <v>22</v>
      </c>
      <c r="G19" s="30">
        <v>22</v>
      </c>
      <c r="H19" s="30">
        <v>23</v>
      </c>
      <c r="I19" s="30"/>
      <c r="J19" s="30"/>
      <c r="K19" s="31" t="s">
        <v>677</v>
      </c>
      <c r="L19" t="s">
        <v>690</v>
      </c>
    </row>
    <row r="20" spans="2:12" x14ac:dyDescent="0.15">
      <c r="B20" s="60"/>
      <c r="C20" s="1242" t="s">
        <v>691</v>
      </c>
      <c r="D20" s="1243"/>
      <c r="E20" s="261">
        <f>IFERROR(E22/E19,"")</f>
        <v>28571.428571428572</v>
      </c>
      <c r="F20" s="261">
        <f t="shared" ref="F20:J20" si="4">IFERROR(F22/F19,"")</f>
        <v>28318.18181818182</v>
      </c>
      <c r="G20" s="261">
        <f t="shared" si="4"/>
        <v>29363.636363636364</v>
      </c>
      <c r="H20" s="261">
        <f t="shared" si="4"/>
        <v>29086.956521739132</v>
      </c>
      <c r="I20" s="261" t="str">
        <f t="shared" si="4"/>
        <v/>
      </c>
      <c r="J20" s="261" t="str">
        <f t="shared" si="4"/>
        <v/>
      </c>
      <c r="K20" s="36" t="str">
        <f>IF(K19="人","千円／人",IF(K19="時間","千円／時間",""))</f>
        <v>千円／人</v>
      </c>
    </row>
    <row r="21" spans="2:12" x14ac:dyDescent="0.15">
      <c r="B21" s="60"/>
      <c r="C21" s="1242" t="s">
        <v>692</v>
      </c>
      <c r="D21" s="1243"/>
      <c r="E21" s="353">
        <f>IFERROR(E17/E7,"")</f>
        <v>5.4399999999999997E-2</v>
      </c>
      <c r="F21" s="353">
        <f t="shared" ref="F21:J21" si="5">IFERROR(F17/F7,"")</f>
        <v>7.0588235294117646E-2</v>
      </c>
      <c r="G21" s="353">
        <f t="shared" si="5"/>
        <v>8.0769230769230774E-2</v>
      </c>
      <c r="H21" s="353">
        <f t="shared" si="5"/>
        <v>0.1</v>
      </c>
      <c r="I21" s="353" t="str">
        <f t="shared" si="5"/>
        <v/>
      </c>
      <c r="J21" s="353" t="str">
        <f t="shared" si="5"/>
        <v/>
      </c>
      <c r="K21" s="61" t="s">
        <v>693</v>
      </c>
    </row>
    <row r="22" spans="2:12" x14ac:dyDescent="0.15">
      <c r="C22" s="62" t="s">
        <v>694</v>
      </c>
      <c r="D22" s="63"/>
      <c r="E22" s="36">
        <f t="shared" ref="E22:J22" si="6">+E15+E18</f>
        <v>600000</v>
      </c>
      <c r="F22" s="36">
        <f t="shared" si="6"/>
        <v>623000</v>
      </c>
      <c r="G22" s="36">
        <f t="shared" si="6"/>
        <v>646000</v>
      </c>
      <c r="H22" s="36">
        <f t="shared" si="6"/>
        <v>669000</v>
      </c>
      <c r="I22" s="36">
        <f t="shared" si="6"/>
        <v>0</v>
      </c>
      <c r="J22" s="36">
        <f t="shared" si="6"/>
        <v>0</v>
      </c>
      <c r="K22" s="61" t="s">
        <v>695</v>
      </c>
    </row>
    <row r="24" spans="2:12" s="83" customFormat="1" ht="12" x14ac:dyDescent="0.15">
      <c r="C24" s="83" t="s">
        <v>696</v>
      </c>
    </row>
    <row r="25" spans="2:12" s="83" customFormat="1" ht="12" x14ac:dyDescent="0.15">
      <c r="C25" s="83" t="s">
        <v>697</v>
      </c>
    </row>
    <row r="26" spans="2:12" s="83" customFormat="1" ht="9" customHeight="1" x14ac:dyDescent="0.15"/>
    <row r="27" spans="2:12" s="83" customFormat="1" ht="12" x14ac:dyDescent="0.15">
      <c r="C27" s="83" t="s">
        <v>698</v>
      </c>
    </row>
    <row r="28" spans="2:12" s="83" customFormat="1" ht="12" x14ac:dyDescent="0.15">
      <c r="C28" s="83" t="s">
        <v>699</v>
      </c>
    </row>
    <row r="29" spans="2:12" s="83" customFormat="1" ht="12" x14ac:dyDescent="0.15">
      <c r="C29" s="83" t="s">
        <v>700</v>
      </c>
    </row>
    <row r="30" spans="2:12" s="83" customFormat="1" ht="9" customHeight="1" x14ac:dyDescent="0.15"/>
    <row r="31" spans="2:12" s="83" customFormat="1" ht="12" x14ac:dyDescent="0.15">
      <c r="C31" s="83" t="s">
        <v>701</v>
      </c>
    </row>
    <row r="32" spans="2:12" s="83" customFormat="1" ht="9" customHeight="1" x14ac:dyDescent="0.15"/>
    <row r="33" spans="3:3" s="83" customFormat="1" ht="12" x14ac:dyDescent="0.15">
      <c r="C33" s="83" t="s">
        <v>702</v>
      </c>
    </row>
    <row r="34" spans="3:3" s="83" customFormat="1" ht="9" customHeight="1" x14ac:dyDescent="0.15"/>
    <row r="35" spans="3:3" s="83" customFormat="1" ht="12" x14ac:dyDescent="0.15">
      <c r="C35" s="83" t="s">
        <v>703</v>
      </c>
    </row>
  </sheetData>
  <sheetProtection algorithmName="SHA-512" hashValue="uOdfOt3KG9fSDtuJvgm7Y6w5+zt89Tm0ez/91ZZ1QS7WJGIgrR25zKYl5Z2ob/dRGoaGotS1JPJoFP8b3G1HPg==" saltValue="JSUsGaLuD0B2SW7U142u0g==" spinCount="100000" sheet="1" objects="1" scenarios="1"/>
  <mergeCells count="5">
    <mergeCell ref="B6:B19"/>
    <mergeCell ref="C20:D20"/>
    <mergeCell ref="C21:D21"/>
    <mergeCell ref="C3:D3"/>
    <mergeCell ref="B2:H2"/>
  </mergeCells>
  <phoneticPr fontId="1"/>
  <conditionalFormatting sqref="E20:J20">
    <cfRule type="expression" dxfId="21" priority="1">
      <formula>$K$20="千円／時間"</formula>
    </cfRule>
  </conditionalFormatting>
  <dataValidations count="1">
    <dataValidation type="list" allowBlank="1" showInputMessage="1" showErrorMessage="1" sqref="K19" xr:uid="{00000000-0002-0000-0400-000000000000}">
      <formula1>$P$7:$P$9</formula1>
    </dataValidation>
  </dataValidations>
  <pageMargins left="0.7" right="0.7" top="0.75" bottom="0.75" header="0.3" footer="0.3"/>
  <pageSetup paperSize="9"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2" id="{2095FF54-59A6-4455-A0CF-457A4E8D40C2}">
            <xm:f>入力①申請書項目!$R$33=PL①!$A$4</xm:f>
            <x14:dxf>
              <fill>
                <patternFill>
                  <bgColor theme="1" tint="0.34998626667073579"/>
                </patternFill>
              </fill>
            </x14:dxf>
          </x14:cfRule>
          <xm:sqref>A2:XFD1048576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PL①!$D$5:$D$18</xm:f>
          </x14:formula1>
          <xm:sqref>E3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D1:CK68"/>
  <sheetViews>
    <sheetView showGridLines="0" zoomScaleNormal="100" workbookViewId="0">
      <selection activeCell="AM19" sqref="AM19"/>
    </sheetView>
  </sheetViews>
  <sheetFormatPr defaultColWidth="9" defaultRowHeight="13.5" x14ac:dyDescent="0.15"/>
  <cols>
    <col min="1" max="2" width="1" customWidth="1"/>
    <col min="3" max="58" width="2.75" customWidth="1"/>
    <col min="59" max="74" width="2.75" hidden="1" customWidth="1"/>
    <col min="75" max="75" width="4.375" hidden="1" customWidth="1"/>
    <col min="76" max="89" width="2.75" hidden="1" customWidth="1"/>
    <col min="90" max="103" width="2.75" customWidth="1"/>
  </cols>
  <sheetData>
    <row r="1" spans="4:89" ht="18.75" x14ac:dyDescent="0.15">
      <c r="D1" s="187" t="str">
        <f>IF(入力①申請書項目!R33=PL①!A3,"変更申請の場合のみ入力が必要です。","変更申請の場合、こちらのシートも入力してください。")</f>
        <v>変更申請の場合のみ入力が必要です。</v>
      </c>
      <c r="F1" s="187"/>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row>
    <row r="2" spans="4:89" ht="18.75" x14ac:dyDescent="0.15">
      <c r="D2" s="188" t="s">
        <v>704</v>
      </c>
    </row>
    <row r="3" spans="4:89" x14ac:dyDescent="0.15">
      <c r="D3" s="101" t="s">
        <v>705</v>
      </c>
      <c r="E3" s="101"/>
      <c r="F3" s="101"/>
    </row>
    <row r="4" spans="4:89" ht="7.5" customHeight="1" x14ac:dyDescent="0.15">
      <c r="D4" s="101"/>
      <c r="E4" s="101"/>
      <c r="F4" s="101"/>
    </row>
    <row r="5" spans="4:89" ht="17.25" x14ac:dyDescent="0.15">
      <c r="D5" s="189" t="s">
        <v>706</v>
      </c>
    </row>
    <row r="6" spans="4:89" ht="7.5" customHeight="1" x14ac:dyDescent="0.15">
      <c r="D6" s="189"/>
      <c r="BW6" s="160" t="s">
        <v>3</v>
      </c>
      <c r="BX6" s="160" t="s">
        <v>454</v>
      </c>
      <c r="BY6" s="160" t="s">
        <v>707</v>
      </c>
      <c r="BZ6" s="1250" t="s">
        <v>708</v>
      </c>
      <c r="CA6" s="1250"/>
      <c r="CB6" s="1250"/>
      <c r="CE6" s="81" t="s">
        <v>709</v>
      </c>
    </row>
    <row r="7" spans="4:89" x14ac:dyDescent="0.15">
      <c r="D7" s="1248" t="s">
        <v>314</v>
      </c>
      <c r="E7" s="1248"/>
      <c r="F7" s="1248"/>
      <c r="G7" s="1248"/>
      <c r="H7" s="1248"/>
      <c r="I7" s="1248"/>
      <c r="J7" s="1248"/>
      <c r="K7" s="1248"/>
      <c r="L7" s="1251" t="s">
        <v>315</v>
      </c>
      <c r="M7" s="619"/>
      <c r="N7" s="938">
        <v>2025</v>
      </c>
      <c r="O7" s="938"/>
      <c r="P7" s="42" t="s">
        <v>3</v>
      </c>
      <c r="Q7" s="938">
        <v>6</v>
      </c>
      <c r="R7" s="938"/>
      <c r="S7" s="42" t="s">
        <v>4</v>
      </c>
      <c r="T7" s="1129">
        <v>4</v>
      </c>
      <c r="U7" s="1129"/>
      <c r="V7" s="1251" t="s">
        <v>316</v>
      </c>
      <c r="W7" s="619"/>
      <c r="X7" s="1252" t="s">
        <v>5341</v>
      </c>
      <c r="Y7" s="1252"/>
      <c r="Z7" s="1252"/>
      <c r="AA7" s="1252"/>
      <c r="AB7" s="1252"/>
      <c r="AC7" s="1252"/>
      <c r="AD7" s="1252"/>
      <c r="AE7" s="1252"/>
      <c r="AF7" s="1252"/>
      <c r="AH7" t="str">
        <f>IF(($BW$7*12+$BX$7)&gt;(2019*12+4),IF($BW$7=2019,"令和元","令和 "&amp;$BW$7-2018),"平成 "&amp;$BW$7-1988)</f>
        <v>令和 7</v>
      </c>
      <c r="BS7" t="s">
        <v>710</v>
      </c>
      <c r="BW7" s="190">
        <f>INDEX(N7:O17,MAX(BZ7:BZ17),1)</f>
        <v>2025</v>
      </c>
      <c r="BX7" s="190">
        <f>INDEX(Q7:R17,MAX(CA7:CA17),1)</f>
        <v>6</v>
      </c>
      <c r="BY7" s="190">
        <f>INDEX(T7:U17,MAX(CB7:CB17),1)</f>
        <v>4</v>
      </c>
      <c r="BZ7" s="190">
        <f>IF(N7="",0,ROW(A1))</f>
        <v>1</v>
      </c>
      <c r="CA7" s="190">
        <f>IF(Q7="",0,ROW(A1))</f>
        <v>1</v>
      </c>
      <c r="CB7" s="190">
        <f>IF(T7="",0,ROW(A1))</f>
        <v>1</v>
      </c>
      <c r="CE7" t="str">
        <f>BW7&amp;"年"&amp;BX7&amp;"月"&amp;BY7&amp;"日"</f>
        <v>2025年6月4日</v>
      </c>
    </row>
    <row r="8" spans="4:89" x14ac:dyDescent="0.15">
      <c r="D8" s="1248" t="s">
        <v>317</v>
      </c>
      <c r="E8" s="1248"/>
      <c r="F8" s="1248"/>
      <c r="G8" s="1248"/>
      <c r="H8" s="1248"/>
      <c r="I8" s="1248"/>
      <c r="J8" s="1248"/>
      <c r="K8" s="1248"/>
      <c r="L8" s="1251" t="s">
        <v>315</v>
      </c>
      <c r="M8" s="619"/>
      <c r="N8" s="938"/>
      <c r="O8" s="938"/>
      <c r="P8" s="42" t="s">
        <v>3</v>
      </c>
      <c r="Q8" s="938"/>
      <c r="R8" s="938"/>
      <c r="S8" s="42" t="s">
        <v>4</v>
      </c>
      <c r="T8" s="1129"/>
      <c r="U8" s="1129"/>
      <c r="V8" s="1251" t="s">
        <v>316</v>
      </c>
      <c r="W8" s="619"/>
      <c r="X8" s="1252"/>
      <c r="Y8" s="1252"/>
      <c r="Z8" s="1252"/>
      <c r="AA8" s="1252"/>
      <c r="AB8" s="1252"/>
      <c r="AC8" s="1252"/>
      <c r="AD8" s="1252"/>
      <c r="AE8" s="1252"/>
      <c r="AF8" s="1252"/>
      <c r="BS8" t="s">
        <v>711</v>
      </c>
      <c r="BW8" s="190">
        <f>IFERROR(INDEX(N7:O17,MAX(BZ7:BZ17)-1,1),0)</f>
        <v>0</v>
      </c>
      <c r="BX8" s="190">
        <f>IFERROR(INDEX(Q7:R17,MAX(CA7:CA17)-1,1),0)</f>
        <v>0</v>
      </c>
      <c r="BY8" s="190">
        <f>IFERROR(INDEX(T7:U17,MAX(CB7:CB17)-1,1),0)</f>
        <v>0</v>
      </c>
      <c r="BZ8" s="190">
        <f>IF(N8="",0,ROW(A2))</f>
        <v>0</v>
      </c>
      <c r="CA8" s="190">
        <f>IF(Q8="",0,ROW(A2))</f>
        <v>0</v>
      </c>
      <c r="CB8" s="190">
        <f>IF(T8="",0,ROW(A2))</f>
        <v>0</v>
      </c>
      <c r="CE8" t="str">
        <f>TEXT(CE7,"yyyymmdd")</f>
        <v>20250604</v>
      </c>
    </row>
    <row r="9" spans="4:89" x14ac:dyDescent="0.15">
      <c r="D9" s="1248" t="s">
        <v>318</v>
      </c>
      <c r="E9" s="1248"/>
      <c r="F9" s="1248"/>
      <c r="G9" s="1248"/>
      <c r="H9" s="1248"/>
      <c r="I9" s="1248"/>
      <c r="J9" s="1248"/>
      <c r="K9" s="1248"/>
      <c r="L9" s="1251" t="s">
        <v>315</v>
      </c>
      <c r="M9" s="619"/>
      <c r="N9" s="938"/>
      <c r="O9" s="938"/>
      <c r="P9" s="42" t="s">
        <v>3</v>
      </c>
      <c r="Q9" s="938"/>
      <c r="R9" s="938"/>
      <c r="S9" s="42" t="s">
        <v>4</v>
      </c>
      <c r="T9" s="1129"/>
      <c r="U9" s="1129"/>
      <c r="V9" s="1251" t="s">
        <v>316</v>
      </c>
      <c r="W9" s="619"/>
      <c r="X9" s="1252"/>
      <c r="Y9" s="1252"/>
      <c r="Z9" s="1252"/>
      <c r="AA9" s="1252"/>
      <c r="AB9" s="1252"/>
      <c r="AC9" s="1252"/>
      <c r="AD9" s="1252"/>
      <c r="AE9" s="1252"/>
      <c r="AF9" s="1252"/>
      <c r="BS9" t="s">
        <v>712</v>
      </c>
      <c r="BW9" s="190">
        <f>IFERROR(INDEX(N7:O17,MAX(BZ7:BZ17)-2,1),0)</f>
        <v>0</v>
      </c>
      <c r="BX9" s="190">
        <f>IFERROR(INDEX(Q7:R17,MAX(CA7:CA17)-2,1),0)</f>
        <v>0</v>
      </c>
      <c r="BY9" s="190">
        <f>IFERROR(INDEX(T7:U17,MAX(CB7:CB17)-2,1),0)</f>
        <v>0</v>
      </c>
      <c r="BZ9" s="190">
        <f t="shared" ref="BZ9:BZ17" si="0">IF(N9="",0,ROW(A3))</f>
        <v>0</v>
      </c>
      <c r="CA9" s="190">
        <f t="shared" ref="CA9:CA17" si="1">IF(Q9="",0,ROW(A3))</f>
        <v>0</v>
      </c>
      <c r="CB9" s="190">
        <f t="shared" ref="CB9:CB17" si="2">IF(T9="",0,ROW(A3))</f>
        <v>0</v>
      </c>
      <c r="CE9" t="str">
        <f>""&amp;BW7&amp;"年"&amp;BX7&amp;"月"&amp;BY7&amp;"日"</f>
        <v>2025年6月4日</v>
      </c>
    </row>
    <row r="10" spans="4:89" x14ac:dyDescent="0.15">
      <c r="D10" s="1248" t="s">
        <v>319</v>
      </c>
      <c r="E10" s="1248"/>
      <c r="F10" s="1248"/>
      <c r="G10" s="1248"/>
      <c r="H10" s="1248"/>
      <c r="I10" s="1248"/>
      <c r="J10" s="1248"/>
      <c r="K10" s="1248"/>
      <c r="L10" s="1251" t="s">
        <v>315</v>
      </c>
      <c r="M10" s="619"/>
      <c r="N10" s="938"/>
      <c r="O10" s="938"/>
      <c r="P10" s="42" t="s">
        <v>3</v>
      </c>
      <c r="Q10" s="938"/>
      <c r="R10" s="938"/>
      <c r="S10" s="42" t="s">
        <v>4</v>
      </c>
      <c r="T10" s="1129"/>
      <c r="U10" s="1129"/>
      <c r="V10" s="1251" t="s">
        <v>316</v>
      </c>
      <c r="W10" s="619"/>
      <c r="X10" s="1252"/>
      <c r="Y10" s="1252"/>
      <c r="Z10" s="1252"/>
      <c r="AA10" s="1252"/>
      <c r="AB10" s="1252"/>
      <c r="AC10" s="1252"/>
      <c r="AD10" s="1252"/>
      <c r="AE10" s="1252"/>
      <c r="AF10" s="1252"/>
      <c r="BW10" s="190"/>
      <c r="BX10" s="190"/>
      <c r="BY10" s="190"/>
      <c r="BZ10" s="190">
        <f t="shared" si="0"/>
        <v>0</v>
      </c>
      <c r="CA10" s="190">
        <f t="shared" si="1"/>
        <v>0</v>
      </c>
      <c r="CB10" s="190">
        <f t="shared" si="2"/>
        <v>0</v>
      </c>
    </row>
    <row r="11" spans="4:89" x14ac:dyDescent="0.15">
      <c r="D11" s="1248" t="s">
        <v>320</v>
      </c>
      <c r="E11" s="1248"/>
      <c r="F11" s="1248"/>
      <c r="G11" s="1248"/>
      <c r="H11" s="1248"/>
      <c r="I11" s="1248"/>
      <c r="J11" s="1248"/>
      <c r="K11" s="1248"/>
      <c r="L11" s="1251" t="s">
        <v>315</v>
      </c>
      <c r="M11" s="619"/>
      <c r="N11" s="938"/>
      <c r="O11" s="938"/>
      <c r="P11" s="42" t="s">
        <v>3</v>
      </c>
      <c r="Q11" s="938"/>
      <c r="R11" s="938"/>
      <c r="S11" s="42" t="s">
        <v>4</v>
      </c>
      <c r="T11" s="1129"/>
      <c r="U11" s="1129"/>
      <c r="V11" s="1251" t="s">
        <v>316</v>
      </c>
      <c r="W11" s="619"/>
      <c r="X11" s="1252"/>
      <c r="Y11" s="1252"/>
      <c r="Z11" s="1252"/>
      <c r="AA11" s="1252"/>
      <c r="AB11" s="1252"/>
      <c r="AC11" s="1252"/>
      <c r="AD11" s="1252"/>
      <c r="AE11" s="1252"/>
      <c r="AF11" s="1252"/>
      <c r="BW11" s="190"/>
      <c r="BX11" s="190"/>
      <c r="BY11" s="190"/>
      <c r="BZ11" s="190">
        <f t="shared" si="0"/>
        <v>0</v>
      </c>
      <c r="CA11" s="190">
        <f t="shared" si="1"/>
        <v>0</v>
      </c>
      <c r="CB11" s="190">
        <f t="shared" si="2"/>
        <v>0</v>
      </c>
    </row>
    <row r="12" spans="4:89" x14ac:dyDescent="0.15">
      <c r="D12" s="1248" t="s">
        <v>321</v>
      </c>
      <c r="E12" s="1248"/>
      <c r="F12" s="1248"/>
      <c r="G12" s="1248"/>
      <c r="H12" s="1248"/>
      <c r="I12" s="1248"/>
      <c r="J12" s="1248"/>
      <c r="K12" s="1248"/>
      <c r="L12" s="1251" t="s">
        <v>315</v>
      </c>
      <c r="M12" s="619"/>
      <c r="N12" s="938"/>
      <c r="O12" s="938"/>
      <c r="P12" s="42" t="s">
        <v>3</v>
      </c>
      <c r="Q12" s="938"/>
      <c r="R12" s="938"/>
      <c r="S12" s="42" t="s">
        <v>4</v>
      </c>
      <c r="T12" s="1129"/>
      <c r="U12" s="1129"/>
      <c r="V12" s="1251" t="s">
        <v>316</v>
      </c>
      <c r="W12" s="619"/>
      <c r="X12" s="1252"/>
      <c r="Y12" s="1252"/>
      <c r="Z12" s="1252"/>
      <c r="AA12" s="1252"/>
      <c r="AB12" s="1252"/>
      <c r="AC12" s="1252"/>
      <c r="AD12" s="1252"/>
      <c r="AE12" s="1252"/>
      <c r="AF12" s="1252"/>
      <c r="BW12" s="190"/>
      <c r="BX12" s="190"/>
      <c r="BY12" s="190"/>
      <c r="BZ12" s="190">
        <f t="shared" si="0"/>
        <v>0</v>
      </c>
      <c r="CA12" s="190">
        <f t="shared" si="1"/>
        <v>0</v>
      </c>
      <c r="CB12" s="190">
        <f t="shared" si="2"/>
        <v>0</v>
      </c>
    </row>
    <row r="13" spans="4:89" x14ac:dyDescent="0.15">
      <c r="D13" s="1248" t="s">
        <v>322</v>
      </c>
      <c r="E13" s="1248"/>
      <c r="F13" s="1248"/>
      <c r="G13" s="1248"/>
      <c r="H13" s="1248"/>
      <c r="I13" s="1248"/>
      <c r="J13" s="1248"/>
      <c r="K13" s="1248"/>
      <c r="L13" s="1251" t="s">
        <v>315</v>
      </c>
      <c r="M13" s="619"/>
      <c r="N13" s="938"/>
      <c r="O13" s="938"/>
      <c r="P13" s="42" t="s">
        <v>3</v>
      </c>
      <c r="Q13" s="938"/>
      <c r="R13" s="938"/>
      <c r="S13" s="42" t="s">
        <v>4</v>
      </c>
      <c r="T13" s="1129"/>
      <c r="U13" s="1129"/>
      <c r="V13" s="1251" t="s">
        <v>316</v>
      </c>
      <c r="W13" s="619"/>
      <c r="X13" s="1252"/>
      <c r="Y13" s="1252"/>
      <c r="Z13" s="1252"/>
      <c r="AA13" s="1252"/>
      <c r="AB13" s="1252"/>
      <c r="AC13" s="1252"/>
      <c r="AD13" s="1252"/>
      <c r="AE13" s="1252"/>
      <c r="AF13" s="1252"/>
      <c r="BW13" s="190"/>
      <c r="BX13" s="190"/>
      <c r="BY13" s="190"/>
      <c r="BZ13" s="190">
        <f t="shared" si="0"/>
        <v>0</v>
      </c>
      <c r="CA13" s="190">
        <f t="shared" si="1"/>
        <v>0</v>
      </c>
      <c r="CB13" s="190">
        <f t="shared" si="2"/>
        <v>0</v>
      </c>
    </row>
    <row r="14" spans="4:89" x14ac:dyDescent="0.15">
      <c r="D14" s="1248" t="s">
        <v>323</v>
      </c>
      <c r="E14" s="1248"/>
      <c r="F14" s="1248"/>
      <c r="G14" s="1248"/>
      <c r="H14" s="1248"/>
      <c r="I14" s="1248"/>
      <c r="J14" s="1248"/>
      <c r="K14" s="1248"/>
      <c r="L14" s="1251" t="s">
        <v>315</v>
      </c>
      <c r="M14" s="619"/>
      <c r="N14" s="938"/>
      <c r="O14" s="938"/>
      <c r="P14" s="42" t="s">
        <v>3</v>
      </c>
      <c r="Q14" s="938"/>
      <c r="R14" s="938"/>
      <c r="S14" s="42" t="s">
        <v>4</v>
      </c>
      <c r="T14" s="1129"/>
      <c r="U14" s="1129"/>
      <c r="V14" s="1251" t="s">
        <v>316</v>
      </c>
      <c r="W14" s="619"/>
      <c r="X14" s="1252"/>
      <c r="Y14" s="1252"/>
      <c r="Z14" s="1252"/>
      <c r="AA14" s="1252"/>
      <c r="AB14" s="1252"/>
      <c r="AC14" s="1252"/>
      <c r="AD14" s="1252"/>
      <c r="AE14" s="1252"/>
      <c r="AF14" s="1252"/>
      <c r="BW14" s="190"/>
      <c r="BX14" s="190"/>
      <c r="BY14" s="190"/>
      <c r="BZ14" s="190">
        <f t="shared" si="0"/>
        <v>0</v>
      </c>
      <c r="CA14" s="190">
        <f t="shared" si="1"/>
        <v>0</v>
      </c>
      <c r="CB14" s="190">
        <f t="shared" si="2"/>
        <v>0</v>
      </c>
    </row>
    <row r="15" spans="4:89" x14ac:dyDescent="0.15">
      <c r="D15" s="1248" t="s">
        <v>324</v>
      </c>
      <c r="E15" s="1248"/>
      <c r="F15" s="1248"/>
      <c r="G15" s="1248"/>
      <c r="H15" s="1248"/>
      <c r="I15" s="1248"/>
      <c r="J15" s="1248"/>
      <c r="K15" s="1248"/>
      <c r="L15" s="1251" t="s">
        <v>315</v>
      </c>
      <c r="M15" s="619"/>
      <c r="N15" s="938"/>
      <c r="O15" s="938"/>
      <c r="P15" s="42" t="s">
        <v>3</v>
      </c>
      <c r="Q15" s="938"/>
      <c r="R15" s="938"/>
      <c r="S15" s="42" t="s">
        <v>4</v>
      </c>
      <c r="T15" s="1129"/>
      <c r="U15" s="1129"/>
      <c r="V15" s="1251" t="s">
        <v>316</v>
      </c>
      <c r="W15" s="619"/>
      <c r="X15" s="1252"/>
      <c r="Y15" s="1252"/>
      <c r="Z15" s="1252"/>
      <c r="AA15" s="1252"/>
      <c r="AB15" s="1252"/>
      <c r="AC15" s="1252"/>
      <c r="AD15" s="1252"/>
      <c r="AE15" s="1252"/>
      <c r="AF15" s="1252"/>
      <c r="BW15" s="190"/>
      <c r="BX15" s="190"/>
      <c r="BY15" s="190"/>
      <c r="BZ15" s="190">
        <f t="shared" si="0"/>
        <v>0</v>
      </c>
      <c r="CA15" s="190">
        <f t="shared" si="1"/>
        <v>0</v>
      </c>
      <c r="CB15" s="190">
        <f t="shared" si="2"/>
        <v>0</v>
      </c>
    </row>
    <row r="16" spans="4:89" x14ac:dyDescent="0.15">
      <c r="D16" s="1248" t="s">
        <v>325</v>
      </c>
      <c r="E16" s="1248"/>
      <c r="F16" s="1248"/>
      <c r="G16" s="1248"/>
      <c r="H16" s="1248"/>
      <c r="I16" s="1248"/>
      <c r="J16" s="1248"/>
      <c r="K16" s="1248"/>
      <c r="L16" s="1251" t="s">
        <v>315</v>
      </c>
      <c r="M16" s="619"/>
      <c r="N16" s="938"/>
      <c r="O16" s="938"/>
      <c r="P16" s="42" t="s">
        <v>3</v>
      </c>
      <c r="Q16" s="938"/>
      <c r="R16" s="938"/>
      <c r="S16" s="42" t="s">
        <v>4</v>
      </c>
      <c r="T16" s="1129"/>
      <c r="U16" s="1129"/>
      <c r="V16" s="1251" t="s">
        <v>316</v>
      </c>
      <c r="W16" s="619"/>
      <c r="X16" s="1252"/>
      <c r="Y16" s="1252"/>
      <c r="Z16" s="1252"/>
      <c r="AA16" s="1252"/>
      <c r="AB16" s="1252"/>
      <c r="AC16" s="1252"/>
      <c r="AD16" s="1252"/>
      <c r="AE16" s="1252"/>
      <c r="AF16" s="1252"/>
      <c r="BW16" s="190"/>
      <c r="BX16" s="190"/>
      <c r="BY16" s="190"/>
      <c r="BZ16" s="190">
        <f t="shared" si="0"/>
        <v>0</v>
      </c>
      <c r="CA16" s="190">
        <f t="shared" si="1"/>
        <v>0</v>
      </c>
      <c r="CB16" s="190">
        <f t="shared" si="2"/>
        <v>0</v>
      </c>
    </row>
    <row r="17" spans="4:80" x14ac:dyDescent="0.15">
      <c r="D17" s="1248" t="s">
        <v>326</v>
      </c>
      <c r="E17" s="1248"/>
      <c r="F17" s="1248"/>
      <c r="G17" s="1248"/>
      <c r="H17" s="1248"/>
      <c r="I17" s="1248"/>
      <c r="J17" s="1248"/>
      <c r="K17" s="1248"/>
      <c r="L17" s="1251" t="s">
        <v>315</v>
      </c>
      <c r="M17" s="619"/>
      <c r="N17" s="938"/>
      <c r="O17" s="938"/>
      <c r="P17" s="42" t="s">
        <v>3</v>
      </c>
      <c r="Q17" s="938"/>
      <c r="R17" s="938"/>
      <c r="S17" s="42" t="s">
        <v>4</v>
      </c>
      <c r="T17" s="1129"/>
      <c r="U17" s="1129"/>
      <c r="V17" s="1251" t="s">
        <v>316</v>
      </c>
      <c r="W17" s="619"/>
      <c r="X17" s="1252"/>
      <c r="Y17" s="1252"/>
      <c r="Z17" s="1252"/>
      <c r="AA17" s="1252"/>
      <c r="AB17" s="1252"/>
      <c r="AC17" s="1252"/>
      <c r="AD17" s="1252"/>
      <c r="AE17" s="1252"/>
      <c r="AF17" s="1252"/>
      <c r="BW17" s="190"/>
      <c r="BX17" s="190"/>
      <c r="BY17" s="190"/>
      <c r="BZ17" s="190">
        <f t="shared" si="0"/>
        <v>0</v>
      </c>
      <c r="CA17" s="190">
        <f t="shared" si="1"/>
        <v>0</v>
      </c>
      <c r="CB17" s="190">
        <f t="shared" si="2"/>
        <v>0</v>
      </c>
    </row>
    <row r="18" spans="4:80" x14ac:dyDescent="0.15">
      <c r="D18" s="1255" t="str">
        <f>IF(入力①申請書項目!CY37&lt;入力④変更項目!CE8,"前回の経営力向上計画認定日より今回の申請日が前の日付になっています。"&amp;CHAR(10)&amp;"入力①シートの申請日を確認してください。","")</f>
        <v/>
      </c>
      <c r="E18" s="1255"/>
      <c r="F18" s="1255"/>
      <c r="G18" s="1255"/>
      <c r="H18" s="1255"/>
      <c r="I18" s="1255"/>
      <c r="J18" s="1255"/>
      <c r="K18" s="1255"/>
      <c r="L18" s="1255"/>
      <c r="M18" s="1255"/>
      <c r="N18" s="1255"/>
      <c r="O18" s="1255"/>
      <c r="P18" s="1255"/>
      <c r="Q18" s="1255"/>
      <c r="R18" s="1255"/>
      <c r="S18" s="1255"/>
      <c r="T18" s="1255"/>
      <c r="U18" s="1255"/>
      <c r="V18" s="1255"/>
      <c r="W18" s="1255"/>
      <c r="X18" s="1255"/>
      <c r="Y18" s="1255"/>
      <c r="Z18" s="1255"/>
      <c r="AA18" s="1255"/>
      <c r="AB18" s="1255"/>
      <c r="AC18" s="1255"/>
      <c r="AD18" s="1255"/>
      <c r="AE18" s="1255"/>
      <c r="AF18" s="1255"/>
    </row>
    <row r="19" spans="4:80" x14ac:dyDescent="0.15">
      <c r="D19" s="1256"/>
      <c r="E19" s="1256"/>
      <c r="F19" s="1256"/>
      <c r="G19" s="1256"/>
      <c r="H19" s="1256"/>
      <c r="I19" s="1256"/>
      <c r="J19" s="1256"/>
      <c r="K19" s="1256"/>
      <c r="L19" s="1256"/>
      <c r="M19" s="1256"/>
      <c r="N19" s="1256"/>
      <c r="O19" s="1256"/>
      <c r="P19" s="1256"/>
      <c r="Q19" s="1256"/>
      <c r="R19" s="1256"/>
      <c r="S19" s="1256"/>
      <c r="T19" s="1256"/>
      <c r="U19" s="1256"/>
      <c r="V19" s="1256"/>
      <c r="W19" s="1256"/>
      <c r="X19" s="1256"/>
      <c r="Y19" s="1256"/>
      <c r="Z19" s="1256"/>
      <c r="AA19" s="1256"/>
      <c r="AB19" s="1256"/>
      <c r="AC19" s="1256"/>
      <c r="AD19" s="1256"/>
      <c r="AE19" s="1256"/>
      <c r="AF19" s="1256"/>
    </row>
    <row r="21" spans="4:80" ht="17.25" x14ac:dyDescent="0.15">
      <c r="D21" s="189" t="s">
        <v>713</v>
      </c>
    </row>
    <row r="22" spans="4:80" ht="7.5" customHeight="1" x14ac:dyDescent="0.15"/>
    <row r="23" spans="4:80" ht="21.75" customHeight="1" x14ac:dyDescent="0.15">
      <c r="E23" s="1272" t="s">
        <v>714</v>
      </c>
      <c r="F23" s="1272"/>
      <c r="G23" s="1272"/>
      <c r="H23" s="1272"/>
      <c r="I23" s="1272"/>
      <c r="J23" s="1272"/>
      <c r="K23" s="1272"/>
      <c r="L23" s="1272"/>
      <c r="M23" s="1272"/>
      <c r="N23" s="1273">
        <v>2024</v>
      </c>
      <c r="O23" s="1273"/>
      <c r="P23" s="1273"/>
      <c r="Q23" s="1273"/>
      <c r="R23" s="1272" t="str">
        <f>"年"&amp;" "&amp;入力①申請書項目!R53&amp;" 月期"</f>
        <v>年 3 月期</v>
      </c>
      <c r="S23" s="1272"/>
      <c r="T23" s="1272"/>
      <c r="U23" s="1272"/>
    </row>
    <row r="24" spans="4:80" ht="7.5" customHeight="1" x14ac:dyDescent="0.15"/>
    <row r="25" spans="4:80" x14ac:dyDescent="0.15">
      <c r="K25" s="65"/>
      <c r="L25" s="66"/>
      <c r="M25" s="66"/>
      <c r="Y25" s="1284" t="str">
        <f>IF(COUNT(Y28:Y31,Y33:Y35,Y37,Y40)=9,"↓入力済",IF($N$23-入力③指標!$E$3-(COLUMN(入力③指標!A2)-1)&gt;0,"↓要入力","↓入力不要"))</f>
        <v>↓入力不要</v>
      </c>
      <c r="Z25" s="1284"/>
      <c r="AA25" s="1284"/>
      <c r="AB25" s="1284"/>
      <c r="AC25" s="1284"/>
      <c r="AD25" s="1284" t="str">
        <f>IF(COUNT(AD28:AD31,AD33:AD35,AD37,AD40)=9,"↓入力済",IF($N$23-入力③指標!$E$3-(COLUMN(入力③指標!B2)-1)&gt;0,"↓要入力","↓入力不要"))</f>
        <v>↓入力不要</v>
      </c>
      <c r="AE25" s="1284"/>
      <c r="AF25" s="1284"/>
      <c r="AG25" s="1284"/>
      <c r="AH25" s="1284"/>
      <c r="AI25" s="1284" t="str">
        <f>IF(COUNT(AI28:AI31,AI33:AI35,AI37,AI40)=9,"↓入力済",IF($N$23-入力③指標!$E$3-(COLUMN(入力③指標!C2)-1)&gt;0,"↓要入力","↓入力不要"))</f>
        <v>↓入力不要</v>
      </c>
      <c r="AJ25" s="1284"/>
      <c r="AK25" s="1284"/>
      <c r="AL25" s="1284"/>
      <c r="AM25" s="1284"/>
      <c r="AN25" s="1284" t="str">
        <f>IF(COUNT(AN28:AN31,AN33:AN35,AN37,AN40)=9,"↓入力済",IF($N$23-入力③指標!$E$3-(COLUMN(入力③指標!D2)-1)&gt;0,"↓要入力","↓入力不要"))</f>
        <v>↓入力不要</v>
      </c>
      <c r="AO25" s="1284"/>
      <c r="AP25" s="1284"/>
      <c r="AQ25" s="1284"/>
      <c r="AR25" s="1284"/>
      <c r="AS25" s="1284" t="str">
        <f>IF(COUNT(AS28:AS31,AS33:AS35,AS37,AS40)=9,"↓入力済",IF($N$23-入力③指標!$E$3-(COLUMN(入力③指標!E2)-1)&gt;0,"↓要入力","↓入力不要"))</f>
        <v>↓入力不要</v>
      </c>
      <c r="AT25" s="1284"/>
      <c r="AU25" s="1284"/>
      <c r="AV25" s="1284"/>
      <c r="AW25" s="1284"/>
    </row>
    <row r="26" spans="4:80" x14ac:dyDescent="0.15">
      <c r="H26" s="1270"/>
      <c r="I26" s="1270"/>
      <c r="J26" s="1270"/>
      <c r="K26" s="1270"/>
      <c r="L26" s="1270"/>
      <c r="M26" s="1282" t="s">
        <v>668</v>
      </c>
      <c r="N26" s="1282"/>
      <c r="O26" s="1282"/>
      <c r="P26" s="1282"/>
      <c r="Q26" s="1282"/>
      <c r="R26" s="1282"/>
      <c r="S26" s="1283"/>
      <c r="T26" s="1248">
        <v>0</v>
      </c>
      <c r="U26" s="1248"/>
      <c r="V26" s="1248"/>
      <c r="W26" s="1248"/>
      <c r="X26" s="1248"/>
      <c r="Y26" s="1248">
        <v>1</v>
      </c>
      <c r="Z26" s="1248"/>
      <c r="AA26" s="1248"/>
      <c r="AB26" s="1248"/>
      <c r="AC26" s="1248"/>
      <c r="AD26" s="1248">
        <v>2</v>
      </c>
      <c r="AE26" s="1248"/>
      <c r="AF26" s="1248"/>
      <c r="AG26" s="1248"/>
      <c r="AH26" s="1248"/>
      <c r="AI26" s="1248">
        <v>3</v>
      </c>
      <c r="AJ26" s="1248"/>
      <c r="AK26" s="1248"/>
      <c r="AL26" s="1248"/>
      <c r="AM26" s="1248"/>
      <c r="AN26" s="1248">
        <v>4</v>
      </c>
      <c r="AO26" s="1248"/>
      <c r="AP26" s="1248"/>
      <c r="AQ26" s="1248"/>
      <c r="AR26" s="1248"/>
      <c r="AS26" s="1248">
        <v>5</v>
      </c>
      <c r="AT26" s="1248"/>
      <c r="AU26" s="1248"/>
      <c r="AV26" s="1248"/>
      <c r="AW26" s="1248"/>
    </row>
    <row r="27" spans="4:80" ht="13.5" customHeight="1" x14ac:dyDescent="0.15">
      <c r="E27" s="1264" t="s">
        <v>669</v>
      </c>
      <c r="F27" s="1264"/>
      <c r="G27" s="1264"/>
      <c r="H27" s="1268"/>
      <c r="I27" s="1268"/>
      <c r="J27" s="1268"/>
      <c r="K27" s="1268"/>
      <c r="L27" s="1268"/>
      <c r="M27" s="1277"/>
      <c r="N27" s="1277"/>
      <c r="O27" s="1277"/>
      <c r="P27" s="1277"/>
      <c r="Q27" s="1277"/>
      <c r="R27" s="1277"/>
      <c r="S27" s="1277"/>
      <c r="T27" s="1263" t="str">
        <f>入力③指標!E6</f>
        <v>2025年 3 月期</v>
      </c>
      <c r="U27" s="1263"/>
      <c r="V27" s="1263"/>
      <c r="W27" s="1263"/>
      <c r="X27" s="1263"/>
      <c r="Y27" s="1263" t="str">
        <f>入力③指標!F6</f>
        <v>2026年 3 月期</v>
      </c>
      <c r="Z27" s="1263"/>
      <c r="AA27" s="1263"/>
      <c r="AB27" s="1263"/>
      <c r="AC27" s="1263"/>
      <c r="AD27" s="1263" t="str">
        <f>入力③指標!G6</f>
        <v>2027年 3 月期</v>
      </c>
      <c r="AE27" s="1263"/>
      <c r="AF27" s="1263"/>
      <c r="AG27" s="1263"/>
      <c r="AH27" s="1263"/>
      <c r="AI27" s="1263" t="str">
        <f>入力③指標!H6</f>
        <v>2028年 3 月期</v>
      </c>
      <c r="AJ27" s="1263"/>
      <c r="AK27" s="1263"/>
      <c r="AL27" s="1263"/>
      <c r="AM27" s="1263"/>
      <c r="AN27" s="1263" t="str">
        <f>入力③指標!I6</f>
        <v>2029年 3 月期</v>
      </c>
      <c r="AO27" s="1263"/>
      <c r="AP27" s="1263"/>
      <c r="AQ27" s="1263"/>
      <c r="AR27" s="1263"/>
      <c r="AS27" s="1263" t="str">
        <f>入力③指標!J6</f>
        <v>2030年 3 月期</v>
      </c>
      <c r="AT27" s="1263"/>
      <c r="AU27" s="1263"/>
      <c r="AV27" s="1263"/>
      <c r="AW27" s="1263"/>
    </row>
    <row r="28" spans="4:80" x14ac:dyDescent="0.15">
      <c r="E28" s="1264"/>
      <c r="F28" s="1264"/>
      <c r="G28" s="1264"/>
      <c r="H28" s="1268" t="s">
        <v>671</v>
      </c>
      <c r="I28" s="1268"/>
      <c r="J28" s="1268"/>
      <c r="K28" s="1268"/>
      <c r="L28" s="1268"/>
      <c r="M28" s="1278"/>
      <c r="N28" s="1278"/>
      <c r="O28" s="1278"/>
      <c r="P28" s="1278"/>
      <c r="Q28" s="1278"/>
      <c r="R28" s="1278"/>
      <c r="S28" s="1278"/>
      <c r="T28" s="1254">
        <f>入力③指標!E7</f>
        <v>1000000</v>
      </c>
      <c r="U28" s="1254"/>
      <c r="V28" s="1254"/>
      <c r="W28" s="1254"/>
      <c r="X28" s="1254"/>
      <c r="Y28" s="1274"/>
      <c r="Z28" s="1275"/>
      <c r="AA28" s="1275"/>
      <c r="AB28" s="1275"/>
      <c r="AC28" s="1276"/>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row>
    <row r="29" spans="4:80" x14ac:dyDescent="0.15">
      <c r="E29" s="1264"/>
      <c r="F29" s="1264"/>
      <c r="G29" s="1264"/>
      <c r="H29" s="1268" t="s">
        <v>674</v>
      </c>
      <c r="I29" s="1268"/>
      <c r="J29" s="1268"/>
      <c r="K29" s="1268"/>
      <c r="L29" s="1268"/>
      <c r="M29" s="1269" t="s">
        <v>675</v>
      </c>
      <c r="N29" s="1269"/>
      <c r="O29" s="1269"/>
      <c r="P29" s="1269"/>
      <c r="Q29" s="1269"/>
      <c r="R29" s="1269"/>
      <c r="S29" s="1269"/>
      <c r="T29" s="1265">
        <f>入力③指標!E8</f>
        <v>200000</v>
      </c>
      <c r="U29" s="1266"/>
      <c r="V29" s="1266"/>
      <c r="W29" s="1266"/>
      <c r="X29" s="1267"/>
      <c r="Y29" s="1274"/>
      <c r="Z29" s="1275"/>
      <c r="AA29" s="1275"/>
      <c r="AB29" s="1275"/>
      <c r="AC29" s="1276"/>
      <c r="AD29" s="1257"/>
      <c r="AE29" s="1257"/>
      <c r="AF29" s="1257"/>
      <c r="AG29" s="1257"/>
      <c r="AH29" s="1257"/>
      <c r="AI29" s="1257"/>
      <c r="AJ29" s="1257"/>
      <c r="AK29" s="1257"/>
      <c r="AL29" s="1257"/>
      <c r="AM29" s="1257"/>
      <c r="AN29" s="1257"/>
      <c r="AO29" s="1257"/>
      <c r="AP29" s="1257"/>
      <c r="AQ29" s="1257"/>
      <c r="AR29" s="1257"/>
      <c r="AS29" s="1257"/>
      <c r="AT29" s="1257"/>
      <c r="AU29" s="1257"/>
      <c r="AV29" s="1257"/>
      <c r="AW29" s="1257"/>
    </row>
    <row r="30" spans="4:80" x14ac:dyDescent="0.15">
      <c r="E30" s="1264"/>
      <c r="F30" s="1264"/>
      <c r="G30" s="1264"/>
      <c r="H30" s="1268"/>
      <c r="I30" s="1268"/>
      <c r="J30" s="1268"/>
      <c r="K30" s="1268"/>
      <c r="L30" s="1268"/>
      <c r="M30" s="1269" t="s">
        <v>678</v>
      </c>
      <c r="N30" s="1269"/>
      <c r="O30" s="1269"/>
      <c r="P30" s="1269"/>
      <c r="Q30" s="1269"/>
      <c r="R30" s="1269"/>
      <c r="S30" s="1269"/>
      <c r="T30" s="1265">
        <f>入力③指標!E9</f>
        <v>200000</v>
      </c>
      <c r="U30" s="1266"/>
      <c r="V30" s="1266"/>
      <c r="W30" s="1266"/>
      <c r="X30" s="1267"/>
      <c r="Y30" s="1274"/>
      <c r="Z30" s="1275"/>
      <c r="AA30" s="1275"/>
      <c r="AB30" s="1275"/>
      <c r="AC30" s="1276"/>
      <c r="AD30" s="1257"/>
      <c r="AE30" s="1257"/>
      <c r="AF30" s="1257"/>
      <c r="AG30" s="1257"/>
      <c r="AH30" s="1257"/>
      <c r="AI30" s="1257"/>
      <c r="AJ30" s="1257"/>
      <c r="AK30" s="1257"/>
      <c r="AL30" s="1257"/>
      <c r="AM30" s="1257"/>
      <c r="AN30" s="1257"/>
      <c r="AO30" s="1257"/>
      <c r="AP30" s="1257"/>
      <c r="AQ30" s="1257"/>
      <c r="AR30" s="1257"/>
      <c r="AS30" s="1257"/>
      <c r="AT30" s="1257"/>
      <c r="AU30" s="1257"/>
      <c r="AV30" s="1257"/>
      <c r="AW30" s="1257"/>
    </row>
    <row r="31" spans="4:80" x14ac:dyDescent="0.15">
      <c r="E31" s="1264"/>
      <c r="F31" s="1264"/>
      <c r="G31" s="1264"/>
      <c r="H31" s="1268"/>
      <c r="I31" s="1268"/>
      <c r="J31" s="1268"/>
      <c r="K31" s="1268"/>
      <c r="L31" s="1268"/>
      <c r="M31" s="1269" t="s">
        <v>680</v>
      </c>
      <c r="N31" s="1269"/>
      <c r="O31" s="1269"/>
      <c r="P31" s="1269"/>
      <c r="Q31" s="1269"/>
      <c r="R31" s="1269"/>
      <c r="S31" s="1269"/>
      <c r="T31" s="1265">
        <f>入力③指標!E10</f>
        <v>100000</v>
      </c>
      <c r="U31" s="1266"/>
      <c r="V31" s="1266"/>
      <c r="W31" s="1266"/>
      <c r="X31" s="1267"/>
      <c r="Y31" s="1274"/>
      <c r="Z31" s="1275"/>
      <c r="AA31" s="1275"/>
      <c r="AB31" s="1275"/>
      <c r="AC31" s="1276"/>
      <c r="AD31" s="1257"/>
      <c r="AE31" s="1257"/>
      <c r="AF31" s="1257"/>
      <c r="AG31" s="1257"/>
      <c r="AH31" s="1257"/>
      <c r="AI31" s="1257"/>
      <c r="AJ31" s="1257"/>
      <c r="AK31" s="1257"/>
      <c r="AL31" s="1257"/>
      <c r="AM31" s="1257"/>
      <c r="AN31" s="1257"/>
      <c r="AO31" s="1257"/>
      <c r="AP31" s="1257"/>
      <c r="AQ31" s="1257"/>
      <c r="AR31" s="1257"/>
      <c r="AS31" s="1257"/>
      <c r="AT31" s="1257"/>
      <c r="AU31" s="1257"/>
      <c r="AV31" s="1257"/>
      <c r="AW31" s="1257"/>
    </row>
    <row r="32" spans="4:80" x14ac:dyDescent="0.15">
      <c r="E32" s="1264"/>
      <c r="F32" s="1264"/>
      <c r="G32" s="1264"/>
      <c r="H32" s="1268" t="s">
        <v>681</v>
      </c>
      <c r="I32" s="1268"/>
      <c r="J32" s="1268"/>
      <c r="K32" s="1268"/>
      <c r="L32" s="1268"/>
      <c r="M32" s="1269"/>
      <c r="N32" s="1269"/>
      <c r="O32" s="1269"/>
      <c r="P32" s="1269"/>
      <c r="Q32" s="1269"/>
      <c r="R32" s="1269"/>
      <c r="S32" s="1269"/>
      <c r="T32" s="1265">
        <f>+T28-T29-T30-T31</f>
        <v>500000</v>
      </c>
      <c r="U32" s="1266"/>
      <c r="V32" s="1266"/>
      <c r="W32" s="1266"/>
      <c r="X32" s="1267"/>
      <c r="Y32" s="1254">
        <f>+Y28-Y29-Y30-Y31</f>
        <v>0</v>
      </c>
      <c r="Z32" s="1254"/>
      <c r="AA32" s="1254"/>
      <c r="AB32" s="1254"/>
      <c r="AC32" s="1254"/>
      <c r="AD32" s="1254">
        <f>+AD28-AD29-AD30-AD31</f>
        <v>0</v>
      </c>
      <c r="AE32" s="1254"/>
      <c r="AF32" s="1254"/>
      <c r="AG32" s="1254"/>
      <c r="AH32" s="1254"/>
      <c r="AI32" s="1254">
        <f>+AI28-AI29-AI30-AI31</f>
        <v>0</v>
      </c>
      <c r="AJ32" s="1254"/>
      <c r="AK32" s="1254"/>
      <c r="AL32" s="1254"/>
      <c r="AM32" s="1254"/>
      <c r="AN32" s="1254">
        <f>+AN28-AN29-AN30-AN31</f>
        <v>0</v>
      </c>
      <c r="AO32" s="1254"/>
      <c r="AP32" s="1254"/>
      <c r="AQ32" s="1254"/>
      <c r="AR32" s="1254"/>
      <c r="AS32" s="1254">
        <f>+AS28-AS29-AS30-AS31</f>
        <v>0</v>
      </c>
      <c r="AT32" s="1254"/>
      <c r="AU32" s="1254"/>
      <c r="AV32" s="1254"/>
      <c r="AW32" s="1254"/>
    </row>
    <row r="33" spans="4:53" x14ac:dyDescent="0.15">
      <c r="E33" s="1264"/>
      <c r="F33" s="1264"/>
      <c r="G33" s="1264"/>
      <c r="H33" s="1268" t="s">
        <v>682</v>
      </c>
      <c r="I33" s="1268"/>
      <c r="J33" s="1268"/>
      <c r="K33" s="1268"/>
      <c r="L33" s="1268"/>
      <c r="M33" s="1269" t="s">
        <v>675</v>
      </c>
      <c r="N33" s="1269"/>
      <c r="O33" s="1269"/>
      <c r="P33" s="1269"/>
      <c r="Q33" s="1269"/>
      <c r="R33" s="1269"/>
      <c r="S33" s="1269"/>
      <c r="T33" s="1265">
        <f>入力③指標!E12</f>
        <v>200000</v>
      </c>
      <c r="U33" s="1266"/>
      <c r="V33" s="1266"/>
      <c r="W33" s="1266"/>
      <c r="X33" s="1267"/>
      <c r="Y33" s="1257"/>
      <c r="Z33" s="1257"/>
      <c r="AA33" s="1257"/>
      <c r="AB33" s="1257"/>
      <c r="AC33" s="1257"/>
      <c r="AD33" s="1257"/>
      <c r="AE33" s="1257"/>
      <c r="AF33" s="1257"/>
      <c r="AG33" s="1257"/>
      <c r="AH33" s="1257"/>
      <c r="AI33" s="1257"/>
      <c r="AJ33" s="1257"/>
      <c r="AK33" s="1257"/>
      <c r="AL33" s="1257"/>
      <c r="AM33" s="1257"/>
      <c r="AN33" s="1257"/>
      <c r="AO33" s="1257"/>
      <c r="AP33" s="1257"/>
      <c r="AQ33" s="1257"/>
      <c r="AR33" s="1257"/>
      <c r="AS33" s="1257"/>
      <c r="AT33" s="1257"/>
      <c r="AU33" s="1257"/>
      <c r="AV33" s="1257"/>
      <c r="AW33" s="1257"/>
    </row>
    <row r="34" spans="4:53" x14ac:dyDescent="0.15">
      <c r="E34" s="1264"/>
      <c r="F34" s="1264"/>
      <c r="G34" s="1264"/>
      <c r="H34" s="1268"/>
      <c r="I34" s="1268"/>
      <c r="J34" s="1268"/>
      <c r="K34" s="1268"/>
      <c r="L34" s="1268"/>
      <c r="M34" s="1269" t="s">
        <v>678</v>
      </c>
      <c r="N34" s="1269"/>
      <c r="O34" s="1269"/>
      <c r="P34" s="1269"/>
      <c r="Q34" s="1269"/>
      <c r="R34" s="1269"/>
      <c r="S34" s="1269"/>
      <c r="T34" s="1265">
        <f>入力③指標!E13</f>
        <v>100000</v>
      </c>
      <c r="U34" s="1266"/>
      <c r="V34" s="1266"/>
      <c r="W34" s="1266"/>
      <c r="X34" s="1267"/>
      <c r="Y34" s="1257"/>
      <c r="Z34" s="1257"/>
      <c r="AA34" s="1257"/>
      <c r="AB34" s="1257"/>
      <c r="AC34" s="1257"/>
      <c r="AD34" s="1257"/>
      <c r="AE34" s="1257"/>
      <c r="AF34" s="1257"/>
      <c r="AG34" s="1257"/>
      <c r="AH34" s="1257"/>
      <c r="AI34" s="1257"/>
      <c r="AJ34" s="1257"/>
      <c r="AK34" s="1257"/>
      <c r="AL34" s="1257"/>
      <c r="AM34" s="1257"/>
      <c r="AN34" s="1257"/>
      <c r="AO34" s="1257"/>
      <c r="AP34" s="1257"/>
      <c r="AQ34" s="1257"/>
      <c r="AR34" s="1257"/>
      <c r="AS34" s="1257"/>
      <c r="AT34" s="1257"/>
      <c r="AU34" s="1257"/>
      <c r="AV34" s="1257"/>
      <c r="AW34" s="1257"/>
    </row>
    <row r="35" spans="4:53" x14ac:dyDescent="0.15">
      <c r="E35" s="1264"/>
      <c r="F35" s="1264"/>
      <c r="G35" s="1264"/>
      <c r="H35" s="1268"/>
      <c r="I35" s="1268"/>
      <c r="J35" s="1268"/>
      <c r="K35" s="1268"/>
      <c r="L35" s="1268"/>
      <c r="M35" s="1269" t="s">
        <v>680</v>
      </c>
      <c r="N35" s="1269"/>
      <c r="O35" s="1269"/>
      <c r="P35" s="1269"/>
      <c r="Q35" s="1269"/>
      <c r="R35" s="1269"/>
      <c r="S35" s="1269"/>
      <c r="T35" s="1265">
        <f>入力③指標!E14</f>
        <v>100000</v>
      </c>
      <c r="U35" s="1266"/>
      <c r="V35" s="1266"/>
      <c r="W35" s="1266"/>
      <c r="X35" s="1267"/>
      <c r="Y35" s="1257"/>
      <c r="Z35" s="1257"/>
      <c r="AA35" s="1257"/>
      <c r="AB35" s="1257"/>
      <c r="AC35" s="1257"/>
      <c r="AD35" s="1257"/>
      <c r="AE35" s="1257"/>
      <c r="AF35" s="1257"/>
      <c r="AG35" s="1257"/>
      <c r="AH35" s="1257"/>
      <c r="AI35" s="1257"/>
      <c r="AJ35" s="1257"/>
      <c r="AK35" s="1257"/>
      <c r="AL35" s="1257"/>
      <c r="AM35" s="1257"/>
      <c r="AN35" s="1257"/>
      <c r="AO35" s="1257"/>
      <c r="AP35" s="1257"/>
      <c r="AQ35" s="1257"/>
      <c r="AR35" s="1257"/>
      <c r="AS35" s="1257"/>
      <c r="AT35" s="1257"/>
      <c r="AU35" s="1257"/>
      <c r="AV35" s="1257"/>
      <c r="AW35" s="1257"/>
    </row>
    <row r="36" spans="4:53" x14ac:dyDescent="0.15">
      <c r="E36" s="1264"/>
      <c r="F36" s="1264"/>
      <c r="G36" s="1264"/>
      <c r="H36" s="1268" t="s">
        <v>683</v>
      </c>
      <c r="I36" s="1268"/>
      <c r="J36" s="1268"/>
      <c r="K36" s="1268"/>
      <c r="L36" s="1268"/>
      <c r="M36" s="1278"/>
      <c r="N36" s="1278"/>
      <c r="O36" s="1278"/>
      <c r="P36" s="1278"/>
      <c r="Q36" s="1278"/>
      <c r="R36" s="1278"/>
      <c r="S36" s="1278"/>
      <c r="T36" s="1265">
        <f>+T32-T33-T34-T35</f>
        <v>100000</v>
      </c>
      <c r="U36" s="1266"/>
      <c r="V36" s="1266"/>
      <c r="W36" s="1266"/>
      <c r="X36" s="1267"/>
      <c r="Y36" s="1254">
        <f>+Y32-Y33-Y34-Y35</f>
        <v>0</v>
      </c>
      <c r="Z36" s="1254"/>
      <c r="AA36" s="1254"/>
      <c r="AB36" s="1254"/>
      <c r="AC36" s="1254"/>
      <c r="AD36" s="1254">
        <f>+AD32-AD33-AD34-AD35</f>
        <v>0</v>
      </c>
      <c r="AE36" s="1254"/>
      <c r="AF36" s="1254"/>
      <c r="AG36" s="1254"/>
      <c r="AH36" s="1254"/>
      <c r="AI36" s="1254">
        <f>+AI32-AI33-AI34-AI35</f>
        <v>0</v>
      </c>
      <c r="AJ36" s="1254"/>
      <c r="AK36" s="1254"/>
      <c r="AL36" s="1254"/>
      <c r="AM36" s="1254"/>
      <c r="AN36" s="1254">
        <f>+AN32-AN33-AN34-AN35</f>
        <v>0</v>
      </c>
      <c r="AO36" s="1254"/>
      <c r="AP36" s="1254"/>
      <c r="AQ36" s="1254"/>
      <c r="AR36" s="1254"/>
      <c r="AS36" s="1254">
        <f>+AS32-AS33-AS34-AS35</f>
        <v>0</v>
      </c>
      <c r="AT36" s="1254"/>
      <c r="AU36" s="1254"/>
      <c r="AV36" s="1254"/>
      <c r="AW36" s="1254"/>
    </row>
    <row r="37" spans="4:53" x14ac:dyDescent="0.15">
      <c r="E37" s="1264"/>
      <c r="F37" s="1264"/>
      <c r="G37" s="1264"/>
      <c r="H37" s="1268" t="s">
        <v>684</v>
      </c>
      <c r="I37" s="1268"/>
      <c r="J37" s="1268"/>
      <c r="K37" s="1268"/>
      <c r="L37" s="1268"/>
      <c r="M37" s="1285" t="s">
        <v>685</v>
      </c>
      <c r="N37" s="1285"/>
      <c r="O37" s="1285"/>
      <c r="P37" s="1285"/>
      <c r="Q37" s="1285"/>
      <c r="R37" s="1285"/>
      <c r="S37" s="1285"/>
      <c r="T37" s="1265">
        <f>入力③指標!E16</f>
        <v>45600</v>
      </c>
      <c r="U37" s="1266"/>
      <c r="V37" s="1266"/>
      <c r="W37" s="1266"/>
      <c r="X37" s="1267"/>
      <c r="Y37" s="1257"/>
      <c r="Z37" s="1257"/>
      <c r="AA37" s="1257"/>
      <c r="AB37" s="1257"/>
      <c r="AC37" s="1257"/>
      <c r="AD37" s="1257"/>
      <c r="AE37" s="1257"/>
      <c r="AF37" s="1257"/>
      <c r="AG37" s="1257"/>
      <c r="AH37" s="1257"/>
      <c r="AI37" s="1257"/>
      <c r="AJ37" s="1257"/>
      <c r="AK37" s="1257"/>
      <c r="AL37" s="1257"/>
      <c r="AM37" s="1257"/>
      <c r="AN37" s="1257"/>
      <c r="AO37" s="1257"/>
      <c r="AP37" s="1257"/>
      <c r="AQ37" s="1257"/>
      <c r="AR37" s="1257"/>
      <c r="AS37" s="1257"/>
      <c r="AT37" s="1257"/>
      <c r="AU37" s="1257"/>
      <c r="AV37" s="1257"/>
      <c r="AW37" s="1257"/>
      <c r="AX37" s="57" t="s">
        <v>686</v>
      </c>
    </row>
    <row r="38" spans="4:53" x14ac:dyDescent="0.15">
      <c r="E38" s="1264"/>
      <c r="F38" s="1264"/>
      <c r="G38" s="1264"/>
      <c r="H38" s="1268" t="s">
        <v>687</v>
      </c>
      <c r="I38" s="1268"/>
      <c r="J38" s="1268"/>
      <c r="K38" s="1268"/>
      <c r="L38" s="1268"/>
      <c r="M38" s="1278"/>
      <c r="N38" s="1278"/>
      <c r="O38" s="1278"/>
      <c r="P38" s="1278"/>
      <c r="Q38" s="1278"/>
      <c r="R38" s="1278"/>
      <c r="S38" s="1278"/>
      <c r="T38" s="1265">
        <f>T36-T37</f>
        <v>54400</v>
      </c>
      <c r="U38" s="1266"/>
      <c r="V38" s="1266"/>
      <c r="W38" s="1266"/>
      <c r="X38" s="1267"/>
      <c r="Y38" s="1254">
        <f>Y36-Y37</f>
        <v>0</v>
      </c>
      <c r="Z38" s="1254"/>
      <c r="AA38" s="1254"/>
      <c r="AB38" s="1254"/>
      <c r="AC38" s="1254"/>
      <c r="AD38" s="1254">
        <f>AD36-AD37</f>
        <v>0</v>
      </c>
      <c r="AE38" s="1254"/>
      <c r="AF38" s="1254"/>
      <c r="AG38" s="1254"/>
      <c r="AH38" s="1254"/>
      <c r="AI38" s="1254">
        <f>AI36-AI37</f>
        <v>0</v>
      </c>
      <c r="AJ38" s="1254"/>
      <c r="AK38" s="1254"/>
      <c r="AL38" s="1254"/>
      <c r="AM38" s="1254"/>
      <c r="AN38" s="1254">
        <f>AN36-AN37</f>
        <v>0</v>
      </c>
      <c r="AO38" s="1254"/>
      <c r="AP38" s="1254"/>
      <c r="AQ38" s="1254"/>
      <c r="AR38" s="1254"/>
      <c r="AS38" s="1254">
        <f>AS36-AS37</f>
        <v>0</v>
      </c>
      <c r="AT38" s="1254"/>
      <c r="AU38" s="1254"/>
      <c r="AV38" s="1254"/>
      <c r="AW38" s="1254"/>
    </row>
    <row r="39" spans="4:53" x14ac:dyDescent="0.15">
      <c r="E39" s="1264"/>
      <c r="F39" s="1264"/>
      <c r="G39" s="1264"/>
      <c r="H39" s="1268" t="s">
        <v>688</v>
      </c>
      <c r="I39" s="1268"/>
      <c r="J39" s="1268"/>
      <c r="K39" s="1268"/>
      <c r="L39" s="1268"/>
      <c r="M39" s="1268"/>
      <c r="N39" s="1268"/>
      <c r="O39" s="1268"/>
      <c r="P39" s="1268"/>
      <c r="Q39" s="1268"/>
      <c r="R39" s="1268"/>
      <c r="S39" s="1268"/>
      <c r="T39" s="1265">
        <f>+T30+T31+T34+T35</f>
        <v>500000</v>
      </c>
      <c r="U39" s="1266"/>
      <c r="V39" s="1266"/>
      <c r="W39" s="1266"/>
      <c r="X39" s="1267"/>
      <c r="Y39" s="1254">
        <f>+Y30+Y31+Y34+Y35</f>
        <v>0</v>
      </c>
      <c r="Z39" s="1254"/>
      <c r="AA39" s="1254"/>
      <c r="AB39" s="1254"/>
      <c r="AC39" s="1254"/>
      <c r="AD39" s="1254">
        <f>+AD30+AD31+AD34+AD35</f>
        <v>0</v>
      </c>
      <c r="AE39" s="1254"/>
      <c r="AF39" s="1254"/>
      <c r="AG39" s="1254"/>
      <c r="AH39" s="1254"/>
      <c r="AI39" s="1254">
        <f>+AI30+AI31+AI34+AI35</f>
        <v>0</v>
      </c>
      <c r="AJ39" s="1254"/>
      <c r="AK39" s="1254"/>
      <c r="AL39" s="1254"/>
      <c r="AM39" s="1254"/>
      <c r="AN39" s="1254">
        <f>+AN30+AN31+AN34+AN35</f>
        <v>0</v>
      </c>
      <c r="AO39" s="1254"/>
      <c r="AP39" s="1254"/>
      <c r="AQ39" s="1254"/>
      <c r="AR39" s="1254"/>
      <c r="AS39" s="1254">
        <f>+AS30+AS31+AS34+AS35</f>
        <v>0</v>
      </c>
      <c r="AT39" s="1254"/>
      <c r="AU39" s="1254"/>
      <c r="AV39" s="1254"/>
      <c r="AW39" s="1254"/>
    </row>
    <row r="40" spans="4:53" x14ac:dyDescent="0.15">
      <c r="E40" s="1264"/>
      <c r="F40" s="1264"/>
      <c r="G40" s="1264"/>
      <c r="H40" s="1268" t="s">
        <v>689</v>
      </c>
      <c r="I40" s="1268"/>
      <c r="J40" s="1268"/>
      <c r="K40" s="1268"/>
      <c r="L40" s="1268"/>
      <c r="M40" s="1268"/>
      <c r="N40" s="1268"/>
      <c r="O40" s="1268"/>
      <c r="P40" s="1268"/>
      <c r="Q40" s="1268"/>
      <c r="R40" s="1268"/>
      <c r="S40" s="1268"/>
      <c r="T40" s="1265">
        <f>入力③指標!E19</f>
        <v>21</v>
      </c>
      <c r="U40" s="1266"/>
      <c r="V40" s="1266"/>
      <c r="W40" s="1266"/>
      <c r="X40" s="1267"/>
      <c r="Y40" s="1257"/>
      <c r="Z40" s="1257"/>
      <c r="AA40" s="1257"/>
      <c r="AB40" s="1257"/>
      <c r="AC40" s="1257"/>
      <c r="AD40" s="1257"/>
      <c r="AE40" s="1257"/>
      <c r="AF40" s="1257"/>
      <c r="AG40" s="1257"/>
      <c r="AH40" s="1257"/>
      <c r="AI40" s="1257"/>
      <c r="AJ40" s="1257"/>
      <c r="AK40" s="1257"/>
      <c r="AL40" s="1257"/>
      <c r="AM40" s="1257"/>
      <c r="AN40" s="1257"/>
      <c r="AO40" s="1257"/>
      <c r="AP40" s="1257"/>
      <c r="AQ40" s="1257"/>
      <c r="AR40" s="1257"/>
      <c r="AS40" s="1257"/>
      <c r="AT40" s="1257"/>
      <c r="AU40" s="1257"/>
      <c r="AV40" s="1257"/>
      <c r="AW40" s="1257"/>
      <c r="AX40" s="1287" t="str">
        <f>入力③指標!K19</f>
        <v>人</v>
      </c>
      <c r="AY40" s="1287"/>
      <c r="AZ40" s="1287"/>
      <c r="BA40" s="1287"/>
    </row>
    <row r="41" spans="4:53" x14ac:dyDescent="0.15">
      <c r="H41" s="1292" t="s">
        <v>691</v>
      </c>
      <c r="I41" s="1292"/>
      <c r="J41" s="1292"/>
      <c r="K41" s="1292"/>
      <c r="L41" s="1292"/>
      <c r="M41" s="1292"/>
      <c r="N41" s="1292"/>
      <c r="O41" s="1292"/>
      <c r="P41" s="1292"/>
      <c r="Q41" s="1292"/>
      <c r="R41" s="1292"/>
      <c r="S41" s="1292"/>
      <c r="T41" s="1265">
        <f>T43/T40</f>
        <v>28571.428571428572</v>
      </c>
      <c r="U41" s="1266"/>
      <c r="V41" s="1266"/>
      <c r="W41" s="1266"/>
      <c r="X41" s="1267"/>
      <c r="Y41" s="1254" t="e">
        <f>Y43/Y40</f>
        <v>#DIV/0!</v>
      </c>
      <c r="Z41" s="1254"/>
      <c r="AA41" s="1254"/>
      <c r="AB41" s="1254"/>
      <c r="AC41" s="1254"/>
      <c r="AD41" s="1254" t="e">
        <f>AD43/AD40</f>
        <v>#DIV/0!</v>
      </c>
      <c r="AE41" s="1254"/>
      <c r="AF41" s="1254"/>
      <c r="AG41" s="1254"/>
      <c r="AH41" s="1254"/>
      <c r="AI41" s="1254" t="e">
        <f>AI43/AI40</f>
        <v>#DIV/0!</v>
      </c>
      <c r="AJ41" s="1254"/>
      <c r="AK41" s="1254"/>
      <c r="AL41" s="1254"/>
      <c r="AM41" s="1254"/>
      <c r="AN41" s="1254" t="e">
        <f>AN43/AN40</f>
        <v>#DIV/0!</v>
      </c>
      <c r="AO41" s="1254"/>
      <c r="AP41" s="1254"/>
      <c r="AQ41" s="1254"/>
      <c r="AR41" s="1254"/>
      <c r="AS41" s="1254" t="e">
        <f>AS43/AS40</f>
        <v>#DIV/0!</v>
      </c>
      <c r="AT41" s="1254"/>
      <c r="AU41" s="1254"/>
      <c r="AV41" s="1254"/>
      <c r="AW41" s="1254"/>
      <c r="AX41" s="1287" t="str">
        <f>IF(AX40="人","千円／人",IF(AX40="時間","千円／時間",""))</f>
        <v>千円／人</v>
      </c>
      <c r="AY41" s="1287"/>
      <c r="AZ41" s="1287"/>
      <c r="BA41" s="1287"/>
    </row>
    <row r="42" spans="4:53" x14ac:dyDescent="0.15">
      <c r="H42" s="1292" t="s">
        <v>692</v>
      </c>
      <c r="I42" s="1292"/>
      <c r="J42" s="1292"/>
      <c r="K42" s="1292"/>
      <c r="L42" s="1292"/>
      <c r="M42" s="1292"/>
      <c r="N42" s="1292"/>
      <c r="O42" s="1292"/>
      <c r="P42" s="1292"/>
      <c r="Q42" s="1292"/>
      <c r="R42" s="1292"/>
      <c r="S42" s="1292"/>
      <c r="T42" s="1289">
        <f>T38/T28</f>
        <v>5.4399999999999997E-2</v>
      </c>
      <c r="U42" s="1290"/>
      <c r="V42" s="1290"/>
      <c r="W42" s="1290"/>
      <c r="X42" s="1291"/>
      <c r="Y42" s="1253" t="e">
        <f>Y38/Y28</f>
        <v>#DIV/0!</v>
      </c>
      <c r="Z42" s="1253"/>
      <c r="AA42" s="1253"/>
      <c r="AB42" s="1253"/>
      <c r="AC42" s="1253"/>
      <c r="AD42" s="1253" t="e">
        <f>AD38/AD28</f>
        <v>#DIV/0!</v>
      </c>
      <c r="AE42" s="1253"/>
      <c r="AF42" s="1253"/>
      <c r="AG42" s="1253"/>
      <c r="AH42" s="1253"/>
      <c r="AI42" s="1253" t="e">
        <f>AI38/AI28</f>
        <v>#DIV/0!</v>
      </c>
      <c r="AJ42" s="1253"/>
      <c r="AK42" s="1253"/>
      <c r="AL42" s="1253"/>
      <c r="AM42" s="1253"/>
      <c r="AN42" s="1253" t="e">
        <f>AN38/AN28</f>
        <v>#DIV/0!</v>
      </c>
      <c r="AO42" s="1253"/>
      <c r="AP42" s="1253"/>
      <c r="AQ42" s="1253"/>
      <c r="AR42" s="1253"/>
      <c r="AS42" s="1253" t="e">
        <f>AS38/AS28</f>
        <v>#DIV/0!</v>
      </c>
      <c r="AT42" s="1253"/>
      <c r="AU42" s="1253"/>
      <c r="AV42" s="1253"/>
      <c r="AW42" s="1253"/>
      <c r="AX42" s="1288" t="s">
        <v>693</v>
      </c>
      <c r="AY42" s="1288"/>
      <c r="AZ42" s="1288"/>
      <c r="BA42" s="1288"/>
    </row>
    <row r="43" spans="4:53" x14ac:dyDescent="0.15">
      <c r="H43" s="1293" t="s">
        <v>715</v>
      </c>
      <c r="I43" s="1293"/>
      <c r="J43" s="1293"/>
      <c r="K43" s="1293"/>
      <c r="L43" s="1293"/>
      <c r="M43" s="1293"/>
      <c r="N43" s="1293"/>
      <c r="O43" s="1293"/>
      <c r="P43" s="1293"/>
      <c r="Q43" s="1293"/>
      <c r="R43" s="1293"/>
      <c r="S43" s="1293"/>
      <c r="T43" s="1265">
        <f>+T36+T39</f>
        <v>600000</v>
      </c>
      <c r="U43" s="1266"/>
      <c r="V43" s="1266"/>
      <c r="W43" s="1266"/>
      <c r="X43" s="1267"/>
      <c r="Y43" s="1254">
        <f>+Y36+Y39</f>
        <v>0</v>
      </c>
      <c r="Z43" s="1254"/>
      <c r="AA43" s="1254"/>
      <c r="AB43" s="1254"/>
      <c r="AC43" s="1254"/>
      <c r="AD43" s="1254">
        <f>+AD36+AD39</f>
        <v>0</v>
      </c>
      <c r="AE43" s="1254"/>
      <c r="AF43" s="1254"/>
      <c r="AG43" s="1254"/>
      <c r="AH43" s="1254"/>
      <c r="AI43" s="1254">
        <f>+AI36+AI39</f>
        <v>0</v>
      </c>
      <c r="AJ43" s="1254"/>
      <c r="AK43" s="1254"/>
      <c r="AL43" s="1254"/>
      <c r="AM43" s="1254"/>
      <c r="AN43" s="1254">
        <f>+AN36+AN39</f>
        <v>0</v>
      </c>
      <c r="AO43" s="1254"/>
      <c r="AP43" s="1254"/>
      <c r="AQ43" s="1254"/>
      <c r="AR43" s="1254"/>
      <c r="AS43" s="1254">
        <f>+AS36+AS39</f>
        <v>0</v>
      </c>
      <c r="AT43" s="1254"/>
      <c r="AU43" s="1254"/>
      <c r="AV43" s="1254"/>
      <c r="AW43" s="1254"/>
      <c r="AX43" s="1288" t="s">
        <v>695</v>
      </c>
      <c r="AY43" s="1288"/>
      <c r="AZ43" s="1288"/>
      <c r="BA43" s="1288"/>
    </row>
    <row r="46" spans="4:53" ht="17.25" x14ac:dyDescent="0.15">
      <c r="D46" s="189" t="s">
        <v>716</v>
      </c>
    </row>
    <row r="47" spans="4:53" ht="7.5" customHeight="1" x14ac:dyDescent="0.15"/>
    <row r="48" spans="4:53" ht="14.25" x14ac:dyDescent="0.15">
      <c r="E48" s="191" t="s">
        <v>717</v>
      </c>
    </row>
    <row r="49" spans="5:47" ht="14.25" x14ac:dyDescent="0.15">
      <c r="F49" s="1258" t="s">
        <v>45</v>
      </c>
      <c r="G49" s="1258"/>
      <c r="H49" s="1258"/>
      <c r="I49" s="1258"/>
      <c r="J49" s="1258"/>
      <c r="K49" s="1248" t="s">
        <v>718</v>
      </c>
      <c r="L49" s="1248"/>
      <c r="M49" s="1248"/>
      <c r="N49" s="1248"/>
      <c r="O49" s="1248"/>
      <c r="P49" s="1248"/>
      <c r="Q49" s="1248"/>
      <c r="R49" s="1248"/>
    </row>
    <row r="50" spans="5:47" x14ac:dyDescent="0.15">
      <c r="F50" s="1259" t="str">
        <f>入力①申請書項目!R119</f>
        <v>労働生産性</v>
      </c>
      <c r="G50" s="1259"/>
      <c r="H50" s="1259"/>
      <c r="I50" s="1259"/>
      <c r="J50" s="1259"/>
      <c r="K50" s="1260">
        <f>VLOOKUP(入力④変更項目!F50,入力④変更項目!H41:AW43,13+5*(入力④変更項目!N23-入力③指標!E3),FALSE)*IF(入力④変更項目!F50="売上高経常利益率",1,1)</f>
        <v>0</v>
      </c>
      <c r="L50" s="1261"/>
      <c r="M50" s="1261"/>
      <c r="N50" s="1261"/>
      <c r="O50" s="1262"/>
      <c r="P50" s="1249" t="str">
        <f ca="1">入力①申請書項目!R123</f>
        <v>千円／人</v>
      </c>
      <c r="Q50" s="1249"/>
      <c r="R50" s="1249"/>
      <c r="U50" t="s">
        <v>719</v>
      </c>
    </row>
    <row r="52" spans="5:47" ht="14.25" x14ac:dyDescent="0.15">
      <c r="E52" s="191" t="s">
        <v>720</v>
      </c>
    </row>
    <row r="53" spans="5:47" ht="25.5" customHeight="1" x14ac:dyDescent="0.15">
      <c r="F53" s="1264" t="s">
        <v>76</v>
      </c>
      <c r="G53" s="1264"/>
      <c r="H53" s="1264"/>
      <c r="I53" s="1264"/>
      <c r="J53" s="1264"/>
      <c r="K53" s="1264"/>
      <c r="L53" s="1264"/>
      <c r="M53" s="1264"/>
      <c r="N53" s="1264"/>
      <c r="O53" s="1264"/>
      <c r="P53" s="1264"/>
      <c r="Q53" s="1264"/>
      <c r="R53" s="1264"/>
      <c r="S53" s="1264"/>
      <c r="T53" s="1264"/>
      <c r="U53" s="1264"/>
      <c r="V53" s="1264"/>
      <c r="W53" s="1264"/>
      <c r="X53" s="1264"/>
      <c r="Y53" s="1264"/>
      <c r="Z53" s="1264"/>
      <c r="AA53" s="1248" t="s">
        <v>302</v>
      </c>
      <c r="AB53" s="1248"/>
      <c r="AC53" s="1248" t="s">
        <v>303</v>
      </c>
      <c r="AD53" s="1248"/>
      <c r="AE53" s="1248"/>
      <c r="AF53" s="1248"/>
      <c r="AG53" s="1248"/>
      <c r="AH53" s="1248"/>
      <c r="AI53" s="1248"/>
      <c r="AJ53" s="1248"/>
      <c r="AK53" s="1248"/>
      <c r="AL53" s="1248"/>
      <c r="AM53" s="1248"/>
      <c r="AN53" s="1248"/>
      <c r="AO53" s="1248"/>
      <c r="AP53" s="1248"/>
      <c r="AQ53" s="1248"/>
      <c r="AR53" s="1248"/>
      <c r="AS53" s="1248"/>
      <c r="AT53" s="1248"/>
      <c r="AU53" s="1248"/>
    </row>
    <row r="54" spans="5:47" ht="65.099999999999994" customHeight="1" x14ac:dyDescent="0.15">
      <c r="F54" s="192" t="str">
        <f>入力①申請書項目!E131</f>
        <v>ア</v>
      </c>
      <c r="G54" s="1271" t="str">
        <f>IF(入力①申請書項目!F131="","",入力①申請書項目!F131)</f>
        <v/>
      </c>
      <c r="H54" s="1271"/>
      <c r="I54" s="1271"/>
      <c r="J54" s="1271"/>
      <c r="K54" s="1271"/>
      <c r="L54" s="1286" t="str">
        <f>IF(入力①申請書項目!AE131="","",入力①申請書項目!AE131)</f>
        <v>この文は削除しご記載ください。
（セル内での改行→Alt＋Enter）
欄が不足する場合は、別紙に記載してください。</v>
      </c>
      <c r="M54" s="1286"/>
      <c r="N54" s="1286"/>
      <c r="O54" s="1286"/>
      <c r="P54" s="1286"/>
      <c r="Q54" s="1286"/>
      <c r="R54" s="1286"/>
      <c r="S54" s="1286"/>
      <c r="T54" s="1286"/>
      <c r="U54" s="1286"/>
      <c r="V54" s="1286"/>
      <c r="W54" s="1286"/>
      <c r="X54" s="1286"/>
      <c r="Y54" s="1286"/>
      <c r="Z54" s="1286"/>
      <c r="AA54" s="933" t="s">
        <v>721</v>
      </c>
      <c r="AB54" s="933"/>
      <c r="AC54" s="1279" t="s">
        <v>722</v>
      </c>
      <c r="AD54" s="1280"/>
      <c r="AE54" s="1280"/>
      <c r="AF54" s="1280"/>
      <c r="AG54" s="1280"/>
      <c r="AH54" s="1280"/>
      <c r="AI54" s="1280"/>
      <c r="AJ54" s="1280"/>
      <c r="AK54" s="1280"/>
      <c r="AL54" s="1280"/>
      <c r="AM54" s="1280"/>
      <c r="AN54" s="1280"/>
      <c r="AO54" s="1280"/>
      <c r="AP54" s="1280"/>
      <c r="AQ54" s="1280"/>
      <c r="AR54" s="1280"/>
      <c r="AS54" s="1280"/>
      <c r="AT54" s="1280"/>
      <c r="AU54" s="1281"/>
    </row>
    <row r="55" spans="5:47" ht="65.099999999999994" customHeight="1" x14ac:dyDescent="0.15">
      <c r="F55" s="192" t="str">
        <f>入力①申請書項目!E132</f>
        <v>イ</v>
      </c>
      <c r="G55" s="1271" t="str">
        <f>IF(入力①申請書項目!F132="","",入力①申請書項目!F132)</f>
        <v/>
      </c>
      <c r="H55" s="1271"/>
      <c r="I55" s="1271"/>
      <c r="J55" s="1271"/>
      <c r="K55" s="1271"/>
      <c r="L55" s="1286" t="str">
        <f>IF(入力①申請書項目!AE132="","",入力①申請書項目!AE132)</f>
        <v/>
      </c>
      <c r="M55" s="1286"/>
      <c r="N55" s="1286"/>
      <c r="O55" s="1286"/>
      <c r="P55" s="1286"/>
      <c r="Q55" s="1286"/>
      <c r="R55" s="1286"/>
      <c r="S55" s="1286"/>
      <c r="T55" s="1286"/>
      <c r="U55" s="1286"/>
      <c r="V55" s="1286"/>
      <c r="W55" s="1286"/>
      <c r="X55" s="1286"/>
      <c r="Y55" s="1286"/>
      <c r="Z55" s="1286"/>
      <c r="AA55" s="933"/>
      <c r="AB55" s="933"/>
      <c r="AC55" s="1279"/>
      <c r="AD55" s="1280"/>
      <c r="AE55" s="1280"/>
      <c r="AF55" s="1280"/>
      <c r="AG55" s="1280"/>
      <c r="AH55" s="1280"/>
      <c r="AI55" s="1280"/>
      <c r="AJ55" s="1280"/>
      <c r="AK55" s="1280"/>
      <c r="AL55" s="1280"/>
      <c r="AM55" s="1280"/>
      <c r="AN55" s="1280"/>
      <c r="AO55" s="1280"/>
      <c r="AP55" s="1280"/>
      <c r="AQ55" s="1280"/>
      <c r="AR55" s="1280"/>
      <c r="AS55" s="1280"/>
      <c r="AT55" s="1280"/>
      <c r="AU55" s="1281"/>
    </row>
    <row r="56" spans="5:47" ht="65.099999999999994" customHeight="1" x14ac:dyDescent="0.15">
      <c r="F56" s="192" t="str">
        <f>入力①申請書項目!E133</f>
        <v>ウ</v>
      </c>
      <c r="G56" s="1271" t="str">
        <f>IF(入力①申請書項目!F133="","",入力①申請書項目!F133)</f>
        <v/>
      </c>
      <c r="H56" s="1271"/>
      <c r="I56" s="1271"/>
      <c r="J56" s="1271"/>
      <c r="K56" s="1271"/>
      <c r="L56" s="1286" t="str">
        <f>IF(入力①申請書項目!AE133="","",入力①申請書項目!AE133)</f>
        <v/>
      </c>
      <c r="M56" s="1286"/>
      <c r="N56" s="1286"/>
      <c r="O56" s="1286"/>
      <c r="P56" s="1286"/>
      <c r="Q56" s="1286"/>
      <c r="R56" s="1286"/>
      <c r="S56" s="1286"/>
      <c r="T56" s="1286"/>
      <c r="U56" s="1286"/>
      <c r="V56" s="1286"/>
      <c r="W56" s="1286"/>
      <c r="X56" s="1286"/>
      <c r="Y56" s="1286"/>
      <c r="Z56" s="1286"/>
      <c r="AA56" s="933"/>
      <c r="AB56" s="933"/>
      <c r="AC56" s="1279"/>
      <c r="AD56" s="1280"/>
      <c r="AE56" s="1280"/>
      <c r="AF56" s="1280"/>
      <c r="AG56" s="1280"/>
      <c r="AH56" s="1280"/>
      <c r="AI56" s="1280"/>
      <c r="AJ56" s="1280"/>
      <c r="AK56" s="1280"/>
      <c r="AL56" s="1280"/>
      <c r="AM56" s="1280"/>
      <c r="AN56" s="1280"/>
      <c r="AO56" s="1280"/>
      <c r="AP56" s="1280"/>
      <c r="AQ56" s="1280"/>
      <c r="AR56" s="1280"/>
      <c r="AS56" s="1280"/>
      <c r="AT56" s="1280"/>
      <c r="AU56" s="1281"/>
    </row>
    <row r="57" spans="5:47" ht="65.099999999999994" customHeight="1" x14ac:dyDescent="0.15">
      <c r="F57" s="192" t="str">
        <f>入力①申請書項目!E134</f>
        <v>エ</v>
      </c>
      <c r="G57" s="1271" t="str">
        <f>IF(入力①申請書項目!F134="","",入力①申請書項目!F134)</f>
        <v/>
      </c>
      <c r="H57" s="1271"/>
      <c r="I57" s="1271"/>
      <c r="J57" s="1271"/>
      <c r="K57" s="1271"/>
      <c r="L57" s="1286" t="str">
        <f>IF(入力①申請書項目!AE134="","",入力①申請書項目!AE134)</f>
        <v/>
      </c>
      <c r="M57" s="1286"/>
      <c r="N57" s="1286"/>
      <c r="O57" s="1286"/>
      <c r="P57" s="1286"/>
      <c r="Q57" s="1286"/>
      <c r="R57" s="1286"/>
      <c r="S57" s="1286"/>
      <c r="T57" s="1286"/>
      <c r="U57" s="1286"/>
      <c r="V57" s="1286"/>
      <c r="W57" s="1286"/>
      <c r="X57" s="1286"/>
      <c r="Y57" s="1286"/>
      <c r="Z57" s="1286"/>
      <c r="AA57" s="933"/>
      <c r="AB57" s="933"/>
      <c r="AC57" s="1279"/>
      <c r="AD57" s="1280"/>
      <c r="AE57" s="1280"/>
      <c r="AF57" s="1280"/>
      <c r="AG57" s="1280"/>
      <c r="AH57" s="1280"/>
      <c r="AI57" s="1280"/>
      <c r="AJ57" s="1280"/>
      <c r="AK57" s="1280"/>
      <c r="AL57" s="1280"/>
      <c r="AM57" s="1280"/>
      <c r="AN57" s="1280"/>
      <c r="AO57" s="1280"/>
      <c r="AP57" s="1280"/>
      <c r="AQ57" s="1280"/>
      <c r="AR57" s="1280"/>
      <c r="AS57" s="1280"/>
      <c r="AT57" s="1280"/>
      <c r="AU57" s="1281"/>
    </row>
    <row r="58" spans="5:47" ht="65.099999999999994" customHeight="1" x14ac:dyDescent="0.15">
      <c r="F58" s="192" t="str">
        <f>入力①申請書項目!E135</f>
        <v>オ</v>
      </c>
      <c r="G58" s="1271" t="str">
        <f>IF(入力①申請書項目!F135="","",入力①申請書項目!F135)</f>
        <v/>
      </c>
      <c r="H58" s="1271"/>
      <c r="I58" s="1271"/>
      <c r="J58" s="1271"/>
      <c r="K58" s="1271"/>
      <c r="L58" s="1286" t="str">
        <f>IF(入力①申請書項目!AE135="","",入力①申請書項目!AE135)</f>
        <v/>
      </c>
      <c r="M58" s="1286"/>
      <c r="N58" s="1286"/>
      <c r="O58" s="1286"/>
      <c r="P58" s="1286"/>
      <c r="Q58" s="1286"/>
      <c r="R58" s="1286"/>
      <c r="S58" s="1286"/>
      <c r="T58" s="1286"/>
      <c r="U58" s="1286"/>
      <c r="V58" s="1286"/>
      <c r="W58" s="1286"/>
      <c r="X58" s="1286"/>
      <c r="Y58" s="1286"/>
      <c r="Z58" s="1286"/>
      <c r="AA58" s="933"/>
      <c r="AB58" s="933"/>
      <c r="AC58" s="1279"/>
      <c r="AD58" s="1280"/>
      <c r="AE58" s="1280"/>
      <c r="AF58" s="1280"/>
      <c r="AG58" s="1280"/>
      <c r="AH58" s="1280"/>
      <c r="AI58" s="1280"/>
      <c r="AJ58" s="1280"/>
      <c r="AK58" s="1280"/>
      <c r="AL58" s="1280"/>
      <c r="AM58" s="1280"/>
      <c r="AN58" s="1280"/>
      <c r="AO58" s="1280"/>
      <c r="AP58" s="1280"/>
      <c r="AQ58" s="1280"/>
      <c r="AR58" s="1280"/>
      <c r="AS58" s="1280"/>
      <c r="AT58" s="1280"/>
      <c r="AU58" s="1281"/>
    </row>
    <row r="59" spans="5:47" ht="65.099999999999994" customHeight="1" x14ac:dyDescent="0.15">
      <c r="F59" s="192" t="str">
        <f>入力①申請書項目!E136</f>
        <v>カ</v>
      </c>
      <c r="G59" s="1271" t="str">
        <f>IF(入力①申請書項目!F136="","",入力①申請書項目!F136)</f>
        <v/>
      </c>
      <c r="H59" s="1271"/>
      <c r="I59" s="1271"/>
      <c r="J59" s="1271"/>
      <c r="K59" s="1271"/>
      <c r="L59" s="1286" t="str">
        <f>IF(入力①申請書項目!AE136="","",入力①申請書項目!AE136)</f>
        <v/>
      </c>
      <c r="M59" s="1286"/>
      <c r="N59" s="1286"/>
      <c r="O59" s="1286"/>
      <c r="P59" s="1286"/>
      <c r="Q59" s="1286"/>
      <c r="R59" s="1286"/>
      <c r="S59" s="1286"/>
      <c r="T59" s="1286"/>
      <c r="U59" s="1286"/>
      <c r="V59" s="1286"/>
      <c r="W59" s="1286"/>
      <c r="X59" s="1286"/>
      <c r="Y59" s="1286"/>
      <c r="Z59" s="1286"/>
      <c r="AA59" s="933"/>
      <c r="AB59" s="933"/>
      <c r="AC59" s="1279"/>
      <c r="AD59" s="1280"/>
      <c r="AE59" s="1280"/>
      <c r="AF59" s="1280"/>
      <c r="AG59" s="1280"/>
      <c r="AH59" s="1280"/>
      <c r="AI59" s="1280"/>
      <c r="AJ59" s="1280"/>
      <c r="AK59" s="1280"/>
      <c r="AL59" s="1280"/>
      <c r="AM59" s="1280"/>
      <c r="AN59" s="1280"/>
      <c r="AO59" s="1280"/>
      <c r="AP59" s="1280"/>
      <c r="AQ59" s="1280"/>
      <c r="AR59" s="1280"/>
      <c r="AS59" s="1280"/>
      <c r="AT59" s="1280"/>
      <c r="AU59" s="1281"/>
    </row>
    <row r="60" spans="5:47" x14ac:dyDescent="0.15">
      <c r="F60" s="196" t="s">
        <v>304</v>
      </c>
      <c r="G60" s="196"/>
    </row>
    <row r="61" spans="5:47" x14ac:dyDescent="0.15">
      <c r="F61" s="196"/>
      <c r="G61" s="196" t="s">
        <v>305</v>
      </c>
    </row>
    <row r="62" spans="5:47" x14ac:dyDescent="0.15">
      <c r="F62" s="71"/>
      <c r="G62" s="71" t="s">
        <v>306</v>
      </c>
    </row>
    <row r="63" spans="5:47" x14ac:dyDescent="0.15">
      <c r="F63" s="196" t="s">
        <v>307</v>
      </c>
      <c r="G63" s="71"/>
    </row>
    <row r="64" spans="5:47" x14ac:dyDescent="0.15">
      <c r="F64" s="71" t="s">
        <v>306</v>
      </c>
      <c r="G64" s="196" t="s">
        <v>308</v>
      </c>
    </row>
    <row r="65" spans="6:7" x14ac:dyDescent="0.15">
      <c r="F65" s="71"/>
      <c r="G65" s="196" t="s">
        <v>309</v>
      </c>
    </row>
    <row r="66" spans="6:7" x14ac:dyDescent="0.15">
      <c r="F66" s="71"/>
      <c r="G66" s="196" t="s">
        <v>310</v>
      </c>
    </row>
    <row r="67" spans="6:7" x14ac:dyDescent="0.15">
      <c r="F67" s="71"/>
      <c r="G67" s="196" t="s">
        <v>311</v>
      </c>
    </row>
    <row r="68" spans="6:7" x14ac:dyDescent="0.15">
      <c r="F68" s="71"/>
      <c r="G68" s="197" t="s">
        <v>312</v>
      </c>
    </row>
  </sheetData>
  <sheetProtection algorithmName="SHA-512" hashValue="eHhRs/0k1LehL94BmUTkdoMI7iLZD8/ZLa+aPU9TYHdaoMJMsHiMcLmcgbbSHO1Oglw89lzRhwAm2dWHp5sWbw==" saltValue="/ES2+y+GbvV4M2VyOoNJlg==" spinCount="100000" sheet="1" objects="1" scenarios="1"/>
  <mergeCells count="263">
    <mergeCell ref="L54:Z54"/>
    <mergeCell ref="L55:Z55"/>
    <mergeCell ref="L56:Z56"/>
    <mergeCell ref="L57:Z57"/>
    <mergeCell ref="L58:Z58"/>
    <mergeCell ref="L59:Z59"/>
    <mergeCell ref="F53:Z53"/>
    <mergeCell ref="AX40:BA40"/>
    <mergeCell ref="AX41:BA41"/>
    <mergeCell ref="AX42:BA42"/>
    <mergeCell ref="AX43:BA43"/>
    <mergeCell ref="T43:X43"/>
    <mergeCell ref="T42:X42"/>
    <mergeCell ref="T41:X41"/>
    <mergeCell ref="H41:S41"/>
    <mergeCell ref="H42:S42"/>
    <mergeCell ref="H43:S43"/>
    <mergeCell ref="AI43:AM43"/>
    <mergeCell ref="AN43:AR43"/>
    <mergeCell ref="AN42:AR42"/>
    <mergeCell ref="AN41:AR41"/>
    <mergeCell ref="AN40:AR40"/>
    <mergeCell ref="AS40:AW40"/>
    <mergeCell ref="AS41:AW41"/>
    <mergeCell ref="M35:S35"/>
    <mergeCell ref="M36:S36"/>
    <mergeCell ref="M37:S37"/>
    <mergeCell ref="M38:S38"/>
    <mergeCell ref="H27:L27"/>
    <mergeCell ref="H28:L28"/>
    <mergeCell ref="H29:L29"/>
    <mergeCell ref="H30:L30"/>
    <mergeCell ref="H31:L31"/>
    <mergeCell ref="H32:L32"/>
    <mergeCell ref="H33:L33"/>
    <mergeCell ref="H34:L34"/>
    <mergeCell ref="AD35:AH35"/>
    <mergeCell ref="AD34:AH34"/>
    <mergeCell ref="AD33:AH33"/>
    <mergeCell ref="AD32:AH32"/>
    <mergeCell ref="AD31:AH31"/>
    <mergeCell ref="AD30:AH30"/>
    <mergeCell ref="AD29:AH29"/>
    <mergeCell ref="AD28:AH28"/>
    <mergeCell ref="Y43:AC43"/>
    <mergeCell ref="AD43:AH43"/>
    <mergeCell ref="AD42:AH42"/>
    <mergeCell ref="AD41:AH41"/>
    <mergeCell ref="AD40:AH40"/>
    <mergeCell ref="AD39:AH39"/>
    <mergeCell ref="AD38:AH38"/>
    <mergeCell ref="AD37:AH37"/>
    <mergeCell ref="AD36:AH36"/>
    <mergeCell ref="Y38:AC38"/>
    <mergeCell ref="Y39:AC39"/>
    <mergeCell ref="Y40:AC40"/>
    <mergeCell ref="Y41:AC41"/>
    <mergeCell ref="AI34:AM34"/>
    <mergeCell ref="AI35:AM35"/>
    <mergeCell ref="AI36:AM36"/>
    <mergeCell ref="AI37:AM37"/>
    <mergeCell ref="AI38:AM38"/>
    <mergeCell ref="AI39:AM39"/>
    <mergeCell ref="AI40:AM40"/>
    <mergeCell ref="AI41:AM41"/>
    <mergeCell ref="AI42:AM42"/>
    <mergeCell ref="AN39:AR39"/>
    <mergeCell ref="AN38:AR38"/>
    <mergeCell ref="AN37:AR37"/>
    <mergeCell ref="AN36:AR36"/>
    <mergeCell ref="AN35:AR35"/>
    <mergeCell ref="AS35:AW35"/>
    <mergeCell ref="AS36:AW36"/>
    <mergeCell ref="AS37:AW37"/>
    <mergeCell ref="AS38:AW38"/>
    <mergeCell ref="AS39:AW39"/>
    <mergeCell ref="AS33:AW33"/>
    <mergeCell ref="AS34:AW34"/>
    <mergeCell ref="AN34:AR34"/>
    <mergeCell ref="AN33:AR33"/>
    <mergeCell ref="AN32:AR32"/>
    <mergeCell ref="AN31:AR31"/>
    <mergeCell ref="AN30:AR30"/>
    <mergeCell ref="AN29:AR29"/>
    <mergeCell ref="AN28:AR28"/>
    <mergeCell ref="AS26:AW26"/>
    <mergeCell ref="AI26:AM26"/>
    <mergeCell ref="AD26:AH26"/>
    <mergeCell ref="Y26:AC26"/>
    <mergeCell ref="T26:X26"/>
    <mergeCell ref="AS25:AW25"/>
    <mergeCell ref="AN25:AR25"/>
    <mergeCell ref="AI25:AM25"/>
    <mergeCell ref="AD25:AH25"/>
    <mergeCell ref="Y25:AC25"/>
    <mergeCell ref="AS27:AW27"/>
    <mergeCell ref="AN27:AR27"/>
    <mergeCell ref="AS28:AW28"/>
    <mergeCell ref="AS29:AW29"/>
    <mergeCell ref="AS30:AW30"/>
    <mergeCell ref="AS31:AW31"/>
    <mergeCell ref="AS32:AW32"/>
    <mergeCell ref="M26:S26"/>
    <mergeCell ref="G55:K55"/>
    <mergeCell ref="AA55:AB55"/>
    <mergeCell ref="AC55:AU55"/>
    <mergeCell ref="AC53:AU53"/>
    <mergeCell ref="AA53:AB53"/>
    <mergeCell ref="AC54:AU54"/>
    <mergeCell ref="Y42:AC42"/>
    <mergeCell ref="AN26:AR26"/>
    <mergeCell ref="AI28:AM28"/>
    <mergeCell ref="AI29:AM29"/>
    <mergeCell ref="AI30:AM30"/>
    <mergeCell ref="AI31:AM31"/>
    <mergeCell ref="AI32:AM32"/>
    <mergeCell ref="AI33:AM33"/>
    <mergeCell ref="AD27:AH27"/>
    <mergeCell ref="AI27:AM27"/>
    <mergeCell ref="G56:K56"/>
    <mergeCell ref="AA56:AB56"/>
    <mergeCell ref="AC56:AU56"/>
    <mergeCell ref="G59:K59"/>
    <mergeCell ref="AA59:AB59"/>
    <mergeCell ref="AC59:AU59"/>
    <mergeCell ref="G57:K57"/>
    <mergeCell ref="AA57:AB57"/>
    <mergeCell ref="AC57:AU57"/>
    <mergeCell ref="G58:K58"/>
    <mergeCell ref="AA58:AB58"/>
    <mergeCell ref="AC58:AU58"/>
    <mergeCell ref="G54:K54"/>
    <mergeCell ref="AA54:AB54"/>
    <mergeCell ref="R23:U23"/>
    <mergeCell ref="N23:Q23"/>
    <mergeCell ref="E23:M23"/>
    <mergeCell ref="Y28:AC28"/>
    <mergeCell ref="Y29:AC29"/>
    <mergeCell ref="Y30:AC30"/>
    <mergeCell ref="Y31:AC31"/>
    <mergeCell ref="Y32:AC32"/>
    <mergeCell ref="Y33:AC33"/>
    <mergeCell ref="Y27:AC27"/>
    <mergeCell ref="M27:S27"/>
    <mergeCell ref="M28:S28"/>
    <mergeCell ref="M29:S29"/>
    <mergeCell ref="M30:S30"/>
    <mergeCell ref="M31:S31"/>
    <mergeCell ref="T34:X34"/>
    <mergeCell ref="T33:X33"/>
    <mergeCell ref="T32:X32"/>
    <mergeCell ref="T31:X31"/>
    <mergeCell ref="T30:X30"/>
    <mergeCell ref="T29:X29"/>
    <mergeCell ref="T28:X28"/>
    <mergeCell ref="L17:M17"/>
    <mergeCell ref="F49:J49"/>
    <mergeCell ref="F50:J50"/>
    <mergeCell ref="K50:O50"/>
    <mergeCell ref="D17:K17"/>
    <mergeCell ref="N17:O17"/>
    <mergeCell ref="T27:X27"/>
    <mergeCell ref="E27:G40"/>
    <mergeCell ref="T40:X40"/>
    <mergeCell ref="T39:X39"/>
    <mergeCell ref="T38:X38"/>
    <mergeCell ref="T37:X37"/>
    <mergeCell ref="T36:X36"/>
    <mergeCell ref="H35:L35"/>
    <mergeCell ref="H36:L36"/>
    <mergeCell ref="H37:L37"/>
    <mergeCell ref="H38:L38"/>
    <mergeCell ref="H39:S39"/>
    <mergeCell ref="H40:S40"/>
    <mergeCell ref="T35:X35"/>
    <mergeCell ref="M32:S32"/>
    <mergeCell ref="H26:L26"/>
    <mergeCell ref="M33:S33"/>
    <mergeCell ref="M34:S34"/>
    <mergeCell ref="AS42:AW42"/>
    <mergeCell ref="AS43:AW43"/>
    <mergeCell ref="D14:K14"/>
    <mergeCell ref="X14:AF14"/>
    <mergeCell ref="D15:K15"/>
    <mergeCell ref="X15:AF15"/>
    <mergeCell ref="D16:K16"/>
    <mergeCell ref="X16:AF16"/>
    <mergeCell ref="L14:M14"/>
    <mergeCell ref="L15:M15"/>
    <mergeCell ref="L16:M16"/>
    <mergeCell ref="N15:O15"/>
    <mergeCell ref="Q15:R15"/>
    <mergeCell ref="T15:U15"/>
    <mergeCell ref="N16:O16"/>
    <mergeCell ref="N14:O14"/>
    <mergeCell ref="Q14:R14"/>
    <mergeCell ref="T14:U14"/>
    <mergeCell ref="D18:AF19"/>
    <mergeCell ref="V17:W17"/>
    <mergeCell ref="Y34:AC34"/>
    <mergeCell ref="Y35:AC35"/>
    <mergeCell ref="Y36:AC36"/>
    <mergeCell ref="Y37:AC37"/>
    <mergeCell ref="D11:K11"/>
    <mergeCell ref="X11:AF11"/>
    <mergeCell ref="D12:K12"/>
    <mergeCell ref="X12:AF12"/>
    <mergeCell ref="D13:K13"/>
    <mergeCell ref="X13:AF13"/>
    <mergeCell ref="L11:M11"/>
    <mergeCell ref="L12:M12"/>
    <mergeCell ref="L13:M13"/>
    <mergeCell ref="N11:O11"/>
    <mergeCell ref="Q11:R11"/>
    <mergeCell ref="T11:U11"/>
    <mergeCell ref="N12:O12"/>
    <mergeCell ref="Q12:R12"/>
    <mergeCell ref="T12:U12"/>
    <mergeCell ref="V11:W11"/>
    <mergeCell ref="N13:O13"/>
    <mergeCell ref="Q13:R13"/>
    <mergeCell ref="T13:U13"/>
    <mergeCell ref="Q7:R7"/>
    <mergeCell ref="T7:U7"/>
    <mergeCell ref="X7:AF7"/>
    <mergeCell ref="D10:K10"/>
    <mergeCell ref="N10:O10"/>
    <mergeCell ref="Q10:R10"/>
    <mergeCell ref="T10:U10"/>
    <mergeCell ref="X10:AF10"/>
    <mergeCell ref="L9:M9"/>
    <mergeCell ref="L10:M10"/>
    <mergeCell ref="N9:O9"/>
    <mergeCell ref="D9:K9"/>
    <mergeCell ref="V9:W9"/>
    <mergeCell ref="V10:W10"/>
    <mergeCell ref="Q9:R9"/>
    <mergeCell ref="T9:U9"/>
    <mergeCell ref="X9:AF9"/>
    <mergeCell ref="K49:R49"/>
    <mergeCell ref="P50:R50"/>
    <mergeCell ref="BZ6:CB6"/>
    <mergeCell ref="V12:W12"/>
    <mergeCell ref="V13:W13"/>
    <mergeCell ref="V14:W14"/>
    <mergeCell ref="V15:W15"/>
    <mergeCell ref="V16:W16"/>
    <mergeCell ref="Q16:R16"/>
    <mergeCell ref="T16:U16"/>
    <mergeCell ref="Q17:R17"/>
    <mergeCell ref="T17:U17"/>
    <mergeCell ref="X17:AF17"/>
    <mergeCell ref="D7:K7"/>
    <mergeCell ref="D8:K8"/>
    <mergeCell ref="Q8:R8"/>
    <mergeCell ref="T8:U8"/>
    <mergeCell ref="X8:AF8"/>
    <mergeCell ref="L7:M7"/>
    <mergeCell ref="L8:M8"/>
    <mergeCell ref="N7:O7"/>
    <mergeCell ref="N8:O8"/>
    <mergeCell ref="V7:W7"/>
    <mergeCell ref="V8:W8"/>
  </mergeCells>
  <phoneticPr fontId="1"/>
  <conditionalFormatting sqref="K50:O50">
    <cfRule type="expression" dxfId="18" priority="2">
      <formula>$F$50="売上高経常利益率"</formula>
    </cfRule>
  </conditionalFormatting>
  <conditionalFormatting sqref="T41:AW41">
    <cfRule type="expression" dxfId="17" priority="1">
      <formula>$AX$41="千円／時間"</formula>
    </cfRule>
  </conditionalFormatting>
  <conditionalFormatting sqref="Y25 AD25 AI25 AN25 AS25">
    <cfRule type="cellIs" dxfId="16" priority="9" operator="equal">
      <formula>"↓入力済"</formula>
    </cfRule>
    <cfRule type="containsText" dxfId="15" priority="10" operator="containsText" text="↓要入力">
      <formula>NOT(ISERROR(SEARCH("↓要入力",Y25)))</formula>
    </cfRule>
  </conditionalFormatting>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65" id="{BE3E4BA4-EF84-4490-A147-B4DC08453C2D}">
            <xm:f>入力①申請書項目!$R$33=PL①!$A$3</xm:f>
            <x14:dxf>
              <fill>
                <patternFill>
                  <bgColor theme="1" tint="0.34998626667073579"/>
                </patternFill>
              </fill>
            </x14:dxf>
          </x14:cfRule>
          <xm:sqref>A20:XFD48 A2:XFD6 A7:CJ7 CL7:XFD7 A8:XFD17 A18:D18 AG18:XFD19 A19:C19 A49:K49 S49:XFD50 A50:P50 A51:XFD59 A60:E68 H60:XFD68 A69:XFD1048576</xm:sqref>
        </x14:conditionalFormatting>
        <x14:conditionalFormatting xmlns:xm="http://schemas.microsoft.com/office/excel/2006/main">
          <x14:cfRule type="expression" priority="3" id="{B97174FB-E84D-4A29-B87B-C0391953DB15}">
            <xm:f>入力①申請書項目!$R$33=PL①!$A$3</xm:f>
            <x14:dxf>
              <fill>
                <patternFill>
                  <bgColor theme="0" tint="-0.34998626667073579"/>
                </patternFill>
              </fill>
            </x14:dxf>
          </x14:cfRule>
          <xm:sqref>F60:G68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PL①!$E$3:$E$14</xm:f>
          </x14:formula1>
          <xm:sqref>Q7:R17</xm:sqref>
        </x14:dataValidation>
        <x14:dataValidation type="list" allowBlank="1" showInputMessage="1" showErrorMessage="1" xr:uid="{00000000-0002-0000-0500-000001000000}">
          <x14:formula1>
            <xm:f>PL①!$I$28:$I$32</xm:f>
          </x14:formula1>
          <xm:sqref>AA54:AB59</xm:sqref>
        </x14:dataValidation>
        <x14:dataValidation type="list" allowBlank="1" showInputMessage="1" showErrorMessage="1" xr:uid="{00000000-0002-0000-0500-000002000000}">
          <x14:formula1>
            <xm:f>PL①!$D$3:$D$10</xm:f>
          </x14:formula1>
          <xm:sqref>N8:O17</xm:sqref>
        </x14:dataValidation>
        <x14:dataValidation type="list" allowBlank="1" showInputMessage="1" showErrorMessage="1" xr:uid="{E8C02DBF-C933-4FE6-AE9B-11204A4E6C93}">
          <x14:formula1>
            <xm:f>PL①!$D$7:$D$15</xm:f>
          </x14:formula1>
          <xm:sqref>N23:Q23</xm:sqref>
        </x14:dataValidation>
        <x14:dataValidation type="list" allowBlank="1" showInputMessage="1" showErrorMessage="1" xr:uid="{41404DB2-08DE-47D7-A9B8-1D3DDD616E9C}">
          <x14:formula1>
            <xm:f>PL①!$D$3:$D$14</xm:f>
          </x14:formula1>
          <xm:sqref>N7:O7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dimension ref="A1:AR49"/>
  <sheetViews>
    <sheetView view="pageBreakPreview" zoomScale="60" zoomScaleNormal="100" workbookViewId="0">
      <selection activeCell="AY9" sqref="AY9"/>
    </sheetView>
  </sheetViews>
  <sheetFormatPr defaultColWidth="9" defaultRowHeight="13.5" x14ac:dyDescent="0.15"/>
  <cols>
    <col min="1" max="1" width="1.75" style="362" customWidth="1"/>
    <col min="2" max="3" width="2.625" style="362" customWidth="1"/>
    <col min="4" max="4" width="2.25" style="362" customWidth="1"/>
    <col min="5" max="5" width="1.875" style="362" customWidth="1"/>
    <col min="6" max="6" width="1.75" style="362" customWidth="1"/>
    <col min="7" max="7" width="2.75" style="362" customWidth="1"/>
    <col min="8" max="8" width="1.625" style="362" customWidth="1"/>
    <col min="9" max="9" width="1.75" style="362" customWidth="1"/>
    <col min="10" max="10" width="1.875" style="362" customWidth="1"/>
    <col min="11" max="11" width="1.75" style="362" customWidth="1"/>
    <col min="12" max="12" width="2" style="362" customWidth="1"/>
    <col min="13" max="14" width="1.75" style="362" customWidth="1"/>
    <col min="15" max="15" width="1.625" style="362" customWidth="1"/>
    <col min="16" max="16" width="1.875" style="362" customWidth="1"/>
    <col min="17" max="18" width="1.625" style="362" customWidth="1"/>
    <col min="19" max="19" width="1.75" style="362" customWidth="1"/>
    <col min="20" max="20" width="1.625" style="362" customWidth="1"/>
    <col min="21" max="22" width="1.875" style="362" customWidth="1"/>
    <col min="23" max="23" width="1.75" style="362" customWidth="1"/>
    <col min="24" max="24" width="2.375" style="362" customWidth="1"/>
    <col min="25" max="25" width="1.875" style="362" customWidth="1"/>
    <col min="26" max="26" width="2.75" style="362" customWidth="1"/>
    <col min="27" max="27" width="2" style="362" customWidth="1"/>
    <col min="28" max="28" width="2.25" style="362" customWidth="1"/>
    <col min="29" max="29" width="2" style="362" customWidth="1"/>
    <col min="30" max="30" width="1.625" style="362" customWidth="1"/>
    <col min="31" max="31" width="2.25" style="362" customWidth="1"/>
    <col min="32" max="32" width="1.75" style="362" customWidth="1"/>
    <col min="33" max="33" width="2.625" style="362" customWidth="1"/>
    <col min="34" max="34" width="2.25" style="362" customWidth="1"/>
    <col min="35" max="35" width="2.625" style="362" customWidth="1"/>
    <col min="36" max="36" width="2.375" style="362" customWidth="1"/>
    <col min="37" max="37" width="2.625" style="362" customWidth="1"/>
    <col min="38" max="38" width="1.25" style="362" customWidth="1"/>
    <col min="39" max="40" width="1.625" style="362" customWidth="1"/>
    <col min="41" max="41" width="2.25" style="362" customWidth="1"/>
    <col min="42" max="42" width="2.375" style="362" customWidth="1"/>
    <col min="43" max="43" width="3" style="362" customWidth="1"/>
    <col min="44" max="16384" width="9" style="362"/>
  </cols>
  <sheetData>
    <row r="1" spans="1:44" ht="18.75" x14ac:dyDescent="0.15">
      <c r="A1" s="360"/>
      <c r="B1" s="361" t="s">
        <v>723</v>
      </c>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1294" t="str">
        <f>"変更"&amp;入力①申請書項目!$CY$37</f>
        <v>変更20250610</v>
      </c>
      <c r="AM1" s="1295"/>
      <c r="AN1" s="1295"/>
      <c r="AO1" s="1295"/>
      <c r="AP1" s="1295"/>
      <c r="AQ1" s="1296"/>
    </row>
    <row r="2" spans="1:44" ht="36.75" customHeight="1" x14ac:dyDescent="0.15">
      <c r="A2" s="360"/>
      <c r="B2" s="469" t="s">
        <v>724</v>
      </c>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360"/>
      <c r="AP2" s="360"/>
      <c r="AQ2" s="360"/>
      <c r="AR2" s="362" t="s">
        <v>725</v>
      </c>
    </row>
    <row r="3" spans="1:44" ht="46.5" customHeight="1" x14ac:dyDescent="0.15">
      <c r="A3" s="360"/>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360"/>
      <c r="AP3" s="360"/>
      <c r="AQ3" s="360"/>
    </row>
    <row r="4" spans="1:44" ht="50.25" customHeight="1" x14ac:dyDescent="0.15">
      <c r="A4" s="360"/>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360"/>
      <c r="AP4" s="360"/>
      <c r="AQ4" s="360"/>
    </row>
    <row r="5" spans="1:44" ht="48.75" customHeight="1" x14ac:dyDescent="0.15">
      <c r="A5" s="360"/>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69"/>
      <c r="AG5" s="469"/>
      <c r="AH5" s="469"/>
      <c r="AI5" s="469"/>
      <c r="AJ5" s="469"/>
      <c r="AK5" s="469"/>
      <c r="AL5" s="469"/>
      <c r="AM5" s="469"/>
      <c r="AN5" s="469"/>
      <c r="AO5" s="360"/>
      <c r="AP5" s="360"/>
      <c r="AQ5" s="360"/>
    </row>
    <row r="6" spans="1:44" ht="48.75" customHeight="1" x14ac:dyDescent="0.15">
      <c r="A6" s="360"/>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360"/>
      <c r="AP6" s="360"/>
      <c r="AQ6" s="360"/>
    </row>
    <row r="7" spans="1:44" ht="51" customHeight="1" x14ac:dyDescent="0.15">
      <c r="A7" s="360"/>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69"/>
      <c r="AB7" s="469"/>
      <c r="AC7" s="469"/>
      <c r="AD7" s="469"/>
      <c r="AE7" s="469"/>
      <c r="AF7" s="469"/>
      <c r="AG7" s="469"/>
      <c r="AH7" s="469"/>
      <c r="AI7" s="469"/>
      <c r="AJ7" s="469"/>
      <c r="AK7" s="469"/>
      <c r="AL7" s="469"/>
      <c r="AM7" s="469"/>
      <c r="AN7" s="469"/>
      <c r="AO7" s="360"/>
      <c r="AP7" s="360"/>
      <c r="AQ7" s="360"/>
    </row>
    <row r="8" spans="1:44" ht="51" customHeight="1" x14ac:dyDescent="0.15">
      <c r="A8" s="360"/>
      <c r="B8" s="469"/>
      <c r="C8" s="469"/>
      <c r="D8" s="469"/>
      <c r="E8" s="469"/>
      <c r="F8" s="469"/>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c r="AG8" s="469"/>
      <c r="AH8" s="469"/>
      <c r="AI8" s="469"/>
      <c r="AJ8" s="469"/>
      <c r="AK8" s="469"/>
      <c r="AL8" s="469"/>
      <c r="AM8" s="469"/>
      <c r="AN8" s="469"/>
      <c r="AO8" s="360"/>
      <c r="AP8" s="360"/>
      <c r="AQ8" s="360"/>
    </row>
    <row r="9" spans="1:44" ht="56.25" customHeight="1" x14ac:dyDescent="0.15">
      <c r="A9" s="360"/>
      <c r="B9" s="469"/>
      <c r="C9" s="469"/>
      <c r="D9" s="469"/>
      <c r="E9" s="469"/>
      <c r="F9" s="469"/>
      <c r="G9" s="469"/>
      <c r="H9" s="469"/>
      <c r="I9" s="469"/>
      <c r="J9" s="469"/>
      <c r="K9" s="469"/>
      <c r="L9" s="469"/>
      <c r="M9" s="469"/>
      <c r="N9" s="469"/>
      <c r="O9" s="469"/>
      <c r="P9" s="469"/>
      <c r="Q9" s="469"/>
      <c r="R9" s="469"/>
      <c r="S9" s="469"/>
      <c r="T9" s="469"/>
      <c r="U9" s="469"/>
      <c r="V9" s="469"/>
      <c r="W9" s="469"/>
      <c r="X9" s="469"/>
      <c r="Y9" s="469"/>
      <c r="Z9" s="469"/>
      <c r="AA9" s="469"/>
      <c r="AB9" s="469"/>
      <c r="AC9" s="469"/>
      <c r="AD9" s="469"/>
      <c r="AE9" s="469"/>
      <c r="AF9" s="469"/>
      <c r="AG9" s="469"/>
      <c r="AH9" s="469"/>
      <c r="AI9" s="469"/>
      <c r="AJ9" s="469"/>
      <c r="AK9" s="469"/>
      <c r="AL9" s="469"/>
      <c r="AM9" s="469"/>
      <c r="AN9" s="469"/>
      <c r="AO9" s="360"/>
      <c r="AP9" s="360"/>
      <c r="AQ9" s="360"/>
    </row>
    <row r="10" spans="1:44" ht="59.25" customHeight="1" x14ac:dyDescent="0.15">
      <c r="A10" s="360"/>
      <c r="B10" s="469"/>
      <c r="C10" s="469"/>
      <c r="D10" s="469"/>
      <c r="E10" s="469"/>
      <c r="F10" s="469"/>
      <c r="G10" s="469"/>
      <c r="H10" s="469"/>
      <c r="I10" s="469"/>
      <c r="J10" s="469"/>
      <c r="K10" s="469"/>
      <c r="L10" s="469"/>
      <c r="M10" s="469"/>
      <c r="N10" s="469"/>
      <c r="O10" s="469"/>
      <c r="P10" s="469"/>
      <c r="Q10" s="469"/>
      <c r="R10" s="469"/>
      <c r="S10" s="469"/>
      <c r="T10" s="469"/>
      <c r="U10" s="469"/>
      <c r="V10" s="469"/>
      <c r="W10" s="469"/>
      <c r="X10" s="469"/>
      <c r="Y10" s="469"/>
      <c r="Z10" s="469"/>
      <c r="AA10" s="469"/>
      <c r="AB10" s="469"/>
      <c r="AC10" s="469"/>
      <c r="AD10" s="469"/>
      <c r="AE10" s="469"/>
      <c r="AF10" s="469"/>
      <c r="AG10" s="469"/>
      <c r="AH10" s="469"/>
      <c r="AI10" s="469"/>
      <c r="AJ10" s="469"/>
      <c r="AK10" s="469"/>
      <c r="AL10" s="469"/>
      <c r="AM10" s="469"/>
      <c r="AN10" s="469"/>
      <c r="AO10" s="360"/>
      <c r="AP10" s="360"/>
      <c r="AQ10" s="360"/>
    </row>
    <row r="11" spans="1:44" ht="52.5" customHeight="1" x14ac:dyDescent="0.15">
      <c r="A11" s="360"/>
      <c r="B11" s="469"/>
      <c r="C11" s="469"/>
      <c r="D11" s="469"/>
      <c r="E11" s="469"/>
      <c r="F11" s="469"/>
      <c r="G11" s="469"/>
      <c r="H11" s="469"/>
      <c r="I11" s="469"/>
      <c r="J11" s="469"/>
      <c r="K11" s="469"/>
      <c r="L11" s="469"/>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360"/>
      <c r="AP11" s="360"/>
      <c r="AQ11" s="360"/>
    </row>
    <row r="12" spans="1:44" ht="43.5" customHeight="1" x14ac:dyDescent="0.15">
      <c r="A12" s="360"/>
      <c r="B12" s="469"/>
      <c r="C12" s="469"/>
      <c r="D12" s="469"/>
      <c r="E12" s="469"/>
      <c r="F12" s="469"/>
      <c r="G12" s="469"/>
      <c r="H12" s="469"/>
      <c r="I12" s="469"/>
      <c r="J12" s="469"/>
      <c r="K12" s="469"/>
      <c r="L12" s="469"/>
      <c r="M12" s="469"/>
      <c r="N12" s="469"/>
      <c r="O12" s="469"/>
      <c r="P12" s="469"/>
      <c r="Q12" s="469"/>
      <c r="R12" s="469"/>
      <c r="S12" s="469"/>
      <c r="T12" s="469"/>
      <c r="U12" s="469"/>
      <c r="V12" s="469"/>
      <c r="W12" s="469"/>
      <c r="X12" s="469"/>
      <c r="Y12" s="469"/>
      <c r="Z12" s="469"/>
      <c r="AA12" s="469"/>
      <c r="AB12" s="469"/>
      <c r="AC12" s="469"/>
      <c r="AD12" s="469"/>
      <c r="AE12" s="469"/>
      <c r="AF12" s="469"/>
      <c r="AG12" s="469"/>
      <c r="AH12" s="469"/>
      <c r="AI12" s="469"/>
      <c r="AJ12" s="469"/>
      <c r="AK12" s="469"/>
      <c r="AL12" s="469"/>
      <c r="AM12" s="469"/>
      <c r="AN12" s="469"/>
      <c r="AO12" s="360"/>
      <c r="AP12" s="360"/>
      <c r="AQ12" s="360"/>
    </row>
    <row r="13" spans="1:44" ht="42.75" customHeight="1" x14ac:dyDescent="0.15">
      <c r="A13" s="360"/>
      <c r="B13" s="469"/>
      <c r="C13" s="469"/>
      <c r="D13" s="469"/>
      <c r="E13" s="469"/>
      <c r="F13" s="469"/>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360"/>
      <c r="AP13" s="360"/>
      <c r="AQ13" s="360"/>
    </row>
    <row r="14" spans="1:44" ht="43.5" customHeight="1" x14ac:dyDescent="0.15">
      <c r="A14" s="360"/>
      <c r="B14" s="469"/>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60"/>
      <c r="AP14" s="360"/>
      <c r="AQ14" s="360"/>
    </row>
    <row r="15" spans="1:44" ht="50.25" customHeight="1" x14ac:dyDescent="0.15">
      <c r="A15" s="360"/>
      <c r="B15" s="469"/>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61"/>
      <c r="AP15" s="361"/>
      <c r="AQ15" s="360"/>
    </row>
    <row r="16" spans="1:44" ht="25.5" customHeight="1" x14ac:dyDescent="0.15">
      <c r="A16" s="360"/>
      <c r="B16" s="469"/>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61"/>
      <c r="AP16" s="361"/>
      <c r="AQ16" s="360"/>
    </row>
    <row r="17" spans="1:43" ht="46.5" customHeight="1" x14ac:dyDescent="0.15">
      <c r="A17" s="360"/>
      <c r="B17" s="469"/>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61"/>
      <c r="AP17" s="361"/>
      <c r="AQ17" s="360"/>
    </row>
    <row r="18" spans="1:43" ht="54.75" customHeight="1" x14ac:dyDescent="0.15">
      <c r="A18" s="360"/>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361"/>
      <c r="AP18" s="361"/>
      <c r="AQ18" s="360"/>
    </row>
    <row r="19" spans="1:43" ht="45.75" customHeight="1" x14ac:dyDescent="0.15">
      <c r="B19" s="469"/>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69"/>
      <c r="AJ19" s="469"/>
      <c r="AK19" s="469"/>
      <c r="AL19" s="469"/>
      <c r="AM19" s="469"/>
      <c r="AN19" s="469"/>
    </row>
    <row r="20" spans="1:43" ht="32.25" customHeight="1" x14ac:dyDescent="0.15">
      <c r="B20" s="469"/>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69"/>
      <c r="AI20" s="469"/>
      <c r="AJ20" s="469"/>
      <c r="AK20" s="469"/>
      <c r="AL20" s="469"/>
      <c r="AM20" s="469"/>
      <c r="AN20" s="469"/>
    </row>
    <row r="21" spans="1:43" ht="53.25" customHeight="1" x14ac:dyDescent="0.15">
      <c r="B21" s="469"/>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row>
    <row r="22" spans="1:43" ht="60" customHeight="1" x14ac:dyDescent="0.15">
      <c r="B22" s="469"/>
      <c r="C22" s="469"/>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69"/>
      <c r="AG22" s="469"/>
      <c r="AH22" s="469"/>
      <c r="AI22" s="469"/>
      <c r="AJ22" s="469"/>
      <c r="AK22" s="469"/>
      <c r="AL22" s="469"/>
      <c r="AM22" s="469"/>
      <c r="AN22" s="469"/>
    </row>
    <row r="23" spans="1:43" ht="48.75" customHeight="1" x14ac:dyDescent="0.15">
      <c r="B23" s="469"/>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69"/>
      <c r="AG23" s="469"/>
      <c r="AH23" s="469"/>
      <c r="AI23" s="469"/>
      <c r="AJ23" s="469"/>
      <c r="AK23" s="469"/>
      <c r="AL23" s="469"/>
      <c r="AM23" s="469"/>
      <c r="AN23" s="469"/>
    </row>
    <row r="24" spans="1:43" ht="47.25" customHeight="1" x14ac:dyDescent="0.15">
      <c r="B24" s="469"/>
      <c r="C24" s="469"/>
      <c r="D24" s="469"/>
      <c r="E24" s="469"/>
      <c r="F24" s="469"/>
      <c r="G24" s="469"/>
      <c r="H24" s="469"/>
      <c r="I24" s="469"/>
      <c r="J24" s="469"/>
      <c r="K24" s="469"/>
      <c r="L24" s="469"/>
      <c r="M24" s="469"/>
      <c r="N24" s="469"/>
      <c r="O24" s="469"/>
      <c r="P24" s="469"/>
      <c r="Q24" s="469"/>
      <c r="R24" s="469"/>
      <c r="S24" s="469"/>
      <c r="T24" s="469"/>
      <c r="U24" s="469"/>
      <c r="V24" s="469"/>
      <c r="W24" s="469"/>
      <c r="X24" s="469"/>
      <c r="Y24" s="469"/>
      <c r="Z24" s="469"/>
      <c r="AA24" s="469"/>
      <c r="AB24" s="469"/>
      <c r="AC24" s="469"/>
      <c r="AD24" s="469"/>
      <c r="AE24" s="469"/>
      <c r="AF24" s="469"/>
      <c r="AG24" s="469"/>
      <c r="AH24" s="469"/>
      <c r="AI24" s="469"/>
      <c r="AJ24" s="469"/>
      <c r="AK24" s="469"/>
      <c r="AL24" s="469"/>
      <c r="AM24" s="469"/>
      <c r="AN24" s="469"/>
    </row>
    <row r="25" spans="1:43" ht="60" customHeight="1" x14ac:dyDescent="0.15">
      <c r="B25" s="469"/>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row>
    <row r="26" spans="1:43" ht="50.25" customHeight="1" x14ac:dyDescent="0.15">
      <c r="B26" s="469"/>
      <c r="C26" s="469"/>
      <c r="D26" s="469"/>
      <c r="E26" s="469"/>
      <c r="F26" s="469"/>
      <c r="G26" s="469"/>
      <c r="H26" s="469"/>
      <c r="I26" s="469"/>
      <c r="J26" s="469"/>
      <c r="K26" s="469"/>
      <c r="L26" s="469"/>
      <c r="M26" s="469"/>
      <c r="N26" s="469"/>
      <c r="O26" s="469"/>
      <c r="P26" s="469"/>
      <c r="Q26" s="469"/>
      <c r="R26" s="469"/>
      <c r="S26" s="469"/>
      <c r="T26" s="469"/>
      <c r="U26" s="469"/>
      <c r="V26" s="469"/>
      <c r="W26" s="469"/>
      <c r="X26" s="469"/>
      <c r="Y26" s="469"/>
      <c r="Z26" s="469"/>
      <c r="AA26" s="469"/>
      <c r="AB26" s="469"/>
      <c r="AC26" s="469"/>
      <c r="AD26" s="469"/>
      <c r="AE26" s="469"/>
      <c r="AF26" s="469"/>
      <c r="AG26" s="469"/>
      <c r="AH26" s="469"/>
      <c r="AI26" s="469"/>
      <c r="AJ26" s="469"/>
      <c r="AK26" s="469"/>
      <c r="AL26" s="469"/>
      <c r="AM26" s="469"/>
      <c r="AN26" s="469"/>
    </row>
    <row r="27" spans="1:43" ht="54" customHeight="1" x14ac:dyDescent="0.15">
      <c r="B27" s="469"/>
      <c r="C27" s="469"/>
      <c r="D27" s="469"/>
      <c r="E27" s="469"/>
      <c r="F27" s="469"/>
      <c r="G27" s="469"/>
      <c r="H27" s="469"/>
      <c r="I27" s="469"/>
      <c r="J27" s="469"/>
      <c r="K27" s="469"/>
      <c r="L27" s="469"/>
      <c r="M27" s="469"/>
      <c r="N27" s="469"/>
      <c r="O27" s="469"/>
      <c r="P27" s="469"/>
      <c r="Q27" s="469"/>
      <c r="R27" s="469"/>
      <c r="S27" s="469"/>
      <c r="T27" s="469"/>
      <c r="U27" s="469"/>
      <c r="V27" s="469"/>
      <c r="W27" s="469"/>
      <c r="X27" s="469"/>
      <c r="Y27" s="469"/>
      <c r="Z27" s="469"/>
      <c r="AA27" s="469"/>
      <c r="AB27" s="469"/>
      <c r="AC27" s="469"/>
      <c r="AD27" s="469"/>
      <c r="AE27" s="469"/>
      <c r="AF27" s="469"/>
      <c r="AG27" s="469"/>
      <c r="AH27" s="469"/>
      <c r="AI27" s="469"/>
      <c r="AJ27" s="469"/>
      <c r="AK27" s="469"/>
      <c r="AL27" s="469"/>
      <c r="AM27" s="469"/>
      <c r="AN27" s="469"/>
    </row>
    <row r="28" spans="1:43" ht="48.75" customHeight="1" x14ac:dyDescent="0.15">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69"/>
      <c r="AD28" s="469"/>
      <c r="AE28" s="469"/>
      <c r="AF28" s="469"/>
      <c r="AG28" s="469"/>
      <c r="AH28" s="469"/>
      <c r="AI28" s="469"/>
      <c r="AJ28" s="469"/>
      <c r="AK28" s="469"/>
      <c r="AL28" s="469"/>
      <c r="AM28" s="469"/>
      <c r="AN28" s="469"/>
    </row>
    <row r="29" spans="1:43" ht="39.75" customHeight="1" x14ac:dyDescent="0.15">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69"/>
      <c r="AD29" s="469"/>
      <c r="AE29" s="469"/>
      <c r="AF29" s="469"/>
      <c r="AG29" s="469"/>
      <c r="AH29" s="469"/>
      <c r="AI29" s="469"/>
      <c r="AJ29" s="469"/>
      <c r="AK29" s="469"/>
      <c r="AL29" s="469"/>
      <c r="AM29" s="469"/>
      <c r="AN29" s="469"/>
    </row>
    <row r="30" spans="1:43" ht="48.75" customHeight="1" x14ac:dyDescent="0.15">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row>
    <row r="31" spans="1:43" ht="73.5" customHeight="1" x14ac:dyDescent="0.15">
      <c r="B31" s="469"/>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row>
    <row r="32" spans="1:43" ht="34.5" customHeight="1" x14ac:dyDescent="0.15">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row>
    <row r="33" spans="2:40" x14ac:dyDescent="0.15">
      <c r="B33" s="469"/>
      <c r="C33" s="469"/>
      <c r="D33" s="469"/>
      <c r="E33" s="469"/>
      <c r="F33" s="469"/>
      <c r="G33" s="469"/>
      <c r="H33" s="469"/>
      <c r="I33" s="469"/>
      <c r="J33" s="469"/>
      <c r="K33" s="469"/>
      <c r="L33" s="469"/>
      <c r="M33" s="469"/>
      <c r="N33" s="469"/>
      <c r="O33" s="469"/>
      <c r="P33" s="469"/>
      <c r="Q33" s="469"/>
      <c r="R33" s="469"/>
      <c r="S33" s="469"/>
      <c r="T33" s="469"/>
      <c r="U33" s="469"/>
      <c r="V33" s="469"/>
      <c r="W33" s="469"/>
      <c r="X33" s="469"/>
      <c r="Y33" s="469"/>
      <c r="Z33" s="469"/>
      <c r="AA33" s="469"/>
      <c r="AB33" s="469"/>
      <c r="AC33" s="469"/>
      <c r="AD33" s="469"/>
      <c r="AE33" s="469"/>
      <c r="AF33" s="469"/>
      <c r="AG33" s="469"/>
      <c r="AH33" s="469"/>
      <c r="AI33" s="469"/>
      <c r="AJ33" s="469"/>
      <c r="AK33" s="469"/>
      <c r="AL33" s="469"/>
      <c r="AM33" s="469"/>
      <c r="AN33" s="469"/>
    </row>
    <row r="34" spans="2:40" ht="54.75" customHeight="1" x14ac:dyDescent="0.15">
      <c r="B34" s="469"/>
      <c r="C34" s="469"/>
      <c r="D34" s="469"/>
      <c r="E34" s="469"/>
      <c r="F34" s="469"/>
      <c r="G34" s="469"/>
      <c r="H34" s="469"/>
      <c r="I34" s="469"/>
      <c r="J34" s="469"/>
      <c r="K34" s="469"/>
      <c r="L34" s="469"/>
      <c r="M34" s="469"/>
      <c r="N34" s="469"/>
      <c r="O34" s="469"/>
      <c r="P34" s="469"/>
      <c r="Q34" s="469"/>
      <c r="R34" s="469"/>
      <c r="S34" s="469"/>
      <c r="T34" s="469"/>
      <c r="U34" s="469"/>
      <c r="V34" s="469"/>
      <c r="W34" s="469"/>
      <c r="X34" s="469"/>
      <c r="Y34" s="469"/>
      <c r="Z34" s="469"/>
      <c r="AA34" s="469"/>
      <c r="AB34" s="469"/>
      <c r="AC34" s="469"/>
      <c r="AD34" s="469"/>
      <c r="AE34" s="469"/>
      <c r="AF34" s="469"/>
      <c r="AG34" s="469"/>
      <c r="AH34" s="469"/>
      <c r="AI34" s="469"/>
      <c r="AJ34" s="469"/>
      <c r="AK34" s="469"/>
      <c r="AL34" s="469"/>
      <c r="AM34" s="469"/>
      <c r="AN34" s="469"/>
    </row>
    <row r="35" spans="2:40" ht="60" customHeight="1" x14ac:dyDescent="0.15">
      <c r="B35" s="469"/>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row>
    <row r="36" spans="2:40" ht="48.75" customHeight="1" x14ac:dyDescent="0.15">
      <c r="B36" s="469"/>
      <c r="C36" s="469"/>
      <c r="D36" s="469"/>
      <c r="E36" s="469"/>
      <c r="F36" s="469"/>
      <c r="G36" s="469"/>
      <c r="H36" s="469"/>
      <c r="I36" s="469"/>
      <c r="J36" s="469"/>
      <c r="K36" s="469"/>
      <c r="L36" s="469"/>
      <c r="M36" s="469"/>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69"/>
      <c r="AL36" s="469"/>
      <c r="AM36" s="469"/>
      <c r="AN36" s="469"/>
    </row>
    <row r="37" spans="2:40" ht="72" customHeight="1" x14ac:dyDescent="0.15">
      <c r="B37" s="469"/>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row>
    <row r="38" spans="2:40" ht="54.75" customHeight="1" x14ac:dyDescent="0.15">
      <c r="B38" s="469"/>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row>
    <row r="39" spans="2:40" ht="48.75" customHeight="1" x14ac:dyDescent="0.15">
      <c r="B39" s="469"/>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row>
    <row r="40" spans="2:40" ht="56.25" customHeight="1" x14ac:dyDescent="0.15">
      <c r="B40" s="469"/>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row>
    <row r="41" spans="2:40" ht="60" customHeight="1" x14ac:dyDescent="0.15">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row>
    <row r="42" spans="2:40" ht="45" customHeight="1" x14ac:dyDescent="0.15">
      <c r="B42" s="469"/>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row>
    <row r="43" spans="2:40" ht="42" customHeight="1" x14ac:dyDescent="0.15">
      <c r="B43" s="469"/>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row>
    <row r="44" spans="2:40" ht="49.5" customHeight="1" x14ac:dyDescent="0.15">
      <c r="B44" s="469"/>
      <c r="C44" s="46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69"/>
      <c r="AN44" s="469"/>
    </row>
    <row r="45" spans="2:40" ht="48.75" customHeight="1" x14ac:dyDescent="0.15">
      <c r="B45" s="469"/>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row>
    <row r="46" spans="2:40" ht="36" customHeight="1" x14ac:dyDescent="0.15">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69"/>
      <c r="AB46" s="469"/>
      <c r="AC46" s="469"/>
      <c r="AD46" s="469"/>
      <c r="AE46" s="469"/>
      <c r="AF46" s="469"/>
      <c r="AG46" s="469"/>
      <c r="AH46" s="469"/>
      <c r="AI46" s="469"/>
      <c r="AJ46" s="469"/>
      <c r="AK46" s="469"/>
      <c r="AL46" s="469"/>
      <c r="AM46" s="469"/>
      <c r="AN46" s="469"/>
    </row>
    <row r="47" spans="2:40" ht="33.75" customHeight="1" x14ac:dyDescent="0.15">
      <c r="B47" s="469"/>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69"/>
      <c r="AA47" s="469"/>
      <c r="AB47" s="469"/>
      <c r="AC47" s="469"/>
      <c r="AD47" s="469"/>
      <c r="AE47" s="469"/>
      <c r="AF47" s="469"/>
      <c r="AG47" s="469"/>
      <c r="AH47" s="469"/>
      <c r="AI47" s="469"/>
      <c r="AJ47" s="469"/>
      <c r="AK47" s="469"/>
      <c r="AL47" s="469"/>
      <c r="AM47" s="469"/>
      <c r="AN47" s="469"/>
    </row>
    <row r="48" spans="2:40" ht="52.5" customHeight="1" x14ac:dyDescent="0.15">
      <c r="B48" s="469"/>
      <c r="C48" s="469"/>
      <c r="D48" s="469"/>
      <c r="E48" s="469"/>
      <c r="F48" s="469"/>
      <c r="G48" s="469"/>
      <c r="H48" s="469"/>
      <c r="I48" s="469"/>
      <c r="J48" s="469"/>
      <c r="K48" s="469"/>
      <c r="L48" s="469"/>
      <c r="M48" s="469"/>
      <c r="N48" s="469"/>
      <c r="O48" s="469"/>
      <c r="P48" s="469"/>
      <c r="Q48" s="469"/>
      <c r="R48" s="469"/>
      <c r="S48" s="469"/>
      <c r="T48" s="469"/>
      <c r="U48" s="469"/>
      <c r="V48" s="469"/>
      <c r="W48" s="469"/>
      <c r="X48" s="469"/>
      <c r="Y48" s="469"/>
      <c r="Z48" s="469"/>
      <c r="AA48" s="469"/>
      <c r="AB48" s="469"/>
      <c r="AC48" s="469"/>
      <c r="AD48" s="469"/>
      <c r="AE48" s="469"/>
      <c r="AF48" s="469"/>
      <c r="AG48" s="469"/>
      <c r="AH48" s="469"/>
      <c r="AI48" s="469"/>
      <c r="AJ48" s="469"/>
      <c r="AK48" s="469"/>
      <c r="AL48" s="469"/>
      <c r="AM48" s="469"/>
      <c r="AN48" s="469"/>
    </row>
    <row r="49" spans="2:40" x14ac:dyDescent="0.15">
      <c r="B49" s="469"/>
      <c r="C49" s="469"/>
      <c r="D49" s="469"/>
      <c r="E49" s="469"/>
      <c r="F49" s="469"/>
      <c r="G49" s="469"/>
      <c r="H49" s="469"/>
      <c r="I49" s="469"/>
      <c r="J49" s="469"/>
      <c r="K49" s="469"/>
      <c r="L49" s="469"/>
      <c r="M49" s="469"/>
      <c r="N49" s="469"/>
      <c r="O49" s="469"/>
      <c r="P49" s="469"/>
      <c r="Q49" s="469"/>
      <c r="R49" s="469"/>
      <c r="S49" s="469"/>
      <c r="T49" s="469"/>
      <c r="U49" s="469"/>
      <c r="V49" s="469"/>
      <c r="W49" s="469"/>
      <c r="X49" s="469"/>
      <c r="Y49" s="469"/>
      <c r="Z49" s="469"/>
      <c r="AA49" s="469"/>
      <c r="AB49" s="469"/>
      <c r="AC49" s="469"/>
      <c r="AD49" s="469"/>
      <c r="AE49" s="469"/>
      <c r="AF49" s="469"/>
      <c r="AG49" s="469"/>
      <c r="AH49" s="469"/>
      <c r="AI49" s="469"/>
      <c r="AJ49" s="469"/>
      <c r="AK49" s="469"/>
      <c r="AL49" s="469"/>
      <c r="AM49" s="469"/>
      <c r="AN49" s="469"/>
    </row>
  </sheetData>
  <sheetProtection algorithmName="SHA-512" hashValue="LnKRWlDrlBFeqOzYG6DEEsyMNROSu5ZmnaZxQdGUOJ6yweIKi6zPNQWvgzyedB25210j4Tgi16VFngKdUQ0Q1w==" saltValue="R2IX2dtUJSDBCTM77tYVHQ==" spinCount="100000" sheet="1" objects="1" scenarios="1"/>
  <mergeCells count="4">
    <mergeCell ref="AL1:AQ1"/>
    <mergeCell ref="B2:AN17"/>
    <mergeCell ref="B18:AN33"/>
    <mergeCell ref="B34:AN49"/>
  </mergeCells>
  <phoneticPr fontId="1"/>
  <pageMargins left="0.70866141732283472" right="0.70866141732283472" top="1.1417322834645669" bottom="0.74803149606299213" header="0.31496062992125984" footer="0.31496062992125984"/>
  <pageSetup paperSize="9" orientation="portrait" r:id="rId1"/>
  <headerFooter differentFirst="1"/>
  <extLst>
    <ext xmlns:x14="http://schemas.microsoft.com/office/spreadsheetml/2009/9/main" uri="{78C0D931-6437-407d-A8EE-F0AAD7539E65}">
      <x14:conditionalFormattings>
        <x14:conditionalFormatting xmlns:xm="http://schemas.microsoft.com/office/excel/2006/main">
          <x14:cfRule type="expression" priority="3" id="{E6583B95-E75C-45E4-8844-D39DE23CF66C}">
            <xm:f>入力①申請書項目!$R$33="新規申請"</xm:f>
            <x14:dxf>
              <fill>
                <patternFill>
                  <bgColor theme="1"/>
                </patternFill>
              </fill>
            </x14:dxf>
          </x14:cfRule>
          <xm:sqref>A1:AQ17 A18 AO18:AQ18</xm:sqref>
        </x14:conditionalFormatting>
        <x14:conditionalFormatting xmlns:xm="http://schemas.microsoft.com/office/excel/2006/main">
          <x14:cfRule type="expression" priority="1" id="{9F7F736E-0563-456B-858B-2E0008BCF59F}">
            <xm:f>入力①申請書項目!$R$33="新規申請"</xm:f>
            <x14:dxf>
              <fill>
                <patternFill>
                  <bgColor theme="1"/>
                </patternFill>
              </fill>
            </x14:dxf>
          </x14:cfRule>
          <xm:sqref>B18:AN49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P159"/>
  <sheetViews>
    <sheetView zoomScale="85" zoomScaleNormal="85" workbookViewId="0">
      <selection activeCell="K5" sqref="K5"/>
    </sheetView>
  </sheetViews>
  <sheetFormatPr defaultRowHeight="13.5" x14ac:dyDescent="0.15"/>
  <cols>
    <col min="1" max="1" width="16.625" customWidth="1"/>
    <col min="2" max="2" width="5" customWidth="1"/>
    <col min="3" max="3" width="4.875" customWidth="1"/>
    <col min="4" max="4" width="5.375" bestFit="1" customWidth="1"/>
    <col min="5" max="5" width="5.125" customWidth="1"/>
    <col min="6" max="7" width="3.375" customWidth="1"/>
    <col min="8" max="8" width="27.375" bestFit="1" customWidth="1"/>
    <col min="10" max="10" width="13.25" customWidth="1"/>
    <col min="11" max="12" width="19.375" customWidth="1"/>
    <col min="13" max="13" width="11.375" customWidth="1"/>
    <col min="14" max="14" width="16" customWidth="1"/>
    <col min="15" max="15" width="15.75" customWidth="1"/>
    <col min="17" max="17" width="12.375" customWidth="1"/>
    <col min="18" max="18" width="113.375" customWidth="1"/>
    <col min="19" max="19" width="8" customWidth="1"/>
    <col min="20" max="20" width="16.375" customWidth="1"/>
    <col min="24" max="24" width="14.875" customWidth="1"/>
    <col min="25" max="25" width="14.625" customWidth="1"/>
    <col min="26" max="26" width="14.125" customWidth="1"/>
    <col min="27" max="27" width="16.125" customWidth="1"/>
    <col min="28" max="28" width="14.25" customWidth="1"/>
    <col min="29" max="29" width="19.375" customWidth="1"/>
    <col min="30" max="30" width="15.375" customWidth="1"/>
    <col min="31" max="31" width="15.125" customWidth="1"/>
    <col min="32" max="32" width="26.625" customWidth="1"/>
    <col min="33" max="33" width="31.25" customWidth="1"/>
    <col min="39" max="39" width="18.875" customWidth="1"/>
    <col min="40" max="40" width="50.75" bestFit="1" customWidth="1"/>
  </cols>
  <sheetData>
    <row r="1" spans="1:68" s="81" customFormat="1" x14ac:dyDescent="0.15">
      <c r="A1" s="81" t="s">
        <v>726</v>
      </c>
      <c r="B1" s="81" t="s">
        <v>33</v>
      </c>
      <c r="C1" s="81" t="s">
        <v>37</v>
      </c>
      <c r="D1" s="81" t="s">
        <v>3</v>
      </c>
      <c r="E1" s="81" t="s">
        <v>454</v>
      </c>
      <c r="F1" s="374" t="s">
        <v>707</v>
      </c>
      <c r="H1" s="81" t="s">
        <v>727</v>
      </c>
      <c r="I1" s="81" t="s">
        <v>513</v>
      </c>
      <c r="J1" s="81" t="s">
        <v>728</v>
      </c>
      <c r="K1" s="81" t="s">
        <v>729</v>
      </c>
      <c r="L1" s="81" t="s">
        <v>730</v>
      </c>
      <c r="M1" s="1297" t="s">
        <v>731</v>
      </c>
      <c r="N1" s="1297"/>
      <c r="O1" s="1297"/>
      <c r="R1" s="81" t="s">
        <v>732</v>
      </c>
      <c r="S1" s="81" t="s">
        <v>733</v>
      </c>
      <c r="T1" s="81" t="s">
        <v>734</v>
      </c>
      <c r="AM1" s="81" t="s">
        <v>735</v>
      </c>
    </row>
    <row r="2" spans="1:68" x14ac:dyDescent="0.15">
      <c r="B2" s="7"/>
      <c r="C2" s="7"/>
      <c r="D2" s="7"/>
      <c r="E2" s="7"/>
      <c r="F2" s="7"/>
      <c r="G2" s="7"/>
      <c r="H2" s="7"/>
      <c r="R2" s="354" t="s">
        <v>736</v>
      </c>
      <c r="S2" s="354"/>
      <c r="T2" s="355"/>
      <c r="X2" t="s">
        <v>736</v>
      </c>
      <c r="AA2" t="s">
        <v>737</v>
      </c>
      <c r="AG2" t="s">
        <v>738</v>
      </c>
      <c r="AH2" s="254" t="s">
        <v>739</v>
      </c>
    </row>
    <row r="3" spans="1:68" x14ac:dyDescent="0.15">
      <c r="A3" t="s">
        <v>740</v>
      </c>
      <c r="B3" t="s">
        <v>372</v>
      </c>
      <c r="C3">
        <v>3</v>
      </c>
      <c r="D3">
        <v>2020</v>
      </c>
      <c r="E3">
        <v>1</v>
      </c>
      <c r="F3">
        <v>1</v>
      </c>
      <c r="G3" t="s">
        <v>87</v>
      </c>
      <c r="H3" t="s">
        <v>87</v>
      </c>
      <c r="M3" s="12" t="s">
        <v>738</v>
      </c>
      <c r="N3" s="12" t="s">
        <v>736</v>
      </c>
      <c r="O3" s="12" t="s">
        <v>741</v>
      </c>
      <c r="P3" s="12" t="s">
        <v>742</v>
      </c>
      <c r="Q3" s="258" t="s">
        <v>739</v>
      </c>
      <c r="R3" s="354"/>
      <c r="S3" s="354"/>
      <c r="T3" s="355"/>
      <c r="X3" s="42"/>
      <c r="Y3" s="42"/>
      <c r="Z3" s="42"/>
      <c r="AA3" s="42" t="s">
        <v>492</v>
      </c>
      <c r="AB3" s="42" t="s">
        <v>495</v>
      </c>
      <c r="AC3" s="42" t="s">
        <v>743</v>
      </c>
      <c r="AD3" s="42" t="s">
        <v>744</v>
      </c>
      <c r="AE3" s="42" t="s">
        <v>502</v>
      </c>
      <c r="AF3" s="42" t="s">
        <v>504</v>
      </c>
      <c r="AG3" s="42" t="s">
        <v>507</v>
      </c>
      <c r="AH3" s="256" t="s">
        <v>528</v>
      </c>
      <c r="AI3" s="256" t="s">
        <v>529</v>
      </c>
      <c r="AJ3" s="256" t="s">
        <v>531</v>
      </c>
    </row>
    <row r="4" spans="1:68" ht="54" customHeight="1" x14ac:dyDescent="0.15">
      <c r="A4" t="s">
        <v>361</v>
      </c>
      <c r="B4" t="s">
        <v>745</v>
      </c>
      <c r="C4">
        <v>4</v>
      </c>
      <c r="D4">
        <v>2021</v>
      </c>
      <c r="E4">
        <v>2</v>
      </c>
      <c r="F4">
        <v>2</v>
      </c>
      <c r="G4" t="s">
        <v>746</v>
      </c>
      <c r="H4" t="s">
        <v>747</v>
      </c>
      <c r="I4" t="s">
        <v>61</v>
      </c>
      <c r="J4" t="s">
        <v>748</v>
      </c>
      <c r="K4" t="s">
        <v>749</v>
      </c>
      <c r="L4" s="73" t="s">
        <v>750</v>
      </c>
      <c r="M4" s="8" t="s">
        <v>478</v>
      </c>
      <c r="N4" s="8" t="s">
        <v>478</v>
      </c>
      <c r="O4" s="8" t="s">
        <v>478</v>
      </c>
      <c r="P4" s="8" t="s">
        <v>478</v>
      </c>
      <c r="Q4" s="257" t="s">
        <v>478</v>
      </c>
      <c r="R4" s="354" t="s">
        <v>751</v>
      </c>
      <c r="S4" s="354">
        <v>1</v>
      </c>
      <c r="T4" s="355">
        <v>1</v>
      </c>
      <c r="X4" s="42"/>
      <c r="Y4" s="42"/>
      <c r="Z4" s="42"/>
      <c r="AA4" s="42"/>
      <c r="AB4" s="42"/>
      <c r="AC4" s="42"/>
      <c r="AD4" s="42"/>
      <c r="AE4" s="42"/>
      <c r="AF4" s="42"/>
      <c r="AG4" s="42"/>
      <c r="AH4" s="257"/>
      <c r="AI4" s="257"/>
      <c r="AJ4" s="257"/>
      <c r="AM4" s="72" t="s">
        <v>752</v>
      </c>
      <c r="AN4" s="32" t="s">
        <v>753</v>
      </c>
      <c r="AO4" s="32" t="s">
        <v>754</v>
      </c>
      <c r="AP4" s="32" t="s">
        <v>755</v>
      </c>
      <c r="AQ4" s="32" t="s">
        <v>756</v>
      </c>
      <c r="AR4" s="1301" t="s">
        <v>757</v>
      </c>
      <c r="AS4" s="1302"/>
      <c r="AT4" s="1302"/>
      <c r="AU4" s="1302"/>
      <c r="AV4" s="1302"/>
      <c r="AW4" s="1302"/>
      <c r="AX4" s="1302"/>
      <c r="AY4" s="1302"/>
      <c r="AZ4" s="1302"/>
      <c r="BA4" s="1302"/>
      <c r="BB4" s="1302"/>
      <c r="BC4" s="1302"/>
      <c r="BD4" s="1302"/>
      <c r="BE4" s="1302"/>
      <c r="BF4" s="1302"/>
      <c r="BG4" s="1302"/>
      <c r="BH4" s="1302"/>
      <c r="BI4" s="1302"/>
      <c r="BJ4" s="1302"/>
      <c r="BK4" s="1302"/>
      <c r="BL4" s="1302"/>
      <c r="BM4" s="1302"/>
      <c r="BN4" s="1302"/>
      <c r="BO4" s="1302"/>
      <c r="BP4" s="1303"/>
    </row>
    <row r="5" spans="1:68" ht="13.5" customHeight="1" x14ac:dyDescent="0.15">
      <c r="C5">
        <v>5</v>
      </c>
      <c r="D5">
        <v>2022</v>
      </c>
      <c r="E5">
        <v>3</v>
      </c>
      <c r="F5">
        <v>3</v>
      </c>
      <c r="H5" t="s">
        <v>758</v>
      </c>
      <c r="I5" t="s">
        <v>62</v>
      </c>
      <c r="J5" t="s">
        <v>759</v>
      </c>
      <c r="K5" t="s">
        <v>760</v>
      </c>
      <c r="L5" t="s">
        <v>761</v>
      </c>
      <c r="M5" s="8"/>
      <c r="N5" s="8" t="s">
        <v>762</v>
      </c>
      <c r="O5" s="8"/>
      <c r="P5" s="8" t="s">
        <v>762</v>
      </c>
      <c r="Q5" s="257"/>
      <c r="R5" s="354" t="s">
        <v>763</v>
      </c>
      <c r="S5" s="354">
        <v>1</v>
      </c>
      <c r="T5" s="355">
        <v>1</v>
      </c>
      <c r="X5" s="42" t="s">
        <v>751</v>
      </c>
      <c r="Y5" s="42" t="s">
        <v>751</v>
      </c>
      <c r="Z5" s="42" t="s">
        <v>751</v>
      </c>
      <c r="AA5" s="42" t="s">
        <v>764</v>
      </c>
      <c r="AB5" s="42" t="s">
        <v>764</v>
      </c>
      <c r="AC5" s="42" t="s">
        <v>764</v>
      </c>
      <c r="AD5" s="42" t="s">
        <v>765</v>
      </c>
      <c r="AE5" s="42" t="s">
        <v>765</v>
      </c>
      <c r="AF5" s="42" t="s">
        <v>765</v>
      </c>
      <c r="AG5" s="42" t="s">
        <v>766</v>
      </c>
      <c r="AH5" s="257" t="s">
        <v>767</v>
      </c>
      <c r="AI5" s="257" t="s">
        <v>767</v>
      </c>
      <c r="AJ5" s="257" t="s">
        <v>767</v>
      </c>
      <c r="AM5" s="72"/>
      <c r="AN5" s="32"/>
      <c r="AO5" s="32"/>
      <c r="AP5" s="32"/>
      <c r="AQ5" s="32"/>
      <c r="AR5" s="1298"/>
      <c r="AS5" s="1299"/>
      <c r="AT5" s="1299"/>
      <c r="AU5" s="1299"/>
      <c r="AV5" s="1299"/>
      <c r="AW5" s="1299"/>
      <c r="AX5" s="1299"/>
      <c r="AY5" s="1299"/>
      <c r="AZ5" s="1299"/>
      <c r="BA5" s="1299"/>
      <c r="BB5" s="1299"/>
      <c r="BC5" s="1299"/>
      <c r="BD5" s="1299"/>
      <c r="BE5" s="1299"/>
      <c r="BF5" s="1299"/>
      <c r="BG5" s="1299"/>
      <c r="BH5" s="1299"/>
      <c r="BI5" s="1299"/>
      <c r="BJ5" s="1299"/>
      <c r="BK5" s="1299"/>
      <c r="BL5" s="1299"/>
      <c r="BM5" s="1299"/>
      <c r="BN5" s="1299"/>
      <c r="BO5" s="1299"/>
      <c r="BP5" s="1300"/>
    </row>
    <row r="6" spans="1:68" ht="13.5" customHeight="1" x14ac:dyDescent="0.15">
      <c r="D6">
        <v>2023</v>
      </c>
      <c r="E6">
        <v>4</v>
      </c>
      <c r="F6">
        <v>4</v>
      </c>
      <c r="H6" t="s">
        <v>768</v>
      </c>
      <c r="I6" t="s">
        <v>63</v>
      </c>
      <c r="J6" t="s">
        <v>769</v>
      </c>
      <c r="M6" s="8"/>
      <c r="N6" s="8" t="s">
        <v>770</v>
      </c>
      <c r="O6" s="8"/>
      <c r="P6" s="8" t="s">
        <v>770</v>
      </c>
      <c r="Q6" s="257"/>
      <c r="R6" s="354" t="s">
        <v>771</v>
      </c>
      <c r="S6" s="354">
        <v>1</v>
      </c>
      <c r="T6" s="355">
        <v>1</v>
      </c>
      <c r="X6" s="42" t="s">
        <v>763</v>
      </c>
      <c r="Y6" s="42" t="s">
        <v>763</v>
      </c>
      <c r="Z6" s="42" t="s">
        <v>763</v>
      </c>
      <c r="AA6" s="42" t="s">
        <v>772</v>
      </c>
      <c r="AB6" s="42" t="s">
        <v>772</v>
      </c>
      <c r="AC6" s="42" t="s">
        <v>772</v>
      </c>
      <c r="AD6" s="42" t="s">
        <v>773</v>
      </c>
      <c r="AE6" s="42" t="s">
        <v>773</v>
      </c>
      <c r="AF6" s="42" t="s">
        <v>773</v>
      </c>
      <c r="AG6" s="42" t="s">
        <v>774</v>
      </c>
      <c r="AH6" s="257" t="s">
        <v>775</v>
      </c>
      <c r="AI6" s="257" t="s">
        <v>775</v>
      </c>
      <c r="AJ6" s="257" t="s">
        <v>775</v>
      </c>
      <c r="AM6" s="72"/>
      <c r="AN6" s="32"/>
      <c r="AO6" s="32"/>
      <c r="AP6" s="32"/>
      <c r="AQ6" s="32"/>
      <c r="AR6" s="1298"/>
      <c r="AS6" s="1299"/>
      <c r="AT6" s="1299"/>
      <c r="AU6" s="1299"/>
      <c r="AV6" s="1299"/>
      <c r="AW6" s="1299"/>
      <c r="AX6" s="1299"/>
      <c r="AY6" s="1299"/>
      <c r="AZ6" s="1299"/>
      <c r="BA6" s="1299"/>
      <c r="BB6" s="1299"/>
      <c r="BC6" s="1299"/>
      <c r="BD6" s="1299"/>
      <c r="BE6" s="1299"/>
      <c r="BF6" s="1299"/>
      <c r="BG6" s="1299"/>
      <c r="BH6" s="1299"/>
      <c r="BI6" s="1299"/>
      <c r="BJ6" s="1299"/>
      <c r="BK6" s="1299"/>
      <c r="BL6" s="1299"/>
      <c r="BM6" s="1299"/>
      <c r="BN6" s="1299"/>
      <c r="BO6" s="1299"/>
      <c r="BP6" s="1300"/>
    </row>
    <row r="7" spans="1:68" ht="13.5" customHeight="1" x14ac:dyDescent="0.15">
      <c r="D7">
        <v>2024</v>
      </c>
      <c r="E7">
        <v>5</v>
      </c>
      <c r="F7">
        <v>5</v>
      </c>
      <c r="H7" t="s">
        <v>776</v>
      </c>
      <c r="I7" t="s">
        <v>64</v>
      </c>
      <c r="M7" s="8"/>
      <c r="N7" s="8"/>
      <c r="O7" s="8"/>
      <c r="P7" s="8"/>
      <c r="Q7" s="257"/>
      <c r="R7" s="354" t="s">
        <v>777</v>
      </c>
      <c r="S7" s="354">
        <v>1</v>
      </c>
      <c r="T7" s="355">
        <v>1</v>
      </c>
      <c r="X7" s="42" t="s">
        <v>771</v>
      </c>
      <c r="Y7" s="42" t="s">
        <v>771</v>
      </c>
      <c r="Z7" s="42" t="s">
        <v>771</v>
      </c>
      <c r="AA7" s="42" t="s">
        <v>778</v>
      </c>
      <c r="AB7" s="42" t="s">
        <v>778</v>
      </c>
      <c r="AC7" s="42" t="s">
        <v>778</v>
      </c>
      <c r="AD7" s="42" t="s">
        <v>779</v>
      </c>
      <c r="AE7" s="42" t="s">
        <v>779</v>
      </c>
      <c r="AF7" s="42" t="s">
        <v>779</v>
      </c>
      <c r="AG7" s="42" t="s">
        <v>780</v>
      </c>
      <c r="AH7" s="257" t="s">
        <v>781</v>
      </c>
      <c r="AI7" s="257" t="s">
        <v>781</v>
      </c>
      <c r="AJ7" s="257" t="s">
        <v>781</v>
      </c>
      <c r="AM7" s="72"/>
      <c r="AN7" s="32"/>
      <c r="AO7" s="32"/>
      <c r="AP7" s="32"/>
      <c r="AQ7" s="32"/>
      <c r="AR7" s="1298"/>
      <c r="AS7" s="1299"/>
      <c r="AT7" s="1299"/>
      <c r="AU7" s="1299"/>
      <c r="AV7" s="1299"/>
      <c r="AW7" s="1299"/>
      <c r="AX7" s="1299"/>
      <c r="AY7" s="1299"/>
      <c r="AZ7" s="1299"/>
      <c r="BA7" s="1299"/>
      <c r="BB7" s="1299"/>
      <c r="BC7" s="1299"/>
      <c r="BD7" s="1299"/>
      <c r="BE7" s="1299"/>
      <c r="BF7" s="1299"/>
      <c r="BG7" s="1299"/>
      <c r="BH7" s="1299"/>
      <c r="BI7" s="1299"/>
      <c r="BJ7" s="1299"/>
      <c r="BK7" s="1299"/>
      <c r="BL7" s="1299"/>
      <c r="BM7" s="1299"/>
      <c r="BN7" s="1299"/>
      <c r="BO7" s="1299"/>
      <c r="BP7" s="1300"/>
    </row>
    <row r="8" spans="1:68" ht="13.5" customHeight="1" x14ac:dyDescent="0.15">
      <c r="D8">
        <v>2025</v>
      </c>
      <c r="E8">
        <v>6</v>
      </c>
      <c r="F8">
        <v>6</v>
      </c>
      <c r="H8" t="s">
        <v>782</v>
      </c>
      <c r="I8" t="s">
        <v>65</v>
      </c>
      <c r="R8" s="354" t="s">
        <v>783</v>
      </c>
      <c r="S8" s="354">
        <v>1</v>
      </c>
      <c r="T8" s="355">
        <v>1</v>
      </c>
      <c r="X8" s="42" t="s">
        <v>777</v>
      </c>
      <c r="Y8" s="42" t="s">
        <v>777</v>
      </c>
      <c r="Z8" s="42" t="s">
        <v>777</v>
      </c>
      <c r="AA8" s="42" t="s">
        <v>784</v>
      </c>
      <c r="AB8" s="42" t="s">
        <v>784</v>
      </c>
      <c r="AC8" s="42" t="s">
        <v>784</v>
      </c>
      <c r="AD8" s="42" t="s">
        <v>785</v>
      </c>
      <c r="AE8" s="42" t="s">
        <v>785</v>
      </c>
      <c r="AF8" s="42" t="s">
        <v>785</v>
      </c>
      <c r="AG8" s="42" t="s">
        <v>786</v>
      </c>
      <c r="AH8" s="257" t="s">
        <v>787</v>
      </c>
      <c r="AI8" s="257" t="s">
        <v>787</v>
      </c>
      <c r="AJ8" s="257" t="s">
        <v>787</v>
      </c>
      <c r="AM8" s="72"/>
      <c r="AN8" s="32"/>
      <c r="AO8" s="32"/>
      <c r="AP8" s="32"/>
      <c r="AQ8" s="32"/>
      <c r="AR8" s="1298"/>
      <c r="AS8" s="1299"/>
      <c r="AT8" s="1299"/>
      <c r="AU8" s="1299"/>
      <c r="AV8" s="1299"/>
      <c r="AW8" s="1299"/>
      <c r="AX8" s="1299"/>
      <c r="AY8" s="1299"/>
      <c r="AZ8" s="1299"/>
      <c r="BA8" s="1299"/>
      <c r="BB8" s="1299"/>
      <c r="BC8" s="1299"/>
      <c r="BD8" s="1299"/>
      <c r="BE8" s="1299"/>
      <c r="BF8" s="1299"/>
      <c r="BG8" s="1299"/>
      <c r="BH8" s="1299"/>
      <c r="BI8" s="1299"/>
      <c r="BJ8" s="1299"/>
      <c r="BK8" s="1299"/>
      <c r="BL8" s="1299"/>
      <c r="BM8" s="1299"/>
      <c r="BN8" s="1299"/>
      <c r="BO8" s="1299"/>
      <c r="BP8" s="1300"/>
    </row>
    <row r="9" spans="1:68" ht="13.5" customHeight="1" x14ac:dyDescent="0.15">
      <c r="D9">
        <v>2026</v>
      </c>
      <c r="E9">
        <v>7</v>
      </c>
      <c r="F9">
        <v>7</v>
      </c>
      <c r="H9" t="s">
        <v>788</v>
      </c>
      <c r="I9" t="s">
        <v>66</v>
      </c>
      <c r="R9" s="354" t="s">
        <v>789</v>
      </c>
      <c r="S9" s="354">
        <v>1</v>
      </c>
      <c r="T9" s="355">
        <v>1</v>
      </c>
      <c r="X9" s="42" t="s">
        <v>783</v>
      </c>
      <c r="Y9" s="42" t="s">
        <v>783</v>
      </c>
      <c r="Z9" s="42" t="s">
        <v>783</v>
      </c>
      <c r="AA9" s="42" t="s">
        <v>790</v>
      </c>
      <c r="AB9" s="42" t="s">
        <v>790</v>
      </c>
      <c r="AC9" s="42" t="s">
        <v>790</v>
      </c>
      <c r="AD9" s="42" t="s">
        <v>791</v>
      </c>
      <c r="AE9" s="42" t="s">
        <v>791</v>
      </c>
      <c r="AF9" s="42" t="s">
        <v>791</v>
      </c>
      <c r="AG9" s="42" t="s">
        <v>792</v>
      </c>
      <c r="AH9" s="257" t="s">
        <v>793</v>
      </c>
      <c r="AI9" s="257" t="s">
        <v>793</v>
      </c>
      <c r="AJ9" s="257" t="s">
        <v>793</v>
      </c>
      <c r="AM9" s="72"/>
      <c r="AQ9" s="32"/>
      <c r="AR9" s="1298"/>
      <c r="AS9" s="1299"/>
      <c r="AT9" s="1299"/>
      <c r="AU9" s="1299"/>
      <c r="AV9" s="1299"/>
      <c r="AW9" s="1299"/>
      <c r="AX9" s="1299"/>
      <c r="AY9" s="1299"/>
      <c r="AZ9" s="1299"/>
      <c r="BA9" s="1299"/>
      <c r="BB9" s="1299"/>
      <c r="BC9" s="1299"/>
      <c r="BD9" s="1299"/>
      <c r="BE9" s="1299"/>
      <c r="BF9" s="1299"/>
      <c r="BG9" s="1299"/>
      <c r="BH9" s="1299"/>
      <c r="BI9" s="1299"/>
      <c r="BJ9" s="1299"/>
      <c r="BK9" s="1299"/>
      <c r="BL9" s="1299"/>
      <c r="BM9" s="1299"/>
      <c r="BN9" s="1299"/>
      <c r="BO9" s="1299"/>
      <c r="BP9" s="1300"/>
    </row>
    <row r="10" spans="1:68" ht="13.5" customHeight="1" x14ac:dyDescent="0.15">
      <c r="D10">
        <v>2027</v>
      </c>
      <c r="E10">
        <v>8</v>
      </c>
      <c r="F10">
        <v>8</v>
      </c>
      <c r="I10" t="s">
        <v>794</v>
      </c>
      <c r="R10" s="354" t="s">
        <v>795</v>
      </c>
      <c r="S10" s="354">
        <v>1</v>
      </c>
      <c r="T10" s="355">
        <v>1</v>
      </c>
      <c r="X10" s="42" t="s">
        <v>789</v>
      </c>
      <c r="Y10" s="42" t="s">
        <v>789</v>
      </c>
      <c r="Z10" s="42" t="s">
        <v>789</v>
      </c>
      <c r="AA10" s="42" t="s">
        <v>796</v>
      </c>
      <c r="AB10" s="42" t="s">
        <v>796</v>
      </c>
      <c r="AC10" s="42" t="s">
        <v>796</v>
      </c>
      <c r="AD10" s="371" t="s">
        <v>797</v>
      </c>
      <c r="AE10" s="371" t="s">
        <v>797</v>
      </c>
      <c r="AF10" s="371" t="s">
        <v>797</v>
      </c>
      <c r="AG10" s="42" t="s">
        <v>788</v>
      </c>
      <c r="AH10" s="257" t="s">
        <v>798</v>
      </c>
      <c r="AI10" s="257" t="s">
        <v>798</v>
      </c>
      <c r="AJ10" s="257" t="s">
        <v>798</v>
      </c>
      <c r="AM10" s="72"/>
      <c r="AQ10" s="32"/>
      <c r="AR10" s="1298"/>
      <c r="AS10" s="1299"/>
      <c r="AT10" s="1299"/>
      <c r="AU10" s="1299"/>
      <c r="AV10" s="1299"/>
      <c r="AW10" s="1299"/>
      <c r="AX10" s="1299"/>
      <c r="AY10" s="1299"/>
      <c r="AZ10" s="1299"/>
      <c r="BA10" s="1299"/>
      <c r="BB10" s="1299"/>
      <c r="BC10" s="1299"/>
      <c r="BD10" s="1299"/>
      <c r="BE10" s="1299"/>
      <c r="BF10" s="1299"/>
      <c r="BG10" s="1299"/>
      <c r="BH10" s="1299"/>
      <c r="BI10" s="1299"/>
      <c r="BJ10" s="1299"/>
      <c r="BK10" s="1299"/>
      <c r="BL10" s="1299"/>
      <c r="BM10" s="1299"/>
      <c r="BN10" s="1299"/>
      <c r="BO10" s="1299"/>
      <c r="BP10" s="1300"/>
    </row>
    <row r="11" spans="1:68" ht="13.5" customHeight="1" x14ac:dyDescent="0.15">
      <c r="D11">
        <v>2028</v>
      </c>
      <c r="E11">
        <v>9</v>
      </c>
      <c r="F11">
        <v>9</v>
      </c>
      <c r="I11" t="s">
        <v>799</v>
      </c>
      <c r="R11" s="354" t="s">
        <v>800</v>
      </c>
      <c r="S11" s="354">
        <v>1</v>
      </c>
      <c r="T11" s="355">
        <v>1</v>
      </c>
      <c r="X11" s="42" t="s">
        <v>795</v>
      </c>
      <c r="Y11" s="42" t="s">
        <v>795</v>
      </c>
      <c r="Z11" s="42" t="s">
        <v>795</v>
      </c>
      <c r="AA11" s="42" t="s">
        <v>801</v>
      </c>
      <c r="AB11" s="42" t="s">
        <v>801</v>
      </c>
      <c r="AC11" s="42" t="s">
        <v>801</v>
      </c>
      <c r="AD11" s="371" t="s">
        <v>802</v>
      </c>
      <c r="AE11" s="371" t="s">
        <v>802</v>
      </c>
      <c r="AF11" s="371" t="s">
        <v>802</v>
      </c>
      <c r="AG11" s="42"/>
      <c r="AH11" s="257" t="s">
        <v>803</v>
      </c>
      <c r="AI11" s="257" t="s">
        <v>803</v>
      </c>
      <c r="AJ11" s="257" t="s">
        <v>803</v>
      </c>
      <c r="AM11" s="72"/>
      <c r="AQ11" s="32"/>
      <c r="AR11" s="1298"/>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300"/>
    </row>
    <row r="12" spans="1:68" ht="13.5" customHeight="1" x14ac:dyDescent="0.15">
      <c r="D12">
        <v>2029</v>
      </c>
      <c r="E12">
        <v>10</v>
      </c>
      <c r="F12">
        <v>10</v>
      </c>
      <c r="I12" t="s">
        <v>804</v>
      </c>
      <c r="R12" s="354" t="s">
        <v>805</v>
      </c>
      <c r="S12" s="354">
        <v>1</v>
      </c>
      <c r="T12" s="355">
        <v>1</v>
      </c>
      <c r="X12" s="42" t="s">
        <v>800</v>
      </c>
      <c r="Y12" s="42" t="s">
        <v>806</v>
      </c>
      <c r="Z12" s="42" t="s">
        <v>806</v>
      </c>
      <c r="AA12" s="42" t="s">
        <v>807</v>
      </c>
      <c r="AB12" s="42" t="s">
        <v>807</v>
      </c>
      <c r="AC12" s="42" t="s">
        <v>807</v>
      </c>
      <c r="AD12" s="42" t="s">
        <v>808</v>
      </c>
      <c r="AE12" s="42" t="s">
        <v>808</v>
      </c>
      <c r="AF12" s="42" t="s">
        <v>808</v>
      </c>
      <c r="AG12" s="42"/>
      <c r="AH12" s="255"/>
      <c r="AI12" s="255"/>
      <c r="AJ12" s="255"/>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row>
    <row r="13" spans="1:68" x14ac:dyDescent="0.15">
      <c r="D13">
        <v>2030</v>
      </c>
      <c r="E13">
        <v>11</v>
      </c>
      <c r="F13">
        <v>11</v>
      </c>
      <c r="I13" t="s">
        <v>809</v>
      </c>
      <c r="M13" t="s">
        <v>810</v>
      </c>
      <c r="N13" t="s">
        <v>811</v>
      </c>
      <c r="R13" s="354" t="s">
        <v>812</v>
      </c>
      <c r="S13" s="354">
        <v>1</v>
      </c>
      <c r="T13" s="355">
        <v>1</v>
      </c>
      <c r="X13" s="42" t="s">
        <v>805</v>
      </c>
      <c r="Y13" s="42" t="s">
        <v>805</v>
      </c>
      <c r="Z13" s="42" t="s">
        <v>805</v>
      </c>
      <c r="AA13" s="42" t="s">
        <v>813</v>
      </c>
      <c r="AB13" s="42" t="s">
        <v>813</v>
      </c>
      <c r="AC13" s="42" t="s">
        <v>813</v>
      </c>
      <c r="AD13" s="42" t="s">
        <v>814</v>
      </c>
      <c r="AE13" s="42" t="s">
        <v>814</v>
      </c>
      <c r="AF13" s="42" t="s">
        <v>814</v>
      </c>
      <c r="AG13" s="42"/>
      <c r="AH13" s="257"/>
      <c r="AI13" s="257"/>
      <c r="AJ13" s="257"/>
      <c r="AM13" s="72"/>
    </row>
    <row r="14" spans="1:68" ht="54" x14ac:dyDescent="0.15">
      <c r="D14">
        <v>2031</v>
      </c>
      <c r="E14">
        <v>12</v>
      </c>
      <c r="F14">
        <v>12</v>
      </c>
      <c r="I14" t="s">
        <v>815</v>
      </c>
      <c r="L14" s="73" t="s">
        <v>816</v>
      </c>
      <c r="M14" t="s">
        <v>750</v>
      </c>
      <c r="N14" t="s">
        <v>750</v>
      </c>
      <c r="R14" s="354" t="s">
        <v>817</v>
      </c>
      <c r="S14" s="354">
        <v>1</v>
      </c>
      <c r="T14" s="355">
        <v>1</v>
      </c>
      <c r="X14" s="42" t="s">
        <v>812</v>
      </c>
      <c r="Y14" s="42" t="s">
        <v>812</v>
      </c>
      <c r="Z14" s="42" t="s">
        <v>812</v>
      </c>
      <c r="AA14" s="42" t="s">
        <v>818</v>
      </c>
      <c r="AB14" s="42" t="s">
        <v>818</v>
      </c>
      <c r="AC14" s="42" t="s">
        <v>818</v>
      </c>
      <c r="AD14" s="42" t="s">
        <v>819</v>
      </c>
      <c r="AE14" s="42" t="s">
        <v>819</v>
      </c>
      <c r="AF14" s="42" t="s">
        <v>819</v>
      </c>
      <c r="AG14" s="42"/>
      <c r="AM14" s="75" t="str">
        <f>'【印刷（新規）】'!N9</f>
        <v>近畿経済産業局長　殿</v>
      </c>
    </row>
    <row r="15" spans="1:68" x14ac:dyDescent="0.15">
      <c r="D15">
        <v>2032</v>
      </c>
      <c r="F15">
        <v>13</v>
      </c>
      <c r="I15" t="s">
        <v>820</v>
      </c>
      <c r="L15" t="s">
        <v>821</v>
      </c>
      <c r="M15" t="s">
        <v>750</v>
      </c>
      <c r="N15" t="s">
        <v>761</v>
      </c>
      <c r="R15" s="354" t="s">
        <v>822</v>
      </c>
      <c r="S15" s="354">
        <v>10</v>
      </c>
      <c r="T15" s="355">
        <v>1</v>
      </c>
      <c r="X15" s="42" t="s">
        <v>817</v>
      </c>
      <c r="Y15" s="42" t="s">
        <v>817</v>
      </c>
      <c r="Z15" s="42" t="s">
        <v>817</v>
      </c>
      <c r="AA15" s="42" t="s">
        <v>823</v>
      </c>
      <c r="AB15" s="42" t="s">
        <v>823</v>
      </c>
      <c r="AC15" s="42" t="s">
        <v>823</v>
      </c>
      <c r="AD15" s="42" t="s">
        <v>824</v>
      </c>
      <c r="AE15" s="42" t="s">
        <v>824</v>
      </c>
      <c r="AF15" s="42" t="s">
        <v>824</v>
      </c>
      <c r="AG15" s="42"/>
    </row>
    <row r="16" spans="1:68" x14ac:dyDescent="0.15">
      <c r="D16">
        <v>2033</v>
      </c>
      <c r="F16">
        <v>14</v>
      </c>
      <c r="I16" t="s">
        <v>825</v>
      </c>
      <c r="L16" t="s">
        <v>761</v>
      </c>
      <c r="M16" t="s">
        <v>761</v>
      </c>
      <c r="N16" t="s">
        <v>761</v>
      </c>
      <c r="R16" s="354" t="s">
        <v>826</v>
      </c>
      <c r="S16" s="354">
        <v>10</v>
      </c>
      <c r="T16" s="355">
        <v>1</v>
      </c>
      <c r="X16" s="42" t="s">
        <v>822</v>
      </c>
      <c r="Y16" s="42" t="s">
        <v>822</v>
      </c>
      <c r="Z16" s="42" t="s">
        <v>822</v>
      </c>
      <c r="AA16" s="42" t="s">
        <v>827</v>
      </c>
      <c r="AB16" s="42" t="s">
        <v>827</v>
      </c>
      <c r="AC16" s="42" t="s">
        <v>827</v>
      </c>
      <c r="AD16" s="42" t="s">
        <v>828</v>
      </c>
      <c r="AE16" s="42" t="s">
        <v>828</v>
      </c>
      <c r="AF16" s="42" t="s">
        <v>828</v>
      </c>
      <c r="AG16" s="42"/>
      <c r="AM16" t="str">
        <f>VLOOKUP(AM14,AM4:BP11,2,FALSE)</f>
        <v>・本様式は、近畿経済産業局長宛に申請頂く場合にのみ利用可能です。</v>
      </c>
    </row>
    <row r="17" spans="1:39" x14ac:dyDescent="0.15">
      <c r="D17">
        <v>2034</v>
      </c>
      <c r="F17">
        <v>15</v>
      </c>
      <c r="I17" t="s">
        <v>829</v>
      </c>
      <c r="R17" s="354" t="s">
        <v>830</v>
      </c>
      <c r="S17" s="354">
        <v>10</v>
      </c>
      <c r="T17" s="355">
        <v>1</v>
      </c>
      <c r="X17" s="42" t="s">
        <v>826</v>
      </c>
      <c r="Y17" s="42" t="s">
        <v>826</v>
      </c>
      <c r="Z17" s="42" t="s">
        <v>826</v>
      </c>
      <c r="AA17" s="42" t="s">
        <v>831</v>
      </c>
      <c r="AB17" s="42" t="s">
        <v>831</v>
      </c>
      <c r="AC17" s="42" t="s">
        <v>831</v>
      </c>
      <c r="AD17" s="42" t="s">
        <v>832</v>
      </c>
      <c r="AE17" s="42" t="s">
        <v>832</v>
      </c>
      <c r="AF17" s="42" t="s">
        <v>832</v>
      </c>
      <c r="AG17" s="42"/>
      <c r="AM17" t="str">
        <f>VLOOKUP(AM14,AM4:BP11,3,FALSE)</f>
        <v>・本様式に関して不具合等が見つかった場合は、お手数ですが近畿経済産業局</v>
      </c>
    </row>
    <row r="18" spans="1:39" ht="13.5" customHeight="1" x14ac:dyDescent="0.15">
      <c r="D18">
        <v>2035</v>
      </c>
      <c r="F18">
        <v>16</v>
      </c>
      <c r="I18" t="s">
        <v>833</v>
      </c>
      <c r="R18" s="354" t="s">
        <v>834</v>
      </c>
      <c r="S18" s="354">
        <v>10</v>
      </c>
      <c r="T18" s="355">
        <v>1</v>
      </c>
      <c r="X18" s="42" t="s">
        <v>830</v>
      </c>
      <c r="Y18" s="42" t="s">
        <v>830</v>
      </c>
      <c r="Z18" s="42" t="s">
        <v>830</v>
      </c>
      <c r="AA18" s="42"/>
      <c r="AB18" s="42"/>
      <c r="AC18" s="42" t="s">
        <v>835</v>
      </c>
      <c r="AE18" s="42"/>
      <c r="AF18" s="43"/>
      <c r="AG18" s="42"/>
      <c r="AM18" t="str">
        <f>VLOOKUP(AM14,AM4:BP11,4,FALSE)</f>
        <v>　までご連絡ください。（TEL：06-6966-6036）</v>
      </c>
    </row>
    <row r="19" spans="1:39" ht="13.5" customHeight="1" x14ac:dyDescent="0.15">
      <c r="D19">
        <v>2036</v>
      </c>
      <c r="F19">
        <v>17</v>
      </c>
      <c r="I19" t="s">
        <v>836</v>
      </c>
      <c r="R19" s="354" t="s">
        <v>837</v>
      </c>
      <c r="S19" s="354">
        <v>10</v>
      </c>
      <c r="T19" s="355">
        <v>1</v>
      </c>
      <c r="X19" s="42" t="s">
        <v>834</v>
      </c>
      <c r="Y19" s="42" t="s">
        <v>834</v>
      </c>
      <c r="Z19" s="42" t="s">
        <v>834</v>
      </c>
      <c r="AA19" s="42"/>
      <c r="AB19" s="42"/>
      <c r="AC19" s="42" t="s">
        <v>838</v>
      </c>
      <c r="AD19" s="42"/>
      <c r="AE19" s="42"/>
      <c r="AF19" s="42"/>
      <c r="AG19" s="42"/>
      <c r="AM19" t="str">
        <f>VLOOKUP(AM14,AM4:BP11,6,FALSE)</f>
        <v>・申請書類（申請書＋添付資料（工業会証明書等）写し１通＋チェックシート＋返信用封筒（A４用・切手貼付、レターパックライト推奨））を近畿経済産業局経営力向上室（〒540-8535 大阪市中央区大手前１－５－４４）までご郵送ください。
・申請書の郵送と合わせて、本ファイルを近畿経済産業局宛（ bzl-kin-keieiryokushinsei@meti.go.jp）にお送りいただければ、修正対応、認定手続が早くなります。ご協力お願いいたします。
　（メール送信方法）：https://www.kansai.meti.go.jp/3-3shinki/koujyoukeikaku/keieikyouka_shinsei_kami.html
・申請書提出後も本ファイルは保存しておいてください。変更申請時等に活用する場合があります。</v>
      </c>
    </row>
    <row r="20" spans="1:39" x14ac:dyDescent="0.15">
      <c r="D20">
        <v>2037</v>
      </c>
      <c r="F20">
        <v>18</v>
      </c>
      <c r="I20" t="s">
        <v>839</v>
      </c>
      <c r="L20">
        <f>IF(入力①申請書項目!R63=PL①!L14,1,0)</f>
        <v>0</v>
      </c>
      <c r="Q20" t="s">
        <v>840</v>
      </c>
      <c r="R20" s="42" t="s">
        <v>764</v>
      </c>
      <c r="S20" s="356">
        <v>1</v>
      </c>
      <c r="T20" s="355">
        <v>2</v>
      </c>
      <c r="X20" s="42" t="s">
        <v>837</v>
      </c>
      <c r="Y20" s="42" t="s">
        <v>837</v>
      </c>
      <c r="Z20" s="42" t="s">
        <v>837</v>
      </c>
      <c r="AA20" s="42"/>
      <c r="AB20" s="42"/>
      <c r="AC20" s="42"/>
      <c r="AD20" s="42"/>
      <c r="AE20" s="42"/>
      <c r="AF20" s="42"/>
      <c r="AG20" s="42"/>
    </row>
    <row r="21" spans="1:39" x14ac:dyDescent="0.15">
      <c r="D21">
        <v>2038</v>
      </c>
      <c r="F21">
        <v>19</v>
      </c>
      <c r="I21" t="s">
        <v>841</v>
      </c>
      <c r="R21" s="42" t="s">
        <v>772</v>
      </c>
      <c r="S21" s="356">
        <v>1</v>
      </c>
      <c r="T21" s="355">
        <v>2</v>
      </c>
      <c r="X21" s="42"/>
      <c r="Y21" s="42"/>
      <c r="Z21" s="42"/>
      <c r="AA21" s="42"/>
      <c r="AB21" s="42"/>
      <c r="AC21" s="42"/>
      <c r="AD21" s="42"/>
      <c r="AE21" s="42"/>
      <c r="AF21" s="42"/>
      <c r="AG21" s="42"/>
    </row>
    <row r="22" spans="1:39" x14ac:dyDescent="0.15">
      <c r="D22">
        <v>2039</v>
      </c>
      <c r="F22">
        <v>20</v>
      </c>
      <c r="I22" t="s">
        <v>842</v>
      </c>
      <c r="R22" s="42" t="s">
        <v>778</v>
      </c>
      <c r="S22" s="356">
        <v>1</v>
      </c>
      <c r="T22" s="355">
        <v>2</v>
      </c>
      <c r="X22" s="42"/>
      <c r="Y22" s="42"/>
      <c r="Z22" s="42"/>
      <c r="AA22" s="42"/>
      <c r="AB22" s="42"/>
      <c r="AC22" s="42"/>
      <c r="AD22" s="42"/>
      <c r="AE22" s="42"/>
      <c r="AF22" s="42"/>
      <c r="AG22" s="42"/>
    </row>
    <row r="23" spans="1:39" x14ac:dyDescent="0.15">
      <c r="D23">
        <v>2040</v>
      </c>
      <c r="F23">
        <v>21</v>
      </c>
      <c r="I23" t="s">
        <v>843</v>
      </c>
      <c r="R23" s="42" t="s">
        <v>784</v>
      </c>
      <c r="S23" s="356">
        <v>1</v>
      </c>
      <c r="T23" s="355">
        <v>2</v>
      </c>
      <c r="X23" s="42"/>
      <c r="Y23" s="42"/>
      <c r="Z23" s="42"/>
      <c r="AA23" s="42"/>
      <c r="AB23" s="42"/>
      <c r="AC23" s="42"/>
      <c r="AD23" s="42"/>
      <c r="AE23" s="42"/>
      <c r="AF23" s="42"/>
      <c r="AG23" s="42"/>
    </row>
    <row r="24" spans="1:39" x14ac:dyDescent="0.15">
      <c r="D24">
        <v>2041</v>
      </c>
      <c r="F24">
        <v>22</v>
      </c>
      <c r="R24" s="42"/>
      <c r="S24" s="356"/>
      <c r="T24" s="355"/>
      <c r="X24" s="42"/>
      <c r="Y24" s="42"/>
      <c r="Z24" s="42"/>
      <c r="AA24" s="42"/>
      <c r="AB24" s="42"/>
      <c r="AC24" s="42"/>
      <c r="AD24" s="42"/>
      <c r="AE24" s="42"/>
      <c r="AF24" s="42"/>
      <c r="AG24" s="42"/>
    </row>
    <row r="25" spans="1:39" x14ac:dyDescent="0.15">
      <c r="D25">
        <v>2042</v>
      </c>
      <c r="F25">
        <v>23</v>
      </c>
      <c r="R25" s="42"/>
      <c r="S25" s="356"/>
      <c r="T25" s="355"/>
      <c r="X25" s="42"/>
      <c r="Y25" s="42"/>
      <c r="Z25" s="42"/>
      <c r="AA25" s="42"/>
      <c r="AB25" s="42"/>
      <c r="AC25" s="42"/>
      <c r="AD25" s="42"/>
      <c r="AE25" s="42"/>
      <c r="AF25" s="42"/>
      <c r="AG25" s="42"/>
    </row>
    <row r="26" spans="1:39" x14ac:dyDescent="0.15">
      <c r="D26">
        <v>2043</v>
      </c>
      <c r="F26">
        <v>24</v>
      </c>
      <c r="R26" s="42"/>
      <c r="S26" s="356"/>
      <c r="T26" s="355"/>
      <c r="X26" s="42"/>
      <c r="Y26" s="42"/>
      <c r="Z26" s="42"/>
      <c r="AA26" s="42"/>
      <c r="AB26" s="42"/>
      <c r="AC26" s="42"/>
      <c r="AD26" s="42"/>
      <c r="AE26" s="42"/>
      <c r="AF26" s="42"/>
      <c r="AG26" s="42"/>
    </row>
    <row r="27" spans="1:39" x14ac:dyDescent="0.15">
      <c r="A27" s="81" t="s">
        <v>844</v>
      </c>
      <c r="B27" s="81"/>
      <c r="C27" s="81"/>
      <c r="D27" s="81" t="s">
        <v>845</v>
      </c>
      <c r="E27" s="81"/>
      <c r="F27" s="81">
        <v>25</v>
      </c>
      <c r="G27" s="81"/>
      <c r="H27" s="81" t="s">
        <v>846</v>
      </c>
      <c r="I27" s="81" t="s">
        <v>847</v>
      </c>
      <c r="J27" s="81" t="s">
        <v>848</v>
      </c>
      <c r="K27" s="81" t="s">
        <v>849</v>
      </c>
      <c r="L27" s="81" t="s">
        <v>850</v>
      </c>
      <c r="M27" s="81"/>
      <c r="N27" s="81"/>
      <c r="R27" s="42" t="s">
        <v>790</v>
      </c>
      <c r="S27" s="356">
        <v>1</v>
      </c>
      <c r="T27" s="355">
        <v>2</v>
      </c>
      <c r="X27" s="42"/>
      <c r="Y27" s="42"/>
      <c r="Z27" s="42"/>
      <c r="AA27" s="42"/>
      <c r="AB27" s="42"/>
      <c r="AC27" s="42"/>
      <c r="AD27" s="42"/>
      <c r="AE27" s="42"/>
      <c r="AF27" s="42"/>
      <c r="AG27" s="42"/>
    </row>
    <row r="28" spans="1:39" x14ac:dyDescent="0.15">
      <c r="A28" t="s">
        <v>580</v>
      </c>
      <c r="B28" t="s">
        <v>580</v>
      </c>
      <c r="D28" t="s">
        <v>580</v>
      </c>
      <c r="F28">
        <v>26</v>
      </c>
      <c r="H28" t="s">
        <v>91</v>
      </c>
      <c r="I28" t="s">
        <v>851</v>
      </c>
      <c r="J28" s="93" t="s">
        <v>852</v>
      </c>
      <c r="R28" s="42" t="s">
        <v>796</v>
      </c>
      <c r="S28" s="356">
        <v>1</v>
      </c>
      <c r="T28" s="355">
        <v>2</v>
      </c>
      <c r="X28" s="42"/>
      <c r="Y28" s="42"/>
      <c r="Z28" s="42"/>
      <c r="AA28" s="42"/>
      <c r="AB28" s="42"/>
      <c r="AC28" s="42"/>
      <c r="AD28" s="42"/>
      <c r="AE28" s="42"/>
      <c r="AF28" s="42"/>
      <c r="AG28" s="42"/>
      <c r="AM28" s="74"/>
    </row>
    <row r="29" spans="1:39" ht="25.5" x14ac:dyDescent="0.15">
      <c r="A29" t="s">
        <v>853</v>
      </c>
      <c r="B29" t="s">
        <v>853</v>
      </c>
      <c r="D29" t="s">
        <v>853</v>
      </c>
      <c r="F29">
        <v>27</v>
      </c>
      <c r="H29" t="s">
        <v>92</v>
      </c>
      <c r="I29" t="s">
        <v>746</v>
      </c>
      <c r="J29" s="94" t="s">
        <v>854</v>
      </c>
      <c r="K29" t="s">
        <v>406</v>
      </c>
      <c r="L29" s="233" t="s">
        <v>855</v>
      </c>
      <c r="R29" s="42" t="s">
        <v>801</v>
      </c>
      <c r="S29" s="356">
        <v>1</v>
      </c>
      <c r="T29" s="355">
        <v>2</v>
      </c>
      <c r="X29" s="42"/>
      <c r="Y29" s="42"/>
      <c r="Z29" s="42"/>
      <c r="AA29" s="42"/>
      <c r="AB29" s="42"/>
      <c r="AC29" s="42"/>
      <c r="AD29" s="42"/>
      <c r="AE29" s="42"/>
      <c r="AF29" s="42"/>
      <c r="AG29" s="42"/>
    </row>
    <row r="30" spans="1:39" ht="25.5" x14ac:dyDescent="0.15">
      <c r="F30">
        <v>28</v>
      </c>
      <c r="H30" t="s">
        <v>93</v>
      </c>
      <c r="I30" t="s">
        <v>856</v>
      </c>
      <c r="J30" s="94" t="s">
        <v>857</v>
      </c>
      <c r="K30" t="s">
        <v>858</v>
      </c>
      <c r="L30" s="233" t="s">
        <v>859</v>
      </c>
      <c r="R30" s="42" t="s">
        <v>807</v>
      </c>
      <c r="S30" s="356">
        <v>1</v>
      </c>
      <c r="T30" s="355">
        <v>2</v>
      </c>
      <c r="X30" s="42"/>
      <c r="Y30" s="42"/>
      <c r="Z30" s="42"/>
      <c r="AA30" s="42"/>
      <c r="AB30" s="42"/>
      <c r="AC30" s="42"/>
      <c r="AD30" s="42"/>
      <c r="AE30" s="42"/>
      <c r="AF30" s="42"/>
      <c r="AG30" s="42"/>
    </row>
    <row r="31" spans="1:39" x14ac:dyDescent="0.15">
      <c r="F31">
        <v>29</v>
      </c>
      <c r="H31" t="s">
        <v>94</v>
      </c>
      <c r="I31" t="s">
        <v>860</v>
      </c>
      <c r="J31" s="94" t="s">
        <v>861</v>
      </c>
      <c r="K31" t="s">
        <v>862</v>
      </c>
      <c r="R31" s="42" t="s">
        <v>813</v>
      </c>
      <c r="S31" s="356">
        <v>1</v>
      </c>
      <c r="T31" s="355">
        <v>2</v>
      </c>
      <c r="X31" s="42"/>
      <c r="Y31" s="42"/>
      <c r="Z31" s="42"/>
      <c r="AA31" s="42"/>
      <c r="AB31" s="42"/>
      <c r="AC31" s="42"/>
      <c r="AD31" s="42"/>
      <c r="AE31" s="42"/>
      <c r="AF31" s="42"/>
      <c r="AG31" s="42"/>
    </row>
    <row r="32" spans="1:39" x14ac:dyDescent="0.15">
      <c r="F32">
        <v>30</v>
      </c>
      <c r="H32" t="s">
        <v>95</v>
      </c>
      <c r="I32" t="s">
        <v>87</v>
      </c>
      <c r="J32" s="94" t="s">
        <v>863</v>
      </c>
      <c r="K32" t="s">
        <v>864</v>
      </c>
      <c r="R32" s="42" t="s">
        <v>818</v>
      </c>
      <c r="S32" s="356">
        <v>1</v>
      </c>
      <c r="T32" s="355">
        <v>2</v>
      </c>
    </row>
    <row r="33" spans="6:29" ht="13.5" customHeight="1" x14ac:dyDescent="0.15">
      <c r="F33">
        <v>31</v>
      </c>
      <c r="J33" s="94" t="s">
        <v>865</v>
      </c>
      <c r="K33" t="s">
        <v>866</v>
      </c>
      <c r="R33" s="42" t="s">
        <v>823</v>
      </c>
      <c r="S33" s="356">
        <v>1</v>
      </c>
      <c r="T33" s="355">
        <v>2</v>
      </c>
    </row>
    <row r="34" spans="6:29" ht="13.5" customHeight="1" x14ac:dyDescent="0.15">
      <c r="J34" s="94" t="s">
        <v>867</v>
      </c>
      <c r="K34" t="s">
        <v>868</v>
      </c>
      <c r="R34" s="42" t="s">
        <v>827</v>
      </c>
      <c r="S34" s="356">
        <v>1</v>
      </c>
      <c r="T34" s="355">
        <v>2</v>
      </c>
    </row>
    <row r="35" spans="6:29" ht="13.5" customHeight="1" x14ac:dyDescent="0.15">
      <c r="J35" s="93" t="s">
        <v>869</v>
      </c>
      <c r="K35" t="s">
        <v>870</v>
      </c>
      <c r="R35" s="42" t="s">
        <v>831</v>
      </c>
      <c r="S35" s="356">
        <v>1</v>
      </c>
      <c r="T35" s="355">
        <v>2</v>
      </c>
    </row>
    <row r="36" spans="6:29" x14ac:dyDescent="0.15">
      <c r="J36" s="93" t="s">
        <v>871</v>
      </c>
      <c r="K36" t="s">
        <v>872</v>
      </c>
      <c r="R36" s="42" t="s">
        <v>764</v>
      </c>
      <c r="S36" s="356">
        <v>1</v>
      </c>
      <c r="T36" s="355">
        <v>2</v>
      </c>
      <c r="X36" t="s">
        <v>873</v>
      </c>
    </row>
    <row r="37" spans="6:29" x14ac:dyDescent="0.15">
      <c r="J37" s="93" t="s">
        <v>874</v>
      </c>
      <c r="K37" t="s">
        <v>875</v>
      </c>
      <c r="R37" s="42" t="s">
        <v>772</v>
      </c>
      <c r="S37" s="356">
        <v>1</v>
      </c>
      <c r="T37" s="355">
        <v>2</v>
      </c>
      <c r="X37" s="81" t="s">
        <v>876</v>
      </c>
      <c r="Y37" s="81"/>
      <c r="Z37" s="81"/>
      <c r="AA37" s="81"/>
      <c r="AB37" s="81"/>
      <c r="AC37" s="81"/>
    </row>
    <row r="38" spans="6:29" x14ac:dyDescent="0.15">
      <c r="J38" s="93" t="s">
        <v>877</v>
      </c>
      <c r="K38" t="s">
        <v>878</v>
      </c>
      <c r="R38" s="42" t="s">
        <v>778</v>
      </c>
      <c r="S38" s="356">
        <v>1</v>
      </c>
      <c r="T38" s="355">
        <v>2</v>
      </c>
      <c r="X38" s="42" t="s">
        <v>879</v>
      </c>
      <c r="Y38" s="42" t="s">
        <v>880</v>
      </c>
      <c r="Z38" s="42" t="s">
        <v>881</v>
      </c>
      <c r="AA38" s="42" t="s">
        <v>524</v>
      </c>
      <c r="AB38" s="42" t="s">
        <v>525</v>
      </c>
      <c r="AC38" s="42" t="s">
        <v>526</v>
      </c>
    </row>
    <row r="39" spans="6:29" x14ac:dyDescent="0.15">
      <c r="J39" s="93" t="s">
        <v>882</v>
      </c>
      <c r="K39" t="s">
        <v>883</v>
      </c>
      <c r="R39" s="42" t="s">
        <v>784</v>
      </c>
      <c r="S39" s="356">
        <v>1</v>
      </c>
      <c r="T39" s="355">
        <v>2</v>
      </c>
      <c r="X39" s="42" t="s">
        <v>884</v>
      </c>
      <c r="Y39" s="42" t="s">
        <v>884</v>
      </c>
      <c r="Z39" s="42" t="s">
        <v>884</v>
      </c>
      <c r="AA39" s="42" t="s">
        <v>884</v>
      </c>
      <c r="AB39" s="42" t="s">
        <v>884</v>
      </c>
      <c r="AC39" s="42" t="s">
        <v>884</v>
      </c>
    </row>
    <row r="40" spans="6:29" x14ac:dyDescent="0.15">
      <c r="J40" s="93" t="s">
        <v>885</v>
      </c>
      <c r="R40" s="42" t="s">
        <v>790</v>
      </c>
      <c r="S40" s="356">
        <v>1</v>
      </c>
      <c r="T40" s="355">
        <v>2</v>
      </c>
      <c r="X40" s="42" t="s">
        <v>886</v>
      </c>
      <c r="Y40" s="42" t="s">
        <v>886</v>
      </c>
      <c r="Z40" s="42" t="s">
        <v>886</v>
      </c>
      <c r="AA40" s="42" t="s">
        <v>886</v>
      </c>
      <c r="AB40" s="42" t="s">
        <v>886</v>
      </c>
      <c r="AC40" s="42" t="s">
        <v>886</v>
      </c>
    </row>
    <row r="41" spans="6:29" x14ac:dyDescent="0.15">
      <c r="J41" s="93" t="s">
        <v>887</v>
      </c>
      <c r="R41" s="42" t="s">
        <v>796</v>
      </c>
      <c r="S41" s="356">
        <v>1</v>
      </c>
      <c r="T41" s="355">
        <v>2</v>
      </c>
      <c r="X41" s="42" t="s">
        <v>888</v>
      </c>
      <c r="Y41" s="42" t="s">
        <v>888</v>
      </c>
      <c r="Z41" s="42" t="s">
        <v>888</v>
      </c>
      <c r="AA41" s="42" t="s">
        <v>888</v>
      </c>
      <c r="AB41" s="42" t="s">
        <v>888</v>
      </c>
      <c r="AC41" s="42" t="s">
        <v>888</v>
      </c>
    </row>
    <row r="42" spans="6:29" x14ac:dyDescent="0.15">
      <c r="J42" s="93" t="s">
        <v>889</v>
      </c>
      <c r="R42" s="42" t="s">
        <v>801</v>
      </c>
      <c r="S42" s="356">
        <v>1</v>
      </c>
      <c r="T42" s="355">
        <v>2</v>
      </c>
      <c r="X42" s="42" t="s">
        <v>890</v>
      </c>
      <c r="Y42" s="42" t="s">
        <v>890</v>
      </c>
      <c r="Z42" s="42" t="s">
        <v>890</v>
      </c>
      <c r="AA42" s="42" t="s">
        <v>890</v>
      </c>
      <c r="AB42" s="42" t="s">
        <v>890</v>
      </c>
      <c r="AC42" s="42" t="s">
        <v>890</v>
      </c>
    </row>
    <row r="43" spans="6:29" x14ac:dyDescent="0.15">
      <c r="J43" s="93" t="s">
        <v>891</v>
      </c>
      <c r="R43" s="42" t="s">
        <v>807</v>
      </c>
      <c r="S43" s="356">
        <v>1</v>
      </c>
      <c r="T43" s="355">
        <v>2</v>
      </c>
      <c r="X43" s="42" t="s">
        <v>892</v>
      </c>
      <c r="Y43" s="42" t="s">
        <v>892</v>
      </c>
      <c r="Z43" s="42" t="s">
        <v>892</v>
      </c>
      <c r="AA43" s="42" t="s">
        <v>892</v>
      </c>
      <c r="AB43" s="42" t="s">
        <v>892</v>
      </c>
      <c r="AC43" s="42" t="s">
        <v>892</v>
      </c>
    </row>
    <row r="44" spans="6:29" x14ac:dyDescent="0.15">
      <c r="J44" s="93" t="s">
        <v>893</v>
      </c>
      <c r="R44" s="42" t="s">
        <v>813</v>
      </c>
      <c r="S44" s="356">
        <v>1</v>
      </c>
      <c r="T44" s="355">
        <v>2</v>
      </c>
      <c r="X44" s="42" t="s">
        <v>894</v>
      </c>
      <c r="Y44" s="42" t="s">
        <v>894</v>
      </c>
      <c r="Z44" s="42" t="s">
        <v>894</v>
      </c>
      <c r="AA44" s="42" t="s">
        <v>894</v>
      </c>
      <c r="AB44" s="42" t="s">
        <v>894</v>
      </c>
      <c r="AC44" s="42" t="s">
        <v>894</v>
      </c>
    </row>
    <row r="45" spans="6:29" x14ac:dyDescent="0.15">
      <c r="J45" s="93" t="s">
        <v>895</v>
      </c>
      <c r="R45" s="42" t="s">
        <v>818</v>
      </c>
      <c r="S45" s="356">
        <v>1</v>
      </c>
      <c r="T45" s="355">
        <v>2</v>
      </c>
      <c r="X45" s="42" t="s">
        <v>896</v>
      </c>
      <c r="Y45" s="42" t="s">
        <v>896</v>
      </c>
      <c r="Z45" s="42" t="s">
        <v>896</v>
      </c>
      <c r="AA45" s="42" t="s">
        <v>896</v>
      </c>
      <c r="AB45" s="42" t="s">
        <v>896</v>
      </c>
      <c r="AC45" s="42" t="s">
        <v>896</v>
      </c>
    </row>
    <row r="46" spans="6:29" x14ac:dyDescent="0.15">
      <c r="J46" s="94" t="s">
        <v>897</v>
      </c>
      <c r="R46" s="42" t="s">
        <v>823</v>
      </c>
      <c r="S46" s="356">
        <v>1</v>
      </c>
      <c r="T46" s="355">
        <v>2</v>
      </c>
      <c r="X46" s="42" t="s">
        <v>898</v>
      </c>
      <c r="Y46" s="42" t="s">
        <v>898</v>
      </c>
      <c r="Z46" s="42" t="s">
        <v>898</v>
      </c>
      <c r="AA46" s="42" t="s">
        <v>898</v>
      </c>
      <c r="AB46" s="42" t="s">
        <v>898</v>
      </c>
      <c r="AC46" s="42" t="s">
        <v>898</v>
      </c>
    </row>
    <row r="47" spans="6:29" x14ac:dyDescent="0.15">
      <c r="J47" s="94" t="s">
        <v>899</v>
      </c>
      <c r="R47" s="42" t="s">
        <v>827</v>
      </c>
      <c r="S47" s="356">
        <v>1</v>
      </c>
      <c r="T47" s="355">
        <v>2</v>
      </c>
      <c r="X47" s="42" t="s">
        <v>900</v>
      </c>
      <c r="Y47" s="42" t="s">
        <v>900</v>
      </c>
      <c r="Z47" s="42" t="s">
        <v>900</v>
      </c>
      <c r="AA47" s="42" t="s">
        <v>900</v>
      </c>
      <c r="AB47" s="42" t="s">
        <v>900</v>
      </c>
      <c r="AC47" s="42" t="s">
        <v>900</v>
      </c>
    </row>
    <row r="48" spans="6:29" x14ac:dyDescent="0.15">
      <c r="J48" s="94" t="s">
        <v>901</v>
      </c>
      <c r="R48" s="42" t="s">
        <v>831</v>
      </c>
      <c r="S48" s="356">
        <v>1</v>
      </c>
      <c r="T48" s="355">
        <v>2</v>
      </c>
      <c r="X48" s="42" t="s">
        <v>902</v>
      </c>
      <c r="Y48" s="42" t="s">
        <v>902</v>
      </c>
      <c r="Z48" s="42" t="s">
        <v>902</v>
      </c>
      <c r="AA48" s="42" t="s">
        <v>902</v>
      </c>
      <c r="AB48" s="42" t="s">
        <v>902</v>
      </c>
      <c r="AC48" s="42" t="s">
        <v>902</v>
      </c>
    </row>
    <row r="49" spans="10:29" x14ac:dyDescent="0.15">
      <c r="J49" s="94" t="s">
        <v>903</v>
      </c>
      <c r="R49" s="42" t="s">
        <v>764</v>
      </c>
      <c r="S49" s="356">
        <v>1</v>
      </c>
      <c r="T49" s="355">
        <v>2</v>
      </c>
      <c r="X49" s="42" t="s">
        <v>904</v>
      </c>
      <c r="Y49" s="42" t="s">
        <v>904</v>
      </c>
      <c r="Z49" s="42" t="s">
        <v>904</v>
      </c>
      <c r="AA49" s="42" t="s">
        <v>904</v>
      </c>
      <c r="AB49" s="42" t="s">
        <v>904</v>
      </c>
      <c r="AC49" s="42" t="s">
        <v>904</v>
      </c>
    </row>
    <row r="50" spans="10:29" x14ac:dyDescent="0.15">
      <c r="J50" s="94" t="s">
        <v>905</v>
      </c>
      <c r="R50" s="42" t="s">
        <v>772</v>
      </c>
      <c r="S50" s="356">
        <v>1</v>
      </c>
      <c r="T50" s="355">
        <v>2</v>
      </c>
      <c r="X50" s="42" t="s">
        <v>906</v>
      </c>
      <c r="Y50" s="42" t="s">
        <v>906</v>
      </c>
      <c r="Z50" s="42" t="s">
        <v>906</v>
      </c>
      <c r="AA50" s="42" t="s">
        <v>906</v>
      </c>
      <c r="AB50" s="42" t="s">
        <v>906</v>
      </c>
      <c r="AC50" s="42" t="s">
        <v>906</v>
      </c>
    </row>
    <row r="51" spans="10:29" x14ac:dyDescent="0.15">
      <c r="J51" s="93" t="s">
        <v>907</v>
      </c>
      <c r="R51" s="42" t="s">
        <v>778</v>
      </c>
      <c r="S51" s="356">
        <v>1</v>
      </c>
      <c r="T51" s="355">
        <v>2</v>
      </c>
      <c r="X51" s="42" t="s">
        <v>908</v>
      </c>
      <c r="Y51" s="42" t="s">
        <v>908</v>
      </c>
      <c r="Z51" s="42" t="s">
        <v>908</v>
      </c>
      <c r="AA51" s="42" t="s">
        <v>908</v>
      </c>
      <c r="AB51" s="42" t="s">
        <v>908</v>
      </c>
      <c r="AC51" s="42" t="s">
        <v>908</v>
      </c>
    </row>
    <row r="52" spans="10:29" x14ac:dyDescent="0.15">
      <c r="J52" s="93" t="s">
        <v>909</v>
      </c>
      <c r="R52" s="42" t="s">
        <v>784</v>
      </c>
      <c r="S52" s="356">
        <v>1</v>
      </c>
      <c r="T52" s="355">
        <v>2</v>
      </c>
      <c r="X52" s="42" t="s">
        <v>910</v>
      </c>
      <c r="Y52" s="42" t="s">
        <v>910</v>
      </c>
      <c r="Z52" s="42" t="s">
        <v>910</v>
      </c>
      <c r="AA52" s="42" t="s">
        <v>910</v>
      </c>
      <c r="AB52" s="42" t="s">
        <v>910</v>
      </c>
      <c r="AC52" s="42" t="s">
        <v>910</v>
      </c>
    </row>
    <row r="53" spans="10:29" x14ac:dyDescent="0.15">
      <c r="J53" s="93" t="s">
        <v>911</v>
      </c>
      <c r="R53" s="42" t="s">
        <v>790</v>
      </c>
      <c r="S53" s="356">
        <v>1</v>
      </c>
      <c r="T53" s="355">
        <v>2</v>
      </c>
      <c r="X53" s="42" t="s">
        <v>912</v>
      </c>
      <c r="Y53" s="42" t="s">
        <v>912</v>
      </c>
      <c r="Z53" s="42" t="s">
        <v>912</v>
      </c>
      <c r="AA53" s="42" t="s">
        <v>912</v>
      </c>
      <c r="AB53" s="42" t="s">
        <v>912</v>
      </c>
      <c r="AC53" s="42" t="s">
        <v>912</v>
      </c>
    </row>
    <row r="54" spans="10:29" x14ac:dyDescent="0.15">
      <c r="J54" s="93" t="s">
        <v>582</v>
      </c>
      <c r="R54" s="42" t="s">
        <v>796</v>
      </c>
      <c r="S54" s="356">
        <v>1</v>
      </c>
      <c r="T54" s="355">
        <v>2</v>
      </c>
      <c r="X54" s="42" t="s">
        <v>913</v>
      </c>
      <c r="Y54" s="42" t="s">
        <v>913</v>
      </c>
      <c r="Z54" s="42" t="s">
        <v>913</v>
      </c>
      <c r="AA54" s="42" t="s">
        <v>913</v>
      </c>
      <c r="AB54" s="42" t="s">
        <v>913</v>
      </c>
      <c r="AC54" s="42" t="s">
        <v>913</v>
      </c>
    </row>
    <row r="55" spans="10:29" x14ac:dyDescent="0.15">
      <c r="J55" s="93" t="s">
        <v>914</v>
      </c>
      <c r="R55" s="42" t="s">
        <v>801</v>
      </c>
      <c r="S55" s="356">
        <v>1</v>
      </c>
      <c r="T55" s="355">
        <v>2</v>
      </c>
      <c r="X55" s="42"/>
      <c r="Y55" s="42"/>
      <c r="Z55" s="42"/>
      <c r="AA55" s="42"/>
      <c r="AB55" s="42"/>
      <c r="AC55" s="42"/>
    </row>
    <row r="56" spans="10:29" x14ac:dyDescent="0.15">
      <c r="J56" s="93" t="s">
        <v>915</v>
      </c>
      <c r="R56" s="42" t="s">
        <v>807</v>
      </c>
      <c r="S56" s="356">
        <v>1</v>
      </c>
      <c r="T56" s="355">
        <v>2</v>
      </c>
    </row>
    <row r="57" spans="10:29" x14ac:dyDescent="0.15">
      <c r="J57" s="93" t="s">
        <v>916</v>
      </c>
      <c r="R57" s="42" t="s">
        <v>813</v>
      </c>
      <c r="S57" s="356">
        <v>1</v>
      </c>
      <c r="T57" s="355">
        <v>2</v>
      </c>
    </row>
    <row r="58" spans="10:29" x14ac:dyDescent="0.15">
      <c r="J58" s="94" t="s">
        <v>917</v>
      </c>
      <c r="R58" s="42" t="s">
        <v>818</v>
      </c>
      <c r="S58" s="356">
        <v>1</v>
      </c>
      <c r="T58" s="355">
        <v>2</v>
      </c>
    </row>
    <row r="59" spans="10:29" x14ac:dyDescent="0.15">
      <c r="J59" s="94" t="s">
        <v>918</v>
      </c>
      <c r="R59" s="42" t="s">
        <v>823</v>
      </c>
      <c r="S59" s="356">
        <v>1</v>
      </c>
      <c r="T59" s="355">
        <v>2</v>
      </c>
    </row>
    <row r="60" spans="10:29" x14ac:dyDescent="0.15">
      <c r="J60" s="94" t="s">
        <v>919</v>
      </c>
      <c r="R60" s="42" t="s">
        <v>827</v>
      </c>
      <c r="S60" s="356">
        <v>1</v>
      </c>
      <c r="T60" s="355">
        <v>2</v>
      </c>
    </row>
    <row r="61" spans="10:29" x14ac:dyDescent="0.15">
      <c r="J61" s="94" t="s">
        <v>920</v>
      </c>
      <c r="R61" s="42" t="s">
        <v>831</v>
      </c>
      <c r="S61" s="356">
        <v>1</v>
      </c>
      <c r="T61" s="355">
        <v>2</v>
      </c>
    </row>
    <row r="62" spans="10:29" x14ac:dyDescent="0.15">
      <c r="J62" s="94" t="s">
        <v>921</v>
      </c>
      <c r="Q62" t="s">
        <v>922</v>
      </c>
      <c r="R62" s="42" t="s">
        <v>765</v>
      </c>
      <c r="S62" s="356">
        <v>1</v>
      </c>
      <c r="T62" s="355">
        <v>2</v>
      </c>
    </row>
    <row r="63" spans="10:29" x14ac:dyDescent="0.15">
      <c r="J63" s="93" t="s">
        <v>923</v>
      </c>
      <c r="R63" s="354" t="s">
        <v>924</v>
      </c>
      <c r="S63" s="356">
        <v>1</v>
      </c>
      <c r="T63" s="355">
        <v>2</v>
      </c>
    </row>
    <row r="64" spans="10:29" x14ac:dyDescent="0.15">
      <c r="J64" s="93" t="s">
        <v>925</v>
      </c>
      <c r="R64" s="354" t="s">
        <v>926</v>
      </c>
      <c r="S64" s="356">
        <v>1</v>
      </c>
      <c r="T64" s="355">
        <v>2</v>
      </c>
    </row>
    <row r="65" spans="10:20" x14ac:dyDescent="0.15">
      <c r="J65" s="93" t="s">
        <v>927</v>
      </c>
      <c r="R65" s="354" t="s">
        <v>928</v>
      </c>
      <c r="S65" s="356">
        <v>1</v>
      </c>
      <c r="T65" s="355">
        <v>2</v>
      </c>
    </row>
    <row r="66" spans="10:20" x14ac:dyDescent="0.15">
      <c r="J66" s="93" t="s">
        <v>929</v>
      </c>
      <c r="R66" s="354" t="s">
        <v>930</v>
      </c>
      <c r="S66" s="356">
        <v>1</v>
      </c>
      <c r="T66" s="355">
        <v>2</v>
      </c>
    </row>
    <row r="67" spans="10:20" x14ac:dyDescent="0.15">
      <c r="J67" s="94" t="s">
        <v>931</v>
      </c>
      <c r="R67" s="356" t="s">
        <v>932</v>
      </c>
      <c r="S67" s="356">
        <v>1</v>
      </c>
      <c r="T67" s="355">
        <v>2</v>
      </c>
    </row>
    <row r="68" spans="10:20" x14ac:dyDescent="0.15">
      <c r="J68" s="94" t="s">
        <v>933</v>
      </c>
      <c r="R68" s="354" t="s">
        <v>934</v>
      </c>
      <c r="S68" s="356">
        <v>1</v>
      </c>
      <c r="T68" s="355">
        <v>2</v>
      </c>
    </row>
    <row r="69" spans="10:20" x14ac:dyDescent="0.15">
      <c r="J69" s="94" t="s">
        <v>935</v>
      </c>
      <c r="R69" s="354" t="s">
        <v>936</v>
      </c>
      <c r="S69" s="356">
        <v>1</v>
      </c>
      <c r="T69" s="355">
        <v>2</v>
      </c>
    </row>
    <row r="70" spans="10:20" x14ac:dyDescent="0.15">
      <c r="J70" s="94" t="s">
        <v>937</v>
      </c>
      <c r="R70" s="354" t="s">
        <v>938</v>
      </c>
      <c r="S70" s="356">
        <v>1</v>
      </c>
      <c r="T70" s="355">
        <v>2</v>
      </c>
    </row>
    <row r="71" spans="10:20" x14ac:dyDescent="0.15">
      <c r="J71" s="94" t="s">
        <v>939</v>
      </c>
      <c r="R71" s="354" t="s">
        <v>940</v>
      </c>
      <c r="S71" s="356">
        <v>1</v>
      </c>
      <c r="T71" s="355">
        <v>2</v>
      </c>
    </row>
    <row r="72" spans="10:20" x14ac:dyDescent="0.15">
      <c r="J72" s="94" t="s">
        <v>941</v>
      </c>
      <c r="R72" s="354" t="s">
        <v>942</v>
      </c>
      <c r="S72" s="356">
        <v>1</v>
      </c>
      <c r="T72" s="355">
        <v>2</v>
      </c>
    </row>
    <row r="73" spans="10:20" x14ac:dyDescent="0.15">
      <c r="J73" s="94" t="s">
        <v>943</v>
      </c>
      <c r="R73" s="354" t="s">
        <v>944</v>
      </c>
      <c r="S73" s="356">
        <v>1</v>
      </c>
      <c r="T73" s="355">
        <v>2</v>
      </c>
    </row>
    <row r="74" spans="10:20" x14ac:dyDescent="0.15">
      <c r="J74" s="93" t="s">
        <v>945</v>
      </c>
      <c r="R74" s="42" t="s">
        <v>765</v>
      </c>
      <c r="S74" s="356">
        <v>1</v>
      </c>
      <c r="T74" s="355">
        <v>2</v>
      </c>
    </row>
    <row r="75" spans="10:20" x14ac:dyDescent="0.15">
      <c r="R75" s="354" t="s">
        <v>924</v>
      </c>
      <c r="S75" s="356">
        <v>1</v>
      </c>
      <c r="T75" s="355">
        <v>2</v>
      </c>
    </row>
    <row r="76" spans="10:20" x14ac:dyDescent="0.15">
      <c r="R76" s="354" t="s">
        <v>926</v>
      </c>
      <c r="S76" s="356">
        <v>1</v>
      </c>
      <c r="T76" s="355">
        <v>2</v>
      </c>
    </row>
    <row r="77" spans="10:20" x14ac:dyDescent="0.15">
      <c r="R77" s="354" t="s">
        <v>928</v>
      </c>
      <c r="S77" s="356">
        <v>1</v>
      </c>
      <c r="T77" s="355">
        <v>2</v>
      </c>
    </row>
    <row r="78" spans="10:20" x14ac:dyDescent="0.15">
      <c r="R78" s="354" t="s">
        <v>930</v>
      </c>
      <c r="S78" s="356">
        <v>1</v>
      </c>
      <c r="T78" s="355">
        <v>2</v>
      </c>
    </row>
    <row r="79" spans="10:20" x14ac:dyDescent="0.15">
      <c r="R79" s="356" t="s">
        <v>932</v>
      </c>
      <c r="S79" s="356">
        <v>1</v>
      </c>
      <c r="T79" s="355">
        <v>2</v>
      </c>
    </row>
    <row r="80" spans="10:20" x14ac:dyDescent="0.15">
      <c r="R80" s="354" t="s">
        <v>934</v>
      </c>
      <c r="S80" s="356">
        <v>1</v>
      </c>
      <c r="T80" s="355">
        <v>2</v>
      </c>
    </row>
    <row r="81" spans="18:20" x14ac:dyDescent="0.15">
      <c r="R81" s="354" t="s">
        <v>936</v>
      </c>
      <c r="S81" s="356">
        <v>1</v>
      </c>
      <c r="T81" s="355">
        <v>2</v>
      </c>
    </row>
    <row r="82" spans="18:20" x14ac:dyDescent="0.15">
      <c r="R82" s="354" t="s">
        <v>938</v>
      </c>
      <c r="S82" s="356">
        <v>1</v>
      </c>
      <c r="T82" s="355">
        <v>2</v>
      </c>
    </row>
    <row r="83" spans="18:20" x14ac:dyDescent="0.15">
      <c r="R83" s="354" t="s">
        <v>940</v>
      </c>
      <c r="S83" s="356">
        <v>1</v>
      </c>
      <c r="T83" s="355">
        <v>2</v>
      </c>
    </row>
    <row r="84" spans="18:20" x14ac:dyDescent="0.15">
      <c r="R84" s="354" t="s">
        <v>942</v>
      </c>
      <c r="S84" s="356">
        <v>1</v>
      </c>
      <c r="T84" s="355">
        <v>2</v>
      </c>
    </row>
    <row r="85" spans="18:20" x14ac:dyDescent="0.15">
      <c r="R85" s="354" t="s">
        <v>944</v>
      </c>
      <c r="S85" s="356">
        <v>1</v>
      </c>
      <c r="T85" s="355">
        <v>2</v>
      </c>
    </row>
    <row r="86" spans="18:20" x14ac:dyDescent="0.15">
      <c r="R86" s="42" t="s">
        <v>765</v>
      </c>
      <c r="S86" s="356">
        <v>1</v>
      </c>
      <c r="T86" s="355">
        <v>2</v>
      </c>
    </row>
    <row r="87" spans="18:20" x14ac:dyDescent="0.15">
      <c r="R87" s="354" t="s">
        <v>924</v>
      </c>
      <c r="S87" s="356">
        <v>1</v>
      </c>
      <c r="T87" s="355">
        <v>2</v>
      </c>
    </row>
    <row r="88" spans="18:20" x14ac:dyDescent="0.15">
      <c r="R88" s="354" t="s">
        <v>926</v>
      </c>
      <c r="S88" s="356">
        <v>1</v>
      </c>
      <c r="T88" s="355">
        <v>2</v>
      </c>
    </row>
    <row r="89" spans="18:20" x14ac:dyDescent="0.15">
      <c r="R89" s="354" t="s">
        <v>928</v>
      </c>
      <c r="S89" s="356">
        <v>1</v>
      </c>
      <c r="T89" s="355">
        <v>2</v>
      </c>
    </row>
    <row r="90" spans="18:20" x14ac:dyDescent="0.15">
      <c r="R90" s="354" t="s">
        <v>930</v>
      </c>
      <c r="S90" s="356">
        <v>1</v>
      </c>
      <c r="T90" s="355">
        <v>2</v>
      </c>
    </row>
    <row r="91" spans="18:20" x14ac:dyDescent="0.15">
      <c r="R91" s="356" t="s">
        <v>932</v>
      </c>
      <c r="S91" s="356">
        <v>1</v>
      </c>
      <c r="T91" s="355">
        <v>2</v>
      </c>
    </row>
    <row r="92" spans="18:20" x14ac:dyDescent="0.15">
      <c r="R92" s="354" t="s">
        <v>934</v>
      </c>
      <c r="S92" s="356">
        <v>1</v>
      </c>
      <c r="T92" s="355">
        <v>2</v>
      </c>
    </row>
    <row r="93" spans="18:20" x14ac:dyDescent="0.15">
      <c r="R93" s="354" t="s">
        <v>936</v>
      </c>
      <c r="S93" s="356">
        <v>1</v>
      </c>
      <c r="T93" s="355">
        <v>2</v>
      </c>
    </row>
    <row r="94" spans="18:20" x14ac:dyDescent="0.15">
      <c r="R94" s="354" t="s">
        <v>938</v>
      </c>
      <c r="S94" s="356">
        <v>1</v>
      </c>
      <c r="T94" s="355">
        <v>2</v>
      </c>
    </row>
    <row r="95" spans="18:20" x14ac:dyDescent="0.15">
      <c r="R95" s="354" t="s">
        <v>940</v>
      </c>
      <c r="S95" s="356">
        <v>1</v>
      </c>
      <c r="T95" s="355">
        <v>2</v>
      </c>
    </row>
    <row r="96" spans="18:20" x14ac:dyDescent="0.15">
      <c r="R96" s="354" t="s">
        <v>942</v>
      </c>
      <c r="S96" s="356">
        <v>1</v>
      </c>
      <c r="T96" s="355">
        <v>2</v>
      </c>
    </row>
    <row r="97" spans="18:20" x14ac:dyDescent="0.15">
      <c r="R97" s="354" t="s">
        <v>944</v>
      </c>
      <c r="S97" s="356">
        <v>1</v>
      </c>
      <c r="T97" s="355">
        <v>2</v>
      </c>
    </row>
    <row r="98" spans="18:20" x14ac:dyDescent="0.15">
      <c r="R98" s="354"/>
      <c r="S98" s="356">
        <v>1</v>
      </c>
      <c r="T98" s="355">
        <v>2</v>
      </c>
    </row>
    <row r="99" spans="18:20" x14ac:dyDescent="0.15">
      <c r="R99" s="354"/>
      <c r="S99" s="356">
        <v>1</v>
      </c>
      <c r="T99" s="355">
        <v>2</v>
      </c>
    </row>
    <row r="100" spans="18:20" x14ac:dyDescent="0.15">
      <c r="R100" s="354"/>
      <c r="S100" s="356">
        <v>1</v>
      </c>
      <c r="T100" s="355">
        <v>2</v>
      </c>
    </row>
    <row r="101" spans="18:20" x14ac:dyDescent="0.15">
      <c r="R101" s="354"/>
      <c r="S101" s="356">
        <v>1</v>
      </c>
      <c r="T101" s="355">
        <v>2</v>
      </c>
    </row>
    <row r="102" spans="18:20" x14ac:dyDescent="0.15">
      <c r="R102" s="354"/>
      <c r="S102" s="356">
        <v>1</v>
      </c>
      <c r="T102" s="355">
        <v>2</v>
      </c>
    </row>
    <row r="103" spans="18:20" x14ac:dyDescent="0.15">
      <c r="R103" s="354"/>
      <c r="S103" s="356">
        <v>1</v>
      </c>
      <c r="T103" s="355">
        <v>2</v>
      </c>
    </row>
    <row r="104" spans="18:20" x14ac:dyDescent="0.15">
      <c r="R104" s="354"/>
      <c r="S104" s="356">
        <v>1</v>
      </c>
      <c r="T104" s="355">
        <v>2</v>
      </c>
    </row>
    <row r="105" spans="18:20" x14ac:dyDescent="0.15">
      <c r="R105" s="354"/>
      <c r="S105" s="356">
        <v>1</v>
      </c>
      <c r="T105" s="355">
        <v>2</v>
      </c>
    </row>
    <row r="106" spans="18:20" x14ac:dyDescent="0.15">
      <c r="R106" s="354"/>
      <c r="S106" s="356">
        <v>1</v>
      </c>
      <c r="T106" s="355">
        <v>2</v>
      </c>
    </row>
    <row r="107" spans="18:20" x14ac:dyDescent="0.15">
      <c r="R107" s="354"/>
      <c r="S107" s="356">
        <v>1</v>
      </c>
      <c r="T107" s="355">
        <v>2</v>
      </c>
    </row>
    <row r="108" spans="18:20" x14ac:dyDescent="0.15">
      <c r="R108" s="354"/>
      <c r="S108" s="356">
        <v>1</v>
      </c>
      <c r="T108" s="355">
        <v>2</v>
      </c>
    </row>
    <row r="109" spans="18:20" x14ac:dyDescent="0.15">
      <c r="R109" s="354"/>
      <c r="S109" s="356">
        <v>1</v>
      </c>
      <c r="T109" s="355">
        <v>2</v>
      </c>
    </row>
    <row r="110" spans="18:20" x14ac:dyDescent="0.15">
      <c r="R110" s="354"/>
      <c r="S110" s="356">
        <v>1</v>
      </c>
      <c r="T110" s="355">
        <v>2</v>
      </c>
    </row>
    <row r="111" spans="18:20" x14ac:dyDescent="0.15">
      <c r="R111" s="354"/>
      <c r="S111" s="356">
        <v>1</v>
      </c>
      <c r="T111" s="355">
        <v>2</v>
      </c>
    </row>
    <row r="112" spans="18:20" x14ac:dyDescent="0.15">
      <c r="R112" s="354"/>
      <c r="S112" s="356">
        <v>1</v>
      </c>
      <c r="T112" s="355">
        <v>3</v>
      </c>
    </row>
    <row r="113" spans="17:20" x14ac:dyDescent="0.15">
      <c r="R113" s="354"/>
      <c r="S113" s="356">
        <v>1</v>
      </c>
      <c r="T113" s="355">
        <v>3</v>
      </c>
    </row>
    <row r="114" spans="17:20" x14ac:dyDescent="0.15">
      <c r="R114" s="354"/>
      <c r="S114" s="356">
        <v>1</v>
      </c>
      <c r="T114" s="355">
        <v>3</v>
      </c>
    </row>
    <row r="115" spans="17:20" x14ac:dyDescent="0.15">
      <c r="R115" s="354"/>
      <c r="S115" s="356">
        <v>1</v>
      </c>
      <c r="T115" s="355">
        <v>3</v>
      </c>
    </row>
    <row r="116" spans="17:20" x14ac:dyDescent="0.15">
      <c r="R116" s="354"/>
      <c r="S116" s="356">
        <v>1</v>
      </c>
      <c r="T116" s="355">
        <v>3</v>
      </c>
    </row>
    <row r="117" spans="17:20" x14ac:dyDescent="0.15">
      <c r="Q117" t="s">
        <v>946</v>
      </c>
      <c r="R117" s="354" t="s">
        <v>884</v>
      </c>
      <c r="S117" s="356">
        <v>1</v>
      </c>
      <c r="T117" s="355">
        <v>4</v>
      </c>
    </row>
    <row r="118" spans="17:20" x14ac:dyDescent="0.15">
      <c r="R118" s="354" t="s">
        <v>886</v>
      </c>
      <c r="S118" s="356">
        <v>1</v>
      </c>
      <c r="T118" s="355">
        <v>4</v>
      </c>
    </row>
    <row r="119" spans="17:20" x14ac:dyDescent="0.15">
      <c r="R119" s="354" t="s">
        <v>888</v>
      </c>
      <c r="S119" s="356">
        <v>1</v>
      </c>
      <c r="T119" s="355">
        <v>4</v>
      </c>
    </row>
    <row r="120" spans="17:20" x14ac:dyDescent="0.15">
      <c r="R120" s="354" t="s">
        <v>890</v>
      </c>
      <c r="S120" s="356">
        <v>1</v>
      </c>
      <c r="T120" s="355">
        <v>4</v>
      </c>
    </row>
    <row r="121" spans="17:20" x14ac:dyDescent="0.15">
      <c r="R121" s="354" t="s">
        <v>892</v>
      </c>
      <c r="S121" s="356">
        <v>1</v>
      </c>
      <c r="T121" s="355">
        <v>4</v>
      </c>
    </row>
    <row r="122" spans="17:20" x14ac:dyDescent="0.15">
      <c r="R122" s="354" t="s">
        <v>894</v>
      </c>
      <c r="S122" s="356">
        <v>1</v>
      </c>
      <c r="T122" s="355">
        <v>4</v>
      </c>
    </row>
    <row r="123" spans="17:20" x14ac:dyDescent="0.15">
      <c r="R123" s="354" t="s">
        <v>896</v>
      </c>
      <c r="S123" s="356">
        <v>1</v>
      </c>
      <c r="T123" s="355">
        <v>4</v>
      </c>
    </row>
    <row r="124" spans="17:20" x14ac:dyDescent="0.15">
      <c r="R124" s="354" t="s">
        <v>898</v>
      </c>
      <c r="S124" s="356">
        <v>1</v>
      </c>
      <c r="T124" s="355">
        <v>4</v>
      </c>
    </row>
    <row r="125" spans="17:20" x14ac:dyDescent="0.15">
      <c r="R125" s="354" t="s">
        <v>900</v>
      </c>
      <c r="S125" s="356">
        <v>1</v>
      </c>
      <c r="T125" s="355">
        <v>4</v>
      </c>
    </row>
    <row r="126" spans="17:20" x14ac:dyDescent="0.15">
      <c r="R126" s="354" t="s">
        <v>902</v>
      </c>
      <c r="S126" s="356">
        <v>1</v>
      </c>
      <c r="T126" s="355">
        <v>4</v>
      </c>
    </row>
    <row r="127" spans="17:20" x14ac:dyDescent="0.15">
      <c r="R127" s="354" t="s">
        <v>904</v>
      </c>
      <c r="S127" s="356">
        <v>1</v>
      </c>
      <c r="T127" s="355">
        <v>4</v>
      </c>
    </row>
    <row r="128" spans="17:20" x14ac:dyDescent="0.15">
      <c r="R128" s="354" t="s">
        <v>906</v>
      </c>
      <c r="S128" s="356">
        <v>10</v>
      </c>
      <c r="T128" s="355">
        <v>4</v>
      </c>
    </row>
    <row r="129" spans="17:22" x14ac:dyDescent="0.15">
      <c r="R129" s="354" t="s">
        <v>908</v>
      </c>
      <c r="S129" s="356">
        <v>10</v>
      </c>
      <c r="T129" s="355">
        <v>4</v>
      </c>
    </row>
    <row r="130" spans="17:22" x14ac:dyDescent="0.15">
      <c r="R130" s="354" t="s">
        <v>910</v>
      </c>
      <c r="S130" s="356">
        <v>10</v>
      </c>
      <c r="T130" s="355">
        <v>4</v>
      </c>
    </row>
    <row r="131" spans="17:22" x14ac:dyDescent="0.15">
      <c r="R131" s="354" t="s">
        <v>912</v>
      </c>
      <c r="S131" s="356">
        <v>10</v>
      </c>
      <c r="T131" s="355">
        <v>4</v>
      </c>
    </row>
    <row r="132" spans="17:22" x14ac:dyDescent="0.15">
      <c r="Q132" s="254"/>
      <c r="R132" s="354" t="s">
        <v>913</v>
      </c>
      <c r="S132" s="356">
        <v>10</v>
      </c>
      <c r="T132" s="355">
        <v>4</v>
      </c>
    </row>
    <row r="133" spans="17:22" x14ac:dyDescent="0.15">
      <c r="Q133" s="254" t="s">
        <v>947</v>
      </c>
      <c r="R133" s="357" t="s">
        <v>767</v>
      </c>
      <c r="S133" s="358">
        <v>1</v>
      </c>
      <c r="T133" s="358">
        <v>5</v>
      </c>
    </row>
    <row r="134" spans="17:22" x14ac:dyDescent="0.15">
      <c r="Q134" s="254"/>
      <c r="R134" s="357" t="s">
        <v>775</v>
      </c>
      <c r="S134" s="358">
        <v>1</v>
      </c>
      <c r="T134" s="358">
        <v>5</v>
      </c>
    </row>
    <row r="135" spans="17:22" x14ac:dyDescent="0.15">
      <c r="Q135" s="254"/>
      <c r="R135" s="357" t="s">
        <v>781</v>
      </c>
      <c r="S135" s="358">
        <v>1</v>
      </c>
      <c r="T135" s="358">
        <v>5</v>
      </c>
    </row>
    <row r="136" spans="17:22" x14ac:dyDescent="0.15">
      <c r="Q136" s="254"/>
      <c r="R136" s="357" t="s">
        <v>787</v>
      </c>
      <c r="S136" s="358">
        <v>1</v>
      </c>
      <c r="T136" s="358">
        <v>5</v>
      </c>
    </row>
    <row r="137" spans="17:22" x14ac:dyDescent="0.15">
      <c r="Q137" s="254"/>
      <c r="R137" s="357" t="s">
        <v>793</v>
      </c>
      <c r="S137" s="358">
        <v>1</v>
      </c>
      <c r="T137" s="358">
        <v>5</v>
      </c>
    </row>
    <row r="138" spans="17:22" x14ac:dyDescent="0.15">
      <c r="Q138" s="254"/>
      <c r="R138" s="357" t="s">
        <v>798</v>
      </c>
      <c r="S138" s="358">
        <v>1</v>
      </c>
      <c r="T138" s="358">
        <v>5</v>
      </c>
    </row>
    <row r="139" spans="17:22" x14ac:dyDescent="0.15">
      <c r="Q139" s="254"/>
      <c r="R139" s="357" t="s">
        <v>803</v>
      </c>
      <c r="S139" s="358">
        <v>1</v>
      </c>
      <c r="T139" s="358">
        <v>5</v>
      </c>
    </row>
    <row r="140" spans="17:22" x14ac:dyDescent="0.15">
      <c r="Q140" s="42"/>
      <c r="R140" s="354" t="s">
        <v>948</v>
      </c>
      <c r="S140" s="355" t="s">
        <v>949</v>
      </c>
      <c r="T140" s="355" t="s">
        <v>950</v>
      </c>
      <c r="U140" t="s">
        <v>951</v>
      </c>
      <c r="V140" t="s">
        <v>952</v>
      </c>
    </row>
    <row r="141" spans="17:22" x14ac:dyDescent="0.15">
      <c r="Q141" s="42" t="s">
        <v>953</v>
      </c>
      <c r="R141" s="354" t="s">
        <v>954</v>
      </c>
      <c r="S141" s="355">
        <v>1</v>
      </c>
      <c r="T141" s="355">
        <v>0</v>
      </c>
    </row>
    <row r="142" spans="17:22" x14ac:dyDescent="0.15">
      <c r="Q142" s="42" t="s">
        <v>484</v>
      </c>
      <c r="R142" s="354" t="s">
        <v>955</v>
      </c>
      <c r="S142" s="355">
        <v>2</v>
      </c>
      <c r="T142" s="355">
        <v>1</v>
      </c>
    </row>
    <row r="143" spans="17:22" x14ac:dyDescent="0.15">
      <c r="Q143" s="42" t="s">
        <v>488</v>
      </c>
      <c r="R143" s="354" t="s">
        <v>956</v>
      </c>
      <c r="S143" s="355">
        <v>3</v>
      </c>
      <c r="T143" s="355">
        <v>2</v>
      </c>
    </row>
    <row r="144" spans="17:22" x14ac:dyDescent="0.15">
      <c r="Q144" s="42" t="s">
        <v>957</v>
      </c>
      <c r="R144" s="354" t="s">
        <v>958</v>
      </c>
      <c r="S144" s="355">
        <v>0.1</v>
      </c>
      <c r="T144" s="355">
        <v>0</v>
      </c>
    </row>
    <row r="145" spans="17:22" x14ac:dyDescent="0.15">
      <c r="Q145" s="42" t="s">
        <v>495</v>
      </c>
      <c r="R145" s="354" t="s">
        <v>958</v>
      </c>
      <c r="S145" s="355">
        <v>0.1</v>
      </c>
      <c r="T145" s="355">
        <v>0</v>
      </c>
    </row>
    <row r="146" spans="17:22" x14ac:dyDescent="0.15">
      <c r="Q146" s="42" t="s">
        <v>498</v>
      </c>
      <c r="R146" s="354" t="s">
        <v>958</v>
      </c>
      <c r="S146" s="355">
        <v>0.1</v>
      </c>
      <c r="T146" s="355">
        <v>0</v>
      </c>
    </row>
    <row r="147" spans="17:22" x14ac:dyDescent="0.15">
      <c r="Q147" s="42" t="s">
        <v>499</v>
      </c>
      <c r="R147" s="354" t="s">
        <v>958</v>
      </c>
      <c r="S147" s="355">
        <v>0.1</v>
      </c>
      <c r="T147" s="355">
        <v>0</v>
      </c>
    </row>
    <row r="148" spans="17:22" x14ac:dyDescent="0.15">
      <c r="Q148" s="42" t="s">
        <v>502</v>
      </c>
      <c r="R148" s="354" t="s">
        <v>958</v>
      </c>
      <c r="S148" s="355">
        <v>0.1</v>
      </c>
      <c r="T148" s="355">
        <v>0</v>
      </c>
    </row>
    <row r="149" spans="17:22" x14ac:dyDescent="0.15">
      <c r="Q149" s="42" t="s">
        <v>504</v>
      </c>
      <c r="R149" s="354" t="s">
        <v>958</v>
      </c>
      <c r="S149" s="355">
        <v>0.1</v>
      </c>
      <c r="T149" s="355">
        <v>0</v>
      </c>
    </row>
    <row r="150" spans="17:22" x14ac:dyDescent="0.15">
      <c r="Q150" s="42" t="s">
        <v>507</v>
      </c>
      <c r="R150" s="354" t="s">
        <v>959</v>
      </c>
      <c r="S150" s="355">
        <v>0.1</v>
      </c>
      <c r="T150" s="355">
        <v>0</v>
      </c>
    </row>
    <row r="151" spans="17:22" x14ac:dyDescent="0.15">
      <c r="Q151" s="42" t="s">
        <v>960</v>
      </c>
      <c r="R151" s="354" t="s">
        <v>961</v>
      </c>
      <c r="S151" s="355">
        <v>1</v>
      </c>
      <c r="T151" s="355">
        <v>0</v>
      </c>
      <c r="U151">
        <v>1</v>
      </c>
      <c r="V151">
        <v>0</v>
      </c>
    </row>
    <row r="152" spans="17:22" x14ac:dyDescent="0.15">
      <c r="Q152" s="42" t="s">
        <v>962</v>
      </c>
      <c r="R152" s="354" t="s">
        <v>963</v>
      </c>
      <c r="S152" s="355">
        <v>2</v>
      </c>
      <c r="T152" s="355">
        <v>0</v>
      </c>
      <c r="U152">
        <v>1</v>
      </c>
      <c r="V152">
        <v>1</v>
      </c>
    </row>
    <row r="153" spans="17:22" x14ac:dyDescent="0.15">
      <c r="Q153" s="42" t="s">
        <v>964</v>
      </c>
      <c r="R153" s="354" t="s">
        <v>965</v>
      </c>
      <c r="S153" s="355">
        <v>3</v>
      </c>
      <c r="T153" s="355">
        <v>0</v>
      </c>
      <c r="U153">
        <v>2</v>
      </c>
      <c r="V153">
        <v>1</v>
      </c>
    </row>
    <row r="154" spans="17:22" x14ac:dyDescent="0.15">
      <c r="Q154" s="42" t="s">
        <v>966</v>
      </c>
      <c r="R154" s="354" t="s">
        <v>967</v>
      </c>
      <c r="S154" s="355">
        <v>1</v>
      </c>
      <c r="T154" s="355">
        <v>0</v>
      </c>
      <c r="U154">
        <v>1</v>
      </c>
      <c r="V154">
        <v>0</v>
      </c>
    </row>
    <row r="155" spans="17:22" x14ac:dyDescent="0.15">
      <c r="Q155" s="42" t="s">
        <v>968</v>
      </c>
      <c r="R155" s="354" t="s">
        <v>969</v>
      </c>
      <c r="S155" s="355">
        <v>2</v>
      </c>
      <c r="T155" s="355">
        <v>0</v>
      </c>
      <c r="U155">
        <v>1</v>
      </c>
      <c r="V155">
        <v>1</v>
      </c>
    </row>
    <row r="156" spans="17:22" x14ac:dyDescent="0.15">
      <c r="Q156" s="42" t="s">
        <v>526</v>
      </c>
      <c r="R156" s="354" t="s">
        <v>965</v>
      </c>
      <c r="S156" s="355">
        <v>3</v>
      </c>
      <c r="T156" s="355">
        <v>0</v>
      </c>
      <c r="U156">
        <v>2</v>
      </c>
      <c r="V156">
        <v>1</v>
      </c>
    </row>
    <row r="157" spans="17:22" x14ac:dyDescent="0.15">
      <c r="Q157" s="256" t="s">
        <v>528</v>
      </c>
      <c r="R157" s="357" t="s">
        <v>970</v>
      </c>
      <c r="S157" s="359">
        <v>1</v>
      </c>
      <c r="T157" s="359">
        <v>0</v>
      </c>
    </row>
    <row r="158" spans="17:22" x14ac:dyDescent="0.15">
      <c r="Q158" s="255" t="s">
        <v>529</v>
      </c>
      <c r="R158" s="357" t="s">
        <v>971</v>
      </c>
      <c r="S158" s="359">
        <v>2</v>
      </c>
      <c r="T158" s="359">
        <v>0</v>
      </c>
    </row>
    <row r="159" spans="17:22" x14ac:dyDescent="0.15">
      <c r="Q159" s="255" t="s">
        <v>531</v>
      </c>
      <c r="R159" s="357" t="s">
        <v>972</v>
      </c>
      <c r="S159" s="359">
        <v>3</v>
      </c>
      <c r="T159" s="359">
        <v>0</v>
      </c>
    </row>
  </sheetData>
  <mergeCells count="9">
    <mergeCell ref="M1:O1"/>
    <mergeCell ref="AR9:BP9"/>
    <mergeCell ref="AR10:BP10"/>
    <mergeCell ref="AR11:BP11"/>
    <mergeCell ref="AR5:BP5"/>
    <mergeCell ref="AR4:BP4"/>
    <mergeCell ref="AR6:BP6"/>
    <mergeCell ref="AR7:BP7"/>
    <mergeCell ref="AR8:BP8"/>
  </mergeCells>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Q1530"/>
  <sheetViews>
    <sheetView topLeftCell="A34" zoomScale="85" zoomScaleNormal="85" workbookViewId="0">
      <selection activeCell="K5" sqref="K5"/>
    </sheetView>
  </sheetViews>
  <sheetFormatPr defaultRowHeight="13.5" x14ac:dyDescent="0.15"/>
  <cols>
    <col min="1" max="1" width="9.75" customWidth="1"/>
    <col min="2" max="2" width="30.375" customWidth="1"/>
    <col min="3" max="3" width="11.375" customWidth="1"/>
    <col min="4" max="4" width="19.125" customWidth="1"/>
    <col min="6" max="6" width="23.625" customWidth="1"/>
    <col min="7" max="7" width="15.125" customWidth="1"/>
    <col min="8" max="8" width="17.375" customWidth="1"/>
  </cols>
  <sheetData>
    <row r="1" spans="1:20" x14ac:dyDescent="0.15">
      <c r="A1" s="6" t="s">
        <v>973</v>
      </c>
      <c r="B1" s="6" t="s">
        <v>974</v>
      </c>
      <c r="C1" s="6" t="s">
        <v>975</v>
      </c>
      <c r="D1" s="6" t="s">
        <v>976</v>
      </c>
      <c r="E1" s="6" t="s">
        <v>430</v>
      </c>
      <c r="F1" s="6" t="s">
        <v>977</v>
      </c>
      <c r="G1" s="6" t="s">
        <v>978</v>
      </c>
      <c r="H1" s="6" t="s">
        <v>979</v>
      </c>
      <c r="I1" s="6" t="s">
        <v>980</v>
      </c>
      <c r="J1" s="6" t="s">
        <v>981</v>
      </c>
      <c r="K1" s="6" t="s">
        <v>982</v>
      </c>
      <c r="L1" s="6" t="s">
        <v>983</v>
      </c>
      <c r="M1" s="6" t="s">
        <v>984</v>
      </c>
      <c r="N1" s="6" t="s">
        <v>985</v>
      </c>
      <c r="O1" s="6" t="s">
        <v>986</v>
      </c>
      <c r="P1" s="6" t="s">
        <v>987</v>
      </c>
      <c r="Q1" s="6" t="s">
        <v>988</v>
      </c>
      <c r="R1" s="6" t="s">
        <v>989</v>
      </c>
      <c r="S1" s="6" t="s">
        <v>990</v>
      </c>
      <c r="T1" s="6" t="s">
        <v>991</v>
      </c>
    </row>
    <row r="2" spans="1:20" x14ac:dyDescent="0.15">
      <c r="A2" s="8" t="s">
        <v>992</v>
      </c>
      <c r="B2" s="8" t="s">
        <v>993</v>
      </c>
      <c r="C2" s="8" t="s">
        <v>994</v>
      </c>
      <c r="D2" s="8" t="s">
        <v>995</v>
      </c>
      <c r="E2" s="8" t="s">
        <v>996</v>
      </c>
      <c r="F2" s="8" t="s">
        <v>997</v>
      </c>
      <c r="G2" s="8" t="s">
        <v>998</v>
      </c>
      <c r="H2" s="8" t="s">
        <v>999</v>
      </c>
      <c r="I2" s="8" t="s">
        <v>1000</v>
      </c>
      <c r="J2" s="8" t="s">
        <v>1001</v>
      </c>
      <c r="K2" s="8" t="s">
        <v>1002</v>
      </c>
      <c r="L2" s="8" t="s">
        <v>1003</v>
      </c>
      <c r="M2" s="8" t="s">
        <v>1004</v>
      </c>
      <c r="N2" s="8" t="s">
        <v>1005</v>
      </c>
      <c r="O2" s="8" t="s">
        <v>1006</v>
      </c>
      <c r="P2" s="8" t="s">
        <v>1007</v>
      </c>
      <c r="Q2" s="8" t="s">
        <v>1008</v>
      </c>
      <c r="R2" s="8" t="s">
        <v>1009</v>
      </c>
      <c r="S2" s="8" t="s">
        <v>1010</v>
      </c>
      <c r="T2" s="8" t="s">
        <v>1011</v>
      </c>
    </row>
    <row r="3" spans="1:20" x14ac:dyDescent="0.15">
      <c r="A3" s="8" t="s">
        <v>1012</v>
      </c>
      <c r="B3" s="8" t="s">
        <v>1013</v>
      </c>
      <c r="C3" s="8"/>
      <c r="D3" s="8" t="s">
        <v>1014</v>
      </c>
      <c r="E3" s="8" t="s">
        <v>1015</v>
      </c>
      <c r="F3" s="8" t="s">
        <v>1016</v>
      </c>
      <c r="G3" s="8" t="s">
        <v>1017</v>
      </c>
      <c r="H3" s="8" t="s">
        <v>1018</v>
      </c>
      <c r="I3" s="8" t="s">
        <v>1019</v>
      </c>
      <c r="J3" s="8" t="s">
        <v>1020</v>
      </c>
      <c r="K3" s="8" t="s">
        <v>1021</v>
      </c>
      <c r="L3" s="8" t="s">
        <v>1022</v>
      </c>
      <c r="M3" s="8" t="s">
        <v>1023</v>
      </c>
      <c r="N3" s="8" t="s">
        <v>1024</v>
      </c>
      <c r="O3" s="8" t="s">
        <v>1025</v>
      </c>
      <c r="P3" s="8" t="s">
        <v>1026</v>
      </c>
      <c r="Q3" s="8" t="s">
        <v>1027</v>
      </c>
      <c r="R3" s="8" t="s">
        <v>1028</v>
      </c>
      <c r="S3" s="8" t="s">
        <v>1029</v>
      </c>
      <c r="T3" s="8"/>
    </row>
    <row r="4" spans="1:20" x14ac:dyDescent="0.15">
      <c r="A4" s="8"/>
      <c r="B4" s="8"/>
      <c r="C4" s="8"/>
      <c r="D4" s="8" t="s">
        <v>1030</v>
      </c>
      <c r="E4" s="8" t="s">
        <v>1031</v>
      </c>
      <c r="F4" s="8" t="s">
        <v>1032</v>
      </c>
      <c r="G4" s="8" t="s">
        <v>1033</v>
      </c>
      <c r="H4" s="8" t="s">
        <v>1034</v>
      </c>
      <c r="I4" s="8" t="s">
        <v>1035</v>
      </c>
      <c r="J4" s="8" t="s">
        <v>1036</v>
      </c>
      <c r="K4" s="8" t="s">
        <v>1037</v>
      </c>
      <c r="L4" s="8" t="s">
        <v>1038</v>
      </c>
      <c r="M4" s="8" t="s">
        <v>1039</v>
      </c>
      <c r="N4" s="8" t="s">
        <v>1040</v>
      </c>
      <c r="O4" s="8"/>
      <c r="P4" s="8" t="s">
        <v>1041</v>
      </c>
      <c r="Q4" s="8"/>
      <c r="R4" s="8" t="s">
        <v>1042</v>
      </c>
      <c r="S4" s="8"/>
      <c r="T4" s="8"/>
    </row>
    <row r="5" spans="1:20" x14ac:dyDescent="0.15">
      <c r="A5" s="8"/>
      <c r="B5" s="8"/>
      <c r="C5" s="8"/>
      <c r="D5" s="8"/>
      <c r="E5" s="8" t="s">
        <v>1043</v>
      </c>
      <c r="F5" s="8" t="s">
        <v>1044</v>
      </c>
      <c r="G5" s="8" t="s">
        <v>1045</v>
      </c>
      <c r="H5" s="8" t="s">
        <v>1046</v>
      </c>
      <c r="I5" s="8" t="s">
        <v>1047</v>
      </c>
      <c r="J5" s="8" t="s">
        <v>1048</v>
      </c>
      <c r="K5" s="8"/>
      <c r="L5" s="8" t="s">
        <v>1049</v>
      </c>
      <c r="M5" s="8"/>
      <c r="N5" s="8"/>
      <c r="O5" s="8"/>
      <c r="P5" s="8"/>
      <c r="Q5" s="8"/>
      <c r="R5" s="8" t="s">
        <v>1050</v>
      </c>
      <c r="S5" s="8"/>
      <c r="T5" s="8"/>
    </row>
    <row r="6" spans="1:20" x14ac:dyDescent="0.15">
      <c r="A6" s="8"/>
      <c r="B6" s="8"/>
      <c r="C6" s="8"/>
      <c r="D6" s="8"/>
      <c r="E6" s="8" t="s">
        <v>1051</v>
      </c>
      <c r="F6" s="8"/>
      <c r="G6" s="8" t="s">
        <v>1052</v>
      </c>
      <c r="H6" s="8" t="s">
        <v>1053</v>
      </c>
      <c r="I6" s="8" t="s">
        <v>1054</v>
      </c>
      <c r="J6" s="8" t="s">
        <v>1055</v>
      </c>
      <c r="K6" s="8"/>
      <c r="L6" s="8"/>
      <c r="M6" s="8"/>
      <c r="N6" s="8"/>
      <c r="O6" s="8"/>
      <c r="P6" s="8"/>
      <c r="Q6" s="8"/>
      <c r="R6" s="8" t="s">
        <v>1056</v>
      </c>
      <c r="S6" s="8"/>
      <c r="T6" s="8"/>
    </row>
    <row r="7" spans="1:20" x14ac:dyDescent="0.15">
      <c r="A7" s="8"/>
      <c r="B7" s="8"/>
      <c r="C7" s="8"/>
      <c r="D7" s="8"/>
      <c r="E7" s="8" t="s">
        <v>1057</v>
      </c>
      <c r="F7" s="8"/>
      <c r="G7" s="8"/>
      <c r="H7" s="8" t="s">
        <v>1058</v>
      </c>
      <c r="I7" s="8" t="s">
        <v>1059</v>
      </c>
      <c r="J7" s="8" t="s">
        <v>1060</v>
      </c>
      <c r="K7" s="8"/>
      <c r="L7" s="8"/>
      <c r="M7" s="8"/>
      <c r="N7" s="8"/>
      <c r="O7" s="8"/>
      <c r="P7" s="8"/>
      <c r="Q7" s="8"/>
      <c r="R7" s="8" t="s">
        <v>1061</v>
      </c>
      <c r="S7" s="8"/>
      <c r="T7" s="8"/>
    </row>
    <row r="8" spans="1:20" x14ac:dyDescent="0.15">
      <c r="A8" s="8"/>
      <c r="B8" s="8"/>
      <c r="C8" s="8"/>
      <c r="D8" s="8"/>
      <c r="E8" s="8" t="s">
        <v>1062</v>
      </c>
      <c r="F8" s="8"/>
      <c r="G8" s="8"/>
      <c r="H8" s="8" t="s">
        <v>1063</v>
      </c>
      <c r="I8" s="8" t="s">
        <v>1064</v>
      </c>
      <c r="J8" s="8"/>
      <c r="K8" s="8"/>
      <c r="L8" s="8"/>
      <c r="M8" s="8"/>
      <c r="N8" s="8"/>
      <c r="O8" s="8"/>
      <c r="P8" s="8"/>
      <c r="Q8" s="8"/>
      <c r="R8" s="8" t="s">
        <v>1065</v>
      </c>
      <c r="S8" s="8"/>
      <c r="T8" s="8"/>
    </row>
    <row r="9" spans="1:20" x14ac:dyDescent="0.15">
      <c r="A9" s="8"/>
      <c r="B9" s="8"/>
      <c r="C9" s="8"/>
      <c r="D9" s="8"/>
      <c r="E9" s="8" t="s">
        <v>1066</v>
      </c>
      <c r="F9" s="8"/>
      <c r="G9" s="8"/>
      <c r="H9" s="8" t="s">
        <v>1067</v>
      </c>
      <c r="I9" s="8" t="s">
        <v>1068</v>
      </c>
      <c r="J9" s="8"/>
      <c r="K9" s="8"/>
      <c r="L9" s="8"/>
      <c r="M9" s="8"/>
      <c r="N9" s="8"/>
      <c r="O9" s="8"/>
      <c r="P9" s="8"/>
      <c r="Q9" s="8"/>
      <c r="R9" s="8" t="s">
        <v>1069</v>
      </c>
      <c r="S9" s="8"/>
      <c r="T9" s="8"/>
    </row>
    <row r="10" spans="1:20" x14ac:dyDescent="0.15">
      <c r="A10" s="8"/>
      <c r="B10" s="8"/>
      <c r="C10" s="8"/>
      <c r="D10" s="8"/>
      <c r="E10" s="8" t="s">
        <v>1070</v>
      </c>
      <c r="F10" s="8"/>
      <c r="G10" s="8"/>
      <c r="H10" s="8"/>
      <c r="I10" s="8" t="s">
        <v>1071</v>
      </c>
      <c r="J10" s="8"/>
      <c r="K10" s="8"/>
      <c r="L10" s="8"/>
      <c r="M10" s="8"/>
      <c r="N10" s="8"/>
      <c r="O10" s="8"/>
      <c r="P10" s="8"/>
      <c r="Q10" s="8"/>
      <c r="R10" s="8" t="s">
        <v>1072</v>
      </c>
      <c r="S10" s="8"/>
      <c r="T10" s="8"/>
    </row>
    <row r="11" spans="1:20" x14ac:dyDescent="0.15">
      <c r="A11" s="8"/>
      <c r="B11" s="8"/>
      <c r="C11" s="8"/>
      <c r="D11" s="8"/>
      <c r="E11" s="8" t="s">
        <v>1073</v>
      </c>
      <c r="F11" s="8"/>
      <c r="G11" s="8"/>
      <c r="H11" s="8"/>
      <c r="I11" s="8" t="s">
        <v>1074</v>
      </c>
      <c r="J11" s="8"/>
      <c r="K11" s="8"/>
      <c r="L11" s="8"/>
      <c r="M11" s="8"/>
      <c r="N11" s="8"/>
      <c r="O11" s="8"/>
      <c r="P11" s="8"/>
      <c r="Q11" s="8"/>
      <c r="R11" s="8"/>
      <c r="S11" s="8"/>
      <c r="T11" s="8"/>
    </row>
    <row r="12" spans="1:20" x14ac:dyDescent="0.15">
      <c r="A12" s="8"/>
      <c r="B12" s="8"/>
      <c r="C12" s="8"/>
      <c r="D12" s="8"/>
      <c r="E12" s="8" t="s">
        <v>1075</v>
      </c>
      <c r="F12" s="8"/>
      <c r="G12" s="8"/>
      <c r="H12" s="8"/>
      <c r="I12" s="8" t="s">
        <v>1076</v>
      </c>
      <c r="J12" s="8"/>
      <c r="K12" s="8"/>
      <c r="L12" s="8"/>
      <c r="M12" s="8"/>
      <c r="N12" s="8"/>
      <c r="O12" s="8"/>
      <c r="P12" s="8"/>
      <c r="Q12" s="8"/>
      <c r="R12" s="8"/>
      <c r="S12" s="8"/>
      <c r="T12" s="8"/>
    </row>
    <row r="13" spans="1:20" x14ac:dyDescent="0.15">
      <c r="A13" s="8"/>
      <c r="B13" s="8"/>
      <c r="C13" s="8"/>
      <c r="D13" s="8"/>
      <c r="E13" s="8" t="s">
        <v>1077</v>
      </c>
      <c r="F13" s="8"/>
      <c r="G13" s="8"/>
      <c r="H13" s="8"/>
      <c r="I13" s="8" t="s">
        <v>1078</v>
      </c>
      <c r="J13" s="8"/>
      <c r="K13" s="8"/>
      <c r="L13" s="8"/>
      <c r="M13" s="8"/>
      <c r="N13" s="8"/>
      <c r="O13" s="8"/>
      <c r="P13" s="8"/>
      <c r="Q13" s="8"/>
      <c r="R13" s="8"/>
      <c r="S13" s="8"/>
      <c r="T13" s="8"/>
    </row>
    <row r="14" spans="1:20" x14ac:dyDescent="0.15">
      <c r="A14" s="8"/>
      <c r="B14" s="8"/>
      <c r="C14" s="8"/>
      <c r="D14" s="8"/>
      <c r="E14" s="8" t="s">
        <v>1079</v>
      </c>
      <c r="F14" s="8"/>
      <c r="G14" s="8"/>
      <c r="H14" s="8"/>
      <c r="I14" s="8"/>
      <c r="J14" s="8"/>
      <c r="K14" s="8"/>
      <c r="L14" s="8"/>
      <c r="M14" s="8"/>
      <c r="N14" s="8"/>
      <c r="O14" s="8"/>
      <c r="P14" s="8"/>
      <c r="Q14" s="8"/>
      <c r="R14" s="8"/>
      <c r="S14" s="8"/>
      <c r="T14" s="8"/>
    </row>
    <row r="15" spans="1:20" x14ac:dyDescent="0.15">
      <c r="A15" s="8"/>
      <c r="B15" s="8"/>
      <c r="C15" s="8"/>
      <c r="D15" s="8"/>
      <c r="E15" s="8" t="s">
        <v>1080</v>
      </c>
      <c r="F15" s="8"/>
      <c r="G15" s="8"/>
      <c r="H15" s="8"/>
      <c r="I15" s="8"/>
      <c r="J15" s="8"/>
      <c r="K15" s="8"/>
      <c r="L15" s="8"/>
      <c r="M15" s="8"/>
      <c r="N15" s="8"/>
      <c r="O15" s="8"/>
      <c r="P15" s="8"/>
      <c r="Q15" s="8"/>
      <c r="R15" s="8"/>
      <c r="S15" s="8"/>
      <c r="T15" s="8"/>
    </row>
    <row r="16" spans="1:20" x14ac:dyDescent="0.15">
      <c r="A16" s="8"/>
      <c r="B16" s="8"/>
      <c r="C16" s="8"/>
      <c r="D16" s="8"/>
      <c r="E16" s="8" t="s">
        <v>435</v>
      </c>
      <c r="F16" s="8"/>
      <c r="G16" s="8"/>
      <c r="H16" s="8"/>
      <c r="I16" s="8"/>
      <c r="J16" s="8"/>
      <c r="K16" s="8"/>
      <c r="L16" s="8"/>
      <c r="M16" s="8"/>
      <c r="N16" s="8"/>
      <c r="O16" s="8"/>
      <c r="P16" s="8"/>
      <c r="Q16" s="8"/>
      <c r="R16" s="8"/>
      <c r="S16" s="8"/>
      <c r="T16" s="8"/>
    </row>
    <row r="17" spans="1:101" x14ac:dyDescent="0.15">
      <c r="A17" s="8"/>
      <c r="B17" s="8"/>
      <c r="C17" s="8"/>
      <c r="D17" s="8"/>
      <c r="E17" s="8" t="s">
        <v>1081</v>
      </c>
      <c r="F17" s="8"/>
      <c r="G17" s="8"/>
      <c r="H17" s="8"/>
      <c r="I17" s="8"/>
      <c r="J17" s="8"/>
      <c r="K17" s="8"/>
      <c r="L17" s="8"/>
      <c r="M17" s="8"/>
      <c r="N17" s="8"/>
      <c r="O17" s="8"/>
      <c r="P17" s="8"/>
      <c r="Q17" s="8"/>
      <c r="R17" s="8"/>
      <c r="S17" s="8"/>
      <c r="T17" s="8"/>
    </row>
    <row r="18" spans="1:101" x14ac:dyDescent="0.15">
      <c r="A18" s="8"/>
      <c r="B18" s="8"/>
      <c r="C18" s="8"/>
      <c r="D18" s="8"/>
      <c r="E18" s="8" t="s">
        <v>1082</v>
      </c>
      <c r="F18" s="8"/>
      <c r="G18" s="8"/>
      <c r="H18" s="8"/>
      <c r="I18" s="8"/>
      <c r="J18" s="8"/>
      <c r="K18" s="8"/>
      <c r="L18" s="8"/>
      <c r="M18" s="8"/>
      <c r="N18" s="8"/>
      <c r="O18" s="8"/>
      <c r="P18" s="8"/>
      <c r="Q18" s="8"/>
      <c r="R18" s="8"/>
      <c r="S18" s="8"/>
      <c r="T18" s="8"/>
    </row>
    <row r="19" spans="1:101" x14ac:dyDescent="0.15">
      <c r="A19" s="8"/>
      <c r="B19" s="8"/>
      <c r="C19" s="8"/>
      <c r="D19" s="8"/>
      <c r="E19" s="8" t="s">
        <v>1083</v>
      </c>
      <c r="F19" s="8"/>
      <c r="G19" s="8"/>
      <c r="H19" s="8"/>
      <c r="I19" s="8"/>
      <c r="J19" s="8"/>
      <c r="K19" s="8"/>
      <c r="L19" s="8"/>
      <c r="M19" s="8"/>
      <c r="N19" s="8"/>
      <c r="O19" s="8"/>
      <c r="P19" s="8"/>
      <c r="Q19" s="8"/>
      <c r="R19" s="8"/>
      <c r="S19" s="8"/>
      <c r="T19" s="8"/>
    </row>
    <row r="20" spans="1:101" x14ac:dyDescent="0.15">
      <c r="A20" s="8"/>
      <c r="B20" s="8"/>
      <c r="C20" s="8"/>
      <c r="D20" s="8"/>
      <c r="E20" s="8" t="s">
        <v>434</v>
      </c>
      <c r="F20" s="8"/>
      <c r="G20" s="8"/>
      <c r="H20" s="8"/>
      <c r="I20" s="8"/>
      <c r="J20" s="8"/>
      <c r="K20" s="8"/>
      <c r="L20" s="8"/>
      <c r="M20" s="8"/>
      <c r="N20" s="8"/>
      <c r="O20" s="8"/>
      <c r="P20" s="8"/>
      <c r="Q20" s="8"/>
      <c r="R20" s="8"/>
      <c r="S20" s="8"/>
      <c r="T20" s="8"/>
    </row>
    <row r="21" spans="1:101" x14ac:dyDescent="0.15">
      <c r="A21" s="8"/>
      <c r="B21" s="8"/>
      <c r="C21" s="8"/>
      <c r="D21" s="8"/>
      <c r="E21" s="8" t="s">
        <v>1084</v>
      </c>
      <c r="F21" s="8"/>
      <c r="G21" s="8"/>
      <c r="H21" s="8"/>
      <c r="I21" s="8"/>
      <c r="J21" s="8"/>
      <c r="K21" s="8"/>
      <c r="L21" s="8"/>
      <c r="M21" s="8"/>
      <c r="N21" s="8"/>
      <c r="O21" s="8"/>
      <c r="P21" s="8"/>
      <c r="Q21" s="8"/>
      <c r="R21" s="8"/>
      <c r="S21" s="8"/>
      <c r="T21" s="8"/>
    </row>
    <row r="22" spans="1:101" x14ac:dyDescent="0.15">
      <c r="A22" s="8"/>
      <c r="B22" s="8"/>
      <c r="C22" s="8"/>
      <c r="D22" s="8"/>
      <c r="E22" s="8" t="s">
        <v>1085</v>
      </c>
      <c r="F22" s="8"/>
      <c r="G22" s="8"/>
      <c r="H22" s="8"/>
      <c r="I22" s="8"/>
      <c r="J22" s="8"/>
      <c r="K22" s="8"/>
      <c r="L22" s="8"/>
      <c r="M22" s="8"/>
      <c r="N22" s="8"/>
      <c r="O22" s="8"/>
      <c r="P22" s="8"/>
      <c r="Q22" s="8"/>
      <c r="R22" s="8"/>
      <c r="S22" s="8"/>
      <c r="T22" s="8"/>
    </row>
    <row r="23" spans="1:101" x14ac:dyDescent="0.15">
      <c r="A23" s="8"/>
      <c r="B23" s="8"/>
      <c r="C23" s="8"/>
      <c r="D23" s="8"/>
      <c r="E23" s="8" t="s">
        <v>1086</v>
      </c>
      <c r="F23" s="8"/>
      <c r="G23" s="8"/>
      <c r="H23" s="8"/>
      <c r="I23" s="8"/>
      <c r="J23" s="8"/>
      <c r="K23" s="8"/>
      <c r="L23" s="8"/>
      <c r="M23" s="8"/>
      <c r="N23" s="8"/>
      <c r="O23" s="8"/>
      <c r="P23" s="8"/>
      <c r="Q23" s="8"/>
      <c r="R23" s="8"/>
      <c r="S23" s="8"/>
      <c r="T23" s="8"/>
    </row>
    <row r="24" spans="1:101" x14ac:dyDescent="0.15">
      <c r="A24" s="8"/>
      <c r="B24" s="8"/>
      <c r="C24" s="8"/>
      <c r="D24" s="8"/>
      <c r="E24" s="8" t="s">
        <v>1087</v>
      </c>
      <c r="F24" s="8"/>
      <c r="G24" s="8"/>
      <c r="H24" s="8"/>
      <c r="I24" s="8"/>
      <c r="J24" s="8"/>
      <c r="K24" s="8"/>
      <c r="L24" s="8"/>
      <c r="M24" s="8"/>
      <c r="N24" s="8"/>
      <c r="O24" s="8"/>
      <c r="P24" s="8"/>
      <c r="Q24" s="8"/>
      <c r="R24" s="8"/>
      <c r="S24" s="8"/>
      <c r="T24" s="8"/>
    </row>
    <row r="25" spans="1:101" x14ac:dyDescent="0.15">
      <c r="A25" s="8"/>
      <c r="B25" s="8"/>
      <c r="C25" s="8"/>
      <c r="D25" s="8"/>
      <c r="E25" s="8" t="s">
        <v>1088</v>
      </c>
      <c r="F25" s="8"/>
      <c r="G25" s="8"/>
      <c r="H25" s="8"/>
      <c r="I25" s="8"/>
      <c r="J25" s="8"/>
      <c r="K25" s="8"/>
      <c r="L25" s="8"/>
      <c r="M25" s="8"/>
      <c r="N25" s="8"/>
      <c r="O25" s="8"/>
      <c r="P25" s="8"/>
      <c r="Q25" s="8"/>
      <c r="R25" s="8"/>
      <c r="S25" s="8"/>
      <c r="T25" s="8"/>
    </row>
    <row r="29" spans="1:101" x14ac:dyDescent="0.15">
      <c r="A29" s="8" t="s">
        <v>1089</v>
      </c>
      <c r="B29" s="8" t="s">
        <v>1012</v>
      </c>
      <c r="C29" s="8" t="s">
        <v>993</v>
      </c>
      <c r="D29" s="8" t="s">
        <v>1013</v>
      </c>
      <c r="E29" s="8" t="s">
        <v>994</v>
      </c>
      <c r="F29" s="8" t="s">
        <v>995</v>
      </c>
      <c r="G29" s="8" t="s">
        <v>1014</v>
      </c>
      <c r="H29" s="8" t="s">
        <v>1030</v>
      </c>
      <c r="I29" s="8" t="s">
        <v>996</v>
      </c>
      <c r="J29" s="8" t="s">
        <v>1015</v>
      </c>
      <c r="K29" s="8" t="s">
        <v>1031</v>
      </c>
      <c r="L29" s="8" t="s">
        <v>1043</v>
      </c>
      <c r="M29" s="8" t="s">
        <v>1051</v>
      </c>
      <c r="N29" s="8" t="s">
        <v>1057</v>
      </c>
      <c r="O29" s="8" t="s">
        <v>1062</v>
      </c>
      <c r="P29" s="8" t="s">
        <v>1066</v>
      </c>
      <c r="Q29" s="8" t="s">
        <v>1070</v>
      </c>
      <c r="R29" s="8" t="s">
        <v>1073</v>
      </c>
      <c r="S29" s="8" t="s">
        <v>1075</v>
      </c>
      <c r="T29" s="8" t="s">
        <v>1077</v>
      </c>
      <c r="U29" s="8" t="s">
        <v>1079</v>
      </c>
      <c r="V29" s="8" t="s">
        <v>1080</v>
      </c>
      <c r="W29" s="8" t="s">
        <v>435</v>
      </c>
      <c r="X29" s="8" t="s">
        <v>1081</v>
      </c>
      <c r="Y29" s="8" t="s">
        <v>1082</v>
      </c>
      <c r="Z29" s="8" t="s">
        <v>1083</v>
      </c>
      <c r="AA29" s="8" t="s">
        <v>434</v>
      </c>
      <c r="AB29" s="8" t="s">
        <v>1084</v>
      </c>
      <c r="AC29" s="8" t="s">
        <v>1085</v>
      </c>
      <c r="AD29" s="8" t="s">
        <v>1086</v>
      </c>
      <c r="AE29" s="8" t="s">
        <v>1087</v>
      </c>
      <c r="AF29" s="8" t="s">
        <v>1088</v>
      </c>
      <c r="AG29" s="8" t="s">
        <v>997</v>
      </c>
      <c r="AH29" s="8" t="s">
        <v>1016</v>
      </c>
      <c r="AI29" s="8" t="s">
        <v>1032</v>
      </c>
      <c r="AJ29" s="8" t="s">
        <v>1044</v>
      </c>
      <c r="AK29" s="8" t="s">
        <v>998</v>
      </c>
      <c r="AL29" s="8" t="s">
        <v>1017</v>
      </c>
      <c r="AM29" s="8" t="s">
        <v>1033</v>
      </c>
      <c r="AN29" s="8" t="s">
        <v>1045</v>
      </c>
      <c r="AO29" s="8" t="s">
        <v>1052</v>
      </c>
      <c r="AP29" s="8" t="s">
        <v>999</v>
      </c>
      <c r="AQ29" s="8" t="s">
        <v>1018</v>
      </c>
      <c r="AR29" s="8" t="s">
        <v>1034</v>
      </c>
      <c r="AS29" s="8" t="s">
        <v>1046</v>
      </c>
      <c r="AT29" s="8" t="s">
        <v>1053</v>
      </c>
      <c r="AU29" s="8" t="s">
        <v>1058</v>
      </c>
      <c r="AV29" s="8" t="s">
        <v>1063</v>
      </c>
      <c r="AW29" s="8" t="s">
        <v>1067</v>
      </c>
      <c r="AX29" s="8" t="s">
        <v>1000</v>
      </c>
      <c r="AY29" s="8" t="s">
        <v>1019</v>
      </c>
      <c r="AZ29" s="8" t="s">
        <v>1035</v>
      </c>
      <c r="BA29" s="8" t="s">
        <v>1047</v>
      </c>
      <c r="BB29" s="8" t="s">
        <v>1054</v>
      </c>
      <c r="BC29" s="8" t="s">
        <v>1059</v>
      </c>
      <c r="BD29" s="8" t="s">
        <v>1064</v>
      </c>
      <c r="BE29" s="8" t="s">
        <v>1068</v>
      </c>
      <c r="BF29" s="8" t="s">
        <v>1071</v>
      </c>
      <c r="BG29" s="8" t="s">
        <v>1074</v>
      </c>
      <c r="BH29" s="8" t="s">
        <v>1076</v>
      </c>
      <c r="BI29" s="8" t="s">
        <v>1078</v>
      </c>
      <c r="BJ29" s="8" t="s">
        <v>1001</v>
      </c>
      <c r="BK29" s="8" t="s">
        <v>1020</v>
      </c>
      <c r="BL29" s="8" t="s">
        <v>1036</v>
      </c>
      <c r="BM29" s="8" t="s">
        <v>1048</v>
      </c>
      <c r="BN29" s="8" t="s">
        <v>1055</v>
      </c>
      <c r="BO29" s="8" t="s">
        <v>1060</v>
      </c>
      <c r="BP29" s="8" t="s">
        <v>1002</v>
      </c>
      <c r="BQ29" s="8" t="s">
        <v>1021</v>
      </c>
      <c r="BR29" s="8" t="s">
        <v>1037</v>
      </c>
      <c r="BS29" s="8" t="s">
        <v>1003</v>
      </c>
      <c r="BT29" s="8" t="s">
        <v>1022</v>
      </c>
      <c r="BU29" s="8" t="s">
        <v>1038</v>
      </c>
      <c r="BV29" s="8" t="s">
        <v>1049</v>
      </c>
      <c r="BW29" s="8" t="s">
        <v>1004</v>
      </c>
      <c r="BX29" s="8" t="s">
        <v>1023</v>
      </c>
      <c r="BY29" s="8" t="s">
        <v>1039</v>
      </c>
      <c r="BZ29" s="8" t="s">
        <v>1005</v>
      </c>
      <c r="CA29" s="8" t="s">
        <v>1024</v>
      </c>
      <c r="CB29" s="8" t="s">
        <v>1040</v>
      </c>
      <c r="CC29" s="8" t="s">
        <v>1006</v>
      </c>
      <c r="CD29" s="8" t="s">
        <v>1025</v>
      </c>
      <c r="CE29" s="8" t="s">
        <v>1007</v>
      </c>
      <c r="CF29" s="8" t="s">
        <v>1026</v>
      </c>
      <c r="CG29" s="8" t="s">
        <v>1041</v>
      </c>
      <c r="CH29" s="8" t="s">
        <v>1008</v>
      </c>
      <c r="CI29" s="8" t="s">
        <v>1027</v>
      </c>
      <c r="CJ29" s="8" t="s">
        <v>1009</v>
      </c>
      <c r="CK29" s="8" t="s">
        <v>1028</v>
      </c>
      <c r="CL29" s="8" t="s">
        <v>1042</v>
      </c>
      <c r="CM29" s="8" t="s">
        <v>1050</v>
      </c>
      <c r="CN29" s="8" t="s">
        <v>1056</v>
      </c>
      <c r="CO29" s="8" t="s">
        <v>1061</v>
      </c>
      <c r="CP29" s="8" t="s">
        <v>1065</v>
      </c>
      <c r="CQ29" s="8" t="s">
        <v>1069</v>
      </c>
      <c r="CR29" s="8" t="s">
        <v>1072</v>
      </c>
      <c r="CS29" s="8" t="s">
        <v>1010</v>
      </c>
      <c r="CT29" s="8" t="s">
        <v>1029</v>
      </c>
      <c r="CU29" s="8" t="s">
        <v>1011</v>
      </c>
      <c r="CV29" s="8"/>
      <c r="CW29" s="8"/>
    </row>
    <row r="30" spans="1:101" x14ac:dyDescent="0.15">
      <c r="A30" s="9" t="s">
        <v>1090</v>
      </c>
      <c r="B30" s="10" t="s">
        <v>1091</v>
      </c>
      <c r="C30" s="10" t="s">
        <v>1092</v>
      </c>
      <c r="D30" s="10" t="s">
        <v>1093</v>
      </c>
      <c r="E30" s="10" t="s">
        <v>1094</v>
      </c>
      <c r="F30" s="10" t="s">
        <v>1095</v>
      </c>
      <c r="G30" s="10" t="s">
        <v>1096</v>
      </c>
      <c r="H30" s="10" t="s">
        <v>1097</v>
      </c>
      <c r="I30" s="10" t="s">
        <v>1098</v>
      </c>
      <c r="J30" s="10" t="s">
        <v>1099</v>
      </c>
      <c r="K30" s="10" t="s">
        <v>1100</v>
      </c>
      <c r="L30" s="10" t="s">
        <v>1101</v>
      </c>
      <c r="M30" s="10" t="s">
        <v>1102</v>
      </c>
      <c r="N30" s="10" t="s">
        <v>1103</v>
      </c>
      <c r="O30" s="10" t="s">
        <v>1104</v>
      </c>
      <c r="P30" s="10" t="s">
        <v>1105</v>
      </c>
      <c r="Q30" s="10" t="s">
        <v>1106</v>
      </c>
      <c r="R30" s="10" t="s">
        <v>1107</v>
      </c>
      <c r="S30" s="10" t="s">
        <v>1108</v>
      </c>
      <c r="T30" s="10" t="s">
        <v>1109</v>
      </c>
      <c r="U30" s="10" t="s">
        <v>1110</v>
      </c>
      <c r="V30" s="10" t="s">
        <v>1111</v>
      </c>
      <c r="W30" s="10" t="s">
        <v>1112</v>
      </c>
      <c r="X30" s="10" t="s">
        <v>1113</v>
      </c>
      <c r="Y30" s="10" t="s">
        <v>1114</v>
      </c>
      <c r="Z30" s="10" t="s">
        <v>1115</v>
      </c>
      <c r="AA30" s="10" t="s">
        <v>1116</v>
      </c>
      <c r="AB30" s="10" t="s">
        <v>1117</v>
      </c>
      <c r="AC30" s="10" t="s">
        <v>1118</v>
      </c>
      <c r="AD30" s="10" t="s">
        <v>1119</v>
      </c>
      <c r="AE30" s="10" t="s">
        <v>1120</v>
      </c>
      <c r="AF30" s="10" t="s">
        <v>1121</v>
      </c>
      <c r="AG30" s="10" t="s">
        <v>1122</v>
      </c>
      <c r="AH30" s="10" t="s">
        <v>1123</v>
      </c>
      <c r="AI30" s="10" t="s">
        <v>1124</v>
      </c>
      <c r="AJ30" s="10" t="s">
        <v>1125</v>
      </c>
      <c r="AK30" s="10" t="s">
        <v>1126</v>
      </c>
      <c r="AL30" s="10" t="s">
        <v>1127</v>
      </c>
      <c r="AM30" s="10" t="s">
        <v>1128</v>
      </c>
      <c r="AN30" s="10" t="s">
        <v>1129</v>
      </c>
      <c r="AO30" s="10" t="s">
        <v>1130</v>
      </c>
      <c r="AP30" s="10" t="s">
        <v>1131</v>
      </c>
      <c r="AQ30" s="10" t="s">
        <v>1132</v>
      </c>
      <c r="AR30" s="10" t="s">
        <v>1133</v>
      </c>
      <c r="AS30" s="10" t="s">
        <v>1134</v>
      </c>
      <c r="AT30" s="10" t="s">
        <v>1135</v>
      </c>
      <c r="AU30" s="10" t="s">
        <v>1136</v>
      </c>
      <c r="AV30" s="10" t="s">
        <v>1137</v>
      </c>
      <c r="AW30" s="10" t="s">
        <v>1138</v>
      </c>
      <c r="AX30" s="10" t="s">
        <v>1139</v>
      </c>
      <c r="AY30" s="10" t="s">
        <v>1140</v>
      </c>
      <c r="AZ30" s="10" t="s">
        <v>1141</v>
      </c>
      <c r="BA30" s="10" t="s">
        <v>1142</v>
      </c>
      <c r="BB30" s="10" t="s">
        <v>1143</v>
      </c>
      <c r="BC30" s="10" t="s">
        <v>1144</v>
      </c>
      <c r="BD30" s="10" t="s">
        <v>1145</v>
      </c>
      <c r="BE30" s="10" t="s">
        <v>1146</v>
      </c>
      <c r="BF30" s="10" t="s">
        <v>1147</v>
      </c>
      <c r="BG30" s="10" t="s">
        <v>1148</v>
      </c>
      <c r="BH30" s="10" t="s">
        <v>1149</v>
      </c>
      <c r="BI30" s="10" t="s">
        <v>1150</v>
      </c>
      <c r="BJ30" s="10" t="s">
        <v>1151</v>
      </c>
      <c r="BK30" s="10" t="s">
        <v>1152</v>
      </c>
      <c r="BL30" s="10" t="s">
        <v>1153</v>
      </c>
      <c r="BM30" s="10" t="s">
        <v>1154</v>
      </c>
      <c r="BN30" s="10" t="s">
        <v>1155</v>
      </c>
      <c r="BO30" s="10" t="s">
        <v>1156</v>
      </c>
      <c r="BP30" s="10" t="s">
        <v>1157</v>
      </c>
      <c r="BQ30" s="10" t="s">
        <v>1158</v>
      </c>
      <c r="BR30" s="10" t="s">
        <v>1159</v>
      </c>
      <c r="BS30" s="10" t="s">
        <v>1160</v>
      </c>
      <c r="BT30" s="10" t="s">
        <v>1161</v>
      </c>
      <c r="BU30" s="10" t="s">
        <v>1162</v>
      </c>
      <c r="BV30" s="10" t="s">
        <v>1163</v>
      </c>
      <c r="BW30" s="10" t="s">
        <v>1164</v>
      </c>
      <c r="BX30" s="10" t="s">
        <v>1165</v>
      </c>
      <c r="BY30" s="10" t="s">
        <v>1166</v>
      </c>
      <c r="BZ30" s="10" t="s">
        <v>1167</v>
      </c>
      <c r="CA30" s="10" t="s">
        <v>1168</v>
      </c>
      <c r="CB30" s="10" t="s">
        <v>1169</v>
      </c>
      <c r="CC30" s="10" t="s">
        <v>1170</v>
      </c>
      <c r="CD30" s="10" t="s">
        <v>1171</v>
      </c>
      <c r="CE30" s="10" t="s">
        <v>1172</v>
      </c>
      <c r="CF30" s="10" t="s">
        <v>1173</v>
      </c>
      <c r="CG30" s="10" t="s">
        <v>1174</v>
      </c>
      <c r="CH30" s="10" t="s">
        <v>1175</v>
      </c>
      <c r="CI30" s="10" t="s">
        <v>1176</v>
      </c>
      <c r="CJ30" s="10" t="s">
        <v>1177</v>
      </c>
      <c r="CK30" s="10" t="s">
        <v>1178</v>
      </c>
      <c r="CL30" s="10" t="s">
        <v>1179</v>
      </c>
      <c r="CM30" s="10" t="s">
        <v>1180</v>
      </c>
      <c r="CN30" s="10" t="s">
        <v>1181</v>
      </c>
      <c r="CO30" s="10" t="s">
        <v>1182</v>
      </c>
      <c r="CP30" s="10" t="s">
        <v>1183</v>
      </c>
      <c r="CQ30" s="10" t="s">
        <v>1184</v>
      </c>
      <c r="CR30" s="10" t="s">
        <v>1185</v>
      </c>
      <c r="CS30" s="10" t="s">
        <v>1186</v>
      </c>
      <c r="CT30" s="10" t="s">
        <v>1187</v>
      </c>
      <c r="CU30" s="10" t="s">
        <v>1188</v>
      </c>
      <c r="CV30" s="10"/>
    </row>
    <row r="31" spans="1:101" x14ac:dyDescent="0.15">
      <c r="A31" s="10" t="s">
        <v>1189</v>
      </c>
      <c r="B31" s="10" t="s">
        <v>1190</v>
      </c>
      <c r="C31" s="10" t="s">
        <v>1191</v>
      </c>
      <c r="D31" s="10" t="s">
        <v>1192</v>
      </c>
      <c r="E31" s="10" t="s">
        <v>1193</v>
      </c>
      <c r="F31" s="10" t="s">
        <v>1194</v>
      </c>
      <c r="G31" s="10" t="s">
        <v>1195</v>
      </c>
      <c r="H31" s="10" t="s">
        <v>1196</v>
      </c>
      <c r="I31" s="10" t="s">
        <v>1197</v>
      </c>
      <c r="J31" s="10" t="s">
        <v>1198</v>
      </c>
      <c r="K31" s="10" t="s">
        <v>1199</v>
      </c>
      <c r="L31" s="10" t="s">
        <v>1200</v>
      </c>
      <c r="M31" s="10" t="s">
        <v>1201</v>
      </c>
      <c r="N31" s="10" t="s">
        <v>1202</v>
      </c>
      <c r="O31" s="10" t="s">
        <v>1203</v>
      </c>
      <c r="P31" s="10" t="s">
        <v>1204</v>
      </c>
      <c r="Q31" s="10" t="s">
        <v>1205</v>
      </c>
      <c r="R31" s="10" t="s">
        <v>1206</v>
      </c>
      <c r="S31" s="10" t="s">
        <v>1207</v>
      </c>
      <c r="T31" s="10" t="s">
        <v>1208</v>
      </c>
      <c r="U31" s="10" t="s">
        <v>1209</v>
      </c>
      <c r="V31" s="10" t="s">
        <v>1210</v>
      </c>
      <c r="W31" s="10" t="s">
        <v>1211</v>
      </c>
      <c r="X31" s="10" t="s">
        <v>1212</v>
      </c>
      <c r="Y31" s="10" t="s">
        <v>1213</v>
      </c>
      <c r="Z31" s="10" t="s">
        <v>1214</v>
      </c>
      <c r="AA31" s="10" t="s">
        <v>437</v>
      </c>
      <c r="AB31" s="10" t="s">
        <v>1215</v>
      </c>
      <c r="AC31" s="10" t="s">
        <v>1216</v>
      </c>
      <c r="AD31" s="10" t="s">
        <v>1217</v>
      </c>
      <c r="AE31" s="10" t="s">
        <v>1218</v>
      </c>
      <c r="AF31" s="10" t="s">
        <v>1219</v>
      </c>
      <c r="AG31" s="10" t="s">
        <v>1220</v>
      </c>
      <c r="AH31" s="10" t="s">
        <v>1221</v>
      </c>
      <c r="AI31" s="10" t="s">
        <v>1222</v>
      </c>
      <c r="AJ31" s="10" t="s">
        <v>1223</v>
      </c>
      <c r="AK31" s="10" t="s">
        <v>1224</v>
      </c>
      <c r="AL31" s="10" t="s">
        <v>1225</v>
      </c>
      <c r="AM31" s="10" t="s">
        <v>1226</v>
      </c>
      <c r="AN31" s="10" t="s">
        <v>1227</v>
      </c>
      <c r="AO31" s="10" t="s">
        <v>1228</v>
      </c>
      <c r="AP31" s="10" t="s">
        <v>1229</v>
      </c>
      <c r="AQ31" s="10" t="s">
        <v>1230</v>
      </c>
      <c r="AR31" s="10" t="s">
        <v>1231</v>
      </c>
      <c r="AS31" s="10" t="s">
        <v>1232</v>
      </c>
      <c r="AT31" s="10" t="s">
        <v>1233</v>
      </c>
      <c r="AU31" s="10" t="s">
        <v>1234</v>
      </c>
      <c r="AV31" s="10" t="s">
        <v>1235</v>
      </c>
      <c r="AW31" s="10" t="s">
        <v>1236</v>
      </c>
      <c r="AX31" s="10" t="s">
        <v>1237</v>
      </c>
      <c r="AY31" s="10" t="s">
        <v>1238</v>
      </c>
      <c r="AZ31" s="10" t="s">
        <v>1239</v>
      </c>
      <c r="BA31" s="10" t="s">
        <v>1240</v>
      </c>
      <c r="BB31" s="10" t="s">
        <v>1241</v>
      </c>
      <c r="BC31" s="10" t="s">
        <v>1242</v>
      </c>
      <c r="BD31" s="10" t="s">
        <v>1243</v>
      </c>
      <c r="BE31" s="10" t="s">
        <v>1244</v>
      </c>
      <c r="BF31" s="10" t="s">
        <v>1245</v>
      </c>
      <c r="BG31" s="10" t="s">
        <v>1246</v>
      </c>
      <c r="BH31" s="10" t="s">
        <v>1247</v>
      </c>
      <c r="BI31" s="10" t="s">
        <v>1248</v>
      </c>
      <c r="BJ31" s="10" t="s">
        <v>1249</v>
      </c>
      <c r="BK31" s="10" t="s">
        <v>1250</v>
      </c>
      <c r="BL31" s="10" t="s">
        <v>1251</v>
      </c>
      <c r="BM31" s="10" t="s">
        <v>1252</v>
      </c>
      <c r="BN31" s="10" t="s">
        <v>1253</v>
      </c>
      <c r="BO31" s="10" t="s">
        <v>1254</v>
      </c>
      <c r="BP31" s="10" t="s">
        <v>1255</v>
      </c>
      <c r="BQ31" s="10" t="s">
        <v>1256</v>
      </c>
      <c r="BR31" s="10" t="s">
        <v>1257</v>
      </c>
      <c r="BS31" s="10" t="s">
        <v>1258</v>
      </c>
      <c r="BT31" s="10" t="s">
        <v>1259</v>
      </c>
      <c r="BU31" s="10" t="s">
        <v>1260</v>
      </c>
      <c r="BV31" s="10" t="s">
        <v>1261</v>
      </c>
      <c r="BW31" s="10" t="s">
        <v>1262</v>
      </c>
      <c r="BX31" s="10" t="s">
        <v>1263</v>
      </c>
      <c r="BY31" s="10" t="s">
        <v>1264</v>
      </c>
      <c r="BZ31" s="10" t="s">
        <v>1265</v>
      </c>
      <c r="CA31" s="10" t="s">
        <v>1266</v>
      </c>
      <c r="CB31" s="10" t="s">
        <v>1267</v>
      </c>
      <c r="CC31" s="10" t="s">
        <v>1268</v>
      </c>
      <c r="CD31" s="10" t="s">
        <v>1269</v>
      </c>
      <c r="CE31" s="10" t="s">
        <v>1270</v>
      </c>
      <c r="CF31" s="10" t="s">
        <v>1271</v>
      </c>
      <c r="CG31" s="10" t="s">
        <v>1272</v>
      </c>
      <c r="CH31" s="10" t="s">
        <v>1273</v>
      </c>
      <c r="CI31" s="10" t="s">
        <v>1274</v>
      </c>
      <c r="CJ31" s="10" t="s">
        <v>1275</v>
      </c>
      <c r="CK31" s="10" t="s">
        <v>1276</v>
      </c>
      <c r="CL31" s="10" t="s">
        <v>1277</v>
      </c>
      <c r="CM31" s="10" t="s">
        <v>1278</v>
      </c>
      <c r="CN31" s="10" t="s">
        <v>1279</v>
      </c>
      <c r="CO31" s="10" t="s">
        <v>1280</v>
      </c>
      <c r="CP31" s="10" t="s">
        <v>1281</v>
      </c>
      <c r="CQ31" s="10" t="s">
        <v>1282</v>
      </c>
      <c r="CR31" s="10" t="s">
        <v>1283</v>
      </c>
      <c r="CS31" s="10" t="s">
        <v>1284</v>
      </c>
      <c r="CT31" s="10" t="s">
        <v>1285</v>
      </c>
      <c r="CU31" s="10"/>
      <c r="CV31" s="10"/>
    </row>
    <row r="32" spans="1:101" x14ac:dyDescent="0.15">
      <c r="A32" s="10" t="s">
        <v>1286</v>
      </c>
      <c r="B32" s="10" t="s">
        <v>1287</v>
      </c>
      <c r="C32" s="10" t="s">
        <v>1288</v>
      </c>
      <c r="D32" s="10" t="s">
        <v>1289</v>
      </c>
      <c r="E32" s="10" t="s">
        <v>1290</v>
      </c>
      <c r="F32" s="10" t="s">
        <v>1291</v>
      </c>
      <c r="G32" s="10" t="s">
        <v>1292</v>
      </c>
      <c r="H32" s="10" t="s">
        <v>1293</v>
      </c>
      <c r="I32" s="10" t="s">
        <v>1294</v>
      </c>
      <c r="J32" s="10" t="s">
        <v>1295</v>
      </c>
      <c r="K32" s="10" t="s">
        <v>1296</v>
      </c>
      <c r="L32" s="10" t="s">
        <v>1297</v>
      </c>
      <c r="M32" s="10" t="s">
        <v>1298</v>
      </c>
      <c r="N32" s="10" t="s">
        <v>1299</v>
      </c>
      <c r="O32" s="10" t="s">
        <v>1300</v>
      </c>
      <c r="P32" s="10" t="s">
        <v>1301</v>
      </c>
      <c r="Q32" s="10" t="s">
        <v>1302</v>
      </c>
      <c r="R32" s="10" t="s">
        <v>1303</v>
      </c>
      <c r="S32" s="10" t="s">
        <v>1304</v>
      </c>
      <c r="T32" s="10" t="s">
        <v>1305</v>
      </c>
      <c r="U32" s="10" t="s">
        <v>1306</v>
      </c>
      <c r="V32" s="10" t="s">
        <v>1307</v>
      </c>
      <c r="W32" s="10" t="s">
        <v>1308</v>
      </c>
      <c r="X32" s="10" t="s">
        <v>1309</v>
      </c>
      <c r="Y32" s="10" t="s">
        <v>1310</v>
      </c>
      <c r="Z32" s="10" t="s">
        <v>1311</v>
      </c>
      <c r="AA32" s="10" t="s">
        <v>1312</v>
      </c>
      <c r="AB32" s="10" t="s">
        <v>1313</v>
      </c>
      <c r="AC32" s="10" t="s">
        <v>1314</v>
      </c>
      <c r="AD32" s="10" t="s">
        <v>1315</v>
      </c>
      <c r="AE32" s="10" t="s">
        <v>1316</v>
      </c>
      <c r="AF32" s="10" t="s">
        <v>1317</v>
      </c>
      <c r="AG32" s="10"/>
      <c r="AH32" s="10"/>
      <c r="AI32" s="10"/>
      <c r="AJ32" s="10" t="s">
        <v>1318</v>
      </c>
      <c r="AK32" s="10" t="s">
        <v>1319</v>
      </c>
      <c r="AL32" s="10" t="s">
        <v>1320</v>
      </c>
      <c r="AM32" s="10" t="s">
        <v>1321</v>
      </c>
      <c r="AN32" s="10"/>
      <c r="AO32" s="10" t="s">
        <v>1322</v>
      </c>
      <c r="AP32" s="10"/>
      <c r="AQ32" s="10" t="s">
        <v>1323</v>
      </c>
      <c r="AR32" s="10" t="s">
        <v>1324</v>
      </c>
      <c r="AS32" s="10" t="s">
        <v>1325</v>
      </c>
      <c r="AT32" s="10" t="s">
        <v>1326</v>
      </c>
      <c r="AU32" s="10" t="s">
        <v>1327</v>
      </c>
      <c r="AV32" s="10" t="s">
        <v>1328</v>
      </c>
      <c r="AW32" s="10"/>
      <c r="AX32" s="10"/>
      <c r="AY32" s="10" t="s">
        <v>1329</v>
      </c>
      <c r="AZ32" s="10" t="s">
        <v>1330</v>
      </c>
      <c r="BA32" s="10" t="s">
        <v>1331</v>
      </c>
      <c r="BB32" s="10" t="s">
        <v>1332</v>
      </c>
      <c r="BC32" s="10" t="s">
        <v>1333</v>
      </c>
      <c r="BD32" s="10" t="s">
        <v>1334</v>
      </c>
      <c r="BE32" s="10" t="s">
        <v>1335</v>
      </c>
      <c r="BF32" s="10" t="s">
        <v>1336</v>
      </c>
      <c r="BG32" s="10" t="s">
        <v>1337</v>
      </c>
      <c r="BH32" s="10" t="s">
        <v>1338</v>
      </c>
      <c r="BI32" s="10" t="s">
        <v>1339</v>
      </c>
      <c r="BJ32" s="10" t="s">
        <v>1340</v>
      </c>
      <c r="BK32" s="10" t="s">
        <v>1341</v>
      </c>
      <c r="BL32" s="10" t="s">
        <v>1342</v>
      </c>
      <c r="BM32" s="10" t="s">
        <v>1343</v>
      </c>
      <c r="BN32" s="10" t="s">
        <v>1344</v>
      </c>
      <c r="BO32" s="10" t="s">
        <v>1345</v>
      </c>
      <c r="BP32" s="10" t="s">
        <v>1346</v>
      </c>
      <c r="BQ32" s="10" t="s">
        <v>1347</v>
      </c>
      <c r="BR32" s="10" t="s">
        <v>1348</v>
      </c>
      <c r="BS32" s="10" t="s">
        <v>1349</v>
      </c>
      <c r="BT32" s="10" t="s">
        <v>1350</v>
      </c>
      <c r="BU32" s="10"/>
      <c r="BV32" s="10" t="s">
        <v>1351</v>
      </c>
      <c r="BW32" s="10" t="s">
        <v>1352</v>
      </c>
      <c r="BX32" s="10" t="s">
        <v>1353</v>
      </c>
      <c r="BY32" s="10" t="s">
        <v>1354</v>
      </c>
      <c r="BZ32" s="10" t="s">
        <v>1355</v>
      </c>
      <c r="CA32" s="10" t="s">
        <v>1356</v>
      </c>
      <c r="CB32" s="10" t="s">
        <v>1357</v>
      </c>
      <c r="CC32" s="10" t="s">
        <v>1358</v>
      </c>
      <c r="CD32" s="10" t="s">
        <v>1359</v>
      </c>
      <c r="CE32" s="10" t="s">
        <v>1360</v>
      </c>
      <c r="CF32" s="10" t="s">
        <v>1361</v>
      </c>
      <c r="CG32" s="10" t="s">
        <v>1362</v>
      </c>
      <c r="CH32" s="10" t="s">
        <v>1363</v>
      </c>
      <c r="CI32" s="10" t="s">
        <v>1364</v>
      </c>
      <c r="CJ32" s="10" t="s">
        <v>1365</v>
      </c>
      <c r="CK32" s="10"/>
      <c r="CL32" s="10" t="s">
        <v>1366</v>
      </c>
      <c r="CM32" s="10" t="s">
        <v>1367</v>
      </c>
      <c r="CN32" s="10" t="s">
        <v>1368</v>
      </c>
      <c r="CO32" s="10" t="s">
        <v>1369</v>
      </c>
      <c r="CP32" s="10" t="s">
        <v>1370</v>
      </c>
      <c r="CQ32" s="10" t="s">
        <v>1371</v>
      </c>
      <c r="CR32" s="10"/>
      <c r="CS32" s="10" t="s">
        <v>1372</v>
      </c>
      <c r="CT32" s="10"/>
      <c r="CU32" s="10"/>
      <c r="CV32" s="10"/>
    </row>
    <row r="33" spans="1:537" x14ac:dyDescent="0.15">
      <c r="A33" s="10" t="s">
        <v>1373</v>
      </c>
      <c r="B33" s="10" t="s">
        <v>1374</v>
      </c>
      <c r="C33" s="10"/>
      <c r="D33" s="10"/>
      <c r="E33" s="10" t="s">
        <v>1375</v>
      </c>
      <c r="F33" s="10" t="s">
        <v>1376</v>
      </c>
      <c r="G33" s="10" t="s">
        <v>1377</v>
      </c>
      <c r="H33" s="10" t="s">
        <v>1378</v>
      </c>
      <c r="I33" s="10" t="s">
        <v>1379</v>
      </c>
      <c r="J33" s="10" t="s">
        <v>1380</v>
      </c>
      <c r="K33" s="10" t="s">
        <v>1381</v>
      </c>
      <c r="L33" s="10" t="s">
        <v>1382</v>
      </c>
      <c r="M33" s="10" t="s">
        <v>1383</v>
      </c>
      <c r="N33" s="10" t="s">
        <v>1384</v>
      </c>
      <c r="O33" s="10" t="s">
        <v>1385</v>
      </c>
      <c r="P33" s="10" t="s">
        <v>1386</v>
      </c>
      <c r="Q33" s="10" t="s">
        <v>1387</v>
      </c>
      <c r="R33" s="10" t="s">
        <v>1388</v>
      </c>
      <c r="S33" s="10" t="s">
        <v>1389</v>
      </c>
      <c r="T33" s="10" t="s">
        <v>1390</v>
      </c>
      <c r="U33" s="10" t="s">
        <v>1391</v>
      </c>
      <c r="V33" s="10" t="s">
        <v>1392</v>
      </c>
      <c r="W33" s="10" t="s">
        <v>1393</v>
      </c>
      <c r="X33" s="10" t="s">
        <v>1394</v>
      </c>
      <c r="Y33" s="10" t="s">
        <v>1395</v>
      </c>
      <c r="Z33" s="10" t="s">
        <v>1396</v>
      </c>
      <c r="AA33" s="10" t="s">
        <v>1397</v>
      </c>
      <c r="AB33" s="10" t="s">
        <v>1398</v>
      </c>
      <c r="AC33" s="10" t="s">
        <v>1399</v>
      </c>
      <c r="AD33" s="10" t="s">
        <v>1400</v>
      </c>
      <c r="AE33" s="10" t="s">
        <v>1401</v>
      </c>
      <c r="AF33" s="10" t="s">
        <v>1402</v>
      </c>
      <c r="AG33" s="10"/>
      <c r="AH33" s="10"/>
      <c r="AI33" s="10"/>
      <c r="AJ33" s="10" t="s">
        <v>1403</v>
      </c>
      <c r="AK33" s="10" t="s">
        <v>1404</v>
      </c>
      <c r="AL33" s="10" t="s">
        <v>1405</v>
      </c>
      <c r="AM33" s="10"/>
      <c r="AN33" s="10"/>
      <c r="AO33" s="10" t="s">
        <v>1406</v>
      </c>
      <c r="AP33" s="10"/>
      <c r="AQ33" s="10" t="s">
        <v>1407</v>
      </c>
      <c r="AR33" s="10" t="s">
        <v>1408</v>
      </c>
      <c r="AS33" s="10" t="s">
        <v>1409</v>
      </c>
      <c r="AT33" s="10"/>
      <c r="AU33" s="10"/>
      <c r="AV33" s="10" t="s">
        <v>1410</v>
      </c>
      <c r="AW33" s="10"/>
      <c r="AX33" s="10"/>
      <c r="AY33" s="10" t="s">
        <v>1411</v>
      </c>
      <c r="AZ33" s="10"/>
      <c r="BA33" s="10" t="s">
        <v>1412</v>
      </c>
      <c r="BB33" s="10" t="s">
        <v>1413</v>
      </c>
      <c r="BC33" s="10" t="s">
        <v>1414</v>
      </c>
      <c r="BD33" s="10" t="s">
        <v>1415</v>
      </c>
      <c r="BE33" s="10" t="s">
        <v>1416</v>
      </c>
      <c r="BF33" s="10" t="s">
        <v>1417</v>
      </c>
      <c r="BG33" s="10" t="s">
        <v>1418</v>
      </c>
      <c r="BH33" s="10" t="s">
        <v>1419</v>
      </c>
      <c r="BI33" s="10" t="s">
        <v>1420</v>
      </c>
      <c r="BJ33" s="10"/>
      <c r="BK33" s="10"/>
      <c r="BL33" s="10" t="s">
        <v>1421</v>
      </c>
      <c r="BM33" s="10"/>
      <c r="BN33" s="10" t="s">
        <v>1422</v>
      </c>
      <c r="BO33" s="10" t="s">
        <v>1423</v>
      </c>
      <c r="BP33" s="10"/>
      <c r="BQ33" s="10" t="s">
        <v>1424</v>
      </c>
      <c r="BR33" s="10" t="s">
        <v>1425</v>
      </c>
      <c r="BS33" s="10"/>
      <c r="BT33" s="10" t="s">
        <v>1426</v>
      </c>
      <c r="BU33" s="10"/>
      <c r="BV33" s="10" t="s">
        <v>1427</v>
      </c>
      <c r="BW33" s="10" t="s">
        <v>1428</v>
      </c>
      <c r="BX33" s="10" t="s">
        <v>1429</v>
      </c>
      <c r="BY33" s="10" t="s">
        <v>1430</v>
      </c>
      <c r="BZ33" s="10" t="s">
        <v>1431</v>
      </c>
      <c r="CA33" s="10" t="s">
        <v>1432</v>
      </c>
      <c r="CB33" s="10" t="s">
        <v>1433</v>
      </c>
      <c r="CC33" s="10" t="s">
        <v>1434</v>
      </c>
      <c r="CD33" s="10" t="s">
        <v>1435</v>
      </c>
      <c r="CE33" s="10" t="s">
        <v>1436</v>
      </c>
      <c r="CF33" s="10" t="s">
        <v>1437</v>
      </c>
      <c r="CG33" s="10" t="s">
        <v>1438</v>
      </c>
      <c r="CH33" s="10"/>
      <c r="CI33" s="10"/>
      <c r="CJ33" s="10" t="s">
        <v>1439</v>
      </c>
      <c r="CK33" s="10"/>
      <c r="CL33" s="10" t="s">
        <v>1440</v>
      </c>
      <c r="CM33" s="10"/>
      <c r="CN33" s="10" t="s">
        <v>1441</v>
      </c>
      <c r="CO33" s="10" t="s">
        <v>1442</v>
      </c>
      <c r="CP33" s="10" t="s">
        <v>1443</v>
      </c>
      <c r="CQ33" s="10" t="s">
        <v>1444</v>
      </c>
      <c r="CR33" s="10"/>
      <c r="CS33" s="10"/>
      <c r="CT33" s="10"/>
      <c r="CU33" s="10"/>
      <c r="CV33" s="10"/>
    </row>
    <row r="34" spans="1:537" x14ac:dyDescent="0.15">
      <c r="A34" s="10" t="s">
        <v>1445</v>
      </c>
      <c r="B34" s="10" t="s">
        <v>1446</v>
      </c>
      <c r="C34" s="10"/>
      <c r="D34" s="10"/>
      <c r="E34" s="10" t="s">
        <v>1447</v>
      </c>
      <c r="F34" s="10" t="s">
        <v>1448</v>
      </c>
      <c r="G34" s="10" t="s">
        <v>1449</v>
      </c>
      <c r="H34" s="10" t="s">
        <v>1450</v>
      </c>
      <c r="I34" s="10" t="s">
        <v>1451</v>
      </c>
      <c r="J34" s="10" t="s">
        <v>1452</v>
      </c>
      <c r="K34" s="10" t="s">
        <v>1453</v>
      </c>
      <c r="L34" s="10" t="s">
        <v>1454</v>
      </c>
      <c r="M34" s="10" t="s">
        <v>1455</v>
      </c>
      <c r="N34" s="10" t="s">
        <v>1456</v>
      </c>
      <c r="O34" s="10" t="s">
        <v>1457</v>
      </c>
      <c r="P34" s="10" t="s">
        <v>1458</v>
      </c>
      <c r="Q34" s="10" t="s">
        <v>1459</v>
      </c>
      <c r="R34" s="10" t="s">
        <v>1460</v>
      </c>
      <c r="S34" s="10" t="s">
        <v>1461</v>
      </c>
      <c r="T34" s="10" t="s">
        <v>1462</v>
      </c>
      <c r="U34" s="10" t="s">
        <v>1463</v>
      </c>
      <c r="V34" s="10" t="s">
        <v>1464</v>
      </c>
      <c r="W34" s="10" t="s">
        <v>438</v>
      </c>
      <c r="X34" s="10" t="s">
        <v>1465</v>
      </c>
      <c r="Y34" s="10" t="s">
        <v>1466</v>
      </c>
      <c r="Z34" s="10" t="s">
        <v>1467</v>
      </c>
      <c r="AA34" s="10" t="s">
        <v>1468</v>
      </c>
      <c r="AB34" s="10" t="s">
        <v>1469</v>
      </c>
      <c r="AC34" s="10" t="s">
        <v>1470</v>
      </c>
      <c r="AD34" s="10"/>
      <c r="AE34" s="10" t="s">
        <v>1471</v>
      </c>
      <c r="AF34" s="10" t="s">
        <v>1472</v>
      </c>
      <c r="AG34" s="10"/>
      <c r="AH34" s="10"/>
      <c r="AI34" s="10"/>
      <c r="AJ34" s="10"/>
      <c r="AK34" s="10"/>
      <c r="AL34" s="10"/>
      <c r="AM34" s="10"/>
      <c r="AN34" s="10"/>
      <c r="AO34" s="10" t="s">
        <v>1473</v>
      </c>
      <c r="AP34" s="10"/>
      <c r="AQ34" s="10" t="s">
        <v>1474</v>
      </c>
      <c r="AR34" s="10" t="s">
        <v>1475</v>
      </c>
      <c r="AS34" s="10" t="s">
        <v>1476</v>
      </c>
      <c r="AT34" s="10"/>
      <c r="AU34" s="10"/>
      <c r="AV34" s="10" t="s">
        <v>1477</v>
      </c>
      <c r="AW34" s="10"/>
      <c r="AX34" s="10"/>
      <c r="AY34" s="10"/>
      <c r="AZ34" s="10"/>
      <c r="BA34" s="10" t="s">
        <v>1478</v>
      </c>
      <c r="BB34" s="10" t="s">
        <v>1479</v>
      </c>
      <c r="BC34" s="10" t="s">
        <v>1480</v>
      </c>
      <c r="BD34" s="10" t="s">
        <v>1481</v>
      </c>
      <c r="BE34" s="10" t="s">
        <v>1482</v>
      </c>
      <c r="BF34" s="10" t="s">
        <v>1483</v>
      </c>
      <c r="BG34" s="10"/>
      <c r="BH34" s="10" t="s">
        <v>1484</v>
      </c>
      <c r="BI34" s="10"/>
      <c r="BJ34" s="10"/>
      <c r="BK34" s="10"/>
      <c r="BL34" s="10" t="s">
        <v>1485</v>
      </c>
      <c r="BM34" s="10"/>
      <c r="BN34" s="10"/>
      <c r="BO34" s="10" t="s">
        <v>1486</v>
      </c>
      <c r="BP34" s="10"/>
      <c r="BQ34" s="10" t="s">
        <v>1487</v>
      </c>
      <c r="BR34" s="10" t="s">
        <v>1488</v>
      </c>
      <c r="BS34" s="10"/>
      <c r="BT34" s="10" t="s">
        <v>1489</v>
      </c>
      <c r="BU34" s="10"/>
      <c r="BV34" s="10" t="s">
        <v>1490</v>
      </c>
      <c r="BW34" s="10" t="s">
        <v>1491</v>
      </c>
      <c r="BX34" s="10" t="s">
        <v>1492</v>
      </c>
      <c r="BY34" s="10"/>
      <c r="BZ34" s="10" t="s">
        <v>1493</v>
      </c>
      <c r="CA34" s="10" t="s">
        <v>1494</v>
      </c>
      <c r="CB34" s="10" t="s">
        <v>1495</v>
      </c>
      <c r="CC34" s="10" t="s">
        <v>1496</v>
      </c>
      <c r="CD34" s="10" t="s">
        <v>1497</v>
      </c>
      <c r="CE34" s="10" t="s">
        <v>1498</v>
      </c>
      <c r="CF34" s="10"/>
      <c r="CG34" s="10" t="s">
        <v>1499</v>
      </c>
      <c r="CH34" s="10"/>
      <c r="CI34" s="10"/>
      <c r="CJ34" s="10"/>
      <c r="CK34" s="10"/>
      <c r="CL34" s="10" t="s">
        <v>1500</v>
      </c>
      <c r="CM34" s="10"/>
      <c r="CN34" s="10" t="s">
        <v>1501</v>
      </c>
      <c r="CO34" s="10" t="s">
        <v>1502</v>
      </c>
      <c r="CP34" s="10"/>
      <c r="CQ34" s="10"/>
      <c r="CR34" s="10"/>
      <c r="CS34" s="10"/>
      <c r="CT34" s="10"/>
      <c r="CU34" s="10"/>
      <c r="CV34" s="10"/>
    </row>
    <row r="35" spans="1:537" x14ac:dyDescent="0.15">
      <c r="A35" s="10"/>
      <c r="B35" s="10" t="s">
        <v>1503</v>
      </c>
      <c r="C35" s="10"/>
      <c r="D35" s="10"/>
      <c r="E35" s="10" t="s">
        <v>1504</v>
      </c>
      <c r="F35" s="10" t="s">
        <v>1505</v>
      </c>
      <c r="G35" s="10" t="s">
        <v>1506</v>
      </c>
      <c r="H35" s="10" t="s">
        <v>1507</v>
      </c>
      <c r="I35" s="10" t="s">
        <v>1508</v>
      </c>
      <c r="J35" s="10" t="s">
        <v>1509</v>
      </c>
      <c r="K35" s="10" t="s">
        <v>1510</v>
      </c>
      <c r="L35" s="10"/>
      <c r="M35" s="10"/>
      <c r="N35" s="10" t="s">
        <v>1511</v>
      </c>
      <c r="O35" s="10"/>
      <c r="P35" s="10" t="s">
        <v>1512</v>
      </c>
      <c r="Q35" s="10" t="s">
        <v>1513</v>
      </c>
      <c r="R35" s="10" t="s">
        <v>1514</v>
      </c>
      <c r="S35" s="10"/>
      <c r="T35" s="10" t="s">
        <v>1515</v>
      </c>
      <c r="U35" s="10" t="s">
        <v>1516</v>
      </c>
      <c r="V35" s="10" t="s">
        <v>1517</v>
      </c>
      <c r="W35" s="10" t="s">
        <v>1518</v>
      </c>
      <c r="X35" s="10" t="s">
        <v>1519</v>
      </c>
      <c r="Y35" s="10"/>
      <c r="Z35" s="10" t="s">
        <v>1520</v>
      </c>
      <c r="AA35" s="10" t="s">
        <v>1521</v>
      </c>
      <c r="AB35" s="10" t="s">
        <v>1522</v>
      </c>
      <c r="AC35" s="10" t="s">
        <v>1523</v>
      </c>
      <c r="AD35" s="10"/>
      <c r="AE35" s="10" t="s">
        <v>1524</v>
      </c>
      <c r="AF35" s="10" t="s">
        <v>1525</v>
      </c>
      <c r="AG35" s="10"/>
      <c r="AH35" s="10"/>
      <c r="AI35" s="10"/>
      <c r="AJ35" s="10"/>
      <c r="AK35" s="10"/>
      <c r="AL35" s="10"/>
      <c r="AM35" s="10"/>
      <c r="AN35" s="10"/>
      <c r="AO35" s="10" t="s">
        <v>1526</v>
      </c>
      <c r="AP35" s="10"/>
      <c r="AQ35" s="10"/>
      <c r="AR35" s="10" t="s">
        <v>1527</v>
      </c>
      <c r="AS35" s="10"/>
      <c r="AT35" s="10"/>
      <c r="AU35" s="10"/>
      <c r="AV35" s="10" t="s">
        <v>1528</v>
      </c>
      <c r="AW35" s="10"/>
      <c r="AX35" s="10"/>
      <c r="AY35" s="10"/>
      <c r="AZ35" s="10"/>
      <c r="BA35" s="10" t="s">
        <v>1529</v>
      </c>
      <c r="BB35" s="10"/>
      <c r="BC35" s="10"/>
      <c r="BD35" s="10" t="s">
        <v>1530</v>
      </c>
      <c r="BE35" s="10" t="s">
        <v>1531</v>
      </c>
      <c r="BF35" s="10" t="s">
        <v>1532</v>
      </c>
      <c r="BG35" s="10"/>
      <c r="BH35" s="10" t="s">
        <v>1533</v>
      </c>
      <c r="BI35" s="10"/>
      <c r="BJ35" s="10"/>
      <c r="BK35" s="10"/>
      <c r="BL35" s="10"/>
      <c r="BM35" s="10"/>
      <c r="BN35" s="10"/>
      <c r="BO35" s="10" t="s">
        <v>1534</v>
      </c>
      <c r="BP35" s="10"/>
      <c r="BQ35" s="10"/>
      <c r="BR35" s="10" t="s">
        <v>1535</v>
      </c>
      <c r="BS35" s="10"/>
      <c r="BT35" s="10" t="s">
        <v>1536</v>
      </c>
      <c r="BU35" s="10"/>
      <c r="BV35" s="10" t="s">
        <v>1537</v>
      </c>
      <c r="BW35" s="10"/>
      <c r="BX35" s="10" t="s">
        <v>1538</v>
      </c>
      <c r="BY35" s="10"/>
      <c r="BZ35" s="10" t="s">
        <v>1539</v>
      </c>
      <c r="CA35" s="10" t="s">
        <v>1540</v>
      </c>
      <c r="CB35" s="10" t="s">
        <v>1541</v>
      </c>
      <c r="CC35" s="10" t="s">
        <v>1542</v>
      </c>
      <c r="CD35" s="10" t="s">
        <v>1543</v>
      </c>
      <c r="CE35" s="10" t="s">
        <v>1544</v>
      </c>
      <c r="CF35" s="10"/>
      <c r="CG35" s="10" t="s">
        <v>1545</v>
      </c>
      <c r="CH35" s="10"/>
      <c r="CI35" s="10"/>
      <c r="CJ35" s="10"/>
      <c r="CK35" s="10"/>
      <c r="CL35" s="10"/>
      <c r="CM35" s="10"/>
      <c r="CN35" s="10"/>
      <c r="CO35" s="10"/>
      <c r="CP35" s="10"/>
      <c r="CQ35" s="10"/>
      <c r="CR35" s="10"/>
      <c r="CS35" s="10"/>
      <c r="CT35" s="10"/>
      <c r="CU35" s="10"/>
      <c r="CV35" s="10"/>
    </row>
    <row r="36" spans="1:537" x14ac:dyDescent="0.15">
      <c r="A36" s="10"/>
      <c r="B36" s="10"/>
      <c r="C36" s="10"/>
      <c r="D36" s="10"/>
      <c r="E36" s="10" t="s">
        <v>1546</v>
      </c>
      <c r="F36" s="10" t="s">
        <v>1547</v>
      </c>
      <c r="G36" s="10" t="s">
        <v>1548</v>
      </c>
      <c r="H36" s="10"/>
      <c r="I36" s="10" t="s">
        <v>1549</v>
      </c>
      <c r="J36" s="10" t="s">
        <v>1550</v>
      </c>
      <c r="K36" s="10" t="s">
        <v>1551</v>
      </c>
      <c r="L36" s="10"/>
      <c r="M36" s="10"/>
      <c r="N36" s="10" t="s">
        <v>1552</v>
      </c>
      <c r="O36" s="10"/>
      <c r="P36" s="10" t="s">
        <v>1553</v>
      </c>
      <c r="Q36" s="10"/>
      <c r="R36" s="10" t="s">
        <v>1554</v>
      </c>
      <c r="S36" s="10"/>
      <c r="T36" s="10" t="s">
        <v>1555</v>
      </c>
      <c r="U36" s="10" t="s">
        <v>1556</v>
      </c>
      <c r="V36" s="10" t="s">
        <v>1557</v>
      </c>
      <c r="W36" s="10" t="s">
        <v>1558</v>
      </c>
      <c r="X36" s="10" t="s">
        <v>1559</v>
      </c>
      <c r="Y36" s="10"/>
      <c r="Z36" s="10" t="s">
        <v>1560</v>
      </c>
      <c r="AA36" s="10" t="s">
        <v>1561</v>
      </c>
      <c r="AB36" s="10" t="s">
        <v>1562</v>
      </c>
      <c r="AC36" s="10" t="s">
        <v>1563</v>
      </c>
      <c r="AD36" s="10"/>
      <c r="AE36" s="10" t="s">
        <v>1564</v>
      </c>
      <c r="AF36" s="10" t="s">
        <v>1565</v>
      </c>
      <c r="AG36" s="10"/>
      <c r="AH36" s="10"/>
      <c r="AI36" s="10"/>
      <c r="AJ36" s="10"/>
      <c r="AK36" s="10"/>
      <c r="AL36" s="10"/>
      <c r="AM36" s="10"/>
      <c r="AN36" s="10"/>
      <c r="AO36" s="10" t="s">
        <v>1566</v>
      </c>
      <c r="AP36" s="10"/>
      <c r="AQ36" s="10"/>
      <c r="AR36" s="10"/>
      <c r="AS36" s="10"/>
      <c r="AT36" s="10"/>
      <c r="AU36" s="10"/>
      <c r="AV36" s="10" t="s">
        <v>1567</v>
      </c>
      <c r="AW36" s="10"/>
      <c r="AX36" s="10"/>
      <c r="AY36" s="10"/>
      <c r="AZ36" s="10"/>
      <c r="BA36" s="10" t="s">
        <v>1568</v>
      </c>
      <c r="BB36" s="10"/>
      <c r="BC36" s="10"/>
      <c r="BD36" s="10" t="s">
        <v>1569</v>
      </c>
      <c r="BE36" s="10"/>
      <c r="BF36" s="10" t="s">
        <v>1570</v>
      </c>
      <c r="BG36" s="10"/>
      <c r="BH36" s="10" t="s">
        <v>1571</v>
      </c>
      <c r="BI36" s="10"/>
      <c r="BJ36" s="10"/>
      <c r="BK36" s="10"/>
      <c r="BL36" s="10"/>
      <c r="BM36" s="10"/>
      <c r="BN36" s="10"/>
      <c r="BO36" s="10"/>
      <c r="BP36" s="10"/>
      <c r="BQ36" s="10"/>
      <c r="BR36" s="10" t="s">
        <v>1572</v>
      </c>
      <c r="BS36" s="10"/>
      <c r="BT36" s="10" t="s">
        <v>1573</v>
      </c>
      <c r="BU36" s="10"/>
      <c r="BV36" s="10" t="s">
        <v>1574</v>
      </c>
      <c r="BW36" s="10"/>
      <c r="BX36" s="10" t="s">
        <v>1575</v>
      </c>
      <c r="BY36" s="10"/>
      <c r="BZ36" s="10" t="s">
        <v>1576</v>
      </c>
      <c r="CA36" s="10" t="s">
        <v>1577</v>
      </c>
      <c r="CB36" s="10" t="s">
        <v>1578</v>
      </c>
      <c r="CC36" s="10" t="s">
        <v>1579</v>
      </c>
      <c r="CD36" s="10"/>
      <c r="CE36" s="10" t="s">
        <v>1580</v>
      </c>
      <c r="CF36" s="10"/>
      <c r="CG36" s="10" t="s">
        <v>1581</v>
      </c>
      <c r="CH36" s="10"/>
      <c r="CI36" s="10"/>
      <c r="CJ36" s="10"/>
      <c r="CK36" s="10"/>
      <c r="CL36" s="10"/>
      <c r="CM36" s="10"/>
      <c r="CN36" s="10"/>
      <c r="CO36" s="10"/>
      <c r="CP36" s="10"/>
      <c r="CQ36" s="10"/>
      <c r="CR36" s="10"/>
      <c r="CS36" s="10"/>
      <c r="CT36" s="10"/>
      <c r="CU36" s="10"/>
      <c r="CV36" s="10"/>
    </row>
    <row r="37" spans="1:537" x14ac:dyDescent="0.15">
      <c r="A37" s="10"/>
      <c r="B37" s="10"/>
      <c r="C37" s="10"/>
      <c r="D37" s="10"/>
      <c r="E37" s="10"/>
      <c r="F37" s="10"/>
      <c r="G37" s="10" t="s">
        <v>1582</v>
      </c>
      <c r="H37" s="10"/>
      <c r="I37" s="10" t="s">
        <v>1583</v>
      </c>
      <c r="J37" s="10"/>
      <c r="K37" s="10" t="s">
        <v>1584</v>
      </c>
      <c r="L37" s="10"/>
      <c r="M37" s="10"/>
      <c r="N37" s="10"/>
      <c r="O37" s="10"/>
      <c r="P37" s="10" t="s">
        <v>1585</v>
      </c>
      <c r="Q37" s="10"/>
      <c r="R37" s="10"/>
      <c r="S37" s="10"/>
      <c r="T37" s="10" t="s">
        <v>1586</v>
      </c>
      <c r="U37" s="10" t="s">
        <v>1587</v>
      </c>
      <c r="V37" s="10"/>
      <c r="W37" s="10"/>
      <c r="X37" s="10" t="s">
        <v>1588</v>
      </c>
      <c r="Y37" s="10"/>
      <c r="Z37" s="10" t="s">
        <v>1589</v>
      </c>
      <c r="AA37" s="10"/>
      <c r="AB37" s="10"/>
      <c r="AC37" s="10" t="s">
        <v>1590</v>
      </c>
      <c r="AD37" s="10"/>
      <c r="AE37" s="10"/>
      <c r="AF37" s="10" t="s">
        <v>1591</v>
      </c>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t="s">
        <v>1592</v>
      </c>
      <c r="BE37" s="10"/>
      <c r="BF37" s="10" t="s">
        <v>1593</v>
      </c>
      <c r="BG37" s="10"/>
      <c r="BH37" s="10" t="s">
        <v>1594</v>
      </c>
      <c r="BI37" s="10"/>
      <c r="BJ37" s="10"/>
      <c r="BK37" s="10"/>
      <c r="BL37" s="10"/>
      <c r="BM37" s="10"/>
      <c r="BN37" s="10"/>
      <c r="BO37" s="10"/>
      <c r="BP37" s="10"/>
      <c r="BQ37" s="10"/>
      <c r="BR37" s="10"/>
      <c r="BS37" s="10"/>
      <c r="BT37" s="10" t="s">
        <v>1595</v>
      </c>
      <c r="BU37" s="10"/>
      <c r="BV37" s="10" t="s">
        <v>1596</v>
      </c>
      <c r="BW37" s="10"/>
      <c r="BX37" s="10" t="s">
        <v>1597</v>
      </c>
      <c r="BY37" s="10"/>
      <c r="BZ37" s="10"/>
      <c r="CA37" s="10" t="s">
        <v>1598</v>
      </c>
      <c r="CB37" s="10" t="s">
        <v>1599</v>
      </c>
      <c r="CC37" s="10" t="s">
        <v>1600</v>
      </c>
      <c r="CD37" s="10"/>
      <c r="CE37" s="10"/>
      <c r="CF37" s="10"/>
      <c r="CG37" s="10"/>
      <c r="CH37" s="10"/>
      <c r="CI37" s="10"/>
      <c r="CJ37" s="10"/>
      <c r="CK37" s="10"/>
      <c r="CL37" s="10"/>
      <c r="CM37" s="10"/>
      <c r="CN37" s="10"/>
      <c r="CO37" s="10"/>
      <c r="CP37" s="10"/>
      <c r="CQ37" s="10"/>
      <c r="CR37" s="10"/>
      <c r="CS37" s="10"/>
      <c r="CT37" s="10"/>
      <c r="CU37" s="10"/>
      <c r="CV37" s="10"/>
    </row>
    <row r="38" spans="1:537" x14ac:dyDescent="0.15">
      <c r="A38" s="10"/>
      <c r="B38" s="10"/>
      <c r="C38" s="10"/>
      <c r="D38" s="10"/>
      <c r="E38" s="10"/>
      <c r="F38" s="10"/>
      <c r="G38" s="10" t="s">
        <v>1601</v>
      </c>
      <c r="H38" s="10"/>
      <c r="I38" s="10" t="s">
        <v>1602</v>
      </c>
      <c r="J38" s="10"/>
      <c r="K38" s="10" t="s">
        <v>1603</v>
      </c>
      <c r="L38" s="10"/>
      <c r="M38" s="10"/>
      <c r="N38" s="10"/>
      <c r="O38" s="10"/>
      <c r="P38" s="10"/>
      <c r="Q38" s="10"/>
      <c r="R38" s="10"/>
      <c r="S38" s="10"/>
      <c r="T38" s="10" t="s">
        <v>1604</v>
      </c>
      <c r="U38" s="10" t="s">
        <v>1605</v>
      </c>
      <c r="V38" s="10"/>
      <c r="W38" s="10"/>
      <c r="X38" s="10" t="s">
        <v>1606</v>
      </c>
      <c r="Y38" s="10"/>
      <c r="Z38" s="10" t="s">
        <v>1607</v>
      </c>
      <c r="AA38" s="10"/>
      <c r="AB38" s="10"/>
      <c r="AC38" s="10" t="s">
        <v>1608</v>
      </c>
      <c r="AD38" s="10"/>
      <c r="AE38" s="10"/>
      <c r="AF38" s="10" t="s">
        <v>1609</v>
      </c>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t="s">
        <v>1610</v>
      </c>
      <c r="BI38" s="10"/>
      <c r="BJ38" s="10"/>
      <c r="BK38" s="10"/>
      <c r="BL38" s="10"/>
      <c r="BM38" s="10"/>
      <c r="BN38" s="10"/>
      <c r="BO38" s="10"/>
      <c r="BP38" s="10"/>
      <c r="BQ38" s="10"/>
      <c r="BR38" s="10"/>
      <c r="BS38" s="10"/>
      <c r="BT38" s="10" t="s">
        <v>1611</v>
      </c>
      <c r="BU38" s="10"/>
      <c r="BV38" s="10"/>
      <c r="BW38" s="10"/>
      <c r="BX38" s="10" t="s">
        <v>1612</v>
      </c>
      <c r="BY38" s="10"/>
      <c r="BZ38" s="10"/>
      <c r="CA38" s="10"/>
      <c r="CB38" s="10"/>
      <c r="CC38" s="10" t="s">
        <v>1613</v>
      </c>
      <c r="CD38" s="10"/>
      <c r="CE38" s="10"/>
      <c r="CF38" s="10"/>
      <c r="CG38" s="10"/>
      <c r="CH38" s="10"/>
      <c r="CI38" s="10"/>
      <c r="CJ38" s="10"/>
      <c r="CK38" s="10"/>
      <c r="CL38" s="10"/>
      <c r="CM38" s="10"/>
      <c r="CN38" s="10"/>
      <c r="CO38" s="10"/>
      <c r="CP38" s="10"/>
      <c r="CQ38" s="10"/>
      <c r="CR38" s="10"/>
      <c r="CS38" s="10"/>
      <c r="CT38" s="10"/>
      <c r="CU38" s="10"/>
      <c r="CV38" s="10"/>
    </row>
    <row r="39" spans="1:537" x14ac:dyDescent="0.15">
      <c r="A39" s="10"/>
      <c r="B39" s="10"/>
      <c r="C39" s="10"/>
      <c r="D39" s="10"/>
      <c r="E39" s="10"/>
      <c r="F39" s="10"/>
      <c r="G39" s="10" t="s">
        <v>1614</v>
      </c>
      <c r="H39" s="10"/>
      <c r="I39" s="10" t="s">
        <v>1615</v>
      </c>
      <c r="J39" s="10"/>
      <c r="K39" s="10" t="s">
        <v>1616</v>
      </c>
      <c r="L39" s="10"/>
      <c r="M39" s="10"/>
      <c r="N39" s="10"/>
      <c r="O39" s="10"/>
      <c r="P39" s="10"/>
      <c r="Q39" s="10"/>
      <c r="R39" s="10"/>
      <c r="S39" s="10"/>
      <c r="T39" s="10" t="s">
        <v>1617</v>
      </c>
      <c r="U39" s="10" t="s">
        <v>1618</v>
      </c>
      <c r="V39" s="10"/>
      <c r="W39" s="10"/>
      <c r="X39" s="10" t="s">
        <v>1619</v>
      </c>
      <c r="Y39" s="10"/>
      <c r="Z39" s="10"/>
      <c r="AA39" s="10"/>
      <c r="AB39" s="10"/>
      <c r="AC39" s="10"/>
      <c r="AD39" s="10"/>
      <c r="AE39" s="10"/>
      <c r="AF39" s="10" t="s">
        <v>1620</v>
      </c>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t="s">
        <v>1621</v>
      </c>
      <c r="BI39" s="10"/>
      <c r="BJ39" s="10"/>
      <c r="BK39" s="10"/>
      <c r="BL39" s="10"/>
      <c r="BM39" s="10"/>
      <c r="BN39" s="10"/>
      <c r="BO39" s="10"/>
      <c r="BP39" s="10"/>
      <c r="BQ39" s="10"/>
      <c r="BR39" s="10"/>
      <c r="BS39" s="10"/>
      <c r="BT39" s="10" t="s">
        <v>1622</v>
      </c>
      <c r="BU39" s="10"/>
      <c r="BV39" s="10"/>
      <c r="BW39" s="10"/>
      <c r="BX39" s="10"/>
      <c r="BY39" s="10"/>
      <c r="BZ39" s="10"/>
      <c r="CA39" s="10"/>
      <c r="CB39" s="10"/>
      <c r="CC39" s="10" t="s">
        <v>1623</v>
      </c>
      <c r="CD39" s="10"/>
      <c r="CE39" s="10"/>
      <c r="CF39" s="10"/>
      <c r="CG39" s="10"/>
      <c r="CH39" s="10"/>
      <c r="CI39" s="10"/>
      <c r="CJ39" s="10"/>
      <c r="CK39" s="10"/>
      <c r="CL39" s="10"/>
      <c r="CM39" s="10"/>
      <c r="CN39" s="10"/>
      <c r="CO39" s="10"/>
      <c r="CP39" s="10"/>
      <c r="CQ39" s="10"/>
      <c r="CR39" s="10"/>
      <c r="CS39" s="10"/>
      <c r="CT39" s="10"/>
      <c r="CU39" s="10"/>
      <c r="CV39" s="10"/>
    </row>
    <row r="40" spans="1:537" x14ac:dyDescent="0.1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row>
    <row r="44" spans="1:537" x14ac:dyDescent="0.15">
      <c r="A44">
        <v>10</v>
      </c>
      <c r="B44">
        <v>11</v>
      </c>
      <c r="C44">
        <v>12</v>
      </c>
      <c r="D44">
        <v>13</v>
      </c>
      <c r="E44">
        <v>14</v>
      </c>
      <c r="F44">
        <v>20</v>
      </c>
      <c r="G44">
        <v>21</v>
      </c>
      <c r="H44">
        <v>22</v>
      </c>
      <c r="I44">
        <v>23</v>
      </c>
      <c r="J44">
        <v>24</v>
      </c>
      <c r="K44">
        <v>29</v>
      </c>
      <c r="L44">
        <v>30</v>
      </c>
      <c r="M44">
        <v>31</v>
      </c>
      <c r="N44">
        <v>32</v>
      </c>
      <c r="O44">
        <v>40</v>
      </c>
      <c r="P44">
        <v>41</v>
      </c>
      <c r="Q44">
        <v>42</v>
      </c>
      <c r="R44">
        <v>50</v>
      </c>
      <c r="S44">
        <v>51</v>
      </c>
      <c r="T44">
        <v>52</v>
      </c>
      <c r="U44">
        <v>53</v>
      </c>
      <c r="V44">
        <v>54</v>
      </c>
      <c r="W44">
        <v>55</v>
      </c>
      <c r="X44">
        <v>59</v>
      </c>
      <c r="Y44">
        <v>60</v>
      </c>
      <c r="Z44">
        <v>61</v>
      </c>
      <c r="AA44">
        <v>62</v>
      </c>
      <c r="AB44">
        <v>63</v>
      </c>
      <c r="AC44">
        <v>64</v>
      </c>
      <c r="AD44">
        <v>65</v>
      </c>
      <c r="AE44">
        <v>66</v>
      </c>
      <c r="AF44">
        <v>70</v>
      </c>
      <c r="AG44">
        <v>71</v>
      </c>
      <c r="AH44">
        <v>72</v>
      </c>
      <c r="AI44">
        <v>73</v>
      </c>
      <c r="AJ44">
        <v>74</v>
      </c>
      <c r="AK44">
        <v>75</v>
      </c>
      <c r="AL44">
        <v>76</v>
      </c>
      <c r="AM44">
        <v>77</v>
      </c>
      <c r="AN44">
        <v>78</v>
      </c>
      <c r="AO44">
        <v>79</v>
      </c>
      <c r="AP44">
        <v>80</v>
      </c>
      <c r="AQ44">
        <v>81</v>
      </c>
      <c r="AR44">
        <v>82</v>
      </c>
      <c r="AS44">
        <v>83</v>
      </c>
      <c r="AT44">
        <v>84</v>
      </c>
      <c r="AU44">
        <v>89</v>
      </c>
      <c r="AV44">
        <v>90</v>
      </c>
      <c r="AW44">
        <v>91</v>
      </c>
      <c r="AX44">
        <v>92</v>
      </c>
      <c r="AY44">
        <v>93</v>
      </c>
      <c r="AZ44">
        <v>94</v>
      </c>
      <c r="BA44">
        <v>95</v>
      </c>
      <c r="BB44">
        <v>96</v>
      </c>
      <c r="BC44">
        <v>97</v>
      </c>
      <c r="BD44">
        <v>98</v>
      </c>
      <c r="BE44">
        <v>99</v>
      </c>
      <c r="BF44">
        <v>100</v>
      </c>
      <c r="BG44">
        <v>101</v>
      </c>
      <c r="BH44">
        <v>102</v>
      </c>
      <c r="BI44">
        <v>103</v>
      </c>
      <c r="BJ44">
        <v>104</v>
      </c>
      <c r="BK44">
        <v>105</v>
      </c>
      <c r="BL44">
        <v>106</v>
      </c>
      <c r="BM44">
        <v>110</v>
      </c>
      <c r="BN44">
        <v>111</v>
      </c>
      <c r="BO44">
        <v>112</v>
      </c>
      <c r="BP44">
        <v>113</v>
      </c>
      <c r="BQ44">
        <v>114</v>
      </c>
      <c r="BR44">
        <v>115</v>
      </c>
      <c r="BS44">
        <v>116</v>
      </c>
      <c r="BT44">
        <v>117</v>
      </c>
      <c r="BU44">
        <v>118</v>
      </c>
      <c r="BV44">
        <v>119</v>
      </c>
      <c r="BW44">
        <v>120</v>
      </c>
      <c r="BX44">
        <v>121</v>
      </c>
      <c r="BY44">
        <v>122</v>
      </c>
      <c r="BZ44">
        <v>123</v>
      </c>
      <c r="CA44">
        <v>129</v>
      </c>
      <c r="CB44">
        <v>130</v>
      </c>
      <c r="CC44">
        <v>131</v>
      </c>
      <c r="CD44">
        <v>132</v>
      </c>
      <c r="CE44">
        <v>133</v>
      </c>
      <c r="CF44">
        <v>139</v>
      </c>
      <c r="CG44">
        <v>140</v>
      </c>
      <c r="CH44">
        <v>141</v>
      </c>
      <c r="CI44">
        <v>142</v>
      </c>
      <c r="CJ44">
        <v>143</v>
      </c>
      <c r="CK44">
        <v>144</v>
      </c>
      <c r="CL44">
        <v>145</v>
      </c>
      <c r="CM44">
        <v>149</v>
      </c>
      <c r="CN44">
        <v>150</v>
      </c>
      <c r="CO44">
        <v>151</v>
      </c>
      <c r="CP44">
        <v>152</v>
      </c>
      <c r="CQ44">
        <v>153</v>
      </c>
      <c r="CR44">
        <v>159</v>
      </c>
      <c r="CS44">
        <v>160</v>
      </c>
      <c r="CT44">
        <v>161</v>
      </c>
      <c r="CU44">
        <v>162</v>
      </c>
      <c r="CV44">
        <v>163</v>
      </c>
      <c r="CW44">
        <v>164</v>
      </c>
      <c r="CX44">
        <v>165</v>
      </c>
      <c r="CY44">
        <v>166</v>
      </c>
      <c r="CZ44">
        <v>169</v>
      </c>
      <c r="DA44">
        <v>170</v>
      </c>
      <c r="DB44">
        <v>171</v>
      </c>
      <c r="DC44">
        <v>172</v>
      </c>
      <c r="DD44">
        <v>173</v>
      </c>
      <c r="DE44">
        <v>174</v>
      </c>
      <c r="DF44">
        <v>179</v>
      </c>
      <c r="DG44">
        <v>180</v>
      </c>
      <c r="DH44">
        <v>181</v>
      </c>
      <c r="DI44">
        <v>182</v>
      </c>
      <c r="DJ44">
        <v>183</v>
      </c>
      <c r="DK44">
        <v>184</v>
      </c>
      <c r="DL44">
        <v>185</v>
      </c>
      <c r="DM44">
        <v>189</v>
      </c>
      <c r="DN44">
        <v>190</v>
      </c>
      <c r="DO44">
        <v>191</v>
      </c>
      <c r="DP44">
        <v>192</v>
      </c>
      <c r="DQ44">
        <v>193</v>
      </c>
      <c r="DR44">
        <v>199</v>
      </c>
      <c r="DS44">
        <v>200</v>
      </c>
      <c r="DT44">
        <v>201</v>
      </c>
      <c r="DU44">
        <v>202</v>
      </c>
      <c r="DV44">
        <v>203</v>
      </c>
      <c r="DW44">
        <v>204</v>
      </c>
      <c r="DX44">
        <v>205</v>
      </c>
      <c r="DY44">
        <v>206</v>
      </c>
      <c r="DZ44">
        <v>207</v>
      </c>
      <c r="EA44">
        <v>208</v>
      </c>
      <c r="EB44">
        <v>209</v>
      </c>
      <c r="EC44">
        <v>210</v>
      </c>
      <c r="ED44">
        <v>211</v>
      </c>
      <c r="EE44">
        <v>212</v>
      </c>
      <c r="EF44">
        <v>213</v>
      </c>
      <c r="EG44">
        <v>214</v>
      </c>
      <c r="EH44">
        <v>215</v>
      </c>
      <c r="EI44">
        <v>216</v>
      </c>
      <c r="EJ44">
        <v>217</v>
      </c>
      <c r="EK44">
        <v>218</v>
      </c>
      <c r="EL44">
        <v>219</v>
      </c>
      <c r="EM44">
        <v>220</v>
      </c>
      <c r="EN44">
        <v>221</v>
      </c>
      <c r="EO44">
        <v>222</v>
      </c>
      <c r="EP44">
        <v>223</v>
      </c>
      <c r="EQ44">
        <v>224</v>
      </c>
      <c r="ER44">
        <v>225</v>
      </c>
      <c r="ES44">
        <v>229</v>
      </c>
      <c r="ET44">
        <v>230</v>
      </c>
      <c r="EU44">
        <v>231</v>
      </c>
      <c r="EV44">
        <v>232</v>
      </c>
      <c r="EW44">
        <v>233</v>
      </c>
      <c r="EX44">
        <v>234</v>
      </c>
      <c r="EY44">
        <v>235</v>
      </c>
      <c r="EZ44">
        <v>239</v>
      </c>
      <c r="FA44">
        <v>240</v>
      </c>
      <c r="FB44">
        <v>241</v>
      </c>
      <c r="FC44">
        <v>242</v>
      </c>
      <c r="FD44">
        <v>243</v>
      </c>
      <c r="FE44">
        <v>244</v>
      </c>
      <c r="FF44">
        <v>245</v>
      </c>
      <c r="FG44">
        <v>246</v>
      </c>
      <c r="FH44">
        <v>247</v>
      </c>
      <c r="FI44">
        <v>248</v>
      </c>
      <c r="FJ44">
        <v>249</v>
      </c>
      <c r="FK44">
        <v>250</v>
      </c>
      <c r="FL44">
        <v>251</v>
      </c>
      <c r="FM44">
        <v>252</v>
      </c>
      <c r="FN44">
        <v>253</v>
      </c>
      <c r="FO44">
        <v>259</v>
      </c>
      <c r="FP44">
        <v>260</v>
      </c>
      <c r="FQ44">
        <v>261</v>
      </c>
      <c r="FR44">
        <v>262</v>
      </c>
      <c r="FS44">
        <v>263</v>
      </c>
      <c r="FT44">
        <v>264</v>
      </c>
      <c r="FU44">
        <v>265</v>
      </c>
      <c r="FV44">
        <v>266</v>
      </c>
      <c r="FW44">
        <v>267</v>
      </c>
      <c r="FX44">
        <v>269</v>
      </c>
      <c r="FY44">
        <v>270</v>
      </c>
      <c r="FZ44">
        <v>271</v>
      </c>
      <c r="GA44">
        <v>272</v>
      </c>
      <c r="GB44">
        <v>273</v>
      </c>
      <c r="GC44">
        <v>274</v>
      </c>
      <c r="GD44">
        <v>275</v>
      </c>
      <c r="GE44">
        <v>276</v>
      </c>
      <c r="GF44">
        <v>280</v>
      </c>
      <c r="GG44">
        <v>281</v>
      </c>
      <c r="GH44">
        <v>282</v>
      </c>
      <c r="GI44">
        <v>283</v>
      </c>
      <c r="GJ44">
        <v>284</v>
      </c>
      <c r="GK44">
        <v>285</v>
      </c>
      <c r="GL44">
        <v>289</v>
      </c>
      <c r="GM44">
        <v>290</v>
      </c>
      <c r="GN44">
        <v>291</v>
      </c>
      <c r="GO44">
        <v>292</v>
      </c>
      <c r="GP44">
        <v>293</v>
      </c>
      <c r="GQ44">
        <v>294</v>
      </c>
      <c r="GR44">
        <v>295</v>
      </c>
      <c r="GS44">
        <v>296</v>
      </c>
      <c r="GT44">
        <v>297</v>
      </c>
      <c r="GU44">
        <v>299</v>
      </c>
      <c r="GV44">
        <v>300</v>
      </c>
      <c r="GW44">
        <v>301</v>
      </c>
      <c r="GX44">
        <v>302</v>
      </c>
      <c r="GY44">
        <v>303</v>
      </c>
      <c r="GZ44">
        <v>310</v>
      </c>
      <c r="HA44">
        <v>311</v>
      </c>
      <c r="HB44">
        <v>312</v>
      </c>
      <c r="HC44">
        <v>313</v>
      </c>
      <c r="HD44">
        <v>314</v>
      </c>
      <c r="HE44">
        <v>315</v>
      </c>
      <c r="HF44">
        <v>319</v>
      </c>
      <c r="HG44">
        <v>320</v>
      </c>
      <c r="HH44">
        <v>321</v>
      </c>
      <c r="HI44">
        <v>322</v>
      </c>
      <c r="HJ44">
        <v>323</v>
      </c>
      <c r="HK44">
        <v>324</v>
      </c>
      <c r="HL44">
        <v>325</v>
      </c>
      <c r="HM44">
        <v>326</v>
      </c>
      <c r="HN44">
        <v>327</v>
      </c>
      <c r="HO44">
        <v>328</v>
      </c>
      <c r="HP44">
        <v>329</v>
      </c>
      <c r="HQ44">
        <v>330</v>
      </c>
      <c r="HR44">
        <v>331</v>
      </c>
      <c r="HS44">
        <v>340</v>
      </c>
      <c r="HT44">
        <v>341</v>
      </c>
      <c r="HU44">
        <v>350</v>
      </c>
      <c r="HV44">
        <v>351</v>
      </c>
      <c r="HW44">
        <v>360</v>
      </c>
      <c r="HX44">
        <v>361</v>
      </c>
      <c r="HY44">
        <v>362</v>
      </c>
      <c r="HZ44">
        <v>363</v>
      </c>
      <c r="IA44">
        <v>370</v>
      </c>
      <c r="IB44">
        <v>371</v>
      </c>
      <c r="IC44">
        <v>372</v>
      </c>
      <c r="ID44">
        <v>373</v>
      </c>
      <c r="IE44">
        <v>380</v>
      </c>
      <c r="IF44">
        <v>381</v>
      </c>
      <c r="IG44">
        <v>382</v>
      </c>
      <c r="IH44">
        <v>383</v>
      </c>
      <c r="II44">
        <v>390</v>
      </c>
      <c r="IJ44">
        <v>391</v>
      </c>
      <c r="IK44">
        <v>392</v>
      </c>
      <c r="IL44">
        <v>400</v>
      </c>
      <c r="IM44">
        <v>401</v>
      </c>
      <c r="IN44">
        <v>410</v>
      </c>
      <c r="IO44">
        <v>411</v>
      </c>
      <c r="IP44">
        <v>412</v>
      </c>
      <c r="IQ44">
        <v>413</v>
      </c>
      <c r="IR44">
        <v>414</v>
      </c>
      <c r="IS44">
        <v>415</v>
      </c>
      <c r="IT44">
        <v>416</v>
      </c>
      <c r="IU44">
        <v>420</v>
      </c>
      <c r="IV44">
        <v>421</v>
      </c>
      <c r="IW44">
        <v>430</v>
      </c>
      <c r="IX44">
        <v>431</v>
      </c>
      <c r="IY44">
        <v>432</v>
      </c>
      <c r="IZ44">
        <v>433</v>
      </c>
      <c r="JA44">
        <v>439</v>
      </c>
      <c r="JB44">
        <v>440</v>
      </c>
      <c r="JC44">
        <v>441</v>
      </c>
      <c r="JD44">
        <v>442</v>
      </c>
      <c r="JE44">
        <v>443</v>
      </c>
      <c r="JF44">
        <v>444</v>
      </c>
      <c r="JG44">
        <v>449</v>
      </c>
      <c r="JH44">
        <v>450</v>
      </c>
      <c r="JI44">
        <v>451</v>
      </c>
      <c r="JJ44">
        <v>452</v>
      </c>
      <c r="JK44">
        <v>453</v>
      </c>
      <c r="JL44">
        <v>454</v>
      </c>
      <c r="JM44">
        <v>460</v>
      </c>
      <c r="JN44">
        <v>461</v>
      </c>
      <c r="JO44">
        <v>462</v>
      </c>
      <c r="JP44">
        <v>470</v>
      </c>
      <c r="JQ44">
        <v>471</v>
      </c>
      <c r="JR44">
        <v>472</v>
      </c>
      <c r="JS44">
        <v>480</v>
      </c>
      <c r="JT44">
        <v>481</v>
      </c>
      <c r="JU44">
        <v>482</v>
      </c>
      <c r="JV44">
        <v>483</v>
      </c>
      <c r="JW44">
        <v>484</v>
      </c>
      <c r="JX44">
        <v>485</v>
      </c>
      <c r="JY44">
        <v>489</v>
      </c>
      <c r="JZ44">
        <v>490</v>
      </c>
      <c r="KA44">
        <v>491</v>
      </c>
      <c r="KB44">
        <v>500</v>
      </c>
      <c r="KC44">
        <v>501</v>
      </c>
      <c r="KD44">
        <v>510</v>
      </c>
      <c r="KE44">
        <v>511</v>
      </c>
      <c r="KF44">
        <v>512</v>
      </c>
      <c r="KG44">
        <v>513</v>
      </c>
      <c r="KH44">
        <v>520</v>
      </c>
      <c r="KI44">
        <v>521</v>
      </c>
      <c r="KJ44">
        <v>522</v>
      </c>
      <c r="KK44">
        <v>530</v>
      </c>
      <c r="KL44">
        <v>531</v>
      </c>
      <c r="KM44">
        <v>532</v>
      </c>
      <c r="KN44">
        <v>533</v>
      </c>
      <c r="KO44">
        <v>534</v>
      </c>
      <c r="KP44">
        <v>535</v>
      </c>
      <c r="KQ44">
        <v>536</v>
      </c>
      <c r="KR44">
        <v>540</v>
      </c>
      <c r="KS44">
        <v>541</v>
      </c>
      <c r="KT44">
        <v>542</v>
      </c>
      <c r="KU44">
        <v>543</v>
      </c>
      <c r="KV44">
        <v>549</v>
      </c>
      <c r="KW44">
        <v>550</v>
      </c>
      <c r="KX44">
        <v>551</v>
      </c>
      <c r="KY44">
        <v>552</v>
      </c>
      <c r="KZ44">
        <v>553</v>
      </c>
      <c r="LA44">
        <v>559</v>
      </c>
      <c r="LB44">
        <v>560</v>
      </c>
      <c r="LC44">
        <v>561</v>
      </c>
      <c r="LD44">
        <v>562</v>
      </c>
      <c r="LE44">
        <v>563</v>
      </c>
      <c r="LF44">
        <v>564</v>
      </c>
      <c r="LG44">
        <v>565</v>
      </c>
      <c r="LH44">
        <v>566</v>
      </c>
      <c r="LI44">
        <v>569</v>
      </c>
      <c r="LJ44">
        <v>570</v>
      </c>
      <c r="LK44">
        <v>571</v>
      </c>
      <c r="LL44">
        <v>572</v>
      </c>
      <c r="LM44">
        <v>573</v>
      </c>
      <c r="LN44">
        <v>574</v>
      </c>
      <c r="LO44">
        <v>579</v>
      </c>
      <c r="LP44">
        <v>580</v>
      </c>
      <c r="LQ44">
        <v>581</v>
      </c>
      <c r="LR44">
        <v>582</v>
      </c>
      <c r="LS44">
        <v>583</v>
      </c>
      <c r="LT44">
        <v>584</v>
      </c>
      <c r="LU44">
        <v>585</v>
      </c>
      <c r="LV44">
        <v>586</v>
      </c>
      <c r="LW44">
        <v>589</v>
      </c>
      <c r="LX44">
        <v>590</v>
      </c>
      <c r="LY44">
        <v>591</v>
      </c>
      <c r="LZ44">
        <v>592</v>
      </c>
      <c r="MA44">
        <v>593</v>
      </c>
      <c r="MB44">
        <v>600</v>
      </c>
      <c r="MC44">
        <v>601</v>
      </c>
      <c r="MD44">
        <v>602</v>
      </c>
      <c r="ME44">
        <v>603</v>
      </c>
      <c r="MF44">
        <v>604</v>
      </c>
      <c r="MG44">
        <v>605</v>
      </c>
      <c r="MH44">
        <v>606</v>
      </c>
      <c r="MI44">
        <v>607</v>
      </c>
      <c r="MJ44">
        <v>608</v>
      </c>
      <c r="MK44">
        <v>609</v>
      </c>
      <c r="ML44">
        <v>610</v>
      </c>
      <c r="MM44">
        <v>611</v>
      </c>
      <c r="MN44">
        <v>612</v>
      </c>
      <c r="MO44">
        <v>619</v>
      </c>
      <c r="MP44">
        <v>620</v>
      </c>
      <c r="MQ44">
        <v>621</v>
      </c>
      <c r="MR44">
        <v>622</v>
      </c>
      <c r="MS44">
        <v>630</v>
      </c>
      <c r="MT44">
        <v>631</v>
      </c>
      <c r="MU44">
        <v>632</v>
      </c>
      <c r="MV44">
        <v>640</v>
      </c>
      <c r="MW44">
        <v>641</v>
      </c>
      <c r="MX44">
        <v>642</v>
      </c>
      <c r="MY44">
        <v>643</v>
      </c>
      <c r="MZ44">
        <v>649</v>
      </c>
      <c r="NA44">
        <v>650</v>
      </c>
      <c r="NB44">
        <v>651</v>
      </c>
      <c r="NC44">
        <v>652</v>
      </c>
      <c r="ND44">
        <v>660</v>
      </c>
      <c r="NE44">
        <v>661</v>
      </c>
      <c r="NF44">
        <v>662</v>
      </c>
      <c r="NG44">
        <v>663</v>
      </c>
      <c r="NH44">
        <v>670</v>
      </c>
      <c r="NI44">
        <v>671</v>
      </c>
      <c r="NJ44">
        <v>672</v>
      </c>
      <c r="NK44">
        <v>673</v>
      </c>
      <c r="NL44">
        <v>674</v>
      </c>
      <c r="NM44">
        <v>675</v>
      </c>
      <c r="NN44">
        <v>680</v>
      </c>
      <c r="NO44">
        <v>681</v>
      </c>
      <c r="NP44">
        <v>682</v>
      </c>
      <c r="NQ44">
        <v>690</v>
      </c>
      <c r="NR44">
        <v>691</v>
      </c>
      <c r="NS44">
        <v>692</v>
      </c>
      <c r="NT44">
        <v>693</v>
      </c>
      <c r="NU44">
        <v>694</v>
      </c>
      <c r="NV44">
        <v>700</v>
      </c>
      <c r="NW44">
        <v>701</v>
      </c>
      <c r="NX44">
        <v>702</v>
      </c>
      <c r="NY44">
        <v>703</v>
      </c>
      <c r="NZ44">
        <v>704</v>
      </c>
      <c r="OA44">
        <v>705</v>
      </c>
      <c r="OB44">
        <v>709</v>
      </c>
      <c r="OC44">
        <v>710</v>
      </c>
      <c r="OD44">
        <v>711</v>
      </c>
      <c r="OE44">
        <v>712</v>
      </c>
      <c r="OF44">
        <v>720</v>
      </c>
      <c r="OG44">
        <v>721</v>
      </c>
      <c r="OH44">
        <v>722</v>
      </c>
      <c r="OI44">
        <v>723</v>
      </c>
      <c r="OJ44">
        <v>724</v>
      </c>
      <c r="OK44">
        <v>725</v>
      </c>
      <c r="OL44">
        <v>726</v>
      </c>
      <c r="OM44">
        <v>727</v>
      </c>
      <c r="ON44">
        <v>728</v>
      </c>
      <c r="OO44">
        <v>729</v>
      </c>
      <c r="OP44">
        <v>730</v>
      </c>
      <c r="OQ44">
        <v>731</v>
      </c>
      <c r="OR44">
        <v>740</v>
      </c>
      <c r="OS44">
        <v>741</v>
      </c>
      <c r="OT44">
        <v>742</v>
      </c>
      <c r="OU44">
        <v>743</v>
      </c>
      <c r="OV44">
        <v>744</v>
      </c>
      <c r="OW44">
        <v>745</v>
      </c>
      <c r="OX44">
        <v>746</v>
      </c>
      <c r="OY44">
        <v>749</v>
      </c>
      <c r="OZ44">
        <v>750</v>
      </c>
      <c r="PA44">
        <v>751</v>
      </c>
      <c r="PB44">
        <v>752</v>
      </c>
      <c r="PC44">
        <v>753</v>
      </c>
      <c r="PD44">
        <v>759</v>
      </c>
      <c r="PE44">
        <v>760</v>
      </c>
      <c r="PF44">
        <v>761</v>
      </c>
      <c r="PG44">
        <v>762</v>
      </c>
      <c r="PH44">
        <v>763</v>
      </c>
      <c r="PI44">
        <v>764</v>
      </c>
      <c r="PJ44">
        <v>765</v>
      </c>
      <c r="PK44">
        <v>766</v>
      </c>
      <c r="PL44">
        <v>767</v>
      </c>
      <c r="PM44">
        <v>769</v>
      </c>
      <c r="PN44">
        <v>770</v>
      </c>
      <c r="PO44">
        <v>771</v>
      </c>
      <c r="PP44">
        <v>772</v>
      </c>
      <c r="PQ44">
        <v>773</v>
      </c>
      <c r="PR44">
        <v>780</v>
      </c>
      <c r="PS44">
        <v>781</v>
      </c>
      <c r="PT44">
        <v>782</v>
      </c>
      <c r="PU44">
        <v>783</v>
      </c>
      <c r="PV44">
        <v>784</v>
      </c>
      <c r="PW44">
        <v>785</v>
      </c>
      <c r="PX44">
        <v>789</v>
      </c>
      <c r="PY44">
        <v>790</v>
      </c>
      <c r="PZ44">
        <v>791</v>
      </c>
      <c r="QA44">
        <v>792</v>
      </c>
      <c r="QB44">
        <v>793</v>
      </c>
      <c r="QC44">
        <v>794</v>
      </c>
      <c r="QD44">
        <v>795</v>
      </c>
      <c r="QE44">
        <v>796</v>
      </c>
      <c r="QF44">
        <v>799</v>
      </c>
      <c r="QG44">
        <v>800</v>
      </c>
      <c r="QH44">
        <v>801</v>
      </c>
      <c r="QI44">
        <v>802</v>
      </c>
      <c r="QJ44">
        <v>803</v>
      </c>
      <c r="QK44">
        <v>804</v>
      </c>
      <c r="QL44">
        <v>805</v>
      </c>
      <c r="QM44">
        <v>806</v>
      </c>
      <c r="QN44">
        <v>809</v>
      </c>
      <c r="QO44">
        <v>810</v>
      </c>
      <c r="QP44">
        <v>811</v>
      </c>
      <c r="QQ44">
        <v>812</v>
      </c>
      <c r="QR44">
        <v>813</v>
      </c>
      <c r="QS44">
        <v>814</v>
      </c>
      <c r="QT44">
        <v>815</v>
      </c>
      <c r="QU44">
        <v>816</v>
      </c>
      <c r="QV44">
        <v>817</v>
      </c>
      <c r="QW44">
        <v>818</v>
      </c>
      <c r="QX44">
        <v>819</v>
      </c>
      <c r="QY44">
        <v>820</v>
      </c>
      <c r="QZ44">
        <v>821</v>
      </c>
      <c r="RA44">
        <v>822</v>
      </c>
      <c r="RB44">
        <v>823</v>
      </c>
      <c r="RC44">
        <v>824</v>
      </c>
      <c r="RD44">
        <v>829</v>
      </c>
      <c r="RE44">
        <v>830</v>
      </c>
      <c r="RF44">
        <v>831</v>
      </c>
      <c r="RG44">
        <v>832</v>
      </c>
      <c r="RH44">
        <v>833</v>
      </c>
      <c r="RI44">
        <v>834</v>
      </c>
      <c r="RJ44">
        <v>835</v>
      </c>
      <c r="RK44">
        <v>836</v>
      </c>
      <c r="RL44">
        <v>840</v>
      </c>
      <c r="RM44">
        <v>841</v>
      </c>
      <c r="RN44">
        <v>842</v>
      </c>
      <c r="RO44">
        <v>849</v>
      </c>
      <c r="RP44">
        <v>850</v>
      </c>
      <c r="RQ44">
        <v>851</v>
      </c>
      <c r="RR44">
        <v>852</v>
      </c>
      <c r="RS44">
        <v>853</v>
      </c>
      <c r="RT44">
        <v>854</v>
      </c>
      <c r="RU44">
        <v>855</v>
      </c>
      <c r="RV44">
        <v>859</v>
      </c>
      <c r="RW44">
        <v>860</v>
      </c>
      <c r="RX44">
        <v>861</v>
      </c>
      <c r="RY44">
        <v>862</v>
      </c>
      <c r="RZ44">
        <v>870</v>
      </c>
      <c r="SA44">
        <v>871</v>
      </c>
      <c r="SB44">
        <v>872</v>
      </c>
      <c r="SC44">
        <v>880</v>
      </c>
      <c r="SD44">
        <v>881</v>
      </c>
      <c r="SE44">
        <v>882</v>
      </c>
      <c r="SF44">
        <v>889</v>
      </c>
      <c r="SG44">
        <v>890</v>
      </c>
      <c r="SH44">
        <v>891</v>
      </c>
      <c r="SI44">
        <v>900</v>
      </c>
      <c r="SJ44">
        <v>901</v>
      </c>
      <c r="SK44">
        <v>902</v>
      </c>
      <c r="SL44">
        <v>903</v>
      </c>
      <c r="SM44">
        <v>909</v>
      </c>
      <c r="SN44">
        <v>910</v>
      </c>
      <c r="SO44">
        <v>911</v>
      </c>
      <c r="SP44">
        <v>912</v>
      </c>
      <c r="SQ44">
        <v>920</v>
      </c>
      <c r="SR44">
        <v>921</v>
      </c>
      <c r="SS44">
        <v>922</v>
      </c>
      <c r="ST44">
        <v>923</v>
      </c>
      <c r="SU44">
        <v>929</v>
      </c>
      <c r="SV44">
        <v>931</v>
      </c>
      <c r="SW44">
        <v>932</v>
      </c>
      <c r="SX44">
        <v>933</v>
      </c>
      <c r="SY44">
        <v>934</v>
      </c>
      <c r="SZ44">
        <v>939</v>
      </c>
      <c r="TA44">
        <v>941</v>
      </c>
      <c r="TB44">
        <v>942</v>
      </c>
      <c r="TC44">
        <v>943</v>
      </c>
      <c r="TD44">
        <v>949</v>
      </c>
      <c r="TE44">
        <v>950</v>
      </c>
      <c r="TF44">
        <v>951</v>
      </c>
      <c r="TG44">
        <v>952</v>
      </c>
      <c r="TH44">
        <v>959</v>
      </c>
      <c r="TI44">
        <v>961</v>
      </c>
      <c r="TJ44">
        <v>969</v>
      </c>
      <c r="TK44">
        <v>971</v>
      </c>
      <c r="TL44">
        <v>972</v>
      </c>
      <c r="TM44">
        <v>973</v>
      </c>
      <c r="TN44">
        <v>981</v>
      </c>
      <c r="TO44">
        <v>982</v>
      </c>
      <c r="TP44">
        <v>999</v>
      </c>
    </row>
    <row r="45" spans="1:537" x14ac:dyDescent="0.15">
      <c r="A45" s="10" t="s">
        <v>1090</v>
      </c>
      <c r="B45" s="10" t="s">
        <v>1624</v>
      </c>
      <c r="C45" s="10" t="s">
        <v>1286</v>
      </c>
      <c r="D45" s="10" t="s">
        <v>1373</v>
      </c>
      <c r="E45" s="10" t="s">
        <v>1445</v>
      </c>
      <c r="F45" s="10" t="s">
        <v>1091</v>
      </c>
      <c r="G45" s="10" t="s">
        <v>1190</v>
      </c>
      <c r="H45" s="10" t="s">
        <v>1287</v>
      </c>
      <c r="I45" s="10" t="s">
        <v>1374</v>
      </c>
      <c r="J45" s="10" t="s">
        <v>1446</v>
      </c>
      <c r="K45" s="10" t="s">
        <v>1503</v>
      </c>
      <c r="L45" s="10" t="s">
        <v>1092</v>
      </c>
      <c r="M45" s="10" t="s">
        <v>1191</v>
      </c>
      <c r="N45" s="10" t="s">
        <v>1288</v>
      </c>
      <c r="O45" s="10" t="s">
        <v>1093</v>
      </c>
      <c r="P45" s="10" t="s">
        <v>1192</v>
      </c>
      <c r="Q45" s="10" t="s">
        <v>1289</v>
      </c>
      <c r="R45" s="10" t="s">
        <v>1094</v>
      </c>
      <c r="S45" s="10" t="s">
        <v>1193</v>
      </c>
      <c r="T45" s="10" t="s">
        <v>1290</v>
      </c>
      <c r="U45" s="10" t="s">
        <v>1375</v>
      </c>
      <c r="V45" s="10" t="s">
        <v>1447</v>
      </c>
      <c r="W45" s="10" t="s">
        <v>1504</v>
      </c>
      <c r="X45" s="10" t="s">
        <v>1546</v>
      </c>
      <c r="Y45" s="10" t="s">
        <v>1095</v>
      </c>
      <c r="Z45" s="10" t="s">
        <v>1194</v>
      </c>
      <c r="AA45" s="10" t="s">
        <v>1291</v>
      </c>
      <c r="AB45" s="10" t="s">
        <v>1376</v>
      </c>
      <c r="AC45" s="10" t="s">
        <v>1448</v>
      </c>
      <c r="AD45" s="10" t="s">
        <v>1505</v>
      </c>
      <c r="AE45" s="10" t="s">
        <v>1547</v>
      </c>
      <c r="AF45" s="10" t="s">
        <v>1096</v>
      </c>
      <c r="AG45" s="10" t="s">
        <v>1195</v>
      </c>
      <c r="AH45" s="10" t="s">
        <v>1292</v>
      </c>
      <c r="AI45" s="10" t="s">
        <v>1377</v>
      </c>
      <c r="AJ45" s="10" t="s">
        <v>1449</v>
      </c>
      <c r="AK45" s="10" t="s">
        <v>1506</v>
      </c>
      <c r="AL45" s="10" t="s">
        <v>1548</v>
      </c>
      <c r="AM45" s="10" t="s">
        <v>1582</v>
      </c>
      <c r="AN45" s="10" t="s">
        <v>1601</v>
      </c>
      <c r="AO45" s="10" t="s">
        <v>1614</v>
      </c>
      <c r="AP45" s="10" t="s">
        <v>1097</v>
      </c>
      <c r="AQ45" s="10" t="s">
        <v>1196</v>
      </c>
      <c r="AR45" s="10" t="s">
        <v>1293</v>
      </c>
      <c r="AS45" s="10" t="s">
        <v>1378</v>
      </c>
      <c r="AT45" s="10" t="s">
        <v>1450</v>
      </c>
      <c r="AU45" s="10" t="s">
        <v>1507</v>
      </c>
      <c r="AV45" s="10" t="s">
        <v>1098</v>
      </c>
      <c r="AW45" s="10" t="s">
        <v>1197</v>
      </c>
      <c r="AX45" s="10" t="s">
        <v>1294</v>
      </c>
      <c r="AY45" s="10" t="s">
        <v>1379</v>
      </c>
      <c r="AZ45" s="10" t="s">
        <v>1451</v>
      </c>
      <c r="BA45" s="10" t="s">
        <v>1508</v>
      </c>
      <c r="BB45" s="10" t="s">
        <v>1549</v>
      </c>
      <c r="BC45" s="10" t="s">
        <v>1583</v>
      </c>
      <c r="BD45" s="10" t="s">
        <v>1602</v>
      </c>
      <c r="BE45" s="10" t="s">
        <v>1615</v>
      </c>
      <c r="BF45" s="10" t="s">
        <v>1099</v>
      </c>
      <c r="BG45" s="10" t="s">
        <v>1198</v>
      </c>
      <c r="BH45" s="10" t="s">
        <v>1295</v>
      </c>
      <c r="BI45" s="10" t="s">
        <v>1380</v>
      </c>
      <c r="BJ45" s="10" t="s">
        <v>1452</v>
      </c>
      <c r="BK45" s="10" t="s">
        <v>1509</v>
      </c>
      <c r="BL45" s="10" t="s">
        <v>1550</v>
      </c>
      <c r="BM45" s="10" t="s">
        <v>1100</v>
      </c>
      <c r="BN45" s="10" t="s">
        <v>1199</v>
      </c>
      <c r="BO45" s="10" t="s">
        <v>1296</v>
      </c>
      <c r="BP45" s="10" t="s">
        <v>1381</v>
      </c>
      <c r="BQ45" s="10" t="s">
        <v>1453</v>
      </c>
      <c r="BR45" s="10" t="s">
        <v>1510</v>
      </c>
      <c r="BS45" s="10" t="s">
        <v>1551</v>
      </c>
      <c r="BT45" s="10" t="s">
        <v>1584</v>
      </c>
      <c r="BU45" s="10" t="s">
        <v>1603</v>
      </c>
      <c r="BV45" s="10" t="s">
        <v>1616</v>
      </c>
      <c r="BW45" s="10" t="s">
        <v>1101</v>
      </c>
      <c r="BX45" s="10" t="s">
        <v>1200</v>
      </c>
      <c r="BY45" s="10" t="s">
        <v>1297</v>
      </c>
      <c r="BZ45" s="10" t="s">
        <v>1382</v>
      </c>
      <c r="CA45" s="10" t="s">
        <v>1454</v>
      </c>
      <c r="CB45" s="10" t="s">
        <v>1102</v>
      </c>
      <c r="CC45" s="10" t="s">
        <v>1201</v>
      </c>
      <c r="CD45" s="10" t="s">
        <v>1298</v>
      </c>
      <c r="CE45" s="10" t="s">
        <v>1383</v>
      </c>
      <c r="CF45" s="10" t="s">
        <v>1455</v>
      </c>
      <c r="CG45" s="10" t="s">
        <v>1103</v>
      </c>
      <c r="CH45" s="10" t="s">
        <v>1202</v>
      </c>
      <c r="CI45" s="10" t="s">
        <v>1299</v>
      </c>
      <c r="CJ45" s="10" t="s">
        <v>1384</v>
      </c>
      <c r="CK45" s="10" t="s">
        <v>1456</v>
      </c>
      <c r="CL45" s="10" t="s">
        <v>1511</v>
      </c>
      <c r="CM45" s="10" t="s">
        <v>1552</v>
      </c>
      <c r="CN45" s="10" t="s">
        <v>1104</v>
      </c>
      <c r="CO45" s="10" t="s">
        <v>1203</v>
      </c>
      <c r="CP45" s="10" t="s">
        <v>1300</v>
      </c>
      <c r="CQ45" s="10" t="s">
        <v>1385</v>
      </c>
      <c r="CR45" s="10" t="s">
        <v>1457</v>
      </c>
      <c r="CS45" s="10" t="s">
        <v>1105</v>
      </c>
      <c r="CT45" s="10" t="s">
        <v>1204</v>
      </c>
      <c r="CU45" s="10" t="s">
        <v>1301</v>
      </c>
      <c r="CV45" s="10" t="s">
        <v>1386</v>
      </c>
      <c r="CW45" s="10" t="s">
        <v>1458</v>
      </c>
      <c r="CX45" s="10" t="s">
        <v>1512</v>
      </c>
      <c r="CY45" s="10" t="s">
        <v>1553</v>
      </c>
      <c r="CZ45" s="10" t="s">
        <v>1585</v>
      </c>
      <c r="DA45" s="10" t="s">
        <v>1106</v>
      </c>
      <c r="DB45" s="10" t="s">
        <v>1205</v>
      </c>
      <c r="DC45" s="10" t="s">
        <v>1302</v>
      </c>
      <c r="DD45" s="10" t="s">
        <v>1387</v>
      </c>
      <c r="DE45" s="10" t="s">
        <v>1459</v>
      </c>
      <c r="DF45" s="10" t="s">
        <v>1513</v>
      </c>
      <c r="DG45" s="10" t="s">
        <v>1107</v>
      </c>
      <c r="DH45" s="10" t="s">
        <v>1206</v>
      </c>
      <c r="DI45" s="10" t="s">
        <v>1303</v>
      </c>
      <c r="DJ45" s="10" t="s">
        <v>1388</v>
      </c>
      <c r="DK45" s="10" t="s">
        <v>1460</v>
      </c>
      <c r="DL45" s="10" t="s">
        <v>1514</v>
      </c>
      <c r="DM45" s="10" t="s">
        <v>1554</v>
      </c>
      <c r="DN45" s="10" t="s">
        <v>1108</v>
      </c>
      <c r="DO45" s="10" t="s">
        <v>1207</v>
      </c>
      <c r="DP45" s="10" t="s">
        <v>1304</v>
      </c>
      <c r="DQ45" s="10" t="s">
        <v>1389</v>
      </c>
      <c r="DR45" s="10" t="s">
        <v>1461</v>
      </c>
      <c r="DS45" s="10" t="s">
        <v>1109</v>
      </c>
      <c r="DT45" s="10" t="s">
        <v>1208</v>
      </c>
      <c r="DU45" s="10" t="s">
        <v>1305</v>
      </c>
      <c r="DV45" s="10" t="s">
        <v>1390</v>
      </c>
      <c r="DW45" s="10" t="s">
        <v>1462</v>
      </c>
      <c r="DX45" s="10" t="s">
        <v>1515</v>
      </c>
      <c r="DY45" s="10" t="s">
        <v>1555</v>
      </c>
      <c r="DZ45" s="10" t="s">
        <v>1586</v>
      </c>
      <c r="EA45" s="10" t="s">
        <v>1604</v>
      </c>
      <c r="EB45" s="10" t="s">
        <v>1617</v>
      </c>
      <c r="EC45" s="10" t="s">
        <v>1110</v>
      </c>
      <c r="ED45" s="10" t="s">
        <v>1209</v>
      </c>
      <c r="EE45" s="10" t="s">
        <v>1306</v>
      </c>
      <c r="EF45" s="10" t="s">
        <v>1391</v>
      </c>
      <c r="EG45" s="10" t="s">
        <v>1463</v>
      </c>
      <c r="EH45" s="10" t="s">
        <v>1516</v>
      </c>
      <c r="EI45" s="10" t="s">
        <v>1556</v>
      </c>
      <c r="EJ45" s="10" t="s">
        <v>1587</v>
      </c>
      <c r="EK45" s="10" t="s">
        <v>1605</v>
      </c>
      <c r="EL45" s="10" t="s">
        <v>1618</v>
      </c>
      <c r="EM45" s="10" t="s">
        <v>1111</v>
      </c>
      <c r="EN45" s="10" t="s">
        <v>1210</v>
      </c>
      <c r="EO45" s="10" t="s">
        <v>1307</v>
      </c>
      <c r="EP45" s="10" t="s">
        <v>1392</v>
      </c>
      <c r="EQ45" s="10" t="s">
        <v>1464</v>
      </c>
      <c r="ER45" s="10" t="s">
        <v>1517</v>
      </c>
      <c r="ES45" s="10" t="s">
        <v>1557</v>
      </c>
      <c r="ET45" s="10" t="s">
        <v>1112</v>
      </c>
      <c r="EU45" s="10" t="s">
        <v>1211</v>
      </c>
      <c r="EV45" s="10" t="s">
        <v>1308</v>
      </c>
      <c r="EW45" s="10" t="s">
        <v>1393</v>
      </c>
      <c r="EX45" s="10" t="s">
        <v>438</v>
      </c>
      <c r="EY45" s="10" t="s">
        <v>1518</v>
      </c>
      <c r="EZ45" s="10" t="s">
        <v>1558</v>
      </c>
      <c r="FA45" s="10" t="s">
        <v>1113</v>
      </c>
      <c r="FB45" s="10" t="s">
        <v>1212</v>
      </c>
      <c r="FC45" s="10" t="s">
        <v>1309</v>
      </c>
      <c r="FD45" s="10" t="s">
        <v>1394</v>
      </c>
      <c r="FE45" s="10" t="s">
        <v>1465</v>
      </c>
      <c r="FF45" s="10" t="s">
        <v>1519</v>
      </c>
      <c r="FG45" s="10" t="s">
        <v>1559</v>
      </c>
      <c r="FH45" s="10" t="s">
        <v>1588</v>
      </c>
      <c r="FI45" s="10" t="s">
        <v>1606</v>
      </c>
      <c r="FJ45" s="10" t="s">
        <v>1619</v>
      </c>
      <c r="FK45" s="10" t="s">
        <v>1114</v>
      </c>
      <c r="FL45" s="10" t="s">
        <v>1213</v>
      </c>
      <c r="FM45" s="10" t="s">
        <v>1310</v>
      </c>
      <c r="FN45" s="10" t="s">
        <v>1395</v>
      </c>
      <c r="FO45" s="10" t="s">
        <v>1466</v>
      </c>
      <c r="FP45" s="10" t="s">
        <v>1115</v>
      </c>
      <c r="FQ45" s="10" t="s">
        <v>1214</v>
      </c>
      <c r="FR45" s="10" t="s">
        <v>1311</v>
      </c>
      <c r="FS45" s="10" t="s">
        <v>1396</v>
      </c>
      <c r="FT45" s="10" t="s">
        <v>1467</v>
      </c>
      <c r="FU45" s="10" t="s">
        <v>1520</v>
      </c>
      <c r="FV45" s="10" t="s">
        <v>1560</v>
      </c>
      <c r="FW45" s="10" t="s">
        <v>1589</v>
      </c>
      <c r="FX45" s="10" t="s">
        <v>1607</v>
      </c>
      <c r="FY45" s="10" t="s">
        <v>1116</v>
      </c>
      <c r="FZ45" s="10" t="s">
        <v>437</v>
      </c>
      <c r="GA45" s="10" t="s">
        <v>1312</v>
      </c>
      <c r="GB45" s="10" t="s">
        <v>1397</v>
      </c>
      <c r="GC45" s="10" t="s">
        <v>1468</v>
      </c>
      <c r="GD45" s="10" t="s">
        <v>1521</v>
      </c>
      <c r="GE45" s="10" t="s">
        <v>1561</v>
      </c>
      <c r="GF45" s="10" t="s">
        <v>1117</v>
      </c>
      <c r="GG45" s="10" t="s">
        <v>1215</v>
      </c>
      <c r="GH45" s="10" t="s">
        <v>1313</v>
      </c>
      <c r="GI45" s="10" t="s">
        <v>1398</v>
      </c>
      <c r="GJ45" s="10" t="s">
        <v>1469</v>
      </c>
      <c r="GK45" s="10" t="s">
        <v>1522</v>
      </c>
      <c r="GL45" s="10" t="s">
        <v>1562</v>
      </c>
      <c r="GM45" s="10" t="s">
        <v>1118</v>
      </c>
      <c r="GN45" s="10" t="s">
        <v>1216</v>
      </c>
      <c r="GO45" s="10" t="s">
        <v>1314</v>
      </c>
      <c r="GP45" s="10" t="s">
        <v>1399</v>
      </c>
      <c r="GQ45" s="10" t="s">
        <v>1470</v>
      </c>
      <c r="GR45" s="10" t="s">
        <v>1523</v>
      </c>
      <c r="GS45" s="10" t="s">
        <v>1563</v>
      </c>
      <c r="GT45" s="10" t="s">
        <v>1590</v>
      </c>
      <c r="GU45" s="10" t="s">
        <v>1608</v>
      </c>
      <c r="GV45" s="10" t="s">
        <v>1119</v>
      </c>
      <c r="GW45" s="10" t="s">
        <v>1217</v>
      </c>
      <c r="GX45" s="10" t="s">
        <v>1315</v>
      </c>
      <c r="GY45" s="10" t="s">
        <v>1400</v>
      </c>
      <c r="GZ45" s="10" t="s">
        <v>1120</v>
      </c>
      <c r="HA45" s="10" t="s">
        <v>1218</v>
      </c>
      <c r="HB45" s="10" t="s">
        <v>1316</v>
      </c>
      <c r="HC45" s="10" t="s">
        <v>1401</v>
      </c>
      <c r="HD45" s="10" t="s">
        <v>1471</v>
      </c>
      <c r="HE45" s="10" t="s">
        <v>1524</v>
      </c>
      <c r="HF45" s="10" t="s">
        <v>1564</v>
      </c>
      <c r="HG45" s="10" t="s">
        <v>1121</v>
      </c>
      <c r="HH45" s="10" t="s">
        <v>1219</v>
      </c>
      <c r="HI45" s="10" t="s">
        <v>1317</v>
      </c>
      <c r="HJ45" s="10" t="s">
        <v>1402</v>
      </c>
      <c r="HK45" s="10" t="s">
        <v>1472</v>
      </c>
      <c r="HL45" s="10" t="s">
        <v>1525</v>
      </c>
      <c r="HM45" s="10" t="s">
        <v>1565</v>
      </c>
      <c r="HN45" s="10" t="s">
        <v>1591</v>
      </c>
      <c r="HO45" s="10" t="s">
        <v>1609</v>
      </c>
      <c r="HP45" s="10" t="s">
        <v>1620</v>
      </c>
      <c r="HQ45" s="10" t="s">
        <v>1122</v>
      </c>
      <c r="HR45" s="10" t="s">
        <v>1220</v>
      </c>
      <c r="HS45" s="10" t="s">
        <v>1123</v>
      </c>
      <c r="HT45" s="10" t="s">
        <v>1221</v>
      </c>
      <c r="HU45" s="10" t="s">
        <v>1124</v>
      </c>
      <c r="HV45" s="10" t="s">
        <v>1222</v>
      </c>
      <c r="HW45" s="10" t="s">
        <v>1125</v>
      </c>
      <c r="HX45" s="10" t="s">
        <v>1223</v>
      </c>
      <c r="HY45" s="10" t="s">
        <v>1318</v>
      </c>
      <c r="HZ45" s="10" t="s">
        <v>1403</v>
      </c>
      <c r="IA45" s="10" t="s">
        <v>1126</v>
      </c>
      <c r="IB45" s="10" t="s">
        <v>1224</v>
      </c>
      <c r="IC45" s="10" t="s">
        <v>1319</v>
      </c>
      <c r="ID45" s="10" t="s">
        <v>1404</v>
      </c>
      <c r="IE45" s="10" t="s">
        <v>1127</v>
      </c>
      <c r="IF45" s="10" t="s">
        <v>1225</v>
      </c>
      <c r="IG45" s="10" t="s">
        <v>1320</v>
      </c>
      <c r="IH45" s="10" t="s">
        <v>1405</v>
      </c>
      <c r="II45" s="10" t="s">
        <v>1128</v>
      </c>
      <c r="IJ45" s="10" t="s">
        <v>1226</v>
      </c>
      <c r="IK45" s="10" t="s">
        <v>1321</v>
      </c>
      <c r="IL45" s="10" t="s">
        <v>1129</v>
      </c>
      <c r="IM45" s="10" t="s">
        <v>1227</v>
      </c>
      <c r="IN45" s="10" t="s">
        <v>1130</v>
      </c>
      <c r="IO45" s="10" t="s">
        <v>1228</v>
      </c>
      <c r="IP45" s="10" t="s">
        <v>1322</v>
      </c>
      <c r="IQ45" s="10" t="s">
        <v>1406</v>
      </c>
      <c r="IR45" s="10" t="s">
        <v>1473</v>
      </c>
      <c r="IS45" s="10" t="s">
        <v>1526</v>
      </c>
      <c r="IT45" s="10" t="s">
        <v>1566</v>
      </c>
      <c r="IU45" s="10" t="s">
        <v>1131</v>
      </c>
      <c r="IV45" s="10" t="s">
        <v>1229</v>
      </c>
      <c r="IW45" s="10" t="s">
        <v>1132</v>
      </c>
      <c r="IX45" s="10" t="s">
        <v>1230</v>
      </c>
      <c r="IY45" s="10" t="s">
        <v>1323</v>
      </c>
      <c r="IZ45" s="10" t="s">
        <v>1407</v>
      </c>
      <c r="JA45" s="10" t="s">
        <v>1474</v>
      </c>
      <c r="JB45" s="10" t="s">
        <v>1133</v>
      </c>
      <c r="JC45" s="10" t="s">
        <v>1231</v>
      </c>
      <c r="JD45" s="10" t="s">
        <v>1324</v>
      </c>
      <c r="JE45" s="10" t="s">
        <v>1408</v>
      </c>
      <c r="JF45" s="10" t="s">
        <v>1475</v>
      </c>
      <c r="JG45" s="10" t="s">
        <v>1527</v>
      </c>
      <c r="JH45" s="10" t="s">
        <v>1134</v>
      </c>
      <c r="JI45" s="10" t="s">
        <v>1232</v>
      </c>
      <c r="JJ45" s="10" t="s">
        <v>1325</v>
      </c>
      <c r="JK45" s="10" t="s">
        <v>1409</v>
      </c>
      <c r="JL45" s="10" t="s">
        <v>1476</v>
      </c>
      <c r="JM45" s="10" t="s">
        <v>1135</v>
      </c>
      <c r="JN45" s="10" t="s">
        <v>1233</v>
      </c>
      <c r="JO45" s="10" t="s">
        <v>1326</v>
      </c>
      <c r="JP45" s="10" t="s">
        <v>1136</v>
      </c>
      <c r="JQ45" s="10" t="s">
        <v>1234</v>
      </c>
      <c r="JR45" s="10" t="s">
        <v>1327</v>
      </c>
      <c r="JS45" s="10" t="s">
        <v>1137</v>
      </c>
      <c r="JT45" s="10" t="s">
        <v>1235</v>
      </c>
      <c r="JU45" s="10" t="s">
        <v>1328</v>
      </c>
      <c r="JV45" s="10" t="s">
        <v>1410</v>
      </c>
      <c r="JW45" s="10" t="s">
        <v>1477</v>
      </c>
      <c r="JX45" s="10" t="s">
        <v>1528</v>
      </c>
      <c r="JY45" s="10" t="s">
        <v>1567</v>
      </c>
      <c r="JZ45" s="10" t="s">
        <v>1138</v>
      </c>
      <c r="KA45" s="10" t="s">
        <v>1236</v>
      </c>
      <c r="KB45" s="10" t="s">
        <v>1139</v>
      </c>
      <c r="KC45" s="10" t="s">
        <v>1237</v>
      </c>
      <c r="KD45" s="10" t="s">
        <v>1140</v>
      </c>
      <c r="KE45" s="10" t="s">
        <v>1238</v>
      </c>
      <c r="KF45" s="10" t="s">
        <v>1329</v>
      </c>
      <c r="KG45" s="10" t="s">
        <v>1411</v>
      </c>
      <c r="KH45" s="10" t="s">
        <v>1141</v>
      </c>
      <c r="KI45" s="10" t="s">
        <v>1239</v>
      </c>
      <c r="KJ45" s="10" t="s">
        <v>1330</v>
      </c>
      <c r="KK45" s="10" t="s">
        <v>1142</v>
      </c>
      <c r="KL45" s="10" t="s">
        <v>1240</v>
      </c>
      <c r="KM45" s="10" t="s">
        <v>1331</v>
      </c>
      <c r="KN45" s="10" t="s">
        <v>1412</v>
      </c>
      <c r="KO45" s="10" t="s">
        <v>1478</v>
      </c>
      <c r="KP45" s="10" t="s">
        <v>1529</v>
      </c>
      <c r="KQ45" s="10" t="s">
        <v>1568</v>
      </c>
      <c r="KR45" s="10" t="s">
        <v>1143</v>
      </c>
      <c r="KS45" s="10" t="s">
        <v>1241</v>
      </c>
      <c r="KT45" s="10" t="s">
        <v>1332</v>
      </c>
      <c r="KU45" s="10" t="s">
        <v>1413</v>
      </c>
      <c r="KV45" s="10" t="s">
        <v>1479</v>
      </c>
      <c r="KW45" s="10" t="s">
        <v>1144</v>
      </c>
      <c r="KX45" s="10" t="s">
        <v>1242</v>
      </c>
      <c r="KY45" s="10" t="s">
        <v>1333</v>
      </c>
      <c r="KZ45" s="10" t="s">
        <v>1414</v>
      </c>
      <c r="LA45" s="10" t="s">
        <v>1480</v>
      </c>
      <c r="LB45" s="10" t="s">
        <v>1145</v>
      </c>
      <c r="LC45" s="10" t="s">
        <v>1625</v>
      </c>
      <c r="LD45" s="10" t="s">
        <v>1334</v>
      </c>
      <c r="LE45" s="10" t="s">
        <v>1415</v>
      </c>
      <c r="LF45" s="10" t="s">
        <v>1481</v>
      </c>
      <c r="LG45" s="10" t="s">
        <v>1530</v>
      </c>
      <c r="LH45" s="10" t="s">
        <v>1626</v>
      </c>
      <c r="LI45" s="10" t="s">
        <v>1627</v>
      </c>
      <c r="LJ45" s="10" t="s">
        <v>1146</v>
      </c>
      <c r="LK45" s="10" t="s">
        <v>1244</v>
      </c>
      <c r="LL45" s="10" t="s">
        <v>1335</v>
      </c>
      <c r="LM45" s="10" t="s">
        <v>1416</v>
      </c>
      <c r="LN45" s="10" t="s">
        <v>1482</v>
      </c>
      <c r="LO45" s="10" t="s">
        <v>1531</v>
      </c>
      <c r="LP45" s="10" t="s">
        <v>1147</v>
      </c>
      <c r="LQ45" s="10" t="s">
        <v>1245</v>
      </c>
      <c r="LR45" s="10" t="s">
        <v>1336</v>
      </c>
      <c r="LS45" s="10" t="s">
        <v>1417</v>
      </c>
      <c r="LT45" s="10" t="s">
        <v>1483</v>
      </c>
      <c r="LU45" s="10" t="s">
        <v>1532</v>
      </c>
      <c r="LV45" s="10" t="s">
        <v>1570</v>
      </c>
      <c r="LW45" s="10" t="s">
        <v>1593</v>
      </c>
      <c r="LX45" s="10" t="s">
        <v>1148</v>
      </c>
      <c r="LY45" s="10" t="s">
        <v>1246</v>
      </c>
      <c r="LZ45" s="10" t="s">
        <v>1337</v>
      </c>
      <c r="MA45" s="10" t="s">
        <v>1418</v>
      </c>
      <c r="MB45" s="10" t="s">
        <v>1149</v>
      </c>
      <c r="MC45" s="10" t="s">
        <v>1247</v>
      </c>
      <c r="MD45" s="10" t="s">
        <v>1338</v>
      </c>
      <c r="ME45" s="10" t="s">
        <v>1419</v>
      </c>
      <c r="MF45" s="10" t="s">
        <v>1484</v>
      </c>
      <c r="MG45" s="10" t="s">
        <v>1533</v>
      </c>
      <c r="MH45" s="10" t="s">
        <v>1571</v>
      </c>
      <c r="MI45" s="10" t="s">
        <v>1594</v>
      </c>
      <c r="MJ45" s="10" t="s">
        <v>1610</v>
      </c>
      <c r="MK45" s="10" t="s">
        <v>1621</v>
      </c>
      <c r="ML45" s="10" t="s">
        <v>1150</v>
      </c>
      <c r="MM45" s="10" t="s">
        <v>1248</v>
      </c>
      <c r="MN45" s="10" t="s">
        <v>1339</v>
      </c>
      <c r="MO45" s="10" t="s">
        <v>1420</v>
      </c>
      <c r="MP45" s="10" t="s">
        <v>1151</v>
      </c>
      <c r="MQ45" s="10" t="s">
        <v>1249</v>
      </c>
      <c r="MR45" s="10" t="s">
        <v>1340</v>
      </c>
      <c r="MS45" s="10" t="s">
        <v>1152</v>
      </c>
      <c r="MT45" s="10" t="s">
        <v>1250</v>
      </c>
      <c r="MU45" s="10" t="s">
        <v>1341</v>
      </c>
      <c r="MV45" s="10" t="s">
        <v>1153</v>
      </c>
      <c r="MW45" s="10" t="s">
        <v>1251</v>
      </c>
      <c r="MX45" s="10" t="s">
        <v>1342</v>
      </c>
      <c r="MY45" s="10" t="s">
        <v>1421</v>
      </c>
      <c r="MZ45" s="10" t="s">
        <v>1485</v>
      </c>
      <c r="NA45" s="10" t="s">
        <v>1154</v>
      </c>
      <c r="NB45" s="10" t="s">
        <v>1252</v>
      </c>
      <c r="NC45" s="10" t="s">
        <v>1343</v>
      </c>
      <c r="ND45" s="10" t="s">
        <v>1155</v>
      </c>
      <c r="NE45" s="10" t="s">
        <v>1253</v>
      </c>
      <c r="NF45" s="10" t="s">
        <v>1344</v>
      </c>
      <c r="NG45" s="10" t="s">
        <v>1422</v>
      </c>
      <c r="NH45" s="10" t="s">
        <v>1156</v>
      </c>
      <c r="NI45" s="10" t="s">
        <v>1254</v>
      </c>
      <c r="NJ45" s="10" t="s">
        <v>1345</v>
      </c>
      <c r="NK45" s="10" t="s">
        <v>1423</v>
      </c>
      <c r="NL45" s="10" t="s">
        <v>1486</v>
      </c>
      <c r="NM45" s="10" t="s">
        <v>1534</v>
      </c>
      <c r="NN45" s="10" t="s">
        <v>1157</v>
      </c>
      <c r="NO45" s="10" t="s">
        <v>1255</v>
      </c>
      <c r="NP45" s="10" t="s">
        <v>1346</v>
      </c>
      <c r="NQ45" s="10" t="s">
        <v>1158</v>
      </c>
      <c r="NR45" s="10" t="s">
        <v>1256</v>
      </c>
      <c r="NS45" s="10" t="s">
        <v>1347</v>
      </c>
      <c r="NT45" s="10" t="s">
        <v>1424</v>
      </c>
      <c r="NU45" s="10" t="s">
        <v>1487</v>
      </c>
      <c r="NV45" s="10" t="s">
        <v>1159</v>
      </c>
      <c r="NW45" s="10" t="s">
        <v>1257</v>
      </c>
      <c r="NX45" s="10" t="s">
        <v>1348</v>
      </c>
      <c r="NY45" s="10" t="s">
        <v>1425</v>
      </c>
      <c r="NZ45" s="10" t="s">
        <v>1488</v>
      </c>
      <c r="OA45" s="10" t="s">
        <v>1535</v>
      </c>
      <c r="OB45" s="10" t="s">
        <v>1572</v>
      </c>
      <c r="OC45" s="10" t="s">
        <v>1160</v>
      </c>
      <c r="OD45" s="10" t="s">
        <v>1258</v>
      </c>
      <c r="OE45" s="10" t="s">
        <v>1349</v>
      </c>
      <c r="OF45" s="10" t="s">
        <v>1161</v>
      </c>
      <c r="OG45" s="10" t="s">
        <v>1259</v>
      </c>
      <c r="OH45" s="10" t="s">
        <v>1350</v>
      </c>
      <c r="OI45" s="10" t="s">
        <v>1426</v>
      </c>
      <c r="OJ45" s="10" t="s">
        <v>1489</v>
      </c>
      <c r="OK45" s="10" t="s">
        <v>1536</v>
      </c>
      <c r="OL45" s="10" t="s">
        <v>1573</v>
      </c>
      <c r="OM45" s="10" t="s">
        <v>1595</v>
      </c>
      <c r="ON45" s="10" t="s">
        <v>1611</v>
      </c>
      <c r="OO45" s="10" t="s">
        <v>1622</v>
      </c>
      <c r="OP45" s="10" t="s">
        <v>1162</v>
      </c>
      <c r="OQ45" s="10" t="s">
        <v>1260</v>
      </c>
      <c r="OR45" s="10" t="s">
        <v>1163</v>
      </c>
      <c r="OS45" s="10" t="s">
        <v>1261</v>
      </c>
      <c r="OT45" s="10" t="s">
        <v>1351</v>
      </c>
      <c r="OU45" s="10" t="s">
        <v>1427</v>
      </c>
      <c r="OV45" s="10" t="s">
        <v>1490</v>
      </c>
      <c r="OW45" s="10" t="s">
        <v>1537</v>
      </c>
      <c r="OX45" s="10" t="s">
        <v>1574</v>
      </c>
      <c r="OY45" s="10" t="s">
        <v>1596</v>
      </c>
      <c r="OZ45" s="10" t="s">
        <v>1164</v>
      </c>
      <c r="PA45" s="10" t="s">
        <v>1262</v>
      </c>
      <c r="PB45" s="10" t="s">
        <v>1352</v>
      </c>
      <c r="PC45" s="10" t="s">
        <v>1428</v>
      </c>
      <c r="PD45" s="10" t="s">
        <v>1491</v>
      </c>
      <c r="PE45" s="10" t="s">
        <v>1165</v>
      </c>
      <c r="PF45" s="10" t="s">
        <v>1263</v>
      </c>
      <c r="PG45" s="10" t="s">
        <v>1353</v>
      </c>
      <c r="PH45" s="10" t="s">
        <v>1429</v>
      </c>
      <c r="PI45" s="10" t="s">
        <v>1492</v>
      </c>
      <c r="PJ45" s="10" t="s">
        <v>1538</v>
      </c>
      <c r="PK45" s="10" t="s">
        <v>1575</v>
      </c>
      <c r="PL45" s="10" t="s">
        <v>1597</v>
      </c>
      <c r="PM45" s="10" t="s">
        <v>1612</v>
      </c>
      <c r="PN45" s="10" t="s">
        <v>1166</v>
      </c>
      <c r="PO45" s="10" t="s">
        <v>1264</v>
      </c>
      <c r="PP45" s="10" t="s">
        <v>1354</v>
      </c>
      <c r="PQ45" s="10" t="s">
        <v>1430</v>
      </c>
      <c r="PR45" s="10" t="s">
        <v>1167</v>
      </c>
      <c r="PS45" s="10" t="s">
        <v>1265</v>
      </c>
      <c r="PT45" s="10" t="s">
        <v>1355</v>
      </c>
      <c r="PU45" s="10" t="s">
        <v>1431</v>
      </c>
      <c r="PV45" s="10" t="s">
        <v>1493</v>
      </c>
      <c r="PW45" s="10" t="s">
        <v>1539</v>
      </c>
      <c r="PX45" s="10" t="s">
        <v>1576</v>
      </c>
      <c r="PY45" s="10" t="s">
        <v>1168</v>
      </c>
      <c r="PZ45" s="10" t="s">
        <v>1266</v>
      </c>
      <c r="QA45" s="10" t="s">
        <v>1356</v>
      </c>
      <c r="QB45" s="10" t="s">
        <v>1432</v>
      </c>
      <c r="QC45" s="10" t="s">
        <v>1494</v>
      </c>
      <c r="QD45" s="10" t="s">
        <v>1540</v>
      </c>
      <c r="QE45" s="10" t="s">
        <v>1577</v>
      </c>
      <c r="QF45" s="10" t="s">
        <v>1598</v>
      </c>
      <c r="QG45" s="10" t="s">
        <v>1169</v>
      </c>
      <c r="QH45" s="10" t="s">
        <v>1267</v>
      </c>
      <c r="QI45" s="10" t="s">
        <v>1357</v>
      </c>
      <c r="QJ45" s="10" t="s">
        <v>1433</v>
      </c>
      <c r="QK45" s="10" t="s">
        <v>1495</v>
      </c>
      <c r="QL45" s="10" t="s">
        <v>1541</v>
      </c>
      <c r="QM45" s="10" t="s">
        <v>1578</v>
      </c>
      <c r="QN45" s="10" t="s">
        <v>1599</v>
      </c>
      <c r="QO45" s="10" t="s">
        <v>1170</v>
      </c>
      <c r="QP45" s="10" t="s">
        <v>1268</v>
      </c>
      <c r="QQ45" s="10" t="s">
        <v>1358</v>
      </c>
      <c r="QR45" s="10" t="s">
        <v>1628</v>
      </c>
      <c r="QS45" s="10" t="s">
        <v>1496</v>
      </c>
      <c r="QT45" s="10" t="s">
        <v>1542</v>
      </c>
      <c r="QU45" s="10" t="s">
        <v>1579</v>
      </c>
      <c r="QV45" s="10" t="s">
        <v>1600</v>
      </c>
      <c r="QW45" s="10" t="s">
        <v>1613</v>
      </c>
      <c r="QX45" s="10" t="s">
        <v>1623</v>
      </c>
      <c r="QY45" s="10" t="s">
        <v>1171</v>
      </c>
      <c r="QZ45" s="10" t="s">
        <v>1269</v>
      </c>
      <c r="RA45" s="10" t="s">
        <v>1359</v>
      </c>
      <c r="RB45" s="10" t="s">
        <v>1435</v>
      </c>
      <c r="RC45" s="10" t="s">
        <v>1497</v>
      </c>
      <c r="RD45" s="10" t="s">
        <v>1543</v>
      </c>
      <c r="RE45" s="10" t="s">
        <v>1172</v>
      </c>
      <c r="RF45" s="10" t="s">
        <v>1270</v>
      </c>
      <c r="RG45" s="10" t="s">
        <v>1360</v>
      </c>
      <c r="RH45" s="10" t="s">
        <v>1436</v>
      </c>
      <c r="RI45" s="10" t="s">
        <v>1498</v>
      </c>
      <c r="RJ45" s="10" t="s">
        <v>1544</v>
      </c>
      <c r="RK45" s="10" t="s">
        <v>1580</v>
      </c>
      <c r="RL45" s="10" t="s">
        <v>1173</v>
      </c>
      <c r="RM45" s="10" t="s">
        <v>1271</v>
      </c>
      <c r="RN45" s="10" t="s">
        <v>1361</v>
      </c>
      <c r="RO45" s="10" t="s">
        <v>1437</v>
      </c>
      <c r="RP45" s="10" t="s">
        <v>1174</v>
      </c>
      <c r="RQ45" s="10" t="s">
        <v>1272</v>
      </c>
      <c r="RR45" s="10" t="s">
        <v>1362</v>
      </c>
      <c r="RS45" s="10" t="s">
        <v>1438</v>
      </c>
      <c r="RT45" s="10" t="s">
        <v>1499</v>
      </c>
      <c r="RU45" s="10" t="s">
        <v>1545</v>
      </c>
      <c r="RV45" s="10" t="s">
        <v>1581</v>
      </c>
      <c r="RW45" s="10" t="s">
        <v>1175</v>
      </c>
      <c r="RX45" s="10" t="s">
        <v>1273</v>
      </c>
      <c r="RY45" s="10" t="s">
        <v>1363</v>
      </c>
      <c r="RZ45" s="10" t="s">
        <v>1176</v>
      </c>
      <c r="SA45" s="10" t="s">
        <v>1274</v>
      </c>
      <c r="SB45" s="10" t="s">
        <v>1364</v>
      </c>
      <c r="SC45" s="10" t="s">
        <v>1177</v>
      </c>
      <c r="SD45" s="10" t="s">
        <v>1275</v>
      </c>
      <c r="SE45" s="10" t="s">
        <v>1365</v>
      </c>
      <c r="SF45" s="10" t="s">
        <v>1439</v>
      </c>
      <c r="SG45" s="10" t="s">
        <v>1178</v>
      </c>
      <c r="SH45" s="10" t="s">
        <v>1276</v>
      </c>
      <c r="SI45" s="10" t="s">
        <v>1179</v>
      </c>
      <c r="SJ45" s="10" t="s">
        <v>1277</v>
      </c>
      <c r="SK45" s="10" t="s">
        <v>1366</v>
      </c>
      <c r="SL45" s="10" t="s">
        <v>1440</v>
      </c>
      <c r="SM45" s="10" t="s">
        <v>1500</v>
      </c>
      <c r="SN45" s="10" t="s">
        <v>1180</v>
      </c>
      <c r="SO45" s="10" t="s">
        <v>1278</v>
      </c>
      <c r="SP45" s="10" t="s">
        <v>1367</v>
      </c>
      <c r="SQ45" s="10" t="s">
        <v>1181</v>
      </c>
      <c r="SR45" s="10" t="s">
        <v>1279</v>
      </c>
      <c r="SS45" s="10" t="s">
        <v>1629</v>
      </c>
      <c r="ST45" s="10" t="s">
        <v>1441</v>
      </c>
      <c r="SU45" s="10" t="s">
        <v>1501</v>
      </c>
      <c r="SV45" s="10" t="s">
        <v>1182</v>
      </c>
      <c r="SW45" s="10" t="s">
        <v>1280</v>
      </c>
      <c r="SX45" s="10" t="s">
        <v>1369</v>
      </c>
      <c r="SY45" s="10" t="s">
        <v>1442</v>
      </c>
      <c r="SZ45" s="10" t="s">
        <v>1502</v>
      </c>
      <c r="TA45" s="10" t="s">
        <v>1183</v>
      </c>
      <c r="TB45" s="10" t="s">
        <v>1281</v>
      </c>
      <c r="TC45" s="10" t="s">
        <v>1370</v>
      </c>
      <c r="TD45" s="10" t="s">
        <v>1443</v>
      </c>
      <c r="TE45" s="10" t="s">
        <v>1184</v>
      </c>
      <c r="TF45" s="10" t="s">
        <v>1282</v>
      </c>
      <c r="TG45" s="10" t="s">
        <v>1371</v>
      </c>
      <c r="TH45" s="10" t="s">
        <v>1444</v>
      </c>
      <c r="TI45" s="10" t="s">
        <v>1185</v>
      </c>
      <c r="TJ45" s="10" t="s">
        <v>1283</v>
      </c>
      <c r="TK45" s="10" t="s">
        <v>1186</v>
      </c>
      <c r="TL45" s="10" t="s">
        <v>1284</v>
      </c>
      <c r="TM45" s="10" t="s">
        <v>1372</v>
      </c>
      <c r="TN45" s="10" t="s">
        <v>1187</v>
      </c>
      <c r="TO45" s="10" t="s">
        <v>1285</v>
      </c>
      <c r="TP45" s="10" t="s">
        <v>1188</v>
      </c>
      <c r="TQ45" s="10"/>
    </row>
    <row r="46" spans="1:537" x14ac:dyDescent="0.15">
      <c r="A46" s="77" t="s">
        <v>1630</v>
      </c>
      <c r="B46" s="11" t="s">
        <v>1631</v>
      </c>
      <c r="C46" s="11" t="s">
        <v>1632</v>
      </c>
      <c r="D46" s="11" t="s">
        <v>1633</v>
      </c>
      <c r="E46" s="11" t="s">
        <v>1445</v>
      </c>
      <c r="F46" s="77" t="s">
        <v>1634</v>
      </c>
      <c r="G46" s="11" t="s">
        <v>1190</v>
      </c>
      <c r="H46" s="11" t="s">
        <v>1287</v>
      </c>
      <c r="I46" s="11" t="s">
        <v>1635</v>
      </c>
      <c r="J46" s="11" t="s">
        <v>1636</v>
      </c>
      <c r="K46" s="11" t="s">
        <v>1503</v>
      </c>
      <c r="L46" s="77" t="s">
        <v>1637</v>
      </c>
      <c r="M46" s="11" t="s">
        <v>1638</v>
      </c>
      <c r="N46" s="11" t="s">
        <v>1288</v>
      </c>
      <c r="O46" s="77" t="s">
        <v>1639</v>
      </c>
      <c r="P46" s="11" t="s">
        <v>1640</v>
      </c>
      <c r="Q46" s="11" t="s">
        <v>1289</v>
      </c>
      <c r="R46" s="77" t="s">
        <v>1641</v>
      </c>
      <c r="S46" s="11" t="s">
        <v>1642</v>
      </c>
      <c r="T46" s="11" t="s">
        <v>1643</v>
      </c>
      <c r="U46" s="11" t="s">
        <v>1644</v>
      </c>
      <c r="V46" s="11" t="s">
        <v>1645</v>
      </c>
      <c r="W46" s="11" t="s">
        <v>1646</v>
      </c>
      <c r="X46" s="11" t="s">
        <v>1647</v>
      </c>
      <c r="Y46" s="77" t="s">
        <v>1648</v>
      </c>
      <c r="Z46" s="11" t="s">
        <v>1194</v>
      </c>
      <c r="AA46" s="11" t="s">
        <v>1649</v>
      </c>
      <c r="AB46" s="11" t="s">
        <v>1376</v>
      </c>
      <c r="AC46" s="11" t="s">
        <v>1650</v>
      </c>
      <c r="AD46" s="11" t="s">
        <v>1505</v>
      </c>
      <c r="AE46" s="11" t="s">
        <v>1547</v>
      </c>
      <c r="AF46" s="77" t="s">
        <v>1651</v>
      </c>
      <c r="AG46" s="11" t="s">
        <v>1652</v>
      </c>
      <c r="AH46" s="11" t="s">
        <v>1653</v>
      </c>
      <c r="AI46" s="11" t="s">
        <v>1654</v>
      </c>
      <c r="AJ46" s="11" t="s">
        <v>1655</v>
      </c>
      <c r="AK46" s="11" t="s">
        <v>1506</v>
      </c>
      <c r="AL46" s="11" t="s">
        <v>1656</v>
      </c>
      <c r="AM46" s="11" t="s">
        <v>1657</v>
      </c>
      <c r="AN46" s="11" t="s">
        <v>1658</v>
      </c>
      <c r="AO46" s="11" t="s">
        <v>1659</v>
      </c>
      <c r="AP46" s="77" t="s">
        <v>1660</v>
      </c>
      <c r="AQ46" s="11" t="s">
        <v>1661</v>
      </c>
      <c r="AR46" s="11" t="s">
        <v>1662</v>
      </c>
      <c r="AS46" s="11" t="s">
        <v>1663</v>
      </c>
      <c r="AT46" s="11" t="s">
        <v>1664</v>
      </c>
      <c r="AU46" s="11" t="s">
        <v>1665</v>
      </c>
      <c r="AV46" s="77" t="s">
        <v>1666</v>
      </c>
      <c r="AW46" s="11" t="s">
        <v>1667</v>
      </c>
      <c r="AX46" s="11" t="s">
        <v>1668</v>
      </c>
      <c r="AY46" s="11" t="s">
        <v>1669</v>
      </c>
      <c r="AZ46" s="11" t="s">
        <v>1670</v>
      </c>
      <c r="BA46" s="11" t="s">
        <v>1671</v>
      </c>
      <c r="BB46" s="11" t="s">
        <v>1672</v>
      </c>
      <c r="BC46" s="11" t="s">
        <v>1673</v>
      </c>
      <c r="BD46" s="11" t="s">
        <v>1674</v>
      </c>
      <c r="BE46" s="11" t="s">
        <v>1675</v>
      </c>
      <c r="BF46" s="77" t="s">
        <v>1676</v>
      </c>
      <c r="BG46" s="11" t="s">
        <v>1198</v>
      </c>
      <c r="BH46" s="11" t="s">
        <v>1677</v>
      </c>
      <c r="BI46" s="11" t="s">
        <v>1678</v>
      </c>
      <c r="BJ46" s="11" t="s">
        <v>1452</v>
      </c>
      <c r="BK46" s="11" t="s">
        <v>1679</v>
      </c>
      <c r="BL46" s="11" t="s">
        <v>1680</v>
      </c>
      <c r="BM46" s="77" t="s">
        <v>1681</v>
      </c>
      <c r="BN46" s="11" t="s">
        <v>1682</v>
      </c>
      <c r="BO46" s="11" t="s">
        <v>1683</v>
      </c>
      <c r="BP46" s="11" t="s">
        <v>1684</v>
      </c>
      <c r="BQ46" s="11" t="s">
        <v>1685</v>
      </c>
      <c r="BR46" s="11" t="s">
        <v>1686</v>
      </c>
      <c r="BS46" s="11" t="s">
        <v>1687</v>
      </c>
      <c r="BT46" s="11" t="s">
        <v>1688</v>
      </c>
      <c r="BU46" s="11" t="s">
        <v>1689</v>
      </c>
      <c r="BV46" s="11" t="s">
        <v>1690</v>
      </c>
      <c r="BW46" s="77" t="s">
        <v>1691</v>
      </c>
      <c r="BX46" s="11" t="s">
        <v>1692</v>
      </c>
      <c r="BY46" s="11" t="s">
        <v>1693</v>
      </c>
      <c r="BZ46" s="11" t="s">
        <v>1694</v>
      </c>
      <c r="CA46" s="11" t="s">
        <v>1695</v>
      </c>
      <c r="CB46" s="77" t="s">
        <v>1696</v>
      </c>
      <c r="CC46" s="11" t="s">
        <v>1697</v>
      </c>
      <c r="CD46" s="11" t="s">
        <v>1298</v>
      </c>
      <c r="CE46" s="11" t="s">
        <v>1383</v>
      </c>
      <c r="CF46" s="11" t="s">
        <v>1698</v>
      </c>
      <c r="CG46" s="77" t="s">
        <v>1699</v>
      </c>
      <c r="CH46" s="11" t="s">
        <v>1202</v>
      </c>
      <c r="CI46" s="11" t="s">
        <v>1700</v>
      </c>
      <c r="CJ46" s="11" t="s">
        <v>1701</v>
      </c>
      <c r="CK46" s="11" t="s">
        <v>1702</v>
      </c>
      <c r="CL46" s="11" t="s">
        <v>1703</v>
      </c>
      <c r="CM46" s="11" t="s">
        <v>1552</v>
      </c>
      <c r="CN46" s="77" t="s">
        <v>1704</v>
      </c>
      <c r="CO46" s="11" t="s">
        <v>1705</v>
      </c>
      <c r="CP46" s="11" t="s">
        <v>1300</v>
      </c>
      <c r="CQ46" s="11" t="s">
        <v>1706</v>
      </c>
      <c r="CR46" s="11" t="s">
        <v>1457</v>
      </c>
      <c r="CS46" s="77" t="s">
        <v>1707</v>
      </c>
      <c r="CT46" s="11" t="s">
        <v>1708</v>
      </c>
      <c r="CU46" s="11" t="s">
        <v>1709</v>
      </c>
      <c r="CV46" s="11" t="s">
        <v>1710</v>
      </c>
      <c r="CW46" s="11" t="s">
        <v>1711</v>
      </c>
      <c r="CX46" s="11" t="s">
        <v>1712</v>
      </c>
      <c r="CY46" s="77" t="s">
        <v>1713</v>
      </c>
      <c r="CZ46" s="11" t="s">
        <v>1714</v>
      </c>
      <c r="DA46" s="77" t="s">
        <v>1715</v>
      </c>
      <c r="DB46" s="11" t="s">
        <v>1205</v>
      </c>
      <c r="DC46" s="11" t="s">
        <v>1716</v>
      </c>
      <c r="DD46" s="11" t="s">
        <v>1387</v>
      </c>
      <c r="DE46" s="11" t="s">
        <v>1459</v>
      </c>
      <c r="DF46" s="11" t="s">
        <v>1513</v>
      </c>
      <c r="DG46" s="77" t="s">
        <v>1717</v>
      </c>
      <c r="DH46" s="11" t="s">
        <v>1718</v>
      </c>
      <c r="DI46" s="11" t="s">
        <v>1719</v>
      </c>
      <c r="DJ46" s="11" t="s">
        <v>1720</v>
      </c>
      <c r="DK46" s="11" t="s">
        <v>1721</v>
      </c>
      <c r="DL46" s="11" t="s">
        <v>1722</v>
      </c>
      <c r="DM46" s="11" t="s">
        <v>1723</v>
      </c>
      <c r="DN46" s="77" t="s">
        <v>1724</v>
      </c>
      <c r="DO46" s="11" t="s">
        <v>1725</v>
      </c>
      <c r="DP46" s="11" t="s">
        <v>1726</v>
      </c>
      <c r="DQ46" s="11" t="s">
        <v>1727</v>
      </c>
      <c r="DR46" s="11" t="s">
        <v>1728</v>
      </c>
      <c r="DS46" s="77" t="s">
        <v>1729</v>
      </c>
      <c r="DT46" s="11" t="s">
        <v>1208</v>
      </c>
      <c r="DU46" s="11" t="s">
        <v>1730</v>
      </c>
      <c r="DV46" s="11" t="s">
        <v>1390</v>
      </c>
      <c r="DW46" s="11" t="s">
        <v>1462</v>
      </c>
      <c r="DX46" s="11" t="s">
        <v>1515</v>
      </c>
      <c r="DY46" s="11" t="s">
        <v>1555</v>
      </c>
      <c r="DZ46" s="11" t="s">
        <v>1731</v>
      </c>
      <c r="EA46" s="11" t="s">
        <v>1604</v>
      </c>
      <c r="EB46" s="11" t="s">
        <v>1617</v>
      </c>
      <c r="EC46" s="77" t="s">
        <v>1732</v>
      </c>
      <c r="ED46" s="11" t="s">
        <v>1733</v>
      </c>
      <c r="EE46" s="11" t="s">
        <v>1734</v>
      </c>
      <c r="EF46" s="11" t="s">
        <v>1735</v>
      </c>
      <c r="EG46" s="11" t="s">
        <v>1736</v>
      </c>
      <c r="EH46" s="11" t="s">
        <v>1737</v>
      </c>
      <c r="EI46" s="11" t="s">
        <v>1738</v>
      </c>
      <c r="EJ46" s="11" t="s">
        <v>1739</v>
      </c>
      <c r="EK46" s="11" t="s">
        <v>1740</v>
      </c>
      <c r="EL46" s="11" t="s">
        <v>1741</v>
      </c>
      <c r="EM46" s="77" t="s">
        <v>1742</v>
      </c>
      <c r="EN46" s="11" t="s">
        <v>1743</v>
      </c>
      <c r="EO46" s="11" t="s">
        <v>1307</v>
      </c>
      <c r="EP46" s="77" t="s">
        <v>1744</v>
      </c>
      <c r="EQ46" s="11" t="s">
        <v>1745</v>
      </c>
      <c r="ER46" s="77" t="s">
        <v>1746</v>
      </c>
      <c r="ES46" s="11" t="s">
        <v>1747</v>
      </c>
      <c r="ET46" s="77" t="s">
        <v>1748</v>
      </c>
      <c r="EU46" s="11" t="s">
        <v>1749</v>
      </c>
      <c r="EV46" s="11" t="s">
        <v>1750</v>
      </c>
      <c r="EW46" s="11" t="s">
        <v>1751</v>
      </c>
      <c r="EX46" s="11" t="s">
        <v>441</v>
      </c>
      <c r="EY46" s="11" t="s">
        <v>1752</v>
      </c>
      <c r="EZ46" s="11" t="s">
        <v>1753</v>
      </c>
      <c r="FA46" s="77" t="s">
        <v>1754</v>
      </c>
      <c r="FB46" s="11" t="s">
        <v>1212</v>
      </c>
      <c r="FC46" s="11" t="s">
        <v>1755</v>
      </c>
      <c r="FD46" s="77" t="s">
        <v>1756</v>
      </c>
      <c r="FE46" s="11" t="s">
        <v>1757</v>
      </c>
      <c r="FF46" s="11" t="s">
        <v>1758</v>
      </c>
      <c r="FG46" s="11" t="s">
        <v>1759</v>
      </c>
      <c r="FH46" s="11" t="s">
        <v>1760</v>
      </c>
      <c r="FI46" s="11" t="s">
        <v>1606</v>
      </c>
      <c r="FJ46" s="11" t="s">
        <v>1761</v>
      </c>
      <c r="FK46" s="77" t="s">
        <v>1762</v>
      </c>
      <c r="FL46" s="11" t="s">
        <v>1763</v>
      </c>
      <c r="FM46" s="11" t="s">
        <v>1764</v>
      </c>
      <c r="FN46" s="11" t="s">
        <v>1765</v>
      </c>
      <c r="FO46" s="11" t="s">
        <v>1766</v>
      </c>
      <c r="FP46" s="77" t="s">
        <v>1767</v>
      </c>
      <c r="FQ46" s="11" t="s">
        <v>1768</v>
      </c>
      <c r="FR46" s="11" t="s">
        <v>1311</v>
      </c>
      <c r="FS46" s="11" t="s">
        <v>1769</v>
      </c>
      <c r="FT46" s="11" t="s">
        <v>1770</v>
      </c>
      <c r="FU46" s="11" t="s">
        <v>1771</v>
      </c>
      <c r="FV46" s="11" t="s">
        <v>1772</v>
      </c>
      <c r="FW46" s="11" t="s">
        <v>1773</v>
      </c>
      <c r="FX46" s="11" t="s">
        <v>1774</v>
      </c>
      <c r="FY46" s="77" t="s">
        <v>1775</v>
      </c>
      <c r="FZ46" s="11" t="s">
        <v>440</v>
      </c>
      <c r="GA46" s="11" t="s">
        <v>1776</v>
      </c>
      <c r="GB46" s="11" t="s">
        <v>1777</v>
      </c>
      <c r="GC46" s="11" t="s">
        <v>1778</v>
      </c>
      <c r="GD46" s="11" t="s">
        <v>1779</v>
      </c>
      <c r="GE46" s="11" t="s">
        <v>1561</v>
      </c>
      <c r="GF46" s="77" t="s">
        <v>1780</v>
      </c>
      <c r="GG46" s="11" t="s">
        <v>1781</v>
      </c>
      <c r="GH46" s="11" t="s">
        <v>1782</v>
      </c>
      <c r="GI46" s="11" t="s">
        <v>1783</v>
      </c>
      <c r="GJ46" s="11" t="s">
        <v>1784</v>
      </c>
      <c r="GK46" s="11" t="s">
        <v>1785</v>
      </c>
      <c r="GL46" s="11" t="s">
        <v>1562</v>
      </c>
      <c r="GM46" s="77" t="s">
        <v>1786</v>
      </c>
      <c r="GN46" s="11" t="s">
        <v>1787</v>
      </c>
      <c r="GO46" s="11" t="s">
        <v>1788</v>
      </c>
      <c r="GP46" s="11" t="s">
        <v>1789</v>
      </c>
      <c r="GQ46" s="11" t="s">
        <v>1790</v>
      </c>
      <c r="GR46" s="11" t="s">
        <v>1791</v>
      </c>
      <c r="GS46" s="11" t="s">
        <v>1792</v>
      </c>
      <c r="GT46" s="11" t="s">
        <v>1793</v>
      </c>
      <c r="GU46" s="11" t="s">
        <v>1608</v>
      </c>
      <c r="GV46" s="77" t="s">
        <v>1794</v>
      </c>
      <c r="GW46" s="11" t="s">
        <v>1795</v>
      </c>
      <c r="GX46" s="11" t="s">
        <v>1796</v>
      </c>
      <c r="GY46" s="11" t="s">
        <v>1797</v>
      </c>
      <c r="GZ46" s="77" t="s">
        <v>1798</v>
      </c>
      <c r="HA46" s="11" t="s">
        <v>1799</v>
      </c>
      <c r="HB46" s="11" t="s">
        <v>1800</v>
      </c>
      <c r="HC46" s="11" t="s">
        <v>1801</v>
      </c>
      <c r="HD46" s="11" t="s">
        <v>1802</v>
      </c>
      <c r="HE46" s="11" t="s">
        <v>1803</v>
      </c>
      <c r="HF46" s="11" t="s">
        <v>1804</v>
      </c>
      <c r="HG46" s="77" t="s">
        <v>1805</v>
      </c>
      <c r="HH46" s="11" t="s">
        <v>1806</v>
      </c>
      <c r="HI46" s="11" t="s">
        <v>1807</v>
      </c>
      <c r="HJ46" s="11" t="s">
        <v>1402</v>
      </c>
      <c r="HK46" s="11" t="s">
        <v>1808</v>
      </c>
      <c r="HL46" s="11" t="s">
        <v>1809</v>
      </c>
      <c r="HM46" s="11" t="s">
        <v>1810</v>
      </c>
      <c r="HN46" s="11" t="s">
        <v>1591</v>
      </c>
      <c r="HO46" s="11" t="s">
        <v>1811</v>
      </c>
      <c r="HP46" s="11" t="s">
        <v>1812</v>
      </c>
      <c r="HQ46" s="77" t="s">
        <v>1813</v>
      </c>
      <c r="HR46" s="11" t="s">
        <v>1814</v>
      </c>
      <c r="HS46" s="77" t="s">
        <v>1815</v>
      </c>
      <c r="HT46" s="11" t="s">
        <v>1816</v>
      </c>
      <c r="HU46" s="77" t="s">
        <v>1817</v>
      </c>
      <c r="HV46" s="11" t="s">
        <v>1032</v>
      </c>
      <c r="HW46" s="77" t="s">
        <v>1818</v>
      </c>
      <c r="HX46" s="11" t="s">
        <v>1223</v>
      </c>
      <c r="HY46" s="11" t="s">
        <v>1318</v>
      </c>
      <c r="HZ46" s="11" t="s">
        <v>1819</v>
      </c>
      <c r="IA46" s="77" t="s">
        <v>1820</v>
      </c>
      <c r="IB46" s="11" t="s">
        <v>1821</v>
      </c>
      <c r="IC46" s="11" t="s">
        <v>1319</v>
      </c>
      <c r="ID46" s="11" t="s">
        <v>1404</v>
      </c>
      <c r="IE46" s="77" t="s">
        <v>1822</v>
      </c>
      <c r="IF46" s="11" t="s">
        <v>1823</v>
      </c>
      <c r="IG46" s="11" t="s">
        <v>1824</v>
      </c>
      <c r="IH46" s="11" t="s">
        <v>1825</v>
      </c>
      <c r="II46" s="77" t="s">
        <v>1826</v>
      </c>
      <c r="IJ46" s="11" t="s">
        <v>1827</v>
      </c>
      <c r="IK46" s="11" t="s">
        <v>1828</v>
      </c>
      <c r="IL46" s="77" t="s">
        <v>1829</v>
      </c>
      <c r="IM46" s="11" t="s">
        <v>1830</v>
      </c>
      <c r="IN46" s="77" t="s">
        <v>1831</v>
      </c>
      <c r="IO46" s="77" t="s">
        <v>1832</v>
      </c>
      <c r="IP46" s="11" t="s">
        <v>1833</v>
      </c>
      <c r="IQ46" s="11" t="s">
        <v>1406</v>
      </c>
      <c r="IR46" s="11" t="s">
        <v>1473</v>
      </c>
      <c r="IS46" s="11" t="s">
        <v>1526</v>
      </c>
      <c r="IT46" s="11" t="s">
        <v>1834</v>
      </c>
      <c r="IU46" s="77" t="s">
        <v>1835</v>
      </c>
      <c r="IV46" s="11" t="s">
        <v>1836</v>
      </c>
      <c r="IW46" s="77" t="s">
        <v>1837</v>
      </c>
      <c r="IX46" s="11" t="s">
        <v>1230</v>
      </c>
      <c r="IY46" s="11" t="s">
        <v>1323</v>
      </c>
      <c r="IZ46" s="11" t="s">
        <v>1407</v>
      </c>
      <c r="JA46" s="11" t="s">
        <v>1838</v>
      </c>
      <c r="JB46" s="77" t="s">
        <v>1839</v>
      </c>
      <c r="JC46" s="11" t="s">
        <v>1840</v>
      </c>
      <c r="JD46" s="11" t="s">
        <v>1324</v>
      </c>
      <c r="JE46" s="11" t="s">
        <v>1408</v>
      </c>
      <c r="JF46" s="11" t="s">
        <v>1475</v>
      </c>
      <c r="JG46" s="11" t="s">
        <v>1527</v>
      </c>
      <c r="JH46" s="77" t="s">
        <v>1841</v>
      </c>
      <c r="JI46" s="11" t="s">
        <v>1842</v>
      </c>
      <c r="JJ46" s="11" t="s">
        <v>1843</v>
      </c>
      <c r="JK46" s="11" t="s">
        <v>1844</v>
      </c>
      <c r="JL46" s="11" t="s">
        <v>1845</v>
      </c>
      <c r="JM46" s="77" t="s">
        <v>1846</v>
      </c>
      <c r="JN46" s="11" t="s">
        <v>1233</v>
      </c>
      <c r="JO46" s="11" t="s">
        <v>1847</v>
      </c>
      <c r="JP46" s="77" t="s">
        <v>1848</v>
      </c>
      <c r="JQ46" s="11" t="s">
        <v>1849</v>
      </c>
      <c r="JR46" s="11" t="s">
        <v>1327</v>
      </c>
      <c r="JS46" s="77" t="s">
        <v>1850</v>
      </c>
      <c r="JT46" s="11" t="s">
        <v>1235</v>
      </c>
      <c r="JU46" s="11" t="s">
        <v>1851</v>
      </c>
      <c r="JV46" s="11" t="s">
        <v>1410</v>
      </c>
      <c r="JW46" s="11" t="s">
        <v>1852</v>
      </c>
      <c r="JX46" s="11" t="s">
        <v>1853</v>
      </c>
      <c r="JY46" s="11" t="s">
        <v>1854</v>
      </c>
      <c r="JZ46" s="77" t="s">
        <v>1855</v>
      </c>
      <c r="KA46" s="11" t="s">
        <v>1856</v>
      </c>
      <c r="KB46" s="77" t="s">
        <v>1857</v>
      </c>
      <c r="KC46" s="11" t="s">
        <v>1858</v>
      </c>
      <c r="KD46" s="77" t="s">
        <v>1859</v>
      </c>
      <c r="KE46" s="11" t="s">
        <v>1860</v>
      </c>
      <c r="KF46" s="11" t="s">
        <v>1861</v>
      </c>
      <c r="KG46" s="11" t="s">
        <v>1862</v>
      </c>
      <c r="KH46" s="77" t="s">
        <v>1863</v>
      </c>
      <c r="KI46" s="11" t="s">
        <v>1864</v>
      </c>
      <c r="KJ46" s="11" t="s">
        <v>1865</v>
      </c>
      <c r="KK46" s="77" t="s">
        <v>1866</v>
      </c>
      <c r="KL46" s="11" t="s">
        <v>1867</v>
      </c>
      <c r="KM46" s="11" t="s">
        <v>1868</v>
      </c>
      <c r="KN46" s="11" t="s">
        <v>1869</v>
      </c>
      <c r="KO46" s="11" t="s">
        <v>1870</v>
      </c>
      <c r="KP46" s="11" t="s">
        <v>1871</v>
      </c>
      <c r="KQ46" s="11" t="s">
        <v>1872</v>
      </c>
      <c r="KR46" s="77" t="s">
        <v>1873</v>
      </c>
      <c r="KS46" s="11" t="s">
        <v>1874</v>
      </c>
      <c r="KT46" s="11" t="s">
        <v>1875</v>
      </c>
      <c r="KU46" s="11" t="s">
        <v>1876</v>
      </c>
      <c r="KV46" s="11" t="s">
        <v>1877</v>
      </c>
      <c r="KW46" s="77" t="s">
        <v>1878</v>
      </c>
      <c r="KX46" s="11" t="s">
        <v>1879</v>
      </c>
      <c r="KY46" s="11" t="s">
        <v>1880</v>
      </c>
      <c r="KZ46" s="11" t="s">
        <v>1881</v>
      </c>
      <c r="LA46" s="11" t="s">
        <v>1882</v>
      </c>
      <c r="LB46" s="77" t="s">
        <v>1883</v>
      </c>
      <c r="LC46" s="77" t="s">
        <v>1625</v>
      </c>
      <c r="LD46" s="77" t="s">
        <v>1884</v>
      </c>
      <c r="LE46" s="77" t="s">
        <v>1885</v>
      </c>
      <c r="LF46" s="77" t="s">
        <v>1481</v>
      </c>
      <c r="LG46" s="77" t="s">
        <v>1530</v>
      </c>
      <c r="LH46" s="77" t="s">
        <v>1626</v>
      </c>
      <c r="LI46" s="11" t="s">
        <v>1627</v>
      </c>
      <c r="LJ46" s="77" t="s">
        <v>1886</v>
      </c>
      <c r="LK46" s="11" t="s">
        <v>1887</v>
      </c>
      <c r="LL46" s="11" t="s">
        <v>1335</v>
      </c>
      <c r="LM46" s="11" t="s">
        <v>1888</v>
      </c>
      <c r="LN46" s="11" t="s">
        <v>1889</v>
      </c>
      <c r="LO46" s="11" t="s">
        <v>1890</v>
      </c>
      <c r="LP46" s="77" t="s">
        <v>1891</v>
      </c>
      <c r="LQ46" s="11" t="s">
        <v>1892</v>
      </c>
      <c r="LR46" s="11" t="s">
        <v>1893</v>
      </c>
      <c r="LS46" s="77" t="s">
        <v>1894</v>
      </c>
      <c r="LT46" s="11" t="s">
        <v>1483</v>
      </c>
      <c r="LU46" s="11" t="s">
        <v>1532</v>
      </c>
      <c r="LV46" s="11" t="s">
        <v>1895</v>
      </c>
      <c r="LW46" s="11" t="s">
        <v>1896</v>
      </c>
      <c r="LX46" s="77" t="s">
        <v>1897</v>
      </c>
      <c r="LY46" s="11" t="s">
        <v>1898</v>
      </c>
      <c r="LZ46" s="11" t="s">
        <v>1337</v>
      </c>
      <c r="MA46" s="11" t="s">
        <v>1899</v>
      </c>
      <c r="MB46" s="77" t="s">
        <v>1900</v>
      </c>
      <c r="MC46" s="11" t="s">
        <v>1901</v>
      </c>
      <c r="MD46" s="11" t="s">
        <v>1902</v>
      </c>
      <c r="ME46" s="11" t="s">
        <v>1903</v>
      </c>
      <c r="MF46" s="11" t="s">
        <v>1904</v>
      </c>
      <c r="MG46" s="11" t="s">
        <v>1905</v>
      </c>
      <c r="MH46" s="11" t="s">
        <v>1906</v>
      </c>
      <c r="MI46" s="11" t="s">
        <v>1907</v>
      </c>
      <c r="MJ46" s="11" t="s">
        <v>1908</v>
      </c>
      <c r="MK46" s="11" t="s">
        <v>1909</v>
      </c>
      <c r="ML46" s="77" t="s">
        <v>1910</v>
      </c>
      <c r="MM46" s="11" t="s">
        <v>1911</v>
      </c>
      <c r="MN46" s="11" t="s">
        <v>1339</v>
      </c>
      <c r="MO46" s="11" t="s">
        <v>1420</v>
      </c>
      <c r="MP46" s="77" t="s">
        <v>1912</v>
      </c>
      <c r="MQ46" s="11" t="s">
        <v>1249</v>
      </c>
      <c r="MR46" s="11" t="s">
        <v>1913</v>
      </c>
      <c r="MS46" s="77" t="s">
        <v>1914</v>
      </c>
      <c r="MT46" s="11" t="s">
        <v>1915</v>
      </c>
      <c r="MU46" s="11" t="s">
        <v>1916</v>
      </c>
      <c r="MV46" s="77" t="s">
        <v>1917</v>
      </c>
      <c r="MW46" s="11" t="s">
        <v>1918</v>
      </c>
      <c r="MX46" s="11" t="s">
        <v>1342</v>
      </c>
      <c r="MY46" s="11" t="s">
        <v>1919</v>
      </c>
      <c r="MZ46" s="11" t="s">
        <v>1920</v>
      </c>
      <c r="NA46" s="77" t="s">
        <v>1921</v>
      </c>
      <c r="NB46" s="77" t="s">
        <v>1922</v>
      </c>
      <c r="NC46" s="11" t="s">
        <v>1923</v>
      </c>
      <c r="ND46" s="77" t="s">
        <v>1924</v>
      </c>
      <c r="NE46" s="11" t="s">
        <v>1925</v>
      </c>
      <c r="NF46" s="11" t="s">
        <v>1926</v>
      </c>
      <c r="NG46" s="11" t="s">
        <v>1927</v>
      </c>
      <c r="NH46" s="77" t="s">
        <v>1928</v>
      </c>
      <c r="NI46" s="77" t="s">
        <v>1929</v>
      </c>
      <c r="NJ46" s="11" t="s">
        <v>1930</v>
      </c>
      <c r="NK46" s="11" t="s">
        <v>1931</v>
      </c>
      <c r="NL46" s="11" t="s">
        <v>1932</v>
      </c>
      <c r="NM46" s="11" t="s">
        <v>1933</v>
      </c>
      <c r="NN46" s="77" t="s">
        <v>1934</v>
      </c>
      <c r="NO46" s="11" t="s">
        <v>1935</v>
      </c>
      <c r="NP46" s="11" t="s">
        <v>1346</v>
      </c>
      <c r="NQ46" s="77" t="s">
        <v>1936</v>
      </c>
      <c r="NR46" s="11" t="s">
        <v>1937</v>
      </c>
      <c r="NS46" s="11" t="s">
        <v>1938</v>
      </c>
      <c r="NT46" s="11" t="s">
        <v>1424</v>
      </c>
      <c r="NU46" s="11" t="s">
        <v>1487</v>
      </c>
      <c r="NV46" s="77" t="s">
        <v>1939</v>
      </c>
      <c r="NW46" s="11" t="s">
        <v>1940</v>
      </c>
      <c r="NX46" s="11" t="s">
        <v>1941</v>
      </c>
      <c r="NY46" s="11" t="s">
        <v>1942</v>
      </c>
      <c r="NZ46" s="11" t="s">
        <v>1488</v>
      </c>
      <c r="OA46" s="11" t="s">
        <v>1535</v>
      </c>
      <c r="OB46" s="11" t="s">
        <v>1943</v>
      </c>
      <c r="OC46" s="77" t="s">
        <v>1944</v>
      </c>
      <c r="OD46" s="11" t="s">
        <v>1945</v>
      </c>
      <c r="OE46" s="11" t="s">
        <v>1349</v>
      </c>
      <c r="OF46" s="77" t="s">
        <v>1946</v>
      </c>
      <c r="OG46" s="11" t="s">
        <v>1947</v>
      </c>
      <c r="OH46" s="77" t="s">
        <v>1948</v>
      </c>
      <c r="OI46" s="11" t="s">
        <v>1426</v>
      </c>
      <c r="OJ46" s="11" t="s">
        <v>1949</v>
      </c>
      <c r="OK46" s="11" t="s">
        <v>1536</v>
      </c>
      <c r="OL46" s="11" t="s">
        <v>1573</v>
      </c>
      <c r="OM46" s="11" t="s">
        <v>1950</v>
      </c>
      <c r="ON46" s="11" t="s">
        <v>1951</v>
      </c>
      <c r="OO46" s="11" t="s">
        <v>1952</v>
      </c>
      <c r="OP46" s="77" t="s">
        <v>1953</v>
      </c>
      <c r="OQ46" s="11" t="s">
        <v>1038</v>
      </c>
      <c r="OR46" s="77" t="s">
        <v>1954</v>
      </c>
      <c r="OS46" s="11" t="s">
        <v>1261</v>
      </c>
      <c r="OT46" s="11" t="s">
        <v>1955</v>
      </c>
      <c r="OU46" s="11" t="s">
        <v>1427</v>
      </c>
      <c r="OV46" s="11" t="s">
        <v>1956</v>
      </c>
      <c r="OW46" s="11" t="s">
        <v>1957</v>
      </c>
      <c r="OX46" s="11" t="s">
        <v>1958</v>
      </c>
      <c r="OY46" s="11" t="s">
        <v>1596</v>
      </c>
      <c r="OZ46" s="77" t="s">
        <v>1959</v>
      </c>
      <c r="PA46" s="77" t="s">
        <v>1960</v>
      </c>
      <c r="PB46" s="11" t="s">
        <v>1352</v>
      </c>
      <c r="PC46" s="11" t="s">
        <v>1428</v>
      </c>
      <c r="PD46" s="11" t="s">
        <v>1961</v>
      </c>
      <c r="PE46" s="77" t="s">
        <v>1962</v>
      </c>
      <c r="PF46" s="77" t="s">
        <v>1963</v>
      </c>
      <c r="PG46" s="11" t="s">
        <v>1964</v>
      </c>
      <c r="PH46" s="11" t="s">
        <v>1429</v>
      </c>
      <c r="PI46" s="11" t="s">
        <v>1492</v>
      </c>
      <c r="PJ46" s="77" t="s">
        <v>1965</v>
      </c>
      <c r="PK46" s="77" t="s">
        <v>1966</v>
      </c>
      <c r="PL46" s="11" t="s">
        <v>1597</v>
      </c>
      <c r="PM46" s="11" t="s">
        <v>1967</v>
      </c>
      <c r="PN46" s="77" t="s">
        <v>1968</v>
      </c>
      <c r="PO46" s="11" t="s">
        <v>1264</v>
      </c>
      <c r="PP46" s="11" t="s">
        <v>1354</v>
      </c>
      <c r="PQ46" s="11" t="s">
        <v>1430</v>
      </c>
      <c r="PR46" s="77" t="s">
        <v>1969</v>
      </c>
      <c r="PS46" s="11" t="s">
        <v>1970</v>
      </c>
      <c r="PT46" s="11" t="s">
        <v>1355</v>
      </c>
      <c r="PU46" s="11" t="s">
        <v>1431</v>
      </c>
      <c r="PV46" s="11" t="s">
        <v>1493</v>
      </c>
      <c r="PW46" s="11" t="s">
        <v>1539</v>
      </c>
      <c r="PX46" s="11" t="s">
        <v>1971</v>
      </c>
      <c r="PY46" s="77" t="s">
        <v>1972</v>
      </c>
      <c r="PZ46" s="11" t="s">
        <v>1973</v>
      </c>
      <c r="QA46" s="11" t="s">
        <v>1974</v>
      </c>
      <c r="QB46" s="11" t="s">
        <v>1432</v>
      </c>
      <c r="QC46" s="11" t="s">
        <v>1494</v>
      </c>
      <c r="QD46" s="11" t="s">
        <v>1975</v>
      </c>
      <c r="QE46" s="11" t="s">
        <v>1976</v>
      </c>
      <c r="QF46" s="11" t="s">
        <v>1977</v>
      </c>
      <c r="QG46" s="77" t="s">
        <v>1978</v>
      </c>
      <c r="QH46" s="11" t="s">
        <v>1267</v>
      </c>
      <c r="QI46" s="11" t="s">
        <v>1979</v>
      </c>
      <c r="QJ46" s="11" t="s">
        <v>1980</v>
      </c>
      <c r="QK46" s="11" t="s">
        <v>1981</v>
      </c>
      <c r="QL46" s="11" t="s">
        <v>1982</v>
      </c>
      <c r="QM46" s="11" t="s">
        <v>1983</v>
      </c>
      <c r="QN46" s="11" t="s">
        <v>1984</v>
      </c>
      <c r="QO46" s="77" t="s">
        <v>1985</v>
      </c>
      <c r="QP46" s="11" t="s">
        <v>1268</v>
      </c>
      <c r="QQ46" s="11" t="s">
        <v>1358</v>
      </c>
      <c r="QR46" s="11" t="s">
        <v>1986</v>
      </c>
      <c r="QS46" s="11" t="s">
        <v>1987</v>
      </c>
      <c r="QT46" s="11" t="s">
        <v>1542</v>
      </c>
      <c r="QU46" s="11" t="s">
        <v>1988</v>
      </c>
      <c r="QV46" s="11" t="s">
        <v>1989</v>
      </c>
      <c r="QW46" s="11" t="s">
        <v>1990</v>
      </c>
      <c r="QX46" s="11" t="s">
        <v>1623</v>
      </c>
      <c r="QY46" s="77" t="s">
        <v>1991</v>
      </c>
      <c r="QZ46" s="11" t="s">
        <v>1992</v>
      </c>
      <c r="RA46" s="11" t="s">
        <v>1993</v>
      </c>
      <c r="RB46" s="11" t="s">
        <v>1435</v>
      </c>
      <c r="RC46" s="11" t="s">
        <v>1994</v>
      </c>
      <c r="RD46" s="77" t="s">
        <v>1995</v>
      </c>
      <c r="RE46" s="77" t="s">
        <v>1996</v>
      </c>
      <c r="RF46" s="11" t="s">
        <v>1997</v>
      </c>
      <c r="RG46" s="11" t="s">
        <v>1998</v>
      </c>
      <c r="RH46" s="11" t="s">
        <v>1436</v>
      </c>
      <c r="RI46" s="11" t="s">
        <v>1999</v>
      </c>
      <c r="RJ46" s="11" t="s">
        <v>2000</v>
      </c>
      <c r="RK46" s="11" t="s">
        <v>2001</v>
      </c>
      <c r="RL46" s="77" t="s">
        <v>2002</v>
      </c>
      <c r="RM46" s="11" t="s">
        <v>1271</v>
      </c>
      <c r="RN46" s="11" t="s">
        <v>2003</v>
      </c>
      <c r="RO46" s="77" t="s">
        <v>2004</v>
      </c>
      <c r="RP46" s="77" t="s">
        <v>2005</v>
      </c>
      <c r="RQ46" s="11" t="s">
        <v>1272</v>
      </c>
      <c r="RR46" s="11" t="s">
        <v>1362</v>
      </c>
      <c r="RS46" s="11" t="s">
        <v>2006</v>
      </c>
      <c r="RT46" s="11" t="s">
        <v>2007</v>
      </c>
      <c r="RU46" s="11" t="s">
        <v>2008</v>
      </c>
      <c r="RV46" s="11" t="s">
        <v>2009</v>
      </c>
      <c r="RW46" s="77" t="s">
        <v>2010</v>
      </c>
      <c r="RX46" s="11" t="s">
        <v>1008</v>
      </c>
      <c r="RY46" s="11" t="s">
        <v>2011</v>
      </c>
      <c r="RZ46" s="77" t="s">
        <v>2012</v>
      </c>
      <c r="SA46" s="11" t="s">
        <v>2013</v>
      </c>
      <c r="SB46" s="11" t="s">
        <v>2014</v>
      </c>
      <c r="SC46" s="77" t="s">
        <v>2015</v>
      </c>
      <c r="SD46" s="11" t="s">
        <v>2016</v>
      </c>
      <c r="SE46" s="11" t="s">
        <v>2017</v>
      </c>
      <c r="SF46" s="11" t="s">
        <v>2018</v>
      </c>
      <c r="SG46" s="77" t="s">
        <v>2019</v>
      </c>
      <c r="SH46" s="11" t="s">
        <v>2020</v>
      </c>
      <c r="SI46" s="77" t="s">
        <v>2021</v>
      </c>
      <c r="SJ46" s="11" t="s">
        <v>2022</v>
      </c>
      <c r="SK46" s="11" t="s">
        <v>1366</v>
      </c>
      <c r="SL46" s="11" t="s">
        <v>1440</v>
      </c>
      <c r="SM46" s="11" t="s">
        <v>2023</v>
      </c>
      <c r="SN46" s="77" t="s">
        <v>2024</v>
      </c>
      <c r="SO46" s="11" t="s">
        <v>1278</v>
      </c>
      <c r="SP46" s="11" t="s">
        <v>1367</v>
      </c>
      <c r="SQ46" s="77" t="s">
        <v>2025</v>
      </c>
      <c r="SR46" s="11" t="s">
        <v>2026</v>
      </c>
      <c r="SS46" s="11" t="s">
        <v>2027</v>
      </c>
      <c r="ST46" s="11" t="s">
        <v>1441</v>
      </c>
      <c r="SU46" s="11" t="s">
        <v>2028</v>
      </c>
      <c r="SV46" s="11" t="s">
        <v>2029</v>
      </c>
      <c r="SW46" s="11" t="s">
        <v>1280</v>
      </c>
      <c r="SX46" s="11" t="s">
        <v>2030</v>
      </c>
      <c r="SY46" s="11" t="s">
        <v>1442</v>
      </c>
      <c r="SZ46" s="11" t="s">
        <v>1502</v>
      </c>
      <c r="TA46" s="77" t="s">
        <v>2031</v>
      </c>
      <c r="TB46" s="77" t="s">
        <v>2032</v>
      </c>
      <c r="TC46" s="77" t="s">
        <v>2033</v>
      </c>
      <c r="TD46" s="11" t="s">
        <v>2034</v>
      </c>
      <c r="TE46" s="77" t="s">
        <v>2035</v>
      </c>
      <c r="TF46" s="11" t="s">
        <v>1282</v>
      </c>
      <c r="TG46" s="11" t="s">
        <v>1371</v>
      </c>
      <c r="TH46" s="11" t="s">
        <v>1444</v>
      </c>
      <c r="TI46" s="11" t="s">
        <v>1185</v>
      </c>
      <c r="TJ46" s="11" t="s">
        <v>1283</v>
      </c>
      <c r="TK46" s="11" t="s">
        <v>1186</v>
      </c>
      <c r="TL46" s="11" t="s">
        <v>1284</v>
      </c>
      <c r="TM46" s="11" t="s">
        <v>1372</v>
      </c>
      <c r="TN46" s="11" t="s">
        <v>1187</v>
      </c>
      <c r="TO46" s="11" t="s">
        <v>1285</v>
      </c>
      <c r="TP46" s="11" t="s">
        <v>1011</v>
      </c>
      <c r="TQ46" s="11"/>
    </row>
    <row r="47" spans="1:537" x14ac:dyDescent="0.15">
      <c r="A47" s="77" t="s">
        <v>2036</v>
      </c>
      <c r="B47" s="11" t="s">
        <v>2037</v>
      </c>
      <c r="C47" s="11" t="s">
        <v>2038</v>
      </c>
      <c r="D47" s="11" t="s">
        <v>2039</v>
      </c>
      <c r="E47" s="11"/>
      <c r="F47" s="77" t="s">
        <v>2040</v>
      </c>
      <c r="G47" s="11"/>
      <c r="H47" s="11"/>
      <c r="I47" s="11" t="s">
        <v>2041</v>
      </c>
      <c r="J47" s="11" t="s">
        <v>2042</v>
      </c>
      <c r="K47" s="11"/>
      <c r="L47" s="77" t="s">
        <v>2043</v>
      </c>
      <c r="M47" s="11" t="s">
        <v>2044</v>
      </c>
      <c r="N47" s="11"/>
      <c r="O47" s="77" t="s">
        <v>2045</v>
      </c>
      <c r="P47" s="11" t="s">
        <v>2046</v>
      </c>
      <c r="Q47" s="11"/>
      <c r="R47" s="77" t="s">
        <v>2047</v>
      </c>
      <c r="S47" s="11" t="s">
        <v>2048</v>
      </c>
      <c r="T47" s="11" t="s">
        <v>2049</v>
      </c>
      <c r="U47" s="11" t="s">
        <v>2050</v>
      </c>
      <c r="V47" s="11" t="s">
        <v>2051</v>
      </c>
      <c r="W47" s="11" t="s">
        <v>2052</v>
      </c>
      <c r="X47" s="11" t="s">
        <v>2053</v>
      </c>
      <c r="Y47" s="77" t="s">
        <v>2054</v>
      </c>
      <c r="Z47" s="11"/>
      <c r="AA47" s="11" t="s">
        <v>2055</v>
      </c>
      <c r="AB47" s="11"/>
      <c r="AC47" s="11"/>
      <c r="AD47" s="11"/>
      <c r="AE47" s="11"/>
      <c r="AF47" s="77" t="s">
        <v>2056</v>
      </c>
      <c r="AG47" s="11" t="s">
        <v>2057</v>
      </c>
      <c r="AH47" s="11" t="s">
        <v>2058</v>
      </c>
      <c r="AI47" s="11" t="s">
        <v>2059</v>
      </c>
      <c r="AJ47" s="11" t="s">
        <v>2060</v>
      </c>
      <c r="AK47" s="11"/>
      <c r="AL47" s="11" t="s">
        <v>2061</v>
      </c>
      <c r="AM47" s="11" t="s">
        <v>2062</v>
      </c>
      <c r="AN47" s="11" t="s">
        <v>2063</v>
      </c>
      <c r="AO47" s="11" t="s">
        <v>2064</v>
      </c>
      <c r="AP47" s="77" t="s">
        <v>2065</v>
      </c>
      <c r="AQ47" s="11" t="s">
        <v>2066</v>
      </c>
      <c r="AR47" s="11" t="s">
        <v>2067</v>
      </c>
      <c r="AS47" s="11" t="s">
        <v>2068</v>
      </c>
      <c r="AT47" s="11" t="s">
        <v>2069</v>
      </c>
      <c r="AU47" s="11" t="s">
        <v>2070</v>
      </c>
      <c r="AV47" s="77" t="s">
        <v>2071</v>
      </c>
      <c r="AW47" s="11" t="s">
        <v>2072</v>
      </c>
      <c r="AX47" s="11" t="s">
        <v>2073</v>
      </c>
      <c r="AY47" s="77" t="s">
        <v>2074</v>
      </c>
      <c r="AZ47" s="11" t="s">
        <v>2075</v>
      </c>
      <c r="BA47" s="11" t="s">
        <v>2076</v>
      </c>
      <c r="BB47" s="11" t="s">
        <v>2077</v>
      </c>
      <c r="BC47" s="11" t="s">
        <v>2078</v>
      </c>
      <c r="BD47" s="11" t="s">
        <v>2079</v>
      </c>
      <c r="BE47" s="11" t="s">
        <v>2080</v>
      </c>
      <c r="BF47" s="77" t="s">
        <v>2081</v>
      </c>
      <c r="BG47" s="11"/>
      <c r="BH47" s="11" t="s">
        <v>2082</v>
      </c>
      <c r="BI47" s="11" t="s">
        <v>2083</v>
      </c>
      <c r="BJ47" s="11"/>
      <c r="BK47" s="11" t="s">
        <v>2084</v>
      </c>
      <c r="BL47" s="11" t="s">
        <v>2085</v>
      </c>
      <c r="BM47" s="77" t="s">
        <v>2086</v>
      </c>
      <c r="BN47" s="11" t="s">
        <v>2087</v>
      </c>
      <c r="BO47" s="11" t="s">
        <v>2088</v>
      </c>
      <c r="BP47" s="11" t="s">
        <v>2089</v>
      </c>
      <c r="BQ47" s="11" t="s">
        <v>2090</v>
      </c>
      <c r="BR47" s="11" t="s">
        <v>2091</v>
      </c>
      <c r="BS47" s="11" t="s">
        <v>2092</v>
      </c>
      <c r="BT47" s="11" t="s">
        <v>2093</v>
      </c>
      <c r="BU47" s="11" t="s">
        <v>2094</v>
      </c>
      <c r="BV47" s="11" t="s">
        <v>2095</v>
      </c>
      <c r="BW47" s="77" t="s">
        <v>2096</v>
      </c>
      <c r="BX47" s="11" t="s">
        <v>2097</v>
      </c>
      <c r="BY47" s="11" t="s">
        <v>2098</v>
      </c>
      <c r="BZ47" s="11" t="s">
        <v>2099</v>
      </c>
      <c r="CA47" s="11" t="s">
        <v>2100</v>
      </c>
      <c r="CB47" s="77" t="s">
        <v>2101</v>
      </c>
      <c r="CC47" s="11" t="s">
        <v>2102</v>
      </c>
      <c r="CD47" s="11"/>
      <c r="CE47" s="11"/>
      <c r="CF47" s="77" t="s">
        <v>2103</v>
      </c>
      <c r="CG47" s="77" t="s">
        <v>2104</v>
      </c>
      <c r="CH47" s="11"/>
      <c r="CI47" s="11" t="s">
        <v>2105</v>
      </c>
      <c r="CJ47" s="11" t="s">
        <v>2106</v>
      </c>
      <c r="CK47" s="11" t="s">
        <v>2107</v>
      </c>
      <c r="CL47" s="11" t="s">
        <v>2108</v>
      </c>
      <c r="CM47" s="11"/>
      <c r="CN47" s="77" t="s">
        <v>2109</v>
      </c>
      <c r="CO47" s="11" t="s">
        <v>2110</v>
      </c>
      <c r="CP47" s="11"/>
      <c r="CQ47" s="11" t="s">
        <v>2111</v>
      </c>
      <c r="CR47" s="11"/>
      <c r="CS47" s="77" t="s">
        <v>2112</v>
      </c>
      <c r="CT47" s="11" t="s">
        <v>2113</v>
      </c>
      <c r="CU47" s="11" t="s">
        <v>2114</v>
      </c>
      <c r="CV47" s="11" t="s">
        <v>2115</v>
      </c>
      <c r="CW47" s="11" t="s">
        <v>2116</v>
      </c>
      <c r="CX47" s="11" t="s">
        <v>2117</v>
      </c>
      <c r="CY47" s="11" t="s">
        <v>2118</v>
      </c>
      <c r="CZ47" s="11" t="s">
        <v>2119</v>
      </c>
      <c r="DA47" s="77" t="s">
        <v>2120</v>
      </c>
      <c r="DB47" s="11"/>
      <c r="DC47" s="11"/>
      <c r="DD47" s="11"/>
      <c r="DE47" s="11"/>
      <c r="DF47" s="11"/>
      <c r="DG47" s="77" t="s">
        <v>2121</v>
      </c>
      <c r="DH47" s="11" t="s">
        <v>2122</v>
      </c>
      <c r="DI47" s="11" t="s">
        <v>2123</v>
      </c>
      <c r="DJ47" s="11" t="s">
        <v>2124</v>
      </c>
      <c r="DK47" s="11" t="s">
        <v>2125</v>
      </c>
      <c r="DL47" s="11" t="s">
        <v>2126</v>
      </c>
      <c r="DM47" s="11" t="s">
        <v>2127</v>
      </c>
      <c r="DN47" s="77" t="s">
        <v>2128</v>
      </c>
      <c r="DO47" s="11" t="s">
        <v>2129</v>
      </c>
      <c r="DP47" s="11" t="s">
        <v>2130</v>
      </c>
      <c r="DQ47" s="11" t="s">
        <v>2131</v>
      </c>
      <c r="DR47" s="11" t="s">
        <v>2132</v>
      </c>
      <c r="DS47" s="77" t="s">
        <v>2133</v>
      </c>
      <c r="DT47" s="11"/>
      <c r="DU47" s="11"/>
      <c r="DV47" s="11"/>
      <c r="DW47" s="11"/>
      <c r="DX47" s="11"/>
      <c r="DY47" s="11"/>
      <c r="DZ47" s="11" t="s">
        <v>2134</v>
      </c>
      <c r="EA47" s="11"/>
      <c r="EB47" s="11"/>
      <c r="EC47" s="77" t="s">
        <v>2135</v>
      </c>
      <c r="ED47" s="11" t="s">
        <v>2136</v>
      </c>
      <c r="EE47" s="11" t="s">
        <v>2137</v>
      </c>
      <c r="EF47" s="11" t="s">
        <v>2138</v>
      </c>
      <c r="EG47" s="11" t="s">
        <v>2139</v>
      </c>
      <c r="EH47" s="11" t="s">
        <v>2140</v>
      </c>
      <c r="EI47" s="11" t="s">
        <v>2141</v>
      </c>
      <c r="EJ47" s="11" t="s">
        <v>2142</v>
      </c>
      <c r="EK47" s="11" t="s">
        <v>2143</v>
      </c>
      <c r="EL47" s="11" t="s">
        <v>2144</v>
      </c>
      <c r="EM47" s="77" t="s">
        <v>2145</v>
      </c>
      <c r="EN47" s="11" t="s">
        <v>2146</v>
      </c>
      <c r="EO47" s="11"/>
      <c r="EP47" s="77" t="s">
        <v>2147</v>
      </c>
      <c r="EQ47" s="11" t="s">
        <v>2148</v>
      </c>
      <c r="ER47" s="11" t="s">
        <v>2149</v>
      </c>
      <c r="ES47" s="11" t="s">
        <v>2150</v>
      </c>
      <c r="ET47" s="77" t="s">
        <v>2151</v>
      </c>
      <c r="EU47" s="11" t="s">
        <v>2152</v>
      </c>
      <c r="EV47" s="11" t="s">
        <v>2153</v>
      </c>
      <c r="EW47" s="77" t="s">
        <v>2154</v>
      </c>
      <c r="EX47" s="11" t="s">
        <v>2155</v>
      </c>
      <c r="EY47" s="11" t="s">
        <v>2156</v>
      </c>
      <c r="EZ47" s="11" t="s">
        <v>2157</v>
      </c>
      <c r="FA47" s="77" t="s">
        <v>2158</v>
      </c>
      <c r="FB47" s="11"/>
      <c r="FC47" s="11" t="s">
        <v>2159</v>
      </c>
      <c r="FD47" s="11" t="s">
        <v>2160</v>
      </c>
      <c r="FE47" s="11" t="s">
        <v>2161</v>
      </c>
      <c r="FF47" s="11" t="s">
        <v>2162</v>
      </c>
      <c r="FG47" s="11" t="s">
        <v>2163</v>
      </c>
      <c r="FH47" s="11" t="s">
        <v>2164</v>
      </c>
      <c r="FI47" s="11"/>
      <c r="FJ47" s="11" t="s">
        <v>2165</v>
      </c>
      <c r="FK47" s="77" t="s">
        <v>2166</v>
      </c>
      <c r="FL47" s="11" t="s">
        <v>2167</v>
      </c>
      <c r="FM47" s="11" t="s">
        <v>2168</v>
      </c>
      <c r="FN47" s="11" t="s">
        <v>2169</v>
      </c>
      <c r="FO47" s="11" t="s">
        <v>2170</v>
      </c>
      <c r="FP47" s="77" t="s">
        <v>2171</v>
      </c>
      <c r="FQ47" s="11"/>
      <c r="FR47" s="11"/>
      <c r="FS47" s="11" t="s">
        <v>2172</v>
      </c>
      <c r="FT47" s="11" t="s">
        <v>2173</v>
      </c>
      <c r="FU47" s="11" t="s">
        <v>2174</v>
      </c>
      <c r="FV47" s="11" t="s">
        <v>2175</v>
      </c>
      <c r="FW47" s="11" t="s">
        <v>2176</v>
      </c>
      <c r="FX47" s="11" t="s">
        <v>2177</v>
      </c>
      <c r="FY47" s="77" t="s">
        <v>2178</v>
      </c>
      <c r="FZ47" s="11" t="s">
        <v>2179</v>
      </c>
      <c r="GA47" s="11" t="s">
        <v>2180</v>
      </c>
      <c r="GB47" s="11" t="s">
        <v>2181</v>
      </c>
      <c r="GC47" s="11" t="s">
        <v>2182</v>
      </c>
      <c r="GD47" s="11" t="s">
        <v>2183</v>
      </c>
      <c r="GE47" s="11"/>
      <c r="GF47" s="77" t="s">
        <v>2184</v>
      </c>
      <c r="GG47" s="11" t="s">
        <v>2185</v>
      </c>
      <c r="GH47" s="11" t="s">
        <v>2186</v>
      </c>
      <c r="GI47" s="11" t="s">
        <v>2187</v>
      </c>
      <c r="GJ47" s="11" t="s">
        <v>2188</v>
      </c>
      <c r="GK47" s="11" t="s">
        <v>2189</v>
      </c>
      <c r="GL47" s="11"/>
      <c r="GM47" s="77" t="s">
        <v>2190</v>
      </c>
      <c r="GN47" s="11" t="s">
        <v>2191</v>
      </c>
      <c r="GO47" s="11" t="s">
        <v>2192</v>
      </c>
      <c r="GP47" s="11" t="s">
        <v>2193</v>
      </c>
      <c r="GQ47" s="11" t="s">
        <v>2194</v>
      </c>
      <c r="GR47" s="77" t="s">
        <v>2195</v>
      </c>
      <c r="GS47" s="11" t="s">
        <v>2196</v>
      </c>
      <c r="GT47" s="11" t="s">
        <v>2197</v>
      </c>
      <c r="GU47" s="11"/>
      <c r="GV47" s="77" t="s">
        <v>2198</v>
      </c>
      <c r="GW47" s="11" t="s">
        <v>2199</v>
      </c>
      <c r="GX47" s="11" t="s">
        <v>2200</v>
      </c>
      <c r="GY47" s="11" t="s">
        <v>2201</v>
      </c>
      <c r="GZ47" s="77" t="s">
        <v>2202</v>
      </c>
      <c r="HA47" s="11" t="s">
        <v>2203</v>
      </c>
      <c r="HB47" s="11" t="s">
        <v>2204</v>
      </c>
      <c r="HC47" s="11" t="s">
        <v>2205</v>
      </c>
      <c r="HD47" s="11" t="s">
        <v>2206</v>
      </c>
      <c r="HE47" s="11" t="s">
        <v>2207</v>
      </c>
      <c r="HF47" s="11" t="s">
        <v>2208</v>
      </c>
      <c r="HG47" s="77" t="s">
        <v>2209</v>
      </c>
      <c r="HH47" s="11" t="s">
        <v>2210</v>
      </c>
      <c r="HI47" s="11" t="s">
        <v>2211</v>
      </c>
      <c r="HJ47" s="11"/>
      <c r="HK47" s="11" t="s">
        <v>2212</v>
      </c>
      <c r="HL47" s="11" t="s">
        <v>2213</v>
      </c>
      <c r="HM47" s="11" t="s">
        <v>2214</v>
      </c>
      <c r="HN47" s="11"/>
      <c r="HO47" s="11" t="s">
        <v>2215</v>
      </c>
      <c r="HP47" s="11" t="s">
        <v>2216</v>
      </c>
      <c r="HQ47" s="77" t="s">
        <v>2217</v>
      </c>
      <c r="HR47" s="11" t="s">
        <v>2218</v>
      </c>
      <c r="HS47" s="77" t="s">
        <v>2219</v>
      </c>
      <c r="HT47" s="11" t="s">
        <v>2220</v>
      </c>
      <c r="HU47" s="77" t="s">
        <v>2221</v>
      </c>
      <c r="HV47" s="11"/>
      <c r="HW47" s="77" t="s">
        <v>2222</v>
      </c>
      <c r="HX47" s="11"/>
      <c r="HY47" s="11"/>
      <c r="HZ47" s="11" t="s">
        <v>2223</v>
      </c>
      <c r="IA47" s="77" t="s">
        <v>2224</v>
      </c>
      <c r="IB47" s="11" t="s">
        <v>2225</v>
      </c>
      <c r="IC47" s="11"/>
      <c r="ID47" s="11"/>
      <c r="IE47" s="77" t="s">
        <v>2226</v>
      </c>
      <c r="IF47" s="11"/>
      <c r="IG47" s="11" t="s">
        <v>2227</v>
      </c>
      <c r="IH47" s="11" t="s">
        <v>2228</v>
      </c>
      <c r="II47" s="77" t="s">
        <v>2229</v>
      </c>
      <c r="IJ47" s="11" t="s">
        <v>2230</v>
      </c>
      <c r="IK47" s="11" t="s">
        <v>2231</v>
      </c>
      <c r="IL47" s="77" t="s">
        <v>2232</v>
      </c>
      <c r="IM47" s="11" t="s">
        <v>2233</v>
      </c>
      <c r="IN47" s="77" t="s">
        <v>2234</v>
      </c>
      <c r="IO47" s="11" t="s">
        <v>2235</v>
      </c>
      <c r="IP47" s="11" t="s">
        <v>2236</v>
      </c>
      <c r="IQ47" s="11"/>
      <c r="IR47" s="11"/>
      <c r="IS47" s="11"/>
      <c r="IT47" s="11" t="s">
        <v>2237</v>
      </c>
      <c r="IU47" s="77" t="s">
        <v>2238</v>
      </c>
      <c r="IV47" s="11" t="s">
        <v>2239</v>
      </c>
      <c r="IW47" s="77" t="s">
        <v>2240</v>
      </c>
      <c r="IX47" s="11"/>
      <c r="IY47" s="11"/>
      <c r="IZ47" s="11"/>
      <c r="JA47" s="11" t="s">
        <v>2241</v>
      </c>
      <c r="JB47" s="77" t="s">
        <v>2242</v>
      </c>
      <c r="JC47" s="11" t="s">
        <v>2243</v>
      </c>
      <c r="JD47" s="11"/>
      <c r="JE47" s="11"/>
      <c r="JF47" s="11"/>
      <c r="JG47" s="11"/>
      <c r="JH47" s="77" t="s">
        <v>2244</v>
      </c>
      <c r="JI47" s="11" t="s">
        <v>2245</v>
      </c>
      <c r="JJ47" s="11" t="s">
        <v>2246</v>
      </c>
      <c r="JK47" s="11" t="s">
        <v>2247</v>
      </c>
      <c r="JL47" s="11" t="s">
        <v>2248</v>
      </c>
      <c r="JM47" s="77" t="s">
        <v>2249</v>
      </c>
      <c r="JN47" s="11"/>
      <c r="JO47" s="11"/>
      <c r="JP47" s="77" t="s">
        <v>2250</v>
      </c>
      <c r="JQ47" s="11"/>
      <c r="JR47" s="11"/>
      <c r="JS47" s="77" t="s">
        <v>2251</v>
      </c>
      <c r="JT47" s="11"/>
      <c r="JU47" s="11" t="s">
        <v>2252</v>
      </c>
      <c r="JV47" s="11"/>
      <c r="JW47" s="11" t="s">
        <v>2253</v>
      </c>
      <c r="JX47" s="11" t="s">
        <v>2254</v>
      </c>
      <c r="JY47" s="11" t="s">
        <v>2255</v>
      </c>
      <c r="JZ47" s="11"/>
      <c r="KA47" s="11"/>
      <c r="KB47" s="77" t="s">
        <v>2256</v>
      </c>
      <c r="KC47" s="11" t="s">
        <v>2257</v>
      </c>
      <c r="KD47" s="77" t="s">
        <v>2258</v>
      </c>
      <c r="KE47" s="11" t="s">
        <v>2259</v>
      </c>
      <c r="KF47" s="11" t="s">
        <v>2260</v>
      </c>
      <c r="KG47" s="11" t="s">
        <v>2261</v>
      </c>
      <c r="KH47" s="77" t="s">
        <v>2262</v>
      </c>
      <c r="KI47" s="11" t="s">
        <v>2263</v>
      </c>
      <c r="KJ47" s="11" t="s">
        <v>2264</v>
      </c>
      <c r="KK47" s="77" t="s">
        <v>2265</v>
      </c>
      <c r="KL47" s="11" t="s">
        <v>2266</v>
      </c>
      <c r="KM47" s="11" t="s">
        <v>2267</v>
      </c>
      <c r="KN47" s="11" t="s">
        <v>2268</v>
      </c>
      <c r="KO47" s="11" t="s">
        <v>2269</v>
      </c>
      <c r="KP47" s="11" t="s">
        <v>2270</v>
      </c>
      <c r="KQ47" s="11" t="s">
        <v>2271</v>
      </c>
      <c r="KR47" s="77" t="s">
        <v>2272</v>
      </c>
      <c r="KS47" s="11" t="s">
        <v>2273</v>
      </c>
      <c r="KT47" s="11" t="s">
        <v>2274</v>
      </c>
      <c r="KU47" s="11" t="s">
        <v>2275</v>
      </c>
      <c r="KV47" s="11" t="s">
        <v>2276</v>
      </c>
      <c r="KW47" s="77" t="s">
        <v>2277</v>
      </c>
      <c r="KX47" s="11" t="s">
        <v>2278</v>
      </c>
      <c r="KY47" s="11" t="s">
        <v>2279</v>
      </c>
      <c r="KZ47" s="11" t="s">
        <v>2280</v>
      </c>
      <c r="LA47" s="11" t="s">
        <v>2281</v>
      </c>
      <c r="LB47" s="77" t="s">
        <v>2282</v>
      </c>
      <c r="LC47" s="11"/>
      <c r="LD47" s="11"/>
      <c r="LE47" s="11"/>
      <c r="LF47" s="11"/>
      <c r="LG47" s="11"/>
      <c r="LH47" s="11"/>
      <c r="LI47" s="11"/>
      <c r="LJ47" s="77" t="s">
        <v>2283</v>
      </c>
      <c r="LK47" s="11" t="s">
        <v>2284</v>
      </c>
      <c r="LL47" s="11"/>
      <c r="LM47" s="11" t="s">
        <v>2285</v>
      </c>
      <c r="LN47" s="11" t="s">
        <v>2286</v>
      </c>
      <c r="LO47" s="11" t="s">
        <v>2287</v>
      </c>
      <c r="LP47" s="77" t="s">
        <v>2288</v>
      </c>
      <c r="LQ47" s="11" t="s">
        <v>2289</v>
      </c>
      <c r="LR47" s="11" t="s">
        <v>2290</v>
      </c>
      <c r="LS47" s="11" t="s">
        <v>2291</v>
      </c>
      <c r="LT47" s="11"/>
      <c r="LU47" s="11"/>
      <c r="LV47" s="11" t="s">
        <v>2292</v>
      </c>
      <c r="LW47" s="11" t="s">
        <v>2293</v>
      </c>
      <c r="LX47" s="77" t="s">
        <v>2294</v>
      </c>
      <c r="LY47" s="11" t="s">
        <v>2295</v>
      </c>
      <c r="LZ47" s="11"/>
      <c r="MA47" s="11" t="s">
        <v>2296</v>
      </c>
      <c r="MB47" s="77" t="s">
        <v>2297</v>
      </c>
      <c r="MC47" s="11" t="s">
        <v>2298</v>
      </c>
      <c r="MD47" s="11" t="s">
        <v>2299</v>
      </c>
      <c r="ME47" s="11" t="s">
        <v>2300</v>
      </c>
      <c r="MF47" s="11" t="s">
        <v>2301</v>
      </c>
      <c r="MG47" s="11" t="s">
        <v>2302</v>
      </c>
      <c r="MH47" s="11" t="s">
        <v>2303</v>
      </c>
      <c r="MI47" s="11" t="s">
        <v>2304</v>
      </c>
      <c r="MJ47" s="11" t="s">
        <v>2305</v>
      </c>
      <c r="MK47" s="11" t="s">
        <v>2306</v>
      </c>
      <c r="ML47" s="77" t="s">
        <v>2307</v>
      </c>
      <c r="MM47" s="11" t="s">
        <v>2308</v>
      </c>
      <c r="MN47" s="11"/>
      <c r="MO47" s="11"/>
      <c r="MP47" s="77" t="s">
        <v>2309</v>
      </c>
      <c r="MQ47" s="11"/>
      <c r="MR47" s="11" t="s">
        <v>2310</v>
      </c>
      <c r="MS47" s="77" t="s">
        <v>2311</v>
      </c>
      <c r="MT47" s="11" t="s">
        <v>2312</v>
      </c>
      <c r="MU47" s="11" t="s">
        <v>2313</v>
      </c>
      <c r="MV47" s="77" t="s">
        <v>2314</v>
      </c>
      <c r="MW47" s="11" t="s">
        <v>2315</v>
      </c>
      <c r="MX47" s="11"/>
      <c r="MY47" s="11" t="s">
        <v>2316</v>
      </c>
      <c r="MZ47" s="11" t="s">
        <v>2317</v>
      </c>
      <c r="NA47" s="77" t="s">
        <v>2318</v>
      </c>
      <c r="NB47" s="11" t="s">
        <v>2319</v>
      </c>
      <c r="NC47" s="11" t="s">
        <v>2320</v>
      </c>
      <c r="ND47" s="77" t="s">
        <v>2321</v>
      </c>
      <c r="NE47" s="11" t="s">
        <v>2322</v>
      </c>
      <c r="NF47" s="11" t="s">
        <v>2323</v>
      </c>
      <c r="NG47" s="11" t="s">
        <v>2324</v>
      </c>
      <c r="NH47" s="77" t="s">
        <v>2325</v>
      </c>
      <c r="NI47" s="11" t="s">
        <v>2326</v>
      </c>
      <c r="NJ47" s="11" t="s">
        <v>2327</v>
      </c>
      <c r="NK47" s="11" t="s">
        <v>2328</v>
      </c>
      <c r="NL47" s="11" t="s">
        <v>2329</v>
      </c>
      <c r="NM47" s="11" t="s">
        <v>2330</v>
      </c>
      <c r="NN47" s="77" t="s">
        <v>2331</v>
      </c>
      <c r="NO47" s="11" t="s">
        <v>2332</v>
      </c>
      <c r="NP47" s="11"/>
      <c r="NQ47" s="77" t="s">
        <v>2333</v>
      </c>
      <c r="NR47" s="11" t="s">
        <v>2334</v>
      </c>
      <c r="NS47" s="11" t="s">
        <v>2335</v>
      </c>
      <c r="NT47" s="11"/>
      <c r="NU47" s="11"/>
      <c r="NV47" s="77" t="s">
        <v>2336</v>
      </c>
      <c r="NW47" s="11" t="s">
        <v>2337</v>
      </c>
      <c r="NX47" s="11" t="s">
        <v>2338</v>
      </c>
      <c r="NY47" s="11" t="s">
        <v>2339</v>
      </c>
      <c r="NZ47" s="11"/>
      <c r="OA47" s="11"/>
      <c r="OB47" s="11" t="s">
        <v>2340</v>
      </c>
      <c r="OC47" s="11"/>
      <c r="OD47" s="11" t="s">
        <v>2341</v>
      </c>
      <c r="OE47" s="11"/>
      <c r="OF47" s="11"/>
      <c r="OG47" s="11" t="s">
        <v>2342</v>
      </c>
      <c r="OH47" s="11" t="s">
        <v>2343</v>
      </c>
      <c r="OI47" s="11"/>
      <c r="OJ47" s="11" t="s">
        <v>2344</v>
      </c>
      <c r="OK47" s="11"/>
      <c r="OL47" s="11"/>
      <c r="OM47" s="11" t="s">
        <v>2345</v>
      </c>
      <c r="ON47" s="11" t="s">
        <v>2346</v>
      </c>
      <c r="OO47" s="11" t="s">
        <v>2347</v>
      </c>
      <c r="OP47" s="77" t="s">
        <v>2348</v>
      </c>
      <c r="OQ47" s="11"/>
      <c r="OR47" s="11"/>
      <c r="OS47" s="11"/>
      <c r="OT47" s="11" t="s">
        <v>2349</v>
      </c>
      <c r="OU47" s="11"/>
      <c r="OV47" s="11" t="s">
        <v>2350</v>
      </c>
      <c r="OW47" s="11" t="s">
        <v>2351</v>
      </c>
      <c r="OX47" s="11" t="s">
        <v>2352</v>
      </c>
      <c r="OY47" s="11"/>
      <c r="OZ47" s="77" t="s">
        <v>2353</v>
      </c>
      <c r="PA47" s="11"/>
      <c r="PB47" s="11"/>
      <c r="PC47" s="11"/>
      <c r="PD47" s="11" t="s">
        <v>2354</v>
      </c>
      <c r="PE47" s="77" t="s">
        <v>2355</v>
      </c>
      <c r="PF47" s="11"/>
      <c r="PG47" s="11" t="s">
        <v>2356</v>
      </c>
      <c r="PH47" s="11"/>
      <c r="PI47" s="11"/>
      <c r="PJ47" s="11"/>
      <c r="PK47" s="11"/>
      <c r="PL47" s="11"/>
      <c r="PM47" s="11" t="s">
        <v>2357</v>
      </c>
      <c r="PN47" s="77" t="s">
        <v>2358</v>
      </c>
      <c r="PO47" s="11"/>
      <c r="PP47" s="11"/>
      <c r="PQ47" s="11"/>
      <c r="PR47" s="77" t="s">
        <v>2359</v>
      </c>
      <c r="PS47" s="11" t="s">
        <v>2360</v>
      </c>
      <c r="PT47" s="11"/>
      <c r="PU47" s="11"/>
      <c r="PV47" s="11"/>
      <c r="PW47" s="11"/>
      <c r="PX47" s="11" t="s">
        <v>2361</v>
      </c>
      <c r="PY47" s="77" t="s">
        <v>2362</v>
      </c>
      <c r="PZ47" s="11" t="s">
        <v>2363</v>
      </c>
      <c r="QA47" s="11" t="s">
        <v>2364</v>
      </c>
      <c r="QB47" s="11"/>
      <c r="QC47" s="11"/>
      <c r="QD47" s="11" t="s">
        <v>2365</v>
      </c>
      <c r="QE47" s="11" t="s">
        <v>2366</v>
      </c>
      <c r="QF47" s="77" t="s">
        <v>2367</v>
      </c>
      <c r="QG47" s="77" t="s">
        <v>2368</v>
      </c>
      <c r="QH47" s="11"/>
      <c r="QI47" s="11" t="s">
        <v>2369</v>
      </c>
      <c r="QJ47" s="11" t="s">
        <v>2370</v>
      </c>
      <c r="QK47" s="11" t="s">
        <v>2371</v>
      </c>
      <c r="QL47" s="11" t="s">
        <v>2372</v>
      </c>
      <c r="QM47" s="11" t="s">
        <v>2373</v>
      </c>
      <c r="QN47" s="11" t="s">
        <v>2374</v>
      </c>
      <c r="QO47" s="11"/>
      <c r="QP47" s="11"/>
      <c r="QQ47" s="11"/>
      <c r="QR47" s="11" t="s">
        <v>2375</v>
      </c>
      <c r="QS47" s="11" t="s">
        <v>2376</v>
      </c>
      <c r="QT47" s="11"/>
      <c r="QU47" s="11" t="s">
        <v>2377</v>
      </c>
      <c r="QV47" s="11" t="s">
        <v>2378</v>
      </c>
      <c r="QW47" s="11"/>
      <c r="QX47" s="11"/>
      <c r="QY47" s="77" t="s">
        <v>2379</v>
      </c>
      <c r="QZ47" s="11" t="s">
        <v>2380</v>
      </c>
      <c r="RA47" s="11" t="s">
        <v>2381</v>
      </c>
      <c r="RB47" s="11"/>
      <c r="RC47" s="11" t="s">
        <v>2382</v>
      </c>
      <c r="RD47" s="11"/>
      <c r="RE47" s="77" t="s">
        <v>2383</v>
      </c>
      <c r="RF47" s="11" t="s">
        <v>2384</v>
      </c>
      <c r="RG47" s="11" t="s">
        <v>2385</v>
      </c>
      <c r="RH47" s="11"/>
      <c r="RI47" s="11" t="s">
        <v>2386</v>
      </c>
      <c r="RJ47" s="11" t="s">
        <v>2387</v>
      </c>
      <c r="RK47" s="11" t="s">
        <v>2388</v>
      </c>
      <c r="RL47" s="77" t="s">
        <v>2389</v>
      </c>
      <c r="RM47" s="11"/>
      <c r="RN47" s="11" t="s">
        <v>2390</v>
      </c>
      <c r="RO47" s="11" t="s">
        <v>2391</v>
      </c>
      <c r="RP47" s="77" t="s">
        <v>2392</v>
      </c>
      <c r="RQ47" s="11"/>
      <c r="RR47" s="11"/>
      <c r="RS47" s="11" t="s">
        <v>2393</v>
      </c>
      <c r="RT47" s="11" t="s">
        <v>2394</v>
      </c>
      <c r="RU47" s="11" t="s">
        <v>2395</v>
      </c>
      <c r="RV47" s="11" t="s">
        <v>2396</v>
      </c>
      <c r="RW47" s="11"/>
      <c r="RX47" s="11"/>
      <c r="RY47" s="11" t="s">
        <v>2397</v>
      </c>
      <c r="RZ47" s="11"/>
      <c r="SA47" s="11" t="s">
        <v>2398</v>
      </c>
      <c r="SB47" s="11"/>
      <c r="SC47" s="77" t="s">
        <v>2399</v>
      </c>
      <c r="SD47" s="11" t="s">
        <v>2400</v>
      </c>
      <c r="SE47" s="11" t="s">
        <v>2401</v>
      </c>
      <c r="SF47" s="11" t="s">
        <v>2402</v>
      </c>
      <c r="SG47" s="11"/>
      <c r="SH47" s="11" t="s">
        <v>2403</v>
      </c>
      <c r="SI47" s="77" t="s">
        <v>2404</v>
      </c>
      <c r="SJ47" s="11" t="s">
        <v>2405</v>
      </c>
      <c r="SK47" s="11"/>
      <c r="SL47" s="11"/>
      <c r="SM47" s="11" t="s">
        <v>2406</v>
      </c>
      <c r="SN47" s="77" t="s">
        <v>2407</v>
      </c>
      <c r="SO47" s="11"/>
      <c r="SP47" s="11"/>
      <c r="SQ47" s="77" t="s">
        <v>2408</v>
      </c>
      <c r="SR47" s="11" t="s">
        <v>2409</v>
      </c>
      <c r="SS47" s="11" t="s">
        <v>2410</v>
      </c>
      <c r="ST47" s="11"/>
      <c r="SU47" s="11" t="s">
        <v>2411</v>
      </c>
      <c r="SV47" s="11" t="s">
        <v>2412</v>
      </c>
      <c r="SW47" s="11"/>
      <c r="SX47" s="11" t="s">
        <v>2413</v>
      </c>
      <c r="SY47" s="11"/>
      <c r="SZ47" s="11"/>
      <c r="TA47" s="11" t="s">
        <v>2414</v>
      </c>
      <c r="TB47" s="11" t="s">
        <v>2415</v>
      </c>
      <c r="TC47" s="11" t="s">
        <v>2416</v>
      </c>
      <c r="TD47" s="11" t="s">
        <v>2417</v>
      </c>
      <c r="TE47" s="11"/>
      <c r="TF47" s="11"/>
      <c r="TG47" s="11"/>
      <c r="TH47" s="11"/>
      <c r="TI47" s="11"/>
      <c r="TJ47" s="11"/>
      <c r="TK47" s="11"/>
      <c r="TL47" s="11"/>
      <c r="TM47" s="11"/>
      <c r="TN47" s="11"/>
      <c r="TO47" s="11"/>
      <c r="TP47" s="11"/>
      <c r="TQ47" s="11"/>
    </row>
    <row r="48" spans="1:537" x14ac:dyDescent="0.15">
      <c r="A48" s="11"/>
      <c r="B48" s="11" t="s">
        <v>2418</v>
      </c>
      <c r="C48" s="11" t="s">
        <v>2419</v>
      </c>
      <c r="D48" s="11" t="s">
        <v>2420</v>
      </c>
      <c r="E48" s="11"/>
      <c r="F48" s="11"/>
      <c r="G48" s="11"/>
      <c r="H48" s="11"/>
      <c r="I48" s="11"/>
      <c r="J48" s="11" t="s">
        <v>2421</v>
      </c>
      <c r="K48" s="11"/>
      <c r="L48" s="11"/>
      <c r="M48" s="11" t="s">
        <v>2422</v>
      </c>
      <c r="N48" s="11"/>
      <c r="O48" s="11"/>
      <c r="P48" s="11" t="s">
        <v>2423</v>
      </c>
      <c r="Q48" s="11"/>
      <c r="R48" s="11"/>
      <c r="S48" s="11" t="s">
        <v>2424</v>
      </c>
      <c r="T48" s="11"/>
      <c r="U48" s="11"/>
      <c r="V48" s="11" t="s">
        <v>2425</v>
      </c>
      <c r="W48" s="11" t="s">
        <v>2426</v>
      </c>
      <c r="X48" s="11" t="s">
        <v>2427</v>
      </c>
      <c r="Y48" s="11"/>
      <c r="Z48" s="11"/>
      <c r="AA48" s="11" t="s">
        <v>2428</v>
      </c>
      <c r="AB48" s="11"/>
      <c r="AC48" s="11"/>
      <c r="AD48" s="11"/>
      <c r="AE48" s="11"/>
      <c r="AF48" s="11"/>
      <c r="AG48" s="11"/>
      <c r="AH48" s="11" t="s">
        <v>2429</v>
      </c>
      <c r="AI48" s="11"/>
      <c r="AJ48" s="11" t="s">
        <v>2430</v>
      </c>
      <c r="AK48" s="11"/>
      <c r="AL48" s="11" t="s">
        <v>2431</v>
      </c>
      <c r="AM48" s="11"/>
      <c r="AN48" s="11"/>
      <c r="AO48" s="11" t="s">
        <v>2432</v>
      </c>
      <c r="AP48" s="11"/>
      <c r="AQ48" s="11"/>
      <c r="AR48" s="11" t="s">
        <v>2433</v>
      </c>
      <c r="AS48" s="11" t="s">
        <v>2434</v>
      </c>
      <c r="AT48" s="11"/>
      <c r="AU48" s="11" t="s">
        <v>2435</v>
      </c>
      <c r="AV48" s="11"/>
      <c r="AW48" s="11" t="s">
        <v>2436</v>
      </c>
      <c r="AX48" s="11" t="s">
        <v>2437</v>
      </c>
      <c r="AY48" s="11"/>
      <c r="AZ48" s="11" t="s">
        <v>2438</v>
      </c>
      <c r="BA48" s="11" t="s">
        <v>2439</v>
      </c>
      <c r="BB48" s="11" t="s">
        <v>2440</v>
      </c>
      <c r="BC48" s="11" t="s">
        <v>2441</v>
      </c>
      <c r="BD48" s="11"/>
      <c r="BE48" s="11" t="s">
        <v>2442</v>
      </c>
      <c r="BF48" s="11"/>
      <c r="BG48" s="11"/>
      <c r="BH48" s="11" t="s">
        <v>2443</v>
      </c>
      <c r="BI48" s="11"/>
      <c r="BJ48" s="11"/>
      <c r="BK48" s="11"/>
      <c r="BL48" s="11" t="s">
        <v>2444</v>
      </c>
      <c r="BM48" s="11"/>
      <c r="BN48" s="11" t="s">
        <v>2445</v>
      </c>
      <c r="BO48" s="11" t="s">
        <v>2446</v>
      </c>
      <c r="BP48" s="11" t="s">
        <v>2447</v>
      </c>
      <c r="BQ48" s="11" t="s">
        <v>2448</v>
      </c>
      <c r="BR48" s="11" t="s">
        <v>2449</v>
      </c>
      <c r="BS48" s="11" t="s">
        <v>2450</v>
      </c>
      <c r="BT48" s="11" t="s">
        <v>2451</v>
      </c>
      <c r="BU48" s="11" t="s">
        <v>2452</v>
      </c>
      <c r="BV48" s="11" t="s">
        <v>2453</v>
      </c>
      <c r="BW48" s="11"/>
      <c r="BX48" s="11" t="s">
        <v>2454</v>
      </c>
      <c r="BY48" s="11" t="s">
        <v>2455</v>
      </c>
      <c r="BZ48" s="11" t="s">
        <v>2456</v>
      </c>
      <c r="CA48" s="77" t="s">
        <v>2457</v>
      </c>
      <c r="CB48" s="11"/>
      <c r="CC48" s="11" t="s">
        <v>2458</v>
      </c>
      <c r="CD48" s="11"/>
      <c r="CE48" s="11"/>
      <c r="CF48" s="11" t="s">
        <v>2459</v>
      </c>
      <c r="CG48" s="11"/>
      <c r="CH48" s="11"/>
      <c r="CI48" s="11" t="s">
        <v>2460</v>
      </c>
      <c r="CJ48" s="11" t="s">
        <v>2461</v>
      </c>
      <c r="CK48" s="11" t="s">
        <v>2462</v>
      </c>
      <c r="CL48" s="11" t="s">
        <v>2463</v>
      </c>
      <c r="CM48" s="11"/>
      <c r="CN48" s="11"/>
      <c r="CO48" s="11" t="s">
        <v>2464</v>
      </c>
      <c r="CP48" s="11"/>
      <c r="CQ48" s="11"/>
      <c r="CR48" s="11"/>
      <c r="CS48" s="11"/>
      <c r="CT48" s="11" t="s">
        <v>2465</v>
      </c>
      <c r="CU48" s="11" t="s">
        <v>2466</v>
      </c>
      <c r="CV48" s="11" t="s">
        <v>2467</v>
      </c>
      <c r="CW48" s="77" t="s">
        <v>2468</v>
      </c>
      <c r="CX48" s="11" t="s">
        <v>2469</v>
      </c>
      <c r="CY48" s="11" t="s">
        <v>2470</v>
      </c>
      <c r="CZ48" s="11" t="s">
        <v>2471</v>
      </c>
      <c r="DA48" s="11"/>
      <c r="DB48" s="11"/>
      <c r="DC48" s="11"/>
      <c r="DD48" s="11"/>
      <c r="DE48" s="11"/>
      <c r="DF48" s="11"/>
      <c r="DG48" s="11"/>
      <c r="DH48" s="11" t="s">
        <v>2472</v>
      </c>
      <c r="DI48" s="11" t="s">
        <v>2473</v>
      </c>
      <c r="DJ48" s="11" t="s">
        <v>2474</v>
      </c>
      <c r="DK48" s="11" t="s">
        <v>2475</v>
      </c>
      <c r="DL48" s="11"/>
      <c r="DM48" s="11" t="s">
        <v>2476</v>
      </c>
      <c r="DN48" s="11"/>
      <c r="DO48" s="11"/>
      <c r="DP48" s="11"/>
      <c r="DQ48" s="11" t="s">
        <v>2477</v>
      </c>
      <c r="DR48" s="11" t="s">
        <v>2478</v>
      </c>
      <c r="DS48" s="11"/>
      <c r="DT48" s="11"/>
      <c r="DU48" s="11"/>
      <c r="DV48" s="11"/>
      <c r="DW48" s="11"/>
      <c r="DX48" s="11"/>
      <c r="DY48" s="11"/>
      <c r="DZ48" s="11"/>
      <c r="EA48" s="11"/>
      <c r="EB48" s="11"/>
      <c r="EC48" s="11"/>
      <c r="ED48" s="11" t="s">
        <v>2479</v>
      </c>
      <c r="EE48" s="11" t="s">
        <v>2480</v>
      </c>
      <c r="EF48" s="11" t="s">
        <v>2481</v>
      </c>
      <c r="EG48" s="11" t="s">
        <v>2482</v>
      </c>
      <c r="EH48" s="11" t="s">
        <v>2483</v>
      </c>
      <c r="EI48" s="11"/>
      <c r="EJ48" s="11" t="s">
        <v>2484</v>
      </c>
      <c r="EK48" s="11" t="s">
        <v>2485</v>
      </c>
      <c r="EL48" s="11" t="s">
        <v>2486</v>
      </c>
      <c r="EM48" s="11"/>
      <c r="EN48" s="11" t="s">
        <v>2487</v>
      </c>
      <c r="EO48" s="11"/>
      <c r="EP48" s="11" t="s">
        <v>2488</v>
      </c>
      <c r="EQ48" s="11"/>
      <c r="ER48" s="11" t="s">
        <v>2489</v>
      </c>
      <c r="ES48" s="11" t="s">
        <v>2490</v>
      </c>
      <c r="ET48" s="11"/>
      <c r="EU48" s="11" t="s">
        <v>2491</v>
      </c>
      <c r="EV48" s="11" t="s">
        <v>2492</v>
      </c>
      <c r="EW48" s="77" t="s">
        <v>2493</v>
      </c>
      <c r="EX48" s="11"/>
      <c r="EY48" s="11" t="s">
        <v>2494</v>
      </c>
      <c r="EZ48" s="11"/>
      <c r="FA48" s="11"/>
      <c r="FB48" s="11"/>
      <c r="FC48" s="77" t="s">
        <v>2495</v>
      </c>
      <c r="FD48" s="11" t="s">
        <v>2496</v>
      </c>
      <c r="FE48" s="11" t="s">
        <v>2497</v>
      </c>
      <c r="FF48" s="11" t="s">
        <v>2498</v>
      </c>
      <c r="FG48" s="11" t="s">
        <v>2499</v>
      </c>
      <c r="FH48" s="11"/>
      <c r="FI48" s="11"/>
      <c r="FJ48" s="11" t="s">
        <v>2500</v>
      </c>
      <c r="FK48" s="11"/>
      <c r="FL48" s="11" t="s">
        <v>2501</v>
      </c>
      <c r="FM48" s="11" t="s">
        <v>2502</v>
      </c>
      <c r="FN48" s="11" t="s">
        <v>2503</v>
      </c>
      <c r="FO48" s="11" t="s">
        <v>2504</v>
      </c>
      <c r="FP48" s="11"/>
      <c r="FQ48" s="11"/>
      <c r="FR48" s="11"/>
      <c r="FS48" s="11" t="s">
        <v>2505</v>
      </c>
      <c r="FT48" s="11" t="s">
        <v>2506</v>
      </c>
      <c r="FU48" s="11" t="s">
        <v>2507</v>
      </c>
      <c r="FV48" s="77" t="s">
        <v>2508</v>
      </c>
      <c r="FW48" s="11"/>
      <c r="FX48" s="11" t="s">
        <v>2509</v>
      </c>
      <c r="FY48" s="11"/>
      <c r="FZ48" s="11"/>
      <c r="GA48" s="11" t="s">
        <v>2510</v>
      </c>
      <c r="GB48" s="11" t="s">
        <v>2511</v>
      </c>
      <c r="GC48" s="11" t="s">
        <v>2512</v>
      </c>
      <c r="GD48" s="11" t="s">
        <v>2513</v>
      </c>
      <c r="GE48" s="11"/>
      <c r="GF48" s="11"/>
      <c r="GG48" s="11" t="s">
        <v>2514</v>
      </c>
      <c r="GH48" s="11" t="s">
        <v>2515</v>
      </c>
      <c r="GI48" s="11"/>
      <c r="GJ48" s="11"/>
      <c r="GK48" s="11"/>
      <c r="GL48" s="11"/>
      <c r="GM48" s="11"/>
      <c r="GN48" s="11" t="s">
        <v>2516</v>
      </c>
      <c r="GO48" s="11" t="s">
        <v>2517</v>
      </c>
      <c r="GP48" s="11" t="s">
        <v>2518</v>
      </c>
      <c r="GQ48" s="11"/>
      <c r="GR48" s="11"/>
      <c r="GS48" s="11" t="s">
        <v>2519</v>
      </c>
      <c r="GT48" s="11" t="s">
        <v>2520</v>
      </c>
      <c r="GU48" s="11"/>
      <c r="GV48" s="11"/>
      <c r="GW48" s="11" t="s">
        <v>2521</v>
      </c>
      <c r="GX48" s="11" t="s">
        <v>2522</v>
      </c>
      <c r="GY48" s="11" t="s">
        <v>2523</v>
      </c>
      <c r="GZ48" s="11"/>
      <c r="HA48" s="11" t="s">
        <v>2524</v>
      </c>
      <c r="HB48" s="11"/>
      <c r="HC48" s="11" t="s">
        <v>2525</v>
      </c>
      <c r="HD48" s="11" t="s">
        <v>2526</v>
      </c>
      <c r="HE48" s="11"/>
      <c r="HF48" s="11"/>
      <c r="HG48" s="11"/>
      <c r="HH48" s="11" t="s">
        <v>2527</v>
      </c>
      <c r="HI48" s="11" t="s">
        <v>2528</v>
      </c>
      <c r="HJ48" s="11"/>
      <c r="HK48" s="11"/>
      <c r="HL48" s="11" t="s">
        <v>2529</v>
      </c>
      <c r="HM48" s="11" t="s">
        <v>2530</v>
      </c>
      <c r="HN48" s="11"/>
      <c r="HO48" s="11" t="s">
        <v>2531</v>
      </c>
      <c r="HP48" s="11" t="s">
        <v>2532</v>
      </c>
      <c r="HQ48" s="11"/>
      <c r="HR48" s="11" t="s">
        <v>2533</v>
      </c>
      <c r="HS48" s="11"/>
      <c r="HT48" s="11" t="s">
        <v>2534</v>
      </c>
      <c r="HU48" s="11"/>
      <c r="HV48" s="11"/>
      <c r="HW48" s="11"/>
      <c r="HX48" s="11"/>
      <c r="HY48" s="11"/>
      <c r="HZ48" s="11"/>
      <c r="IA48" s="11"/>
      <c r="IB48" s="11" t="s">
        <v>2535</v>
      </c>
      <c r="IC48" s="11"/>
      <c r="ID48" s="11"/>
      <c r="IE48" s="11"/>
      <c r="IF48" s="11"/>
      <c r="IG48" s="11" t="s">
        <v>2536</v>
      </c>
      <c r="IH48" s="11"/>
      <c r="II48" s="11"/>
      <c r="IJ48" s="11" t="s">
        <v>2537</v>
      </c>
      <c r="IK48" s="11" t="s">
        <v>2538</v>
      </c>
      <c r="IL48" s="11"/>
      <c r="IM48" s="11" t="s">
        <v>2539</v>
      </c>
      <c r="IN48" s="11"/>
      <c r="IO48" s="11" t="s">
        <v>2540</v>
      </c>
      <c r="IP48" s="11"/>
      <c r="IQ48" s="11"/>
      <c r="IR48" s="11"/>
      <c r="IS48" s="11"/>
      <c r="IT48" s="11"/>
      <c r="IU48" s="11"/>
      <c r="IV48" s="11" t="s">
        <v>2541</v>
      </c>
      <c r="IW48" s="11"/>
      <c r="IX48" s="11"/>
      <c r="IY48" s="11"/>
      <c r="IZ48" s="11"/>
      <c r="JA48" s="11"/>
      <c r="JB48" s="11"/>
      <c r="JC48" s="11"/>
      <c r="JD48" s="11"/>
      <c r="JE48" s="11"/>
      <c r="JF48" s="11"/>
      <c r="JG48" s="11"/>
      <c r="JH48" s="11"/>
      <c r="JI48" s="11"/>
      <c r="JJ48" s="11"/>
      <c r="JK48" s="11" t="s">
        <v>2542</v>
      </c>
      <c r="JL48" s="11"/>
      <c r="JM48" s="11"/>
      <c r="JN48" s="11"/>
      <c r="JO48" s="11"/>
      <c r="JP48" s="11"/>
      <c r="JQ48" s="11"/>
      <c r="JR48" s="11"/>
      <c r="JS48" s="11"/>
      <c r="JT48" s="11"/>
      <c r="JU48" s="11"/>
      <c r="JV48" s="11"/>
      <c r="JW48" s="11"/>
      <c r="JX48" s="11" t="s">
        <v>2543</v>
      </c>
      <c r="JY48" s="11" t="s">
        <v>2544</v>
      </c>
      <c r="JZ48" s="11"/>
      <c r="KA48" s="11"/>
      <c r="KB48" s="77" t="s">
        <v>2545</v>
      </c>
      <c r="KC48" s="11"/>
      <c r="KD48" s="77" t="s">
        <v>2546</v>
      </c>
      <c r="KE48" s="11" t="s">
        <v>2547</v>
      </c>
      <c r="KF48" s="11" t="s">
        <v>2548</v>
      </c>
      <c r="KG48" s="11" t="s">
        <v>2549</v>
      </c>
      <c r="KH48" s="77" t="s">
        <v>2550</v>
      </c>
      <c r="KI48" s="11" t="s">
        <v>2551</v>
      </c>
      <c r="KJ48" s="11" t="s">
        <v>2552</v>
      </c>
      <c r="KK48" s="77" t="s">
        <v>2553</v>
      </c>
      <c r="KL48" s="11" t="s">
        <v>2554</v>
      </c>
      <c r="KM48" s="11" t="s">
        <v>2555</v>
      </c>
      <c r="KN48" s="11"/>
      <c r="KO48" s="11" t="s">
        <v>2556</v>
      </c>
      <c r="KP48" s="11"/>
      <c r="KQ48" s="11" t="s">
        <v>2557</v>
      </c>
      <c r="KR48" s="77" t="s">
        <v>2558</v>
      </c>
      <c r="KS48" s="11" t="s">
        <v>2559</v>
      </c>
      <c r="KT48" s="11" t="s">
        <v>2560</v>
      </c>
      <c r="KU48" s="11"/>
      <c r="KV48" s="11" t="s">
        <v>2561</v>
      </c>
      <c r="KW48" s="77" t="s">
        <v>2562</v>
      </c>
      <c r="KX48" s="11" t="s">
        <v>2563</v>
      </c>
      <c r="KY48" s="11" t="s">
        <v>2564</v>
      </c>
      <c r="KZ48" s="11"/>
      <c r="LA48" s="11" t="s">
        <v>2565</v>
      </c>
      <c r="LB48" s="77" t="s">
        <v>2566</v>
      </c>
      <c r="LC48" s="11"/>
      <c r="LD48" s="11"/>
      <c r="LE48" s="11"/>
      <c r="LF48" s="11"/>
      <c r="LG48" s="11"/>
      <c r="LH48" s="11"/>
      <c r="LI48" s="11"/>
      <c r="LJ48" s="77" t="s">
        <v>2567</v>
      </c>
      <c r="LK48" s="11"/>
      <c r="LL48" s="11"/>
      <c r="LM48" s="11"/>
      <c r="LN48" s="11"/>
      <c r="LO48" s="11" t="s">
        <v>2568</v>
      </c>
      <c r="LP48" s="77" t="s">
        <v>2569</v>
      </c>
      <c r="LQ48" s="11"/>
      <c r="LR48" s="11"/>
      <c r="LS48" s="11"/>
      <c r="LT48" s="11"/>
      <c r="LU48" s="11"/>
      <c r="LV48" s="11" t="s">
        <v>2570</v>
      </c>
      <c r="LW48" s="11" t="s">
        <v>2571</v>
      </c>
      <c r="LX48" s="77" t="s">
        <v>2572</v>
      </c>
      <c r="LY48" s="11" t="s">
        <v>2573</v>
      </c>
      <c r="LZ48" s="11"/>
      <c r="MA48" s="11" t="s">
        <v>2574</v>
      </c>
      <c r="MB48" s="77" t="s">
        <v>2575</v>
      </c>
      <c r="MC48" s="11" t="s">
        <v>2576</v>
      </c>
      <c r="MD48" s="11" t="s">
        <v>2577</v>
      </c>
      <c r="ME48" s="11" t="s">
        <v>2578</v>
      </c>
      <c r="MF48" s="11" t="s">
        <v>2579</v>
      </c>
      <c r="MG48" s="11"/>
      <c r="MH48" s="11" t="s">
        <v>2580</v>
      </c>
      <c r="MI48" s="11" t="s">
        <v>2581</v>
      </c>
      <c r="MJ48" s="11"/>
      <c r="MK48" s="11" t="s">
        <v>2582</v>
      </c>
      <c r="ML48" s="77" t="s">
        <v>2583</v>
      </c>
      <c r="MM48" s="11" t="s">
        <v>2584</v>
      </c>
      <c r="MN48" s="11"/>
      <c r="MO48" s="11"/>
      <c r="MP48" s="11"/>
      <c r="MQ48" s="11"/>
      <c r="MR48" s="11" t="s">
        <v>2585</v>
      </c>
      <c r="MS48" s="11"/>
      <c r="MT48" s="11" t="s">
        <v>2586</v>
      </c>
      <c r="MU48" s="77" t="s">
        <v>2587</v>
      </c>
      <c r="MV48" s="11"/>
      <c r="MW48" s="11"/>
      <c r="MX48" s="11"/>
      <c r="MY48" s="11"/>
      <c r="MZ48" s="11" t="s">
        <v>2588</v>
      </c>
      <c r="NA48" s="11"/>
      <c r="NB48" s="11" t="s">
        <v>2589</v>
      </c>
      <c r="NC48" s="77" t="s">
        <v>2590</v>
      </c>
      <c r="ND48" s="11"/>
      <c r="NE48" s="11" t="s">
        <v>2591</v>
      </c>
      <c r="NF48" s="11"/>
      <c r="NG48" s="11" t="s">
        <v>2592</v>
      </c>
      <c r="NH48" s="11"/>
      <c r="NI48" s="11" t="s">
        <v>2593</v>
      </c>
      <c r="NJ48" s="11" t="s">
        <v>2594</v>
      </c>
      <c r="NK48" s="11" t="s">
        <v>2595</v>
      </c>
      <c r="NL48" s="11" t="s">
        <v>2596</v>
      </c>
      <c r="NM48" s="11" t="s">
        <v>2597</v>
      </c>
      <c r="NN48" s="11"/>
      <c r="NO48" s="11"/>
      <c r="NP48" s="11"/>
      <c r="NQ48" s="11"/>
      <c r="NR48" s="11" t="s">
        <v>2598</v>
      </c>
      <c r="NS48" s="11"/>
      <c r="NT48" s="11"/>
      <c r="NU48" s="11"/>
      <c r="NV48" s="11"/>
      <c r="NW48" s="11"/>
      <c r="NX48" s="11"/>
      <c r="NY48" s="11"/>
      <c r="NZ48" s="11"/>
      <c r="OA48" s="11"/>
      <c r="OB48" s="11" t="s">
        <v>2599</v>
      </c>
      <c r="OC48" s="11"/>
      <c r="OD48" s="11" t="s">
        <v>2600</v>
      </c>
      <c r="OE48" s="11"/>
      <c r="OF48" s="11"/>
      <c r="OG48" s="11"/>
      <c r="OH48" s="11"/>
      <c r="OI48" s="11"/>
      <c r="OJ48" s="11"/>
      <c r="OK48" s="11"/>
      <c r="OL48" s="11"/>
      <c r="OM48" s="11"/>
      <c r="ON48" s="11"/>
      <c r="OO48" s="77" t="s">
        <v>2601</v>
      </c>
      <c r="OP48" s="11"/>
      <c r="OQ48" s="11"/>
      <c r="OR48" s="11"/>
      <c r="OS48" s="11"/>
      <c r="OT48" s="11" t="s">
        <v>2602</v>
      </c>
      <c r="OU48" s="11"/>
      <c r="OV48" s="11"/>
      <c r="OW48" s="11" t="s">
        <v>2603</v>
      </c>
      <c r="OX48" s="11"/>
      <c r="OY48" s="11"/>
      <c r="OZ48" s="11"/>
      <c r="PA48" s="11"/>
      <c r="PB48" s="11"/>
      <c r="PC48" s="11"/>
      <c r="PD48" s="11" t="s">
        <v>2604</v>
      </c>
      <c r="PE48" s="11"/>
      <c r="PF48" s="11"/>
      <c r="PG48" s="11" t="s">
        <v>2605</v>
      </c>
      <c r="PH48" s="11"/>
      <c r="PI48" s="11"/>
      <c r="PJ48" s="11"/>
      <c r="PK48" s="11"/>
      <c r="PL48" s="11"/>
      <c r="PM48" s="11" t="s">
        <v>2606</v>
      </c>
      <c r="PN48" s="11"/>
      <c r="PO48" s="11"/>
      <c r="PP48" s="11"/>
      <c r="PQ48" s="11"/>
      <c r="PR48" s="11"/>
      <c r="PS48" s="11" t="s">
        <v>2607</v>
      </c>
      <c r="PT48" s="11"/>
      <c r="PU48" s="11"/>
      <c r="PV48" s="11"/>
      <c r="PW48" s="11"/>
      <c r="PX48" s="11" t="s">
        <v>2608</v>
      </c>
      <c r="PY48" s="11"/>
      <c r="PZ48" s="11"/>
      <c r="QA48" s="11"/>
      <c r="QB48" s="11"/>
      <c r="QC48" s="11"/>
      <c r="QD48" s="11"/>
      <c r="QE48" s="11" t="s">
        <v>2609</v>
      </c>
      <c r="QF48" s="77" t="s">
        <v>2610</v>
      </c>
      <c r="QG48" s="11"/>
      <c r="QH48" s="11"/>
      <c r="QI48" s="11" t="s">
        <v>2611</v>
      </c>
      <c r="QJ48" s="11" t="s">
        <v>2612</v>
      </c>
      <c r="QK48" s="11" t="s">
        <v>2613</v>
      </c>
      <c r="QL48" s="11" t="s">
        <v>2614</v>
      </c>
      <c r="QM48" s="11" t="s">
        <v>2615</v>
      </c>
      <c r="QN48" s="11" t="s">
        <v>2616</v>
      </c>
      <c r="QO48" s="11"/>
      <c r="QP48" s="11"/>
      <c r="QQ48" s="11"/>
      <c r="QR48" s="11"/>
      <c r="QS48" s="11"/>
      <c r="QT48" s="11"/>
      <c r="QU48" s="11" t="s">
        <v>2617</v>
      </c>
      <c r="QV48" s="11"/>
      <c r="QW48" s="11"/>
      <c r="QX48" s="11"/>
      <c r="QY48" s="11"/>
      <c r="QZ48" s="77" t="s">
        <v>2618</v>
      </c>
      <c r="RA48" s="11" t="s">
        <v>2619</v>
      </c>
      <c r="RB48" s="11"/>
      <c r="RC48" s="11" t="s">
        <v>2620</v>
      </c>
      <c r="RD48" s="11"/>
      <c r="RE48" s="11"/>
      <c r="RF48" s="11"/>
      <c r="RG48" s="11"/>
      <c r="RH48" s="11"/>
      <c r="RI48" s="11"/>
      <c r="RJ48" s="11"/>
      <c r="RK48" s="11"/>
      <c r="RL48" s="11"/>
      <c r="RM48" s="11"/>
      <c r="RN48" s="11" t="s">
        <v>2621</v>
      </c>
      <c r="RO48" s="11" t="s">
        <v>2622</v>
      </c>
      <c r="RP48" s="11"/>
      <c r="RQ48" s="11"/>
      <c r="RR48" s="11"/>
      <c r="RS48" s="11"/>
      <c r="RT48" s="11" t="s">
        <v>2623</v>
      </c>
      <c r="RU48" s="11"/>
      <c r="RV48" s="11"/>
      <c r="RW48" s="11"/>
      <c r="RX48" s="11"/>
      <c r="RY48" s="11"/>
      <c r="RZ48" s="11"/>
      <c r="SA48" s="11" t="s">
        <v>2624</v>
      </c>
      <c r="SB48" s="11"/>
      <c r="SC48" s="11"/>
      <c r="SD48" s="11" t="s">
        <v>2625</v>
      </c>
      <c r="SE48" s="11" t="s">
        <v>2626</v>
      </c>
      <c r="SF48" s="11"/>
      <c r="SG48" s="11"/>
      <c r="SH48" s="11"/>
      <c r="SI48" s="11"/>
      <c r="SJ48" s="11"/>
      <c r="SK48" s="11"/>
      <c r="SL48" s="11"/>
      <c r="SM48" s="11" t="s">
        <v>2627</v>
      </c>
      <c r="SN48" s="11"/>
      <c r="SO48" s="11"/>
      <c r="SP48" s="11"/>
      <c r="SQ48" s="11"/>
      <c r="SR48" s="11"/>
      <c r="SS48" s="11"/>
      <c r="ST48" s="11"/>
      <c r="SU48" s="11" t="s">
        <v>2628</v>
      </c>
      <c r="SV48" s="11"/>
      <c r="SW48" s="11"/>
      <c r="SX48" s="11"/>
      <c r="SY48" s="11"/>
      <c r="SZ48" s="11"/>
      <c r="TA48" s="11"/>
      <c r="TB48" s="11"/>
      <c r="TC48" s="11"/>
      <c r="TD48" s="11"/>
      <c r="TE48" s="11"/>
      <c r="TF48" s="11"/>
      <c r="TG48" s="11"/>
      <c r="TH48" s="11"/>
      <c r="TI48" s="11"/>
      <c r="TJ48" s="11"/>
      <c r="TK48" s="11"/>
      <c r="TL48" s="11"/>
      <c r="TM48" s="11"/>
      <c r="TN48" s="11"/>
      <c r="TO48" s="11"/>
      <c r="TP48" s="11"/>
      <c r="TQ48" s="11"/>
    </row>
    <row r="49" spans="1:537" x14ac:dyDescent="0.15">
      <c r="A49" s="11"/>
      <c r="B49" s="11" t="s">
        <v>2629</v>
      </c>
      <c r="C49" s="11" t="s">
        <v>2630</v>
      </c>
      <c r="D49" s="11" t="s">
        <v>2631</v>
      </c>
      <c r="E49" s="11"/>
      <c r="F49" s="11"/>
      <c r="G49" s="11"/>
      <c r="H49" s="11"/>
      <c r="I49" s="11"/>
      <c r="J49" s="11" t="s">
        <v>2632</v>
      </c>
      <c r="K49" s="11"/>
      <c r="L49" s="11"/>
      <c r="M49" s="11" t="s">
        <v>2633</v>
      </c>
      <c r="N49" s="11"/>
      <c r="O49" s="11"/>
      <c r="P49" s="11" t="s">
        <v>2634</v>
      </c>
      <c r="Q49" s="11"/>
      <c r="R49" s="11"/>
      <c r="S49" s="11" t="s">
        <v>2635</v>
      </c>
      <c r="T49" s="11"/>
      <c r="U49" s="11"/>
      <c r="V49" s="11" t="s">
        <v>2636</v>
      </c>
      <c r="W49" s="11" t="s">
        <v>2637</v>
      </c>
      <c r="X49" s="11" t="s">
        <v>2638</v>
      </c>
      <c r="Y49" s="11"/>
      <c r="Z49" s="11"/>
      <c r="AA49" s="11"/>
      <c r="AB49" s="11"/>
      <c r="AC49" s="11"/>
      <c r="AD49" s="11"/>
      <c r="AE49" s="11"/>
      <c r="AF49" s="11"/>
      <c r="AG49" s="11"/>
      <c r="AH49" s="11"/>
      <c r="AI49" s="11"/>
      <c r="AJ49" s="11" t="s">
        <v>2639</v>
      </c>
      <c r="AK49" s="11"/>
      <c r="AL49" s="11"/>
      <c r="AM49" s="11"/>
      <c r="AN49" s="11"/>
      <c r="AO49" s="11" t="s">
        <v>2640</v>
      </c>
      <c r="AP49" s="11"/>
      <c r="AQ49" s="11"/>
      <c r="AR49" s="11"/>
      <c r="AS49" s="11" t="s">
        <v>2641</v>
      </c>
      <c r="AT49" s="11"/>
      <c r="AU49" s="11" t="s">
        <v>2642</v>
      </c>
      <c r="AV49" s="11"/>
      <c r="AW49" s="77" t="s">
        <v>2643</v>
      </c>
      <c r="AX49" s="11" t="s">
        <v>2644</v>
      </c>
      <c r="AY49" s="11"/>
      <c r="AZ49" s="11" t="s">
        <v>2645</v>
      </c>
      <c r="BA49" s="11"/>
      <c r="BB49" s="11"/>
      <c r="BC49" s="11" t="s">
        <v>2646</v>
      </c>
      <c r="BD49" s="11"/>
      <c r="BE49" s="11" t="s">
        <v>2647</v>
      </c>
      <c r="BF49" s="11"/>
      <c r="BG49" s="11"/>
      <c r="BH49" s="11" t="s">
        <v>2648</v>
      </c>
      <c r="BI49" s="11"/>
      <c r="BJ49" s="11"/>
      <c r="BK49" s="11"/>
      <c r="BL49" s="11"/>
      <c r="BM49" s="11"/>
      <c r="BN49" s="11" t="s">
        <v>2649</v>
      </c>
      <c r="BO49" s="11" t="s">
        <v>2650</v>
      </c>
      <c r="BP49" s="11"/>
      <c r="BQ49" s="11" t="s">
        <v>2651</v>
      </c>
      <c r="BR49" s="11" t="s">
        <v>2652</v>
      </c>
      <c r="BS49" s="77" t="s">
        <v>2653</v>
      </c>
      <c r="BT49" s="11" t="s">
        <v>2654</v>
      </c>
      <c r="BU49" s="11" t="s">
        <v>2655</v>
      </c>
      <c r="BV49" s="11" t="s">
        <v>2656</v>
      </c>
      <c r="BW49" s="11"/>
      <c r="BX49" s="11" t="s">
        <v>2657</v>
      </c>
      <c r="BY49" s="11" t="s">
        <v>2658</v>
      </c>
      <c r="BZ49" s="11"/>
      <c r="CA49" s="11"/>
      <c r="CB49" s="11"/>
      <c r="CC49" s="11"/>
      <c r="CD49" s="11"/>
      <c r="CE49" s="11"/>
      <c r="CF49" s="11" t="s">
        <v>2659</v>
      </c>
      <c r="CG49" s="11"/>
      <c r="CH49" s="11"/>
      <c r="CI49" s="11" t="s">
        <v>2660</v>
      </c>
      <c r="CJ49" s="11"/>
      <c r="CK49" s="11"/>
      <c r="CL49" s="11" t="s">
        <v>2661</v>
      </c>
      <c r="CM49" s="11"/>
      <c r="CN49" s="11"/>
      <c r="CO49" s="11"/>
      <c r="CP49" s="11"/>
      <c r="CQ49" s="11"/>
      <c r="CR49" s="11"/>
      <c r="CS49" s="11"/>
      <c r="CT49" s="11"/>
      <c r="CU49" s="11" t="s">
        <v>2662</v>
      </c>
      <c r="CV49" s="11" t="s">
        <v>2663</v>
      </c>
      <c r="CW49" s="11" t="s">
        <v>2664</v>
      </c>
      <c r="CX49" s="11" t="s">
        <v>2665</v>
      </c>
      <c r="CY49" s="11"/>
      <c r="CZ49" s="11" t="s">
        <v>2666</v>
      </c>
      <c r="DA49" s="11"/>
      <c r="DB49" s="11"/>
      <c r="DC49" s="11"/>
      <c r="DD49" s="11"/>
      <c r="DE49" s="11"/>
      <c r="DF49" s="11"/>
      <c r="DG49" s="11"/>
      <c r="DH49" s="11" t="s">
        <v>2667</v>
      </c>
      <c r="DI49" s="11" t="s">
        <v>2668</v>
      </c>
      <c r="DJ49" s="11" t="s">
        <v>2669</v>
      </c>
      <c r="DK49" s="11" t="s">
        <v>2670</v>
      </c>
      <c r="DL49" s="11"/>
      <c r="DM49" s="11" t="s">
        <v>2671</v>
      </c>
      <c r="DN49" s="11"/>
      <c r="DO49" s="11"/>
      <c r="DP49" s="11"/>
      <c r="DQ49" s="11"/>
      <c r="DR49" s="11" t="s">
        <v>2672</v>
      </c>
      <c r="DS49" s="11"/>
      <c r="DT49" s="11"/>
      <c r="DU49" s="11"/>
      <c r="DV49" s="11"/>
      <c r="DW49" s="11"/>
      <c r="DX49" s="11"/>
      <c r="DY49" s="11"/>
      <c r="DZ49" s="11"/>
      <c r="EA49" s="11"/>
      <c r="EB49" s="11"/>
      <c r="EC49" s="11"/>
      <c r="ED49" s="11" t="s">
        <v>2673</v>
      </c>
      <c r="EE49" s="11" t="s">
        <v>2674</v>
      </c>
      <c r="EF49" s="11"/>
      <c r="EG49" s="11" t="s">
        <v>2675</v>
      </c>
      <c r="EH49" s="11"/>
      <c r="EI49" s="11"/>
      <c r="EJ49" s="11" t="s">
        <v>2676</v>
      </c>
      <c r="EK49" s="11" t="s">
        <v>2677</v>
      </c>
      <c r="EL49" s="11" t="s">
        <v>2678</v>
      </c>
      <c r="EM49" s="11"/>
      <c r="EN49" s="11"/>
      <c r="EO49" s="11"/>
      <c r="EP49" s="11" t="s">
        <v>2679</v>
      </c>
      <c r="EQ49" s="11"/>
      <c r="ER49" s="11" t="s">
        <v>2680</v>
      </c>
      <c r="ES49" s="11" t="s">
        <v>2681</v>
      </c>
      <c r="ET49" s="11"/>
      <c r="EU49" s="11"/>
      <c r="EV49" s="11"/>
      <c r="EW49" s="11"/>
      <c r="EX49" s="11"/>
      <c r="EY49" s="11" t="s">
        <v>2682</v>
      </c>
      <c r="EZ49" s="11"/>
      <c r="FA49" s="11"/>
      <c r="FB49" s="11"/>
      <c r="FC49" s="11" t="s">
        <v>2683</v>
      </c>
      <c r="FD49" s="77" t="s">
        <v>2684</v>
      </c>
      <c r="FE49" s="11" t="s">
        <v>2685</v>
      </c>
      <c r="FF49" s="11"/>
      <c r="FG49" s="11" t="s">
        <v>2686</v>
      </c>
      <c r="FH49" s="11"/>
      <c r="FI49" s="11"/>
      <c r="FJ49" s="11"/>
      <c r="FK49" s="11"/>
      <c r="FL49" s="11" t="s">
        <v>2687</v>
      </c>
      <c r="FM49" s="11"/>
      <c r="FN49" s="11" t="s">
        <v>2688</v>
      </c>
      <c r="FO49" s="11" t="s">
        <v>2689</v>
      </c>
      <c r="FP49" s="11"/>
      <c r="FQ49" s="11"/>
      <c r="FR49" s="11"/>
      <c r="FS49" s="11" t="s">
        <v>2690</v>
      </c>
      <c r="FT49" s="11" t="s">
        <v>2691</v>
      </c>
      <c r="FU49" s="11"/>
      <c r="FV49" s="11" t="s">
        <v>2692</v>
      </c>
      <c r="FW49" s="11"/>
      <c r="FX49" s="11" t="s">
        <v>2693</v>
      </c>
      <c r="FY49" s="11"/>
      <c r="FZ49" s="11"/>
      <c r="GA49" s="11" t="s">
        <v>2694</v>
      </c>
      <c r="GB49" s="11" t="s">
        <v>2695</v>
      </c>
      <c r="GC49" s="11" t="s">
        <v>2696</v>
      </c>
      <c r="GD49" s="11"/>
      <c r="GE49" s="11"/>
      <c r="GF49" s="11"/>
      <c r="GG49" s="11" t="s">
        <v>2697</v>
      </c>
      <c r="GH49" s="11"/>
      <c r="GI49" s="11"/>
      <c r="GJ49" s="11"/>
      <c r="GK49" s="11"/>
      <c r="GL49" s="11"/>
      <c r="GM49" s="11"/>
      <c r="GN49" s="11" t="s">
        <v>2698</v>
      </c>
      <c r="GO49" s="77" t="s">
        <v>2699</v>
      </c>
      <c r="GP49" s="11" t="s">
        <v>2700</v>
      </c>
      <c r="GQ49" s="11"/>
      <c r="GR49" s="11"/>
      <c r="GS49" s="11"/>
      <c r="GT49" s="11"/>
      <c r="GU49" s="11"/>
      <c r="GV49" s="11"/>
      <c r="GW49" s="11" t="s">
        <v>2701</v>
      </c>
      <c r="GX49" s="11"/>
      <c r="GY49" s="11" t="s">
        <v>2702</v>
      </c>
      <c r="GZ49" s="11"/>
      <c r="HA49" s="11"/>
      <c r="HB49" s="11"/>
      <c r="HC49" s="11" t="s">
        <v>2703</v>
      </c>
      <c r="HD49" s="11"/>
      <c r="HE49" s="11"/>
      <c r="HF49" s="11"/>
      <c r="HG49" s="11"/>
      <c r="HH49" s="11"/>
      <c r="HI49" s="11" t="s">
        <v>2704</v>
      </c>
      <c r="HJ49" s="11"/>
      <c r="HK49" s="11"/>
      <c r="HL49" s="11"/>
      <c r="HM49" s="11"/>
      <c r="HN49" s="11"/>
      <c r="HO49" s="11" t="s">
        <v>2705</v>
      </c>
      <c r="HP49" s="11" t="s">
        <v>2706</v>
      </c>
      <c r="HQ49" s="11"/>
      <c r="HR49" s="11" t="s">
        <v>2707</v>
      </c>
      <c r="HS49" s="11"/>
      <c r="HT49" s="11"/>
      <c r="HU49" s="11"/>
      <c r="HV49" s="11"/>
      <c r="HW49" s="11"/>
      <c r="HX49" s="11"/>
      <c r="HY49" s="11"/>
      <c r="HZ49" s="11"/>
      <c r="IA49" s="11"/>
      <c r="IB49" s="11" t="s">
        <v>2708</v>
      </c>
      <c r="IC49" s="11"/>
      <c r="ID49" s="11"/>
      <c r="IE49" s="11"/>
      <c r="IF49" s="11"/>
      <c r="IG49" s="11" t="s">
        <v>2709</v>
      </c>
      <c r="IH49" s="11"/>
      <c r="II49" s="11"/>
      <c r="IJ49" s="11" t="s">
        <v>2710</v>
      </c>
      <c r="IK49" s="11" t="s">
        <v>2711</v>
      </c>
      <c r="IL49" s="11"/>
      <c r="IM49" s="11"/>
      <c r="IN49" s="11"/>
      <c r="IO49" s="11" t="s">
        <v>2712</v>
      </c>
      <c r="IP49" s="11"/>
      <c r="IQ49" s="11"/>
      <c r="IR49" s="11"/>
      <c r="IS49" s="11"/>
      <c r="IT49" s="11"/>
      <c r="IU49" s="11"/>
      <c r="IV49" s="11" t="s">
        <v>2713</v>
      </c>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t="s">
        <v>2714</v>
      </c>
      <c r="JY49" s="11"/>
      <c r="JZ49" s="11"/>
      <c r="KA49" s="11"/>
      <c r="KB49" s="11"/>
      <c r="KC49" s="11"/>
      <c r="KD49" s="11"/>
      <c r="KE49" s="11"/>
      <c r="KF49" s="11" t="s">
        <v>2715</v>
      </c>
      <c r="KG49" s="11" t="s">
        <v>2716</v>
      </c>
      <c r="KH49" s="11"/>
      <c r="KI49" s="11" t="s">
        <v>2717</v>
      </c>
      <c r="KJ49" s="11" t="s">
        <v>2718</v>
      </c>
      <c r="KK49" s="11"/>
      <c r="KL49" s="11" t="s">
        <v>2719</v>
      </c>
      <c r="KM49" s="11"/>
      <c r="KN49" s="11"/>
      <c r="KO49" s="11"/>
      <c r="KP49" s="11"/>
      <c r="KQ49" s="11" t="s">
        <v>2720</v>
      </c>
      <c r="KR49" s="11"/>
      <c r="KS49" s="11" t="s">
        <v>2721</v>
      </c>
      <c r="KT49" s="11"/>
      <c r="KU49" s="11"/>
      <c r="KV49" s="11"/>
      <c r="KW49" s="11"/>
      <c r="KX49" s="11" t="s">
        <v>2722</v>
      </c>
      <c r="KY49" s="11" t="s">
        <v>2723</v>
      </c>
      <c r="KZ49" s="11"/>
      <c r="LA49" s="11" t="s">
        <v>2724</v>
      </c>
      <c r="LB49" s="11"/>
      <c r="LC49" s="11"/>
      <c r="LD49" s="11"/>
      <c r="LE49" s="11"/>
      <c r="LF49" s="11"/>
      <c r="LG49" s="11"/>
      <c r="LH49" s="11"/>
      <c r="LI49" s="11"/>
      <c r="LJ49" s="11"/>
      <c r="LK49" s="11"/>
      <c r="LL49" s="11"/>
      <c r="LM49" s="11"/>
      <c r="LN49" s="11"/>
      <c r="LO49" s="11" t="s">
        <v>2725</v>
      </c>
      <c r="LP49" s="11"/>
      <c r="LQ49" s="11"/>
      <c r="LR49" s="11"/>
      <c r="LS49" s="11"/>
      <c r="LT49" s="11"/>
      <c r="LU49" s="11"/>
      <c r="LV49" s="11" t="s">
        <v>2726</v>
      </c>
      <c r="LW49" s="11" t="s">
        <v>2727</v>
      </c>
      <c r="LX49" s="11"/>
      <c r="LY49" s="11" t="s">
        <v>2728</v>
      </c>
      <c r="LZ49" s="11"/>
      <c r="MA49" s="11" t="s">
        <v>2729</v>
      </c>
      <c r="MB49" s="11"/>
      <c r="MC49" s="11" t="s">
        <v>2730</v>
      </c>
      <c r="MD49" s="11" t="s">
        <v>2731</v>
      </c>
      <c r="ME49" s="11"/>
      <c r="MF49" s="11"/>
      <c r="MG49" s="11"/>
      <c r="MH49" s="11" t="s">
        <v>2732</v>
      </c>
      <c r="MI49" s="11"/>
      <c r="MJ49" s="11"/>
      <c r="MK49" s="11" t="s">
        <v>2733</v>
      </c>
      <c r="ML49" s="11"/>
      <c r="MM49" s="11" t="s">
        <v>2734</v>
      </c>
      <c r="MN49" s="11"/>
      <c r="MO49" s="11"/>
      <c r="MP49" s="11"/>
      <c r="MQ49" s="11"/>
      <c r="MR49" s="11" t="s">
        <v>2735</v>
      </c>
      <c r="MS49" s="11"/>
      <c r="MT49" s="11" t="s">
        <v>2736</v>
      </c>
      <c r="MU49" s="11" t="s">
        <v>2737</v>
      </c>
      <c r="MV49" s="11"/>
      <c r="MW49" s="11"/>
      <c r="MX49" s="11"/>
      <c r="MY49" s="11"/>
      <c r="MZ49" s="11" t="s">
        <v>2738</v>
      </c>
      <c r="NA49" s="11"/>
      <c r="NB49" s="11" t="s">
        <v>2739</v>
      </c>
      <c r="NC49" s="11"/>
      <c r="ND49" s="11"/>
      <c r="NE49" s="11" t="s">
        <v>2740</v>
      </c>
      <c r="NF49" s="11"/>
      <c r="NG49" s="11"/>
      <c r="NH49" s="11"/>
      <c r="NI49" s="11" t="s">
        <v>2741</v>
      </c>
      <c r="NJ49" s="11"/>
      <c r="NK49" s="11"/>
      <c r="NL49" s="11"/>
      <c r="NM49" s="11"/>
      <c r="NN49" s="11"/>
      <c r="NO49" s="11"/>
      <c r="NP49" s="11"/>
      <c r="NQ49" s="11"/>
      <c r="NR49" s="11"/>
      <c r="NS49" s="11"/>
      <c r="NT49" s="11"/>
      <c r="NU49" s="11"/>
      <c r="NV49" s="11"/>
      <c r="NW49" s="11"/>
      <c r="NX49" s="11"/>
      <c r="NY49" s="11"/>
      <c r="NZ49" s="11"/>
      <c r="OA49" s="11"/>
      <c r="OB49" s="11" t="s">
        <v>2742</v>
      </c>
      <c r="OC49" s="11"/>
      <c r="OD49" s="11" t="s">
        <v>2743</v>
      </c>
      <c r="OE49" s="11"/>
      <c r="OF49" s="11"/>
      <c r="OG49" s="11"/>
      <c r="OH49" s="11"/>
      <c r="OI49" s="11"/>
      <c r="OJ49" s="11"/>
      <c r="OK49" s="11"/>
      <c r="OL49" s="11"/>
      <c r="OM49" s="11"/>
      <c r="ON49" s="11"/>
      <c r="OO49" s="11" t="s">
        <v>2744</v>
      </c>
      <c r="OP49" s="11"/>
      <c r="OQ49" s="11"/>
      <c r="OR49" s="11"/>
      <c r="OS49" s="11"/>
      <c r="OT49" s="11"/>
      <c r="OU49" s="11"/>
      <c r="OV49" s="11"/>
      <c r="OW49" s="11"/>
      <c r="OX49" s="11"/>
      <c r="OY49" s="11"/>
      <c r="OZ49" s="11"/>
      <c r="PA49" s="11"/>
      <c r="PB49" s="11"/>
      <c r="PC49" s="11"/>
      <c r="PD49" s="11"/>
      <c r="PE49" s="11"/>
      <c r="PF49" s="11"/>
      <c r="PG49" s="11" t="s">
        <v>2745</v>
      </c>
      <c r="PH49" s="11"/>
      <c r="PI49" s="11"/>
      <c r="PJ49" s="11"/>
      <c r="PK49" s="11"/>
      <c r="PL49" s="11"/>
      <c r="PM49" s="11"/>
      <c r="PN49" s="11"/>
      <c r="PO49" s="11"/>
      <c r="PP49" s="11"/>
      <c r="PQ49" s="11"/>
      <c r="PR49" s="11"/>
      <c r="PS49" s="11"/>
      <c r="PT49" s="11"/>
      <c r="PU49" s="11"/>
      <c r="PV49" s="11"/>
      <c r="PW49" s="11"/>
      <c r="PX49" s="11" t="s">
        <v>2746</v>
      </c>
      <c r="PY49" s="11"/>
      <c r="PZ49" s="11"/>
      <c r="QA49" s="11"/>
      <c r="QB49" s="11"/>
      <c r="QC49" s="11"/>
      <c r="QD49" s="11"/>
      <c r="QE49" s="11"/>
      <c r="QF49" s="11" t="s">
        <v>2747</v>
      </c>
      <c r="QG49" s="11"/>
      <c r="QH49" s="11"/>
      <c r="QI49" s="77" t="s">
        <v>2748</v>
      </c>
      <c r="QJ49" s="11" t="s">
        <v>2749</v>
      </c>
      <c r="QK49" s="11" t="s">
        <v>2750</v>
      </c>
      <c r="QL49" s="11"/>
      <c r="QM49" s="11" t="s">
        <v>2751</v>
      </c>
      <c r="QN49" s="11" t="s">
        <v>2752</v>
      </c>
      <c r="QO49" s="11"/>
      <c r="QP49" s="11"/>
      <c r="QQ49" s="11"/>
      <c r="QR49" s="11"/>
      <c r="QS49" s="11"/>
      <c r="QT49" s="11"/>
      <c r="QU49" s="11"/>
      <c r="QV49" s="11"/>
      <c r="QW49" s="11"/>
      <c r="QX49" s="11"/>
      <c r="QY49" s="11"/>
      <c r="QZ49" s="77" t="s">
        <v>2753</v>
      </c>
      <c r="RA49" s="11"/>
      <c r="RB49" s="11"/>
      <c r="RC49" s="11" t="s">
        <v>2754</v>
      </c>
      <c r="RD49" s="11"/>
      <c r="RE49" s="11"/>
      <c r="RF49" s="11"/>
      <c r="RG49" s="11"/>
      <c r="RH49" s="11"/>
      <c r="RI49" s="11"/>
      <c r="RJ49" s="11"/>
      <c r="RK49" s="11"/>
      <c r="RL49" s="11"/>
      <c r="RM49" s="11"/>
      <c r="RN49" s="11" t="s">
        <v>2755</v>
      </c>
      <c r="RO49" s="11"/>
      <c r="RP49" s="11"/>
      <c r="RQ49" s="11"/>
      <c r="RR49" s="11"/>
      <c r="RS49" s="11"/>
      <c r="RT49" s="11" t="s">
        <v>2756</v>
      </c>
      <c r="RU49" s="11"/>
      <c r="RV49" s="11"/>
      <c r="RW49" s="11"/>
      <c r="RX49" s="11"/>
      <c r="RY49" s="11"/>
      <c r="RZ49" s="11"/>
      <c r="SA49" s="11" t="s">
        <v>2757</v>
      </c>
      <c r="SB49" s="11"/>
      <c r="SC49" s="11"/>
      <c r="SD49" s="11" t="s">
        <v>2758</v>
      </c>
      <c r="SE49" s="11" t="s">
        <v>2759</v>
      </c>
      <c r="SF49" s="11"/>
      <c r="SG49" s="11"/>
      <c r="SH49" s="11"/>
      <c r="SI49" s="11"/>
      <c r="SJ49" s="11"/>
      <c r="SK49" s="11"/>
      <c r="SL49" s="11"/>
      <c r="SM49" s="11" t="s">
        <v>2760</v>
      </c>
      <c r="SN49" s="11"/>
      <c r="SO49" s="11"/>
      <c r="SP49" s="11"/>
      <c r="SQ49" s="11"/>
      <c r="SR49" s="11"/>
      <c r="SS49" s="11"/>
      <c r="ST49" s="11"/>
      <c r="SU49" s="11" t="s">
        <v>2761</v>
      </c>
      <c r="SV49" s="11"/>
      <c r="SW49" s="11"/>
      <c r="SX49" s="11"/>
      <c r="SY49" s="11"/>
      <c r="SZ49" s="11"/>
      <c r="TA49" s="11"/>
      <c r="TB49" s="11"/>
      <c r="TC49" s="11"/>
      <c r="TD49" s="11"/>
      <c r="TE49" s="11"/>
      <c r="TF49" s="11"/>
      <c r="TG49" s="11"/>
      <c r="TH49" s="11"/>
      <c r="TI49" s="11"/>
      <c r="TJ49" s="11"/>
      <c r="TK49" s="11"/>
      <c r="TL49" s="11"/>
      <c r="TM49" s="11"/>
      <c r="TN49" s="11"/>
      <c r="TO49" s="11"/>
      <c r="TP49" s="11"/>
      <c r="TQ49" s="11"/>
    </row>
    <row r="50" spans="1:537" x14ac:dyDescent="0.15">
      <c r="A50" s="11"/>
      <c r="B50" s="11" t="s">
        <v>2762</v>
      </c>
      <c r="C50" s="11" t="s">
        <v>2763</v>
      </c>
      <c r="D50" s="11"/>
      <c r="E50" s="11"/>
      <c r="F50" s="11"/>
      <c r="G50" s="11"/>
      <c r="H50" s="11"/>
      <c r="I50" s="11"/>
      <c r="J50" s="11"/>
      <c r="K50" s="11"/>
      <c r="L50" s="11"/>
      <c r="M50" s="11" t="s">
        <v>2764</v>
      </c>
      <c r="N50" s="11"/>
      <c r="O50" s="11"/>
      <c r="P50" s="11" t="s">
        <v>2765</v>
      </c>
      <c r="Q50" s="11"/>
      <c r="R50" s="11"/>
      <c r="S50" s="11"/>
      <c r="T50" s="11"/>
      <c r="U50" s="11"/>
      <c r="V50" s="11" t="s">
        <v>2766</v>
      </c>
      <c r="W50" s="11" t="s">
        <v>2767</v>
      </c>
      <c r="X50" s="11" t="s">
        <v>2768</v>
      </c>
      <c r="Y50" s="11"/>
      <c r="Z50" s="11"/>
      <c r="AA50" s="11"/>
      <c r="AB50" s="11"/>
      <c r="AC50" s="11"/>
      <c r="AD50" s="11"/>
      <c r="AE50" s="11"/>
      <c r="AF50" s="11"/>
      <c r="AG50" s="11"/>
      <c r="AH50" s="11"/>
      <c r="AI50" s="11"/>
      <c r="AJ50" s="11"/>
      <c r="AK50" s="11"/>
      <c r="AL50" s="11"/>
      <c r="AM50" s="11"/>
      <c r="AN50" s="11"/>
      <c r="AO50" s="11" t="s">
        <v>2769</v>
      </c>
      <c r="AP50" s="11"/>
      <c r="AQ50" s="11"/>
      <c r="AR50" s="11"/>
      <c r="AS50" s="11"/>
      <c r="AT50" s="11"/>
      <c r="AU50" s="11"/>
      <c r="AV50" s="11"/>
      <c r="AW50" s="11" t="s">
        <v>2770</v>
      </c>
      <c r="AX50" s="11" t="s">
        <v>2771</v>
      </c>
      <c r="AY50" s="11"/>
      <c r="AZ50" s="11" t="s">
        <v>2772</v>
      </c>
      <c r="BA50" s="11"/>
      <c r="BB50" s="11"/>
      <c r="BC50" s="11" t="s">
        <v>2773</v>
      </c>
      <c r="BD50" s="11"/>
      <c r="BE50" s="11" t="s">
        <v>2774</v>
      </c>
      <c r="BF50" s="11"/>
      <c r="BG50" s="11"/>
      <c r="BH50" s="11" t="s">
        <v>2775</v>
      </c>
      <c r="BI50" s="11"/>
      <c r="BJ50" s="11"/>
      <c r="BK50" s="11"/>
      <c r="BL50" s="11"/>
      <c r="BM50" s="11"/>
      <c r="BN50" s="11" t="s">
        <v>2776</v>
      </c>
      <c r="BO50" s="11" t="s">
        <v>2777</v>
      </c>
      <c r="BP50" s="11"/>
      <c r="BQ50" s="11" t="s">
        <v>2778</v>
      </c>
      <c r="BR50" s="11" t="s">
        <v>2779</v>
      </c>
      <c r="BS50" s="11" t="s">
        <v>2780</v>
      </c>
      <c r="BT50" s="11"/>
      <c r="BU50" s="11" t="s">
        <v>2781</v>
      </c>
      <c r="BV50" s="11" t="s">
        <v>2782</v>
      </c>
      <c r="BW50" s="11"/>
      <c r="BX50" s="11"/>
      <c r="BY50" s="11" t="s">
        <v>2783</v>
      </c>
      <c r="BZ50" s="11"/>
      <c r="CA50" s="11"/>
      <c r="CB50" s="11"/>
      <c r="CC50" s="11"/>
      <c r="CD50" s="11"/>
      <c r="CE50" s="11"/>
      <c r="CF50" s="11"/>
      <c r="CG50" s="11"/>
      <c r="CH50" s="11"/>
      <c r="CI50" s="11"/>
      <c r="CJ50" s="11"/>
      <c r="CK50" s="11"/>
      <c r="CL50" s="11"/>
      <c r="CM50" s="11"/>
      <c r="CN50" s="11"/>
      <c r="CO50" s="11"/>
      <c r="CP50" s="11"/>
      <c r="CQ50" s="11"/>
      <c r="CR50" s="11"/>
      <c r="CS50" s="11"/>
      <c r="CT50" s="11"/>
      <c r="CU50" s="11" t="s">
        <v>2784</v>
      </c>
      <c r="CV50" s="11" t="s">
        <v>2785</v>
      </c>
      <c r="CW50" s="11" t="s">
        <v>2786</v>
      </c>
      <c r="CX50" s="11" t="s">
        <v>2787</v>
      </c>
      <c r="CY50" s="11"/>
      <c r="CZ50" s="11" t="s">
        <v>2788</v>
      </c>
      <c r="DA50" s="11"/>
      <c r="DB50" s="11"/>
      <c r="DC50" s="11"/>
      <c r="DD50" s="11"/>
      <c r="DE50" s="11"/>
      <c r="DF50" s="11"/>
      <c r="DG50" s="11"/>
      <c r="DH50" s="11" t="s">
        <v>2789</v>
      </c>
      <c r="DI50" s="11" t="s">
        <v>2790</v>
      </c>
      <c r="DJ50" s="11"/>
      <c r="DK50" s="11" t="s">
        <v>2791</v>
      </c>
      <c r="DL50" s="11"/>
      <c r="DM50" s="11"/>
      <c r="DN50" s="11"/>
      <c r="DO50" s="11"/>
      <c r="DP50" s="11"/>
      <c r="DQ50" s="11"/>
      <c r="DR50" s="11" t="s">
        <v>2792</v>
      </c>
      <c r="DS50" s="11"/>
      <c r="DT50" s="11"/>
      <c r="DU50" s="11"/>
      <c r="DV50" s="11"/>
      <c r="DW50" s="11"/>
      <c r="DX50" s="11"/>
      <c r="DY50" s="11"/>
      <c r="DZ50" s="11"/>
      <c r="EA50" s="11"/>
      <c r="EB50" s="11"/>
      <c r="EC50" s="11"/>
      <c r="ED50" s="11" t="s">
        <v>2793</v>
      </c>
      <c r="EE50" s="11"/>
      <c r="EF50" s="11"/>
      <c r="EG50" s="11" t="s">
        <v>2794</v>
      </c>
      <c r="EH50" s="11"/>
      <c r="EI50" s="11"/>
      <c r="EJ50" s="11"/>
      <c r="EK50" s="11" t="s">
        <v>2795</v>
      </c>
      <c r="EL50" s="11" t="s">
        <v>2796</v>
      </c>
      <c r="EM50" s="11"/>
      <c r="EN50" s="11"/>
      <c r="EO50" s="11"/>
      <c r="EP50" s="11" t="s">
        <v>2797</v>
      </c>
      <c r="EQ50" s="11"/>
      <c r="ER50" s="11" t="s">
        <v>2798</v>
      </c>
      <c r="ES50" s="11"/>
      <c r="ET50" s="11"/>
      <c r="EU50" s="11"/>
      <c r="EV50" s="11"/>
      <c r="EW50" s="11"/>
      <c r="EX50" s="11"/>
      <c r="EY50" s="11" t="s">
        <v>2799</v>
      </c>
      <c r="EZ50" s="11"/>
      <c r="FA50" s="11"/>
      <c r="FB50" s="11"/>
      <c r="FC50" s="11" t="s">
        <v>2800</v>
      </c>
      <c r="FD50" s="11"/>
      <c r="FE50" s="77" t="s">
        <v>2801</v>
      </c>
      <c r="FF50" s="11"/>
      <c r="FG50" s="11" t="s">
        <v>2802</v>
      </c>
      <c r="FH50" s="11"/>
      <c r="FI50" s="11"/>
      <c r="FJ50" s="11"/>
      <c r="FK50" s="11"/>
      <c r="FL50" s="11"/>
      <c r="FM50" s="11"/>
      <c r="FN50" s="11" t="s">
        <v>2803</v>
      </c>
      <c r="FO50" s="11" t="s">
        <v>2804</v>
      </c>
      <c r="FP50" s="11"/>
      <c r="FQ50" s="11"/>
      <c r="FR50" s="11"/>
      <c r="FS50" s="11" t="s">
        <v>2805</v>
      </c>
      <c r="FT50" s="11" t="s">
        <v>2806</v>
      </c>
      <c r="FU50" s="11"/>
      <c r="FV50" s="11"/>
      <c r="FW50" s="11"/>
      <c r="FX50" s="11" t="s">
        <v>2807</v>
      </c>
      <c r="FY50" s="11"/>
      <c r="FZ50" s="11"/>
      <c r="GA50" s="11"/>
      <c r="GB50" s="11" t="s">
        <v>2808</v>
      </c>
      <c r="GC50" s="11"/>
      <c r="GD50" s="11"/>
      <c r="GE50" s="11"/>
      <c r="GF50" s="11"/>
      <c r="GG50" s="11" t="s">
        <v>2809</v>
      </c>
      <c r="GH50" s="11"/>
      <c r="GI50" s="11"/>
      <c r="GJ50" s="11"/>
      <c r="GK50" s="11"/>
      <c r="GL50" s="11"/>
      <c r="GM50" s="11"/>
      <c r="GN50" s="11" t="s">
        <v>2810</v>
      </c>
      <c r="GO50" s="11"/>
      <c r="GP50" s="11"/>
      <c r="GQ50" s="11"/>
      <c r="GR50" s="11"/>
      <c r="GS50" s="11"/>
      <c r="GT50" s="11"/>
      <c r="GU50" s="11"/>
      <c r="GV50" s="11"/>
      <c r="GW50" s="11" t="s">
        <v>2811</v>
      </c>
      <c r="GX50" s="11"/>
      <c r="GY50" s="11" t="s">
        <v>2812</v>
      </c>
      <c r="GZ50" s="11"/>
      <c r="HA50" s="11"/>
      <c r="HB50" s="11"/>
      <c r="HC50" s="11"/>
      <c r="HD50" s="11"/>
      <c r="HE50" s="11"/>
      <c r="HF50" s="11"/>
      <c r="HG50" s="11"/>
      <c r="HH50" s="11"/>
      <c r="HI50" s="11" t="s">
        <v>2813</v>
      </c>
      <c r="HJ50" s="11"/>
      <c r="HK50" s="11"/>
      <c r="HL50" s="11"/>
      <c r="HM50" s="11"/>
      <c r="HN50" s="11"/>
      <c r="HO50" s="11" t="s">
        <v>2814</v>
      </c>
      <c r="HP50" s="11" t="s">
        <v>2815</v>
      </c>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t="s">
        <v>2816</v>
      </c>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t="s">
        <v>2817</v>
      </c>
      <c r="JY50" s="11"/>
      <c r="JZ50" s="11"/>
      <c r="KA50" s="11"/>
      <c r="KB50" s="11"/>
      <c r="KC50" s="11"/>
      <c r="KD50" s="11"/>
      <c r="KE50" s="11"/>
      <c r="KF50" s="11"/>
      <c r="KG50" s="11"/>
      <c r="KH50" s="11"/>
      <c r="KI50" s="11" t="s">
        <v>2818</v>
      </c>
      <c r="KJ50" s="11" t="s">
        <v>2819</v>
      </c>
      <c r="KK50" s="11"/>
      <c r="KL50" s="11" t="s">
        <v>2820</v>
      </c>
      <c r="KM50" s="11"/>
      <c r="KN50" s="11"/>
      <c r="KO50" s="11"/>
      <c r="KP50" s="11"/>
      <c r="KQ50" s="11" t="s">
        <v>2821</v>
      </c>
      <c r="KR50" s="11"/>
      <c r="KS50" s="11" t="s">
        <v>2822</v>
      </c>
      <c r="KT50" s="11"/>
      <c r="KU50" s="11"/>
      <c r="KV50" s="11"/>
      <c r="KW50" s="11"/>
      <c r="KX50" s="11" t="s">
        <v>2823</v>
      </c>
      <c r="KY50" s="11"/>
      <c r="KZ50" s="11"/>
      <c r="LA50" s="11" t="s">
        <v>2824</v>
      </c>
      <c r="LB50" s="11"/>
      <c r="LC50" s="11"/>
      <c r="LD50" s="11"/>
      <c r="LE50" s="11"/>
      <c r="LF50" s="11"/>
      <c r="LG50" s="11"/>
      <c r="LH50" s="11"/>
      <c r="LI50" s="11"/>
      <c r="LJ50" s="11"/>
      <c r="LK50" s="11"/>
      <c r="LL50" s="11"/>
      <c r="LM50" s="11"/>
      <c r="LN50" s="11"/>
      <c r="LO50" s="11"/>
      <c r="LP50" s="11"/>
      <c r="LQ50" s="11"/>
      <c r="LR50" s="11"/>
      <c r="LS50" s="11"/>
      <c r="LT50" s="11"/>
      <c r="LU50" s="11"/>
      <c r="LV50" s="11"/>
      <c r="LW50" s="11" t="s">
        <v>2825</v>
      </c>
      <c r="LX50" s="11"/>
      <c r="LY50" s="11"/>
      <c r="LZ50" s="11"/>
      <c r="MA50" s="11"/>
      <c r="MB50" s="11"/>
      <c r="MC50" s="11"/>
      <c r="MD50" s="11"/>
      <c r="ME50" s="11"/>
      <c r="MF50" s="11"/>
      <c r="MG50" s="11"/>
      <c r="MH50" s="11"/>
      <c r="MI50" s="11"/>
      <c r="MJ50" s="11"/>
      <c r="MK50" s="11" t="s">
        <v>2826</v>
      </c>
      <c r="ML50" s="11"/>
      <c r="MM50" s="11" t="s">
        <v>2827</v>
      </c>
      <c r="MN50" s="11"/>
      <c r="MO50" s="11"/>
      <c r="MP50" s="11"/>
      <c r="MQ50" s="11"/>
      <c r="MR50" s="11"/>
      <c r="MS50" s="11"/>
      <c r="MT50" s="11"/>
      <c r="MU50" s="77" t="s">
        <v>2828</v>
      </c>
      <c r="MV50" s="11"/>
      <c r="MW50" s="11"/>
      <c r="MX50" s="11"/>
      <c r="MY50" s="11"/>
      <c r="MZ50" s="11"/>
      <c r="NA50" s="11"/>
      <c r="NB50" s="11"/>
      <c r="NC50" s="11"/>
      <c r="ND50" s="11"/>
      <c r="NE50" s="11" t="s">
        <v>2829</v>
      </c>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t="s">
        <v>2830</v>
      </c>
      <c r="OP50" s="11"/>
      <c r="OQ50" s="11"/>
      <c r="OR50" s="11"/>
      <c r="OS50" s="11"/>
      <c r="OT50" s="11"/>
      <c r="OU50" s="11"/>
      <c r="OV50" s="11"/>
      <c r="OW50" s="11"/>
      <c r="OX50" s="11"/>
      <c r="OY50" s="11"/>
      <c r="OZ50" s="11"/>
      <c r="PA50" s="11"/>
      <c r="PB50" s="11"/>
      <c r="PC50" s="11"/>
      <c r="PD50" s="11"/>
      <c r="PE50" s="11"/>
      <c r="PF50" s="11"/>
      <c r="PG50" s="11" t="s">
        <v>2831</v>
      </c>
      <c r="PH50" s="11"/>
      <c r="PI50" s="11"/>
      <c r="PJ50" s="11"/>
      <c r="PK50" s="11"/>
      <c r="PL50" s="11"/>
      <c r="PM50" s="11"/>
      <c r="PN50" s="11"/>
      <c r="PO50" s="11"/>
      <c r="PP50" s="11"/>
      <c r="PQ50" s="11"/>
      <c r="PR50" s="11"/>
      <c r="PS50" s="11"/>
      <c r="PT50" s="11"/>
      <c r="PU50" s="11"/>
      <c r="PV50" s="11"/>
      <c r="PW50" s="11"/>
      <c r="PX50" s="11" t="s">
        <v>2832</v>
      </c>
      <c r="PY50" s="11"/>
      <c r="PZ50" s="11"/>
      <c r="QA50" s="11"/>
      <c r="QB50" s="11"/>
      <c r="QC50" s="11"/>
      <c r="QD50" s="11"/>
      <c r="QE50" s="11"/>
      <c r="QF50" s="11"/>
      <c r="QG50" s="11"/>
      <c r="QH50" s="11"/>
      <c r="QI50" s="11" t="s">
        <v>2833</v>
      </c>
      <c r="QJ50" s="11" t="s">
        <v>2834</v>
      </c>
      <c r="QK50" s="11" t="s">
        <v>2835</v>
      </c>
      <c r="QL50" s="11"/>
      <c r="QM50" s="11" t="s">
        <v>2836</v>
      </c>
      <c r="QN50" s="11" t="s">
        <v>2837</v>
      </c>
      <c r="QO50" s="11"/>
      <c r="QP50" s="11"/>
      <c r="QQ50" s="11"/>
      <c r="QR50" s="11"/>
      <c r="QS50" s="11"/>
      <c r="QT50" s="11"/>
      <c r="QU50" s="11"/>
      <c r="QV50" s="11"/>
      <c r="QW50" s="11"/>
      <c r="QX50" s="11"/>
      <c r="QY50" s="11"/>
      <c r="QZ50" s="11" t="s">
        <v>2838</v>
      </c>
      <c r="RA50" s="11"/>
      <c r="RB50" s="11"/>
      <c r="RC50" s="11" t="s">
        <v>2839</v>
      </c>
      <c r="RD50" s="11"/>
      <c r="RE50" s="11"/>
      <c r="RF50" s="11"/>
      <c r="RG50" s="11"/>
      <c r="RH50" s="11"/>
      <c r="RI50" s="11"/>
      <c r="RJ50" s="11"/>
      <c r="RK50" s="11"/>
      <c r="RL50" s="11"/>
      <c r="RM50" s="11"/>
      <c r="RN50" s="11"/>
      <c r="RO50" s="11"/>
      <c r="RP50" s="11"/>
      <c r="RQ50" s="11"/>
      <c r="RR50" s="11"/>
      <c r="RS50" s="11"/>
      <c r="RT50" s="11" t="s">
        <v>2840</v>
      </c>
      <c r="RU50" s="11"/>
      <c r="RV50" s="11"/>
      <c r="RW50" s="11"/>
      <c r="RX50" s="11"/>
      <c r="RY50" s="11"/>
      <c r="RZ50" s="11"/>
      <c r="SA50" s="11"/>
      <c r="SB50" s="11"/>
      <c r="SC50" s="11"/>
      <c r="SD50" s="11" t="s">
        <v>2841</v>
      </c>
      <c r="SE50" s="11"/>
      <c r="SF50" s="11"/>
      <c r="SG50" s="11"/>
      <c r="SH50" s="11"/>
      <c r="SI50" s="11"/>
      <c r="SJ50" s="11"/>
      <c r="SK50" s="11"/>
      <c r="SL50" s="11"/>
      <c r="SM50" s="11" t="s">
        <v>2842</v>
      </c>
      <c r="SN50" s="11"/>
      <c r="SO50" s="11"/>
      <c r="SP50" s="11"/>
      <c r="SQ50" s="11"/>
      <c r="SR50" s="11"/>
      <c r="SS50" s="11"/>
      <c r="ST50" s="11"/>
      <c r="SU50" s="11" t="s">
        <v>2843</v>
      </c>
      <c r="SV50" s="11"/>
      <c r="SW50" s="11"/>
      <c r="SX50" s="11"/>
      <c r="SY50" s="11"/>
      <c r="SZ50" s="11"/>
      <c r="TA50" s="11"/>
      <c r="TB50" s="11"/>
      <c r="TC50" s="11"/>
      <c r="TD50" s="11"/>
      <c r="TE50" s="11"/>
      <c r="TF50" s="11"/>
      <c r="TG50" s="11"/>
      <c r="TH50" s="11"/>
      <c r="TI50" s="11"/>
      <c r="TJ50" s="11"/>
      <c r="TK50" s="11"/>
      <c r="TL50" s="11"/>
      <c r="TM50" s="11"/>
      <c r="TN50" s="11"/>
      <c r="TO50" s="11"/>
      <c r="TP50" s="11"/>
      <c r="TQ50" s="11"/>
    </row>
    <row r="51" spans="1:537" x14ac:dyDescent="0.15">
      <c r="A51" s="11"/>
      <c r="B51" s="11" t="s">
        <v>2844</v>
      </c>
      <c r="C51" s="11" t="s">
        <v>2845</v>
      </c>
      <c r="D51" s="11"/>
      <c r="E51" s="11"/>
      <c r="F51" s="11"/>
      <c r="G51" s="11"/>
      <c r="H51" s="11"/>
      <c r="I51" s="11"/>
      <c r="J51" s="11"/>
      <c r="K51" s="11"/>
      <c r="L51" s="11"/>
      <c r="M51" s="11" t="s">
        <v>2846</v>
      </c>
      <c r="N51" s="11"/>
      <c r="O51" s="11"/>
      <c r="P51" s="11" t="s">
        <v>2847</v>
      </c>
      <c r="Q51" s="11"/>
      <c r="R51" s="11"/>
      <c r="S51" s="11"/>
      <c r="T51" s="11"/>
      <c r="U51" s="11"/>
      <c r="V51" s="11" t="s">
        <v>2848</v>
      </c>
      <c r="W51" s="11" t="s">
        <v>2849</v>
      </c>
      <c r="X51" s="11"/>
      <c r="Y51" s="11"/>
      <c r="Z51" s="11"/>
      <c r="AA51" s="11"/>
      <c r="AB51" s="11"/>
      <c r="AC51" s="11"/>
      <c r="AD51" s="11"/>
      <c r="AE51" s="11"/>
      <c r="AF51" s="11"/>
      <c r="AG51" s="11"/>
      <c r="AH51" s="11"/>
      <c r="AI51" s="11"/>
      <c r="AJ51" s="11"/>
      <c r="AK51" s="11"/>
      <c r="AL51" s="11"/>
      <c r="AM51" s="11"/>
      <c r="AN51" s="11"/>
      <c r="AO51" s="11" t="s">
        <v>2850</v>
      </c>
      <c r="AP51" s="11"/>
      <c r="AQ51" s="11"/>
      <c r="AR51" s="11"/>
      <c r="AS51" s="11"/>
      <c r="AT51" s="11"/>
      <c r="AU51" s="11"/>
      <c r="AV51" s="11"/>
      <c r="AW51" s="11"/>
      <c r="AX51" s="11" t="s">
        <v>2851</v>
      </c>
      <c r="AY51" s="11"/>
      <c r="AZ51" s="11"/>
      <c r="BA51" s="11"/>
      <c r="BB51" s="11"/>
      <c r="BC51" s="11"/>
      <c r="BD51" s="11"/>
      <c r="BE51" s="11" t="s">
        <v>2852</v>
      </c>
      <c r="BF51" s="11"/>
      <c r="BG51" s="11"/>
      <c r="BH51" s="11" t="s">
        <v>2853</v>
      </c>
      <c r="BI51" s="11"/>
      <c r="BJ51" s="11"/>
      <c r="BK51" s="11"/>
      <c r="BL51" s="11"/>
      <c r="BM51" s="11"/>
      <c r="BN51" s="11" t="s">
        <v>2854</v>
      </c>
      <c r="BO51" s="11" t="s">
        <v>2855</v>
      </c>
      <c r="BP51" s="11"/>
      <c r="BQ51" s="11" t="s">
        <v>2856</v>
      </c>
      <c r="BR51" s="11" t="s">
        <v>2857</v>
      </c>
      <c r="BS51" s="77" t="s">
        <v>2858</v>
      </c>
      <c r="BT51" s="11"/>
      <c r="BU51" s="11" t="s">
        <v>2859</v>
      </c>
      <c r="BV51" s="11" t="s">
        <v>2860</v>
      </c>
      <c r="BW51" s="11"/>
      <c r="BX51" s="11"/>
      <c r="BY51" s="11" t="s">
        <v>2861</v>
      </c>
      <c r="BZ51" s="11"/>
      <c r="CA51" s="11"/>
      <c r="CB51" s="11"/>
      <c r="CC51" s="11"/>
      <c r="CD51" s="11"/>
      <c r="CE51" s="11"/>
      <c r="CF51" s="11"/>
      <c r="CG51" s="11"/>
      <c r="CH51" s="11"/>
      <c r="CI51" s="11"/>
      <c r="CJ51" s="11"/>
      <c r="CK51" s="11"/>
      <c r="CL51" s="11"/>
      <c r="CM51" s="11"/>
      <c r="CN51" s="11"/>
      <c r="CO51" s="11"/>
      <c r="CP51" s="11"/>
      <c r="CQ51" s="11"/>
      <c r="CR51" s="11"/>
      <c r="CS51" s="11"/>
      <c r="CT51" s="11"/>
      <c r="CU51" s="11"/>
      <c r="CV51" s="11" t="s">
        <v>2862</v>
      </c>
      <c r="CW51" s="11" t="s">
        <v>2863</v>
      </c>
      <c r="CX51" s="11"/>
      <c r="CY51" s="11"/>
      <c r="CZ51" s="11" t="s">
        <v>2864</v>
      </c>
      <c r="DA51" s="11"/>
      <c r="DB51" s="11"/>
      <c r="DC51" s="11"/>
      <c r="DD51" s="11"/>
      <c r="DE51" s="11"/>
      <c r="DF51" s="11"/>
      <c r="DG51" s="11"/>
      <c r="DH51" s="11"/>
      <c r="DI51" s="11"/>
      <c r="DJ51" s="11"/>
      <c r="DK51" s="11"/>
      <c r="DL51" s="11"/>
      <c r="DM51" s="11"/>
      <c r="DN51" s="11"/>
      <c r="DO51" s="11"/>
      <c r="DP51" s="11"/>
      <c r="DQ51" s="11"/>
      <c r="DR51" s="11" t="s">
        <v>2865</v>
      </c>
      <c r="DS51" s="11"/>
      <c r="DT51" s="11"/>
      <c r="DU51" s="11"/>
      <c r="DV51" s="11"/>
      <c r="DW51" s="11"/>
      <c r="DX51" s="11"/>
      <c r="DY51" s="11"/>
      <c r="DZ51" s="11"/>
      <c r="EA51" s="11"/>
      <c r="EB51" s="11"/>
      <c r="EC51" s="11"/>
      <c r="ED51" s="11" t="s">
        <v>2866</v>
      </c>
      <c r="EE51" s="11"/>
      <c r="EF51" s="11"/>
      <c r="EG51" s="11" t="s">
        <v>2867</v>
      </c>
      <c r="EH51" s="11"/>
      <c r="EI51" s="11"/>
      <c r="EJ51" s="11"/>
      <c r="EK51" s="11" t="s">
        <v>2868</v>
      </c>
      <c r="EL51" s="11"/>
      <c r="EM51" s="11"/>
      <c r="EN51" s="11"/>
      <c r="EO51" s="11"/>
      <c r="EP51" s="11" t="s">
        <v>2869</v>
      </c>
      <c r="EQ51" s="11"/>
      <c r="ER51" s="11"/>
      <c r="ES51" s="11"/>
      <c r="ET51" s="11"/>
      <c r="EU51" s="11"/>
      <c r="EV51" s="11"/>
      <c r="EW51" s="11"/>
      <c r="EX51" s="11"/>
      <c r="EY51" s="11"/>
      <c r="EZ51" s="11"/>
      <c r="FA51" s="11"/>
      <c r="FB51" s="11"/>
      <c r="FC51" s="11" t="s">
        <v>2870</v>
      </c>
      <c r="FD51" s="11"/>
      <c r="FE51" s="11" t="s">
        <v>2871</v>
      </c>
      <c r="FF51" s="11"/>
      <c r="FG51" s="11" t="s">
        <v>2872</v>
      </c>
      <c r="FH51" s="11"/>
      <c r="FI51" s="11"/>
      <c r="FJ51" s="11"/>
      <c r="FK51" s="11"/>
      <c r="FL51" s="11"/>
      <c r="FM51" s="11"/>
      <c r="FN51" s="11"/>
      <c r="FO51" s="11" t="s">
        <v>2873</v>
      </c>
      <c r="FP51" s="11"/>
      <c r="FQ51" s="11"/>
      <c r="FR51" s="11"/>
      <c r="FS51" s="11"/>
      <c r="FT51" s="11"/>
      <c r="FU51" s="11"/>
      <c r="FV51" s="11"/>
      <c r="FW51" s="11"/>
      <c r="FX51" s="11"/>
      <c r="FY51" s="11"/>
      <c r="FZ51" s="11"/>
      <c r="GA51" s="11"/>
      <c r="GB51" s="11" t="s">
        <v>2874</v>
      </c>
      <c r="GC51" s="11"/>
      <c r="GD51" s="11"/>
      <c r="GE51" s="11"/>
      <c r="GF51" s="11"/>
      <c r="GG51" s="11"/>
      <c r="GH51" s="11"/>
      <c r="GI51" s="11"/>
      <c r="GJ51" s="11"/>
      <c r="GK51" s="11"/>
      <c r="GL51" s="11"/>
      <c r="GM51" s="11"/>
      <c r="GN51" s="11"/>
      <c r="GO51" s="11"/>
      <c r="GP51" s="11"/>
      <c r="GQ51" s="11"/>
      <c r="GR51" s="11"/>
      <c r="GS51" s="11"/>
      <c r="GT51" s="11"/>
      <c r="GU51" s="11"/>
      <c r="GV51" s="11"/>
      <c r="GW51" s="11" t="s">
        <v>2875</v>
      </c>
      <c r="GX51" s="11"/>
      <c r="GY51" s="11" t="s">
        <v>2876</v>
      </c>
      <c r="GZ51" s="11"/>
      <c r="HA51" s="11"/>
      <c r="HB51" s="11"/>
      <c r="HC51" s="11"/>
      <c r="HD51" s="11"/>
      <c r="HE51" s="11"/>
      <c r="HF51" s="11"/>
      <c r="HG51" s="11"/>
      <c r="HH51" s="11"/>
      <c r="HI51" s="11"/>
      <c r="HJ51" s="11"/>
      <c r="HK51" s="11"/>
      <c r="HL51" s="11"/>
      <c r="HM51" s="11"/>
      <c r="HN51" s="11"/>
      <c r="HO51" s="11" t="s">
        <v>2877</v>
      </c>
      <c r="HP51" s="77" t="s">
        <v>2878</v>
      </c>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t="s">
        <v>2879</v>
      </c>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t="s">
        <v>2880</v>
      </c>
      <c r="JY51" s="11"/>
      <c r="JZ51" s="11"/>
      <c r="KA51" s="11"/>
      <c r="KB51" s="11"/>
      <c r="KC51" s="11"/>
      <c r="KD51" s="11"/>
      <c r="KE51" s="11"/>
      <c r="KF51" s="11"/>
      <c r="KG51" s="11"/>
      <c r="KH51" s="11"/>
      <c r="KI51" s="11" t="s">
        <v>2881</v>
      </c>
      <c r="KJ51" s="11" t="s">
        <v>2882</v>
      </c>
      <c r="KK51" s="11"/>
      <c r="KL51" s="11"/>
      <c r="KM51" s="11"/>
      <c r="KN51" s="11"/>
      <c r="KO51" s="11"/>
      <c r="KP51" s="11"/>
      <c r="KQ51" s="11"/>
      <c r="KR51" s="11"/>
      <c r="KS51" s="11"/>
      <c r="KT51" s="11"/>
      <c r="KU51" s="11"/>
      <c r="KV51" s="11"/>
      <c r="KW51" s="11"/>
      <c r="KX51" s="11" t="s">
        <v>2883</v>
      </c>
      <c r="KY51" s="11"/>
      <c r="KZ51" s="11"/>
      <c r="LA51" s="11" t="s">
        <v>2884</v>
      </c>
      <c r="LB51" s="11"/>
      <c r="LC51" s="11"/>
      <c r="LD51" s="11"/>
      <c r="LE51" s="11"/>
      <c r="LF51" s="11"/>
      <c r="LG51" s="11"/>
      <c r="LH51" s="11"/>
      <c r="LI51" s="11"/>
      <c r="LJ51" s="11"/>
      <c r="LK51" s="11"/>
      <c r="LL51" s="11"/>
      <c r="LM51" s="11"/>
      <c r="LN51" s="11"/>
      <c r="LO51" s="11"/>
      <c r="LP51" s="11"/>
      <c r="LQ51" s="11"/>
      <c r="LR51" s="11"/>
      <c r="LS51" s="11"/>
      <c r="LT51" s="11"/>
      <c r="LU51" s="11"/>
      <c r="LV51" s="11"/>
      <c r="LW51" s="11" t="s">
        <v>2885</v>
      </c>
      <c r="LX51" s="11"/>
      <c r="LY51" s="11"/>
      <c r="LZ51" s="11"/>
      <c r="MA51" s="11"/>
      <c r="MB51" s="11"/>
      <c r="MC51" s="11"/>
      <c r="MD51" s="11"/>
      <c r="ME51" s="11"/>
      <c r="MF51" s="11"/>
      <c r="MG51" s="11"/>
      <c r="MH51" s="11"/>
      <c r="MI51" s="11"/>
      <c r="MJ51" s="11"/>
      <c r="MK51" s="11" t="s">
        <v>2886</v>
      </c>
      <c r="ML51" s="11"/>
      <c r="MM51" s="11"/>
      <c r="MN51" s="11"/>
      <c r="MO51" s="11"/>
      <c r="MP51" s="11"/>
      <c r="MQ51" s="11"/>
      <c r="MR51" s="11"/>
      <c r="MS51" s="11"/>
      <c r="MT51" s="11"/>
      <c r="MU51" s="11"/>
      <c r="MV51" s="11"/>
      <c r="MW51" s="11"/>
      <c r="MX51" s="11"/>
      <c r="MY51" s="11"/>
      <c r="MZ51" s="11"/>
      <c r="NA51" s="11"/>
      <c r="NB51" s="11"/>
      <c r="NC51" s="11"/>
      <c r="ND51" s="11"/>
      <c r="NE51" s="11" t="s">
        <v>2887</v>
      </c>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t="s">
        <v>2888</v>
      </c>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t="s">
        <v>2889</v>
      </c>
      <c r="QK51" s="11" t="s">
        <v>2890</v>
      </c>
      <c r="QL51" s="11"/>
      <c r="QM51" s="11" t="s">
        <v>2891</v>
      </c>
      <c r="QN51" s="11" t="s">
        <v>2892</v>
      </c>
      <c r="QO51" s="11"/>
      <c r="QP51" s="11"/>
      <c r="QQ51" s="11"/>
      <c r="QR51" s="11"/>
      <c r="QS51" s="11"/>
      <c r="QT51" s="11"/>
      <c r="QU51" s="11"/>
      <c r="QV51" s="11"/>
      <c r="QW51" s="11"/>
      <c r="QX51" s="11"/>
      <c r="QY51" s="11"/>
      <c r="QZ51" s="11" t="s">
        <v>2893</v>
      </c>
      <c r="RA51" s="11"/>
      <c r="RB51" s="11"/>
      <c r="RC51" s="11" t="s">
        <v>2894</v>
      </c>
      <c r="RD51" s="11"/>
      <c r="RE51" s="11"/>
      <c r="RF51" s="11"/>
      <c r="RG51" s="11"/>
      <c r="RH51" s="11"/>
      <c r="RI51" s="11"/>
      <c r="RJ51" s="11"/>
      <c r="RK51" s="11"/>
      <c r="RL51" s="11"/>
      <c r="RM51" s="11"/>
      <c r="RN51" s="11"/>
      <c r="RO51" s="11"/>
      <c r="RP51" s="11"/>
      <c r="RQ51" s="11"/>
      <c r="RR51" s="11"/>
      <c r="RS51" s="11"/>
      <c r="RT51" s="11" t="s">
        <v>2895</v>
      </c>
      <c r="RU51" s="11"/>
      <c r="RV51" s="11"/>
      <c r="RW51" s="11"/>
      <c r="RX51" s="11"/>
      <c r="RY51" s="11"/>
      <c r="RZ51" s="11"/>
      <c r="SA51" s="11"/>
      <c r="SB51" s="11"/>
      <c r="SC51" s="11"/>
      <c r="SD51" s="11" t="s">
        <v>2896</v>
      </c>
      <c r="SE51" s="11"/>
      <c r="SF51" s="11"/>
      <c r="SG51" s="11"/>
      <c r="SH51" s="11"/>
      <c r="SI51" s="11"/>
      <c r="SJ51" s="11"/>
      <c r="SK51" s="11"/>
      <c r="SL51" s="11"/>
      <c r="SM51" s="11"/>
      <c r="SN51" s="11"/>
      <c r="SO51" s="11"/>
      <c r="SP51" s="11"/>
      <c r="SQ51" s="11"/>
      <c r="SR51" s="11"/>
      <c r="SS51" s="11"/>
      <c r="ST51" s="11"/>
      <c r="SU51" s="11" t="s">
        <v>2897</v>
      </c>
      <c r="SV51" s="11"/>
      <c r="SW51" s="11"/>
      <c r="SX51" s="11"/>
      <c r="SY51" s="11"/>
      <c r="SZ51" s="11"/>
      <c r="TA51" s="11"/>
      <c r="TB51" s="11"/>
      <c r="TC51" s="11"/>
      <c r="TD51" s="11"/>
      <c r="TE51" s="11"/>
      <c r="TF51" s="11"/>
      <c r="TG51" s="11"/>
      <c r="TH51" s="11"/>
      <c r="TI51" s="11"/>
      <c r="TJ51" s="11"/>
      <c r="TK51" s="11"/>
      <c r="TL51" s="11"/>
      <c r="TM51" s="11"/>
      <c r="TN51" s="11"/>
      <c r="TO51" s="11"/>
      <c r="TP51" s="11"/>
      <c r="TQ51" s="11"/>
    </row>
    <row r="52" spans="1:537" x14ac:dyDescent="0.15">
      <c r="A52" s="11"/>
      <c r="B52" s="11" t="s">
        <v>2898</v>
      </c>
      <c r="C52" s="11" t="s">
        <v>2899</v>
      </c>
      <c r="D52" s="11"/>
      <c r="E52" s="11"/>
      <c r="F52" s="11"/>
      <c r="G52" s="11"/>
      <c r="H52" s="11"/>
      <c r="I52" s="11"/>
      <c r="J52" s="11"/>
      <c r="K52" s="11"/>
      <c r="L52" s="11"/>
      <c r="M52" s="11" t="s">
        <v>2900</v>
      </c>
      <c r="N52" s="11"/>
      <c r="O52" s="11"/>
      <c r="P52" s="11"/>
      <c r="Q52" s="11"/>
      <c r="R52" s="11"/>
      <c r="S52" s="11"/>
      <c r="T52" s="11"/>
      <c r="U52" s="11"/>
      <c r="V52" s="11" t="s">
        <v>2901</v>
      </c>
      <c r="W52" s="11" t="s">
        <v>2902</v>
      </c>
      <c r="X52" s="11"/>
      <c r="Y52" s="11"/>
      <c r="Z52" s="11"/>
      <c r="AA52" s="11"/>
      <c r="AB52" s="11"/>
      <c r="AC52" s="11"/>
      <c r="AD52" s="11"/>
      <c r="AE52" s="11"/>
      <c r="AF52" s="11"/>
      <c r="AG52" s="11"/>
      <c r="AH52" s="11"/>
      <c r="AI52" s="11"/>
      <c r="AJ52" s="11"/>
      <c r="AK52" s="11"/>
      <c r="AL52" s="11"/>
      <c r="AM52" s="11"/>
      <c r="AN52" s="11"/>
      <c r="AO52" s="11" t="s">
        <v>2903</v>
      </c>
      <c r="AP52" s="11"/>
      <c r="AQ52" s="11"/>
      <c r="AR52" s="11"/>
      <c r="AS52" s="11"/>
      <c r="AT52" s="11"/>
      <c r="AU52" s="11"/>
      <c r="AV52" s="11"/>
      <c r="AW52" s="11"/>
      <c r="AX52" s="11" t="s">
        <v>2904</v>
      </c>
      <c r="AY52" s="11"/>
      <c r="AZ52" s="11"/>
      <c r="BA52" s="11"/>
      <c r="BB52" s="11"/>
      <c r="BC52" s="11"/>
      <c r="BD52" s="11"/>
      <c r="BE52" s="11" t="s">
        <v>2905</v>
      </c>
      <c r="BF52" s="11"/>
      <c r="BG52" s="11"/>
      <c r="BH52" s="11"/>
      <c r="BI52" s="11"/>
      <c r="BJ52" s="11"/>
      <c r="BK52" s="11"/>
      <c r="BL52" s="11"/>
      <c r="BM52" s="11"/>
      <c r="BN52" s="11" t="s">
        <v>2906</v>
      </c>
      <c r="BO52" s="11"/>
      <c r="BP52" s="11"/>
      <c r="BQ52" s="11" t="s">
        <v>2907</v>
      </c>
      <c r="BR52" s="11" t="s">
        <v>2908</v>
      </c>
      <c r="BS52" s="11" t="s">
        <v>2909</v>
      </c>
      <c r="BT52" s="11"/>
      <c r="BU52" s="11" t="s">
        <v>2910</v>
      </c>
      <c r="BV52" s="11" t="s">
        <v>2911</v>
      </c>
      <c r="BW52" s="11"/>
      <c r="BX52" s="11"/>
      <c r="BY52" s="11" t="s">
        <v>2912</v>
      </c>
      <c r="BZ52" s="11"/>
      <c r="CA52" s="11"/>
      <c r="CB52" s="11"/>
      <c r="CC52" s="11"/>
      <c r="CD52" s="11"/>
      <c r="CE52" s="11"/>
      <c r="CF52" s="11"/>
      <c r="CG52" s="11"/>
      <c r="CH52" s="11"/>
      <c r="CI52" s="11"/>
      <c r="CJ52" s="11"/>
      <c r="CK52" s="11"/>
      <c r="CL52" s="11"/>
      <c r="CM52" s="11"/>
      <c r="CN52" s="11"/>
      <c r="CO52" s="11"/>
      <c r="CP52" s="11"/>
      <c r="CQ52" s="11"/>
      <c r="CR52" s="11"/>
      <c r="CS52" s="11"/>
      <c r="CT52" s="11"/>
      <c r="CU52" s="11"/>
      <c r="CV52" s="11" t="s">
        <v>2913</v>
      </c>
      <c r="CW52" s="11" t="s">
        <v>2914</v>
      </c>
      <c r="CX52" s="11"/>
      <c r="CY52" s="11"/>
      <c r="CZ52" s="11" t="s">
        <v>2915</v>
      </c>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t="s">
        <v>2916</v>
      </c>
      <c r="EE52" s="11"/>
      <c r="EF52" s="11"/>
      <c r="EG52" s="11" t="s">
        <v>2917</v>
      </c>
      <c r="EH52" s="11"/>
      <c r="EI52" s="11"/>
      <c r="EJ52" s="11"/>
      <c r="EK52" s="11"/>
      <c r="EL52" s="11"/>
      <c r="EM52" s="11"/>
      <c r="EN52" s="11"/>
      <c r="EO52" s="11"/>
      <c r="EP52" s="11" t="s">
        <v>2918</v>
      </c>
      <c r="EQ52" s="11"/>
      <c r="ER52" s="11"/>
      <c r="ES52" s="11"/>
      <c r="ET52" s="11"/>
      <c r="EU52" s="11"/>
      <c r="EV52" s="11"/>
      <c r="EW52" s="11"/>
      <c r="EX52" s="11"/>
      <c r="EY52" s="11"/>
      <c r="EZ52" s="11"/>
      <c r="FA52" s="11"/>
      <c r="FB52" s="11"/>
      <c r="FC52" s="11" t="s">
        <v>2919</v>
      </c>
      <c r="FD52" s="11"/>
      <c r="FE52" s="11"/>
      <c r="FF52" s="11"/>
      <c r="FG52" s="11"/>
      <c r="FH52" s="11"/>
      <c r="FI52" s="11"/>
      <c r="FJ52" s="11"/>
      <c r="FK52" s="11"/>
      <c r="FL52" s="11"/>
      <c r="FM52" s="11"/>
      <c r="FN52" s="11"/>
      <c r="FO52" s="11" t="s">
        <v>2920</v>
      </c>
      <c r="FP52" s="11"/>
      <c r="FQ52" s="11"/>
      <c r="FR52" s="11"/>
      <c r="FS52" s="11"/>
      <c r="FT52" s="11"/>
      <c r="FU52" s="11"/>
      <c r="FV52" s="11"/>
      <c r="FW52" s="11"/>
      <c r="FX52" s="11"/>
      <c r="FY52" s="11"/>
      <c r="FZ52" s="11"/>
      <c r="GA52" s="11"/>
      <c r="GB52" s="11" t="s">
        <v>2921</v>
      </c>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t="s">
        <v>2922</v>
      </c>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t="s">
        <v>2923</v>
      </c>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t="s">
        <v>2924</v>
      </c>
      <c r="KJ52" s="11" t="s">
        <v>2925</v>
      </c>
      <c r="KK52" s="11"/>
      <c r="KL52" s="11"/>
      <c r="KM52" s="11"/>
      <c r="KN52" s="11"/>
      <c r="KO52" s="11"/>
      <c r="KP52" s="11"/>
      <c r="KQ52" s="11"/>
      <c r="KR52" s="11"/>
      <c r="KS52" s="11"/>
      <c r="KT52" s="11"/>
      <c r="KU52" s="11"/>
      <c r="KV52" s="11"/>
      <c r="KW52" s="11"/>
      <c r="KX52" s="11"/>
      <c r="KY52" s="11"/>
      <c r="KZ52" s="11"/>
      <c r="LA52" s="11" t="s">
        <v>2926</v>
      </c>
      <c r="LB52" s="11"/>
      <c r="LC52" s="11"/>
      <c r="LD52" s="11"/>
      <c r="LE52" s="11"/>
      <c r="LF52" s="11"/>
      <c r="LG52" s="11"/>
      <c r="LH52" s="11"/>
      <c r="LI52" s="11"/>
      <c r="LJ52" s="11"/>
      <c r="LK52" s="11"/>
      <c r="LL52" s="11"/>
      <c r="LM52" s="11"/>
      <c r="LN52" s="11"/>
      <c r="LO52" s="11"/>
      <c r="LP52" s="11"/>
      <c r="LQ52" s="11"/>
      <c r="LR52" s="11"/>
      <c r="LS52" s="11"/>
      <c r="LT52" s="11"/>
      <c r="LU52" s="11"/>
      <c r="LV52" s="11"/>
      <c r="LW52" s="11" t="s">
        <v>2927</v>
      </c>
      <c r="LX52" s="11"/>
      <c r="LY52" s="11"/>
      <c r="LZ52" s="11"/>
      <c r="MA52" s="11"/>
      <c r="MB52" s="11"/>
      <c r="MC52" s="11"/>
      <c r="MD52" s="11"/>
      <c r="ME52" s="11"/>
      <c r="MF52" s="11"/>
      <c r="MG52" s="11"/>
      <c r="MH52" s="11"/>
      <c r="MI52" s="11"/>
      <c r="MJ52" s="11"/>
      <c r="MK52" s="11" t="s">
        <v>2928</v>
      </c>
      <c r="ML52" s="11"/>
      <c r="MM52" s="11"/>
      <c r="MN52" s="11"/>
      <c r="MO52" s="11"/>
      <c r="MP52" s="11"/>
      <c r="MQ52" s="11"/>
      <c r="MR52" s="11"/>
      <c r="MS52" s="11"/>
      <c r="MT52" s="11"/>
      <c r="MU52" s="11"/>
      <c r="MV52" s="11"/>
      <c r="MW52" s="11"/>
      <c r="MX52" s="11"/>
      <c r="MY52" s="11"/>
      <c r="MZ52" s="11"/>
      <c r="NA52" s="11"/>
      <c r="NB52" s="11"/>
      <c r="NC52" s="11"/>
      <c r="ND52" s="11"/>
      <c r="NE52" s="11" t="s">
        <v>2929</v>
      </c>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t="s">
        <v>2930</v>
      </c>
      <c r="QL52" s="11"/>
      <c r="QM52" s="11"/>
      <c r="QN52" s="11" t="s">
        <v>2931</v>
      </c>
      <c r="QO52" s="11"/>
      <c r="QP52" s="11"/>
      <c r="QQ52" s="11"/>
      <c r="QR52" s="11"/>
      <c r="QS52" s="11"/>
      <c r="QT52" s="11"/>
      <c r="QU52" s="11"/>
      <c r="QV52" s="11"/>
      <c r="QW52" s="11"/>
      <c r="QX52" s="11"/>
      <c r="QY52" s="11"/>
      <c r="QZ52" s="11" t="s">
        <v>2932</v>
      </c>
      <c r="RA52" s="11"/>
      <c r="RB52" s="11"/>
      <c r="RC52" s="11" t="s">
        <v>2933</v>
      </c>
      <c r="RD52" s="11"/>
      <c r="RE52" s="11"/>
      <c r="RF52" s="11"/>
      <c r="RG52" s="11"/>
      <c r="RH52" s="11"/>
      <c r="RI52" s="11"/>
      <c r="RJ52" s="11"/>
      <c r="RK52" s="11"/>
      <c r="RL52" s="11"/>
      <c r="RM52" s="11"/>
      <c r="RN52" s="11"/>
      <c r="RO52" s="11"/>
      <c r="RP52" s="11"/>
      <c r="RQ52" s="11"/>
      <c r="RR52" s="11"/>
      <c r="RS52" s="11"/>
      <c r="RT52" s="11" t="s">
        <v>2934</v>
      </c>
      <c r="RU52" s="11"/>
      <c r="RV52" s="11"/>
      <c r="RW52" s="11"/>
      <c r="RX52" s="11"/>
      <c r="RY52" s="11"/>
      <c r="RZ52" s="11"/>
      <c r="SA52" s="11"/>
      <c r="SB52" s="11"/>
      <c r="SC52" s="11"/>
      <c r="SD52" s="11" t="s">
        <v>2935</v>
      </c>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row>
    <row r="53" spans="1:537" x14ac:dyDescent="0.15">
      <c r="A53" s="11"/>
      <c r="B53" s="11" t="s">
        <v>2936</v>
      </c>
      <c r="C53" s="11"/>
      <c r="D53" s="11"/>
      <c r="E53" s="11"/>
      <c r="F53" s="11"/>
      <c r="G53" s="11"/>
      <c r="H53" s="11"/>
      <c r="I53" s="11"/>
      <c r="J53" s="11"/>
      <c r="K53" s="11"/>
      <c r="L53" s="11"/>
      <c r="M53" s="11" t="s">
        <v>2937</v>
      </c>
      <c r="N53" s="11"/>
      <c r="O53" s="11"/>
      <c r="P53" s="11"/>
      <c r="Q53" s="11"/>
      <c r="R53" s="11"/>
      <c r="S53" s="11"/>
      <c r="T53" s="11"/>
      <c r="U53" s="11"/>
      <c r="V53" s="11" t="s">
        <v>2938</v>
      </c>
      <c r="W53" s="11" t="s">
        <v>2939</v>
      </c>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t="s">
        <v>2940</v>
      </c>
      <c r="BF53" s="11"/>
      <c r="BG53" s="11"/>
      <c r="BH53" s="11"/>
      <c r="BI53" s="11"/>
      <c r="BJ53" s="11"/>
      <c r="BK53" s="11"/>
      <c r="BL53" s="11"/>
      <c r="BM53" s="11"/>
      <c r="BN53" s="11" t="s">
        <v>2941</v>
      </c>
      <c r="BO53" s="11"/>
      <c r="BP53" s="11"/>
      <c r="BQ53" s="11" t="s">
        <v>2942</v>
      </c>
      <c r="BR53" s="11" t="s">
        <v>2943</v>
      </c>
      <c r="BS53" s="11" t="s">
        <v>2944</v>
      </c>
      <c r="BT53" s="11"/>
      <c r="BU53" s="11"/>
      <c r="BV53" s="11" t="s">
        <v>2945</v>
      </c>
      <c r="BW53" s="11"/>
      <c r="BX53" s="11"/>
      <c r="BY53" s="11" t="s">
        <v>2946</v>
      </c>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t="s">
        <v>2947</v>
      </c>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t="s">
        <v>2948</v>
      </c>
      <c r="EE53" s="11"/>
      <c r="EF53" s="11"/>
      <c r="EG53" s="11" t="s">
        <v>2949</v>
      </c>
      <c r="EH53" s="11"/>
      <c r="EI53" s="11"/>
      <c r="EJ53" s="11"/>
      <c r="EK53" s="11"/>
      <c r="EL53" s="11"/>
      <c r="EM53" s="11"/>
      <c r="EN53" s="11"/>
      <c r="EO53" s="11"/>
      <c r="EP53" s="11" t="s">
        <v>2950</v>
      </c>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t="s">
        <v>2951</v>
      </c>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t="s">
        <v>2952</v>
      </c>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t="s">
        <v>2953</v>
      </c>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t="s">
        <v>2954</v>
      </c>
      <c r="KK53" s="11"/>
      <c r="KL53" s="11"/>
      <c r="KM53" s="11"/>
      <c r="KN53" s="11"/>
      <c r="KO53" s="11"/>
      <c r="KP53" s="11"/>
      <c r="KQ53" s="11"/>
      <c r="KR53" s="11"/>
      <c r="KS53" s="11"/>
      <c r="KT53" s="11"/>
      <c r="KU53" s="11"/>
      <c r="KV53" s="11"/>
      <c r="KW53" s="11"/>
      <c r="KX53" s="11"/>
      <c r="KY53" s="11"/>
      <c r="KZ53" s="11"/>
      <c r="LA53" s="77" t="s">
        <v>2955</v>
      </c>
      <c r="LB53" s="11"/>
      <c r="LC53" s="11"/>
      <c r="LD53" s="11"/>
      <c r="LE53" s="11"/>
      <c r="LF53" s="11"/>
      <c r="LG53" s="11"/>
      <c r="LH53" s="11"/>
      <c r="LI53" s="11"/>
      <c r="LJ53" s="11"/>
      <c r="LK53" s="11"/>
      <c r="LL53" s="11"/>
      <c r="LM53" s="11"/>
      <c r="LN53" s="11"/>
      <c r="LO53" s="11"/>
      <c r="LP53" s="11"/>
      <c r="LQ53" s="11"/>
      <c r="LR53" s="11"/>
      <c r="LS53" s="11"/>
      <c r="LT53" s="11"/>
      <c r="LU53" s="11"/>
      <c r="LV53" s="11"/>
      <c r="LW53" s="11" t="s">
        <v>2956</v>
      </c>
      <c r="LX53" s="11"/>
      <c r="LY53" s="11"/>
      <c r="LZ53" s="11"/>
      <c r="MA53" s="11"/>
      <c r="MB53" s="11"/>
      <c r="MC53" s="11"/>
      <c r="MD53" s="11"/>
      <c r="ME53" s="11"/>
      <c r="MF53" s="11"/>
      <c r="MG53" s="11"/>
      <c r="MH53" s="11"/>
      <c r="MI53" s="11"/>
      <c r="MJ53" s="11"/>
      <c r="MK53" s="11" t="s">
        <v>2957</v>
      </c>
      <c r="ML53" s="11"/>
      <c r="MM53" s="11"/>
      <c r="MN53" s="11"/>
      <c r="MO53" s="11"/>
      <c r="MP53" s="11"/>
      <c r="MQ53" s="11"/>
      <c r="MR53" s="11"/>
      <c r="MS53" s="11"/>
      <c r="MT53" s="11"/>
      <c r="MU53" s="11"/>
      <c r="MV53" s="11"/>
      <c r="MW53" s="11"/>
      <c r="MX53" s="11"/>
      <c r="MY53" s="11"/>
      <c r="MZ53" s="11"/>
      <c r="NA53" s="11"/>
      <c r="NB53" s="11"/>
      <c r="NC53" s="11"/>
      <c r="ND53" s="11"/>
      <c r="NE53" s="11" t="s">
        <v>2958</v>
      </c>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t="s">
        <v>2959</v>
      </c>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t="s">
        <v>2960</v>
      </c>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row>
    <row r="54" spans="1:537" x14ac:dyDescent="0.15">
      <c r="A54" s="11"/>
      <c r="B54" s="11"/>
      <c r="C54" s="11"/>
      <c r="D54" s="11"/>
      <c r="E54" s="11"/>
      <c r="F54" s="11"/>
      <c r="G54" s="11"/>
      <c r="H54" s="11"/>
      <c r="I54" s="11"/>
      <c r="J54" s="11"/>
      <c r="K54" s="11"/>
      <c r="L54" s="11"/>
      <c r="M54" s="11" t="s">
        <v>2961</v>
      </c>
      <c r="N54" s="11"/>
      <c r="O54" s="11"/>
      <c r="P54" s="11"/>
      <c r="Q54" s="11"/>
      <c r="R54" s="11"/>
      <c r="S54" s="11"/>
      <c r="T54" s="11"/>
      <c r="U54" s="11"/>
      <c r="V54" s="77" t="s">
        <v>2962</v>
      </c>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t="s">
        <v>2963</v>
      </c>
      <c r="BF54" s="11"/>
      <c r="BG54" s="11"/>
      <c r="BH54" s="11"/>
      <c r="BI54" s="11"/>
      <c r="BJ54" s="11"/>
      <c r="BK54" s="11"/>
      <c r="BL54" s="11"/>
      <c r="BM54" s="11"/>
      <c r="BN54" s="11" t="s">
        <v>2964</v>
      </c>
      <c r="BO54" s="11"/>
      <c r="BP54" s="11"/>
      <c r="BQ54" s="11"/>
      <c r="BR54" s="11" t="s">
        <v>2965</v>
      </c>
      <c r="BS54" s="11" t="s">
        <v>2966</v>
      </c>
      <c r="BT54" s="11"/>
      <c r="BU54" s="11"/>
      <c r="BV54" s="11" t="s">
        <v>2967</v>
      </c>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t="s">
        <v>2968</v>
      </c>
      <c r="EH54" s="11"/>
      <c r="EI54" s="11"/>
      <c r="EJ54" s="11"/>
      <c r="EK54" s="11"/>
      <c r="EL54" s="11"/>
      <c r="EM54" s="11"/>
      <c r="EN54" s="11"/>
      <c r="EO54" s="11"/>
      <c r="EP54" s="11" t="s">
        <v>2969</v>
      </c>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t="s">
        <v>2970</v>
      </c>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t="s">
        <v>2971</v>
      </c>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77" t="s">
        <v>2972</v>
      </c>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c r="PU54" s="11"/>
      <c r="PV54" s="11"/>
      <c r="PW54" s="11"/>
      <c r="PX54" s="11"/>
      <c r="PY54" s="11"/>
      <c r="PZ54" s="11"/>
      <c r="QA54" s="11"/>
      <c r="QB54" s="11"/>
      <c r="QC54" s="11"/>
      <c r="QD54" s="11"/>
      <c r="QE54" s="11"/>
      <c r="QF54" s="11"/>
      <c r="QG54" s="11"/>
      <c r="QH54" s="11"/>
      <c r="QI54" s="11"/>
      <c r="QJ54" s="11"/>
      <c r="QK54" s="11"/>
      <c r="QL54" s="11"/>
      <c r="QM54" s="11"/>
      <c r="QN54" s="11"/>
      <c r="QO54" s="11"/>
      <c r="QP54" s="11"/>
      <c r="QQ54" s="11"/>
      <c r="QR54" s="11"/>
      <c r="QS54" s="11"/>
      <c r="QT54" s="11"/>
      <c r="QU54" s="11"/>
      <c r="QV54" s="11"/>
      <c r="QW54" s="11"/>
      <c r="QX54" s="11"/>
      <c r="QY54" s="11"/>
      <c r="QZ54" s="11"/>
      <c r="RA54" s="11"/>
      <c r="RB54" s="11"/>
      <c r="RC54" s="11"/>
      <c r="RD54" s="11"/>
      <c r="RE54" s="11"/>
      <c r="RF54" s="11"/>
      <c r="RG54" s="11"/>
      <c r="RH54" s="11"/>
      <c r="RI54" s="11"/>
      <c r="RJ54" s="11"/>
      <c r="RK54" s="11"/>
      <c r="RL54" s="11"/>
      <c r="RM54" s="11"/>
      <c r="RN54" s="11"/>
      <c r="RO54" s="11"/>
      <c r="RP54" s="11"/>
      <c r="RQ54" s="11"/>
      <c r="RR54" s="11"/>
      <c r="RS54" s="11"/>
      <c r="RT54" s="11"/>
      <c r="RU54" s="11"/>
      <c r="RV54" s="11"/>
      <c r="RW54" s="11"/>
      <c r="RX54" s="11"/>
      <c r="RY54" s="11"/>
      <c r="RZ54" s="11"/>
      <c r="SA54" s="11"/>
      <c r="SB54" s="11"/>
      <c r="SC54" s="11"/>
      <c r="SD54" s="11"/>
      <c r="SE54" s="11"/>
      <c r="SF54" s="11"/>
      <c r="SG54" s="11"/>
      <c r="SH54" s="11"/>
      <c r="SI54" s="11"/>
      <c r="SJ54" s="11"/>
      <c r="SK54" s="11"/>
      <c r="SL54" s="11"/>
      <c r="SM54" s="11"/>
      <c r="SN54" s="11"/>
      <c r="SO54" s="11"/>
      <c r="SP54" s="11"/>
      <c r="SQ54" s="11"/>
      <c r="SR54" s="11"/>
      <c r="SS54" s="11"/>
      <c r="ST54" s="11"/>
      <c r="SU54" s="11"/>
      <c r="SV54" s="11"/>
      <c r="SW54" s="11"/>
      <c r="SX54" s="11"/>
      <c r="SY54" s="11"/>
      <c r="SZ54" s="11"/>
      <c r="TA54" s="11"/>
      <c r="TB54" s="11"/>
      <c r="TC54" s="11"/>
      <c r="TD54" s="11"/>
      <c r="TE54" s="11"/>
      <c r="TF54" s="11"/>
      <c r="TG54" s="11"/>
      <c r="TH54" s="11"/>
      <c r="TI54" s="11"/>
      <c r="TJ54" s="11"/>
      <c r="TK54" s="11"/>
      <c r="TL54" s="11"/>
      <c r="TM54" s="11"/>
      <c r="TN54" s="11"/>
      <c r="TO54" s="11"/>
      <c r="TP54" s="11"/>
      <c r="TQ54" s="11"/>
    </row>
    <row r="55" spans="1:537" x14ac:dyDescent="0.1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row>
    <row r="56" spans="1:537" x14ac:dyDescent="0.15">
      <c r="Q56" t="s">
        <v>2973</v>
      </c>
    </row>
    <row r="57" spans="1:537" x14ac:dyDescent="0.15">
      <c r="A57" t="s">
        <v>2974</v>
      </c>
      <c r="B57" t="s">
        <v>2975</v>
      </c>
      <c r="C57" t="s">
        <v>2974</v>
      </c>
      <c r="D57" t="s">
        <v>2976</v>
      </c>
      <c r="E57" t="s">
        <v>2977</v>
      </c>
      <c r="CX57" s="95"/>
      <c r="CY57" s="95"/>
      <c r="CZ57" s="5"/>
      <c r="DA57" s="5"/>
      <c r="DB57" s="5"/>
      <c r="DC57" s="5"/>
      <c r="DD57" s="5"/>
    </row>
    <row r="58" spans="1:537" ht="14.25" thickBot="1" x14ac:dyDescent="0.2">
      <c r="A58" s="96">
        <v>100</v>
      </c>
      <c r="B58" s="96" t="s">
        <v>1630</v>
      </c>
      <c r="C58" s="96">
        <v>100</v>
      </c>
      <c r="D58" s="97" t="s">
        <v>2978</v>
      </c>
      <c r="E58" s="97"/>
      <c r="F58" s="98" t="s">
        <v>2979</v>
      </c>
      <c r="G58" s="99" t="s">
        <v>2980</v>
      </c>
      <c r="H58" s="100" t="s">
        <v>2981</v>
      </c>
      <c r="I58" s="100" t="s">
        <v>2982</v>
      </c>
      <c r="J58" s="101"/>
      <c r="K58" s="101"/>
      <c r="L58" s="101"/>
      <c r="M58" s="101"/>
      <c r="N58" s="101"/>
      <c r="O58" s="101"/>
      <c r="P58" s="101"/>
      <c r="Q58" s="101">
        <v>1</v>
      </c>
      <c r="CX58" s="95"/>
      <c r="CY58" s="95"/>
      <c r="CZ58" s="5"/>
      <c r="DA58" s="5"/>
      <c r="DB58" s="5"/>
      <c r="DC58" s="5"/>
      <c r="DD58" s="5"/>
    </row>
    <row r="59" spans="1:537" ht="14.25" thickBot="1" x14ac:dyDescent="0.2">
      <c r="A59" s="96">
        <v>109</v>
      </c>
      <c r="B59" s="96" t="s">
        <v>2036</v>
      </c>
      <c r="C59" s="96">
        <v>109</v>
      </c>
      <c r="D59" s="97" t="s">
        <v>2978</v>
      </c>
      <c r="E59" s="97"/>
      <c r="F59" s="98" t="s">
        <v>2979</v>
      </c>
      <c r="G59" s="102" t="s">
        <v>2980</v>
      </c>
      <c r="H59" s="103" t="s">
        <v>2981</v>
      </c>
      <c r="I59" s="103" t="s">
        <v>2983</v>
      </c>
      <c r="J59" s="101"/>
      <c r="K59" s="101"/>
      <c r="L59" s="101"/>
      <c r="M59" s="101"/>
      <c r="N59" s="101"/>
      <c r="O59" s="101"/>
      <c r="P59" s="101"/>
      <c r="Q59" s="101">
        <v>1</v>
      </c>
      <c r="CX59" s="95"/>
      <c r="CY59" s="95"/>
      <c r="CZ59" s="5"/>
      <c r="DA59" s="5"/>
      <c r="DB59" s="5"/>
      <c r="DC59" s="5"/>
      <c r="DD59" s="5"/>
    </row>
    <row r="60" spans="1:537" ht="14.25" thickBot="1" x14ac:dyDescent="0.2">
      <c r="A60" s="96">
        <v>111</v>
      </c>
      <c r="B60" s="96" t="s">
        <v>1631</v>
      </c>
      <c r="C60" s="96">
        <v>111</v>
      </c>
      <c r="D60" s="97" t="s">
        <v>2978</v>
      </c>
      <c r="E60" s="97"/>
      <c r="F60" s="98" t="s">
        <v>2979</v>
      </c>
      <c r="G60" s="102" t="s">
        <v>2980</v>
      </c>
      <c r="H60" s="103" t="s">
        <v>2984</v>
      </c>
      <c r="I60" s="103" t="s">
        <v>2985</v>
      </c>
      <c r="J60" s="101"/>
      <c r="K60" s="101"/>
      <c r="L60" s="101"/>
      <c r="M60" s="101"/>
      <c r="N60" s="101"/>
      <c r="O60" s="101"/>
      <c r="P60" s="101"/>
      <c r="Q60" s="101">
        <v>1</v>
      </c>
      <c r="CX60" s="95"/>
      <c r="CY60" s="95"/>
      <c r="CZ60" s="5"/>
      <c r="DA60" s="5"/>
      <c r="DB60" s="5"/>
      <c r="DC60" s="5"/>
      <c r="DD60" s="5"/>
    </row>
    <row r="61" spans="1:537" ht="14.25" thickBot="1" x14ac:dyDescent="0.2">
      <c r="A61" s="96">
        <v>112</v>
      </c>
      <c r="B61" s="96" t="s">
        <v>2037</v>
      </c>
      <c r="C61" s="96">
        <v>112</v>
      </c>
      <c r="D61" s="97" t="s">
        <v>2978</v>
      </c>
      <c r="E61" s="97"/>
      <c r="F61" s="98" t="s">
        <v>2979</v>
      </c>
      <c r="G61" s="102" t="s">
        <v>2980</v>
      </c>
      <c r="H61" s="103" t="s">
        <v>2984</v>
      </c>
      <c r="I61" s="103" t="s">
        <v>2986</v>
      </c>
      <c r="J61" s="101"/>
      <c r="K61" s="101"/>
      <c r="L61" s="101"/>
      <c r="M61" s="101"/>
      <c r="N61" s="101"/>
      <c r="O61" s="101"/>
      <c r="P61" s="101"/>
      <c r="Q61" s="101">
        <v>1</v>
      </c>
      <c r="CX61" s="95"/>
      <c r="CY61" s="95"/>
      <c r="CZ61" s="5"/>
      <c r="DA61" s="5"/>
      <c r="DB61" s="5"/>
      <c r="DC61" s="5"/>
      <c r="DD61" s="5"/>
    </row>
    <row r="62" spans="1:537" ht="14.25" thickBot="1" x14ac:dyDescent="0.2">
      <c r="A62" s="96">
        <v>113</v>
      </c>
      <c r="B62" s="96" t="s">
        <v>2418</v>
      </c>
      <c r="C62" s="96">
        <v>113</v>
      </c>
      <c r="D62" s="97" t="s">
        <v>2978</v>
      </c>
      <c r="E62" s="97"/>
      <c r="F62" s="98" t="s">
        <v>2979</v>
      </c>
      <c r="G62" s="102" t="s">
        <v>2980</v>
      </c>
      <c r="H62" s="103" t="s">
        <v>2984</v>
      </c>
      <c r="I62" s="103" t="s">
        <v>2987</v>
      </c>
      <c r="J62" s="101"/>
      <c r="K62" s="101"/>
      <c r="L62" s="101"/>
      <c r="M62" s="101"/>
      <c r="N62" s="101"/>
      <c r="O62" s="101"/>
      <c r="P62" s="101"/>
      <c r="Q62" s="101">
        <v>1</v>
      </c>
      <c r="CX62" s="95"/>
      <c r="CY62" s="95"/>
      <c r="CZ62" s="5"/>
      <c r="DA62" s="5"/>
      <c r="DB62" s="5"/>
      <c r="DC62" s="5"/>
      <c r="DD62" s="5"/>
    </row>
    <row r="63" spans="1:537" ht="14.25" thickBot="1" x14ac:dyDescent="0.2">
      <c r="A63" s="96">
        <v>114</v>
      </c>
      <c r="B63" s="96" t="s">
        <v>2629</v>
      </c>
      <c r="C63" s="96">
        <v>114</v>
      </c>
      <c r="D63" s="97" t="s">
        <v>2978</v>
      </c>
      <c r="E63" s="97"/>
      <c r="F63" s="98" t="s">
        <v>2979</v>
      </c>
      <c r="G63" s="102" t="s">
        <v>2980</v>
      </c>
      <c r="H63" s="103" t="s">
        <v>2984</v>
      </c>
      <c r="I63" s="103" t="s">
        <v>2988</v>
      </c>
      <c r="J63" s="101"/>
      <c r="K63" s="101"/>
      <c r="L63" s="101"/>
      <c r="M63" s="101"/>
      <c r="N63" s="101"/>
      <c r="O63" s="101"/>
      <c r="P63" s="101"/>
      <c r="Q63" s="101">
        <v>1</v>
      </c>
      <c r="CX63" s="95"/>
      <c r="CY63" s="95"/>
      <c r="CZ63" s="5"/>
      <c r="DA63" s="5"/>
      <c r="DB63" s="5"/>
      <c r="DC63" s="5"/>
      <c r="DD63" s="5"/>
    </row>
    <row r="64" spans="1:537" ht="14.25" thickBot="1" x14ac:dyDescent="0.2">
      <c r="A64" s="96">
        <v>115</v>
      </c>
      <c r="B64" s="96" t="s">
        <v>2762</v>
      </c>
      <c r="C64" s="96">
        <v>115</v>
      </c>
      <c r="D64" s="97" t="s">
        <v>2978</v>
      </c>
      <c r="E64" s="97"/>
      <c r="F64" s="98" t="s">
        <v>2979</v>
      </c>
      <c r="G64" s="102" t="s">
        <v>2980</v>
      </c>
      <c r="H64" s="103" t="s">
        <v>2984</v>
      </c>
      <c r="I64" s="103" t="s">
        <v>2989</v>
      </c>
      <c r="J64" s="101"/>
      <c r="K64" s="101"/>
      <c r="L64" s="101"/>
      <c r="M64" s="101"/>
      <c r="N64" s="101"/>
      <c r="O64" s="101"/>
      <c r="P64" s="101"/>
      <c r="Q64" s="101">
        <v>1</v>
      </c>
    </row>
    <row r="65" spans="1:17" ht="14.25" thickBot="1" x14ac:dyDescent="0.2">
      <c r="A65" s="96">
        <v>116</v>
      </c>
      <c r="B65" s="96" t="s">
        <v>2844</v>
      </c>
      <c r="C65" s="96">
        <v>116</v>
      </c>
      <c r="D65" s="97" t="s">
        <v>2978</v>
      </c>
      <c r="E65" s="97"/>
      <c r="F65" s="98" t="s">
        <v>2979</v>
      </c>
      <c r="G65" s="102" t="s">
        <v>2980</v>
      </c>
      <c r="H65" s="103" t="s">
        <v>2984</v>
      </c>
      <c r="I65" s="103" t="s">
        <v>2990</v>
      </c>
      <c r="J65" s="101"/>
      <c r="K65" s="101"/>
      <c r="L65" s="101"/>
      <c r="M65" s="101"/>
      <c r="N65" s="101"/>
      <c r="O65" s="101"/>
      <c r="P65" s="101"/>
      <c r="Q65" s="101">
        <v>1</v>
      </c>
    </row>
    <row r="66" spans="1:17" ht="14.25" thickBot="1" x14ac:dyDescent="0.2">
      <c r="A66" s="96">
        <v>117</v>
      </c>
      <c r="B66" s="96" t="s">
        <v>2898</v>
      </c>
      <c r="C66" s="96">
        <v>117</v>
      </c>
      <c r="D66" s="97" t="s">
        <v>2978</v>
      </c>
      <c r="E66" s="97"/>
      <c r="F66" s="98" t="s">
        <v>2979</v>
      </c>
      <c r="G66" s="102" t="s">
        <v>2980</v>
      </c>
      <c r="H66" s="103" t="s">
        <v>2984</v>
      </c>
      <c r="I66" s="103" t="s">
        <v>2991</v>
      </c>
      <c r="J66" s="101"/>
      <c r="K66" s="101"/>
      <c r="L66" s="101"/>
      <c r="M66" s="101"/>
      <c r="N66" s="101"/>
      <c r="O66" s="101"/>
      <c r="P66" s="101"/>
      <c r="Q66" s="101">
        <v>1</v>
      </c>
    </row>
    <row r="67" spans="1:17" ht="14.25" thickBot="1" x14ac:dyDescent="0.2">
      <c r="A67" s="96">
        <v>119</v>
      </c>
      <c r="B67" s="96" t="s">
        <v>2936</v>
      </c>
      <c r="C67" s="96">
        <v>119</v>
      </c>
      <c r="D67" s="97" t="s">
        <v>2978</v>
      </c>
      <c r="E67" s="97"/>
      <c r="F67" s="98" t="s">
        <v>2979</v>
      </c>
      <c r="G67" s="102" t="s">
        <v>2980</v>
      </c>
      <c r="H67" s="103" t="s">
        <v>2984</v>
      </c>
      <c r="I67" s="103" t="s">
        <v>2992</v>
      </c>
      <c r="J67" s="101"/>
      <c r="K67" s="101"/>
      <c r="L67" s="101"/>
      <c r="M67" s="101"/>
      <c r="N67" s="101"/>
      <c r="O67" s="101"/>
      <c r="P67" s="101"/>
      <c r="Q67" s="101">
        <v>1</v>
      </c>
    </row>
    <row r="68" spans="1:17" ht="14.25" thickBot="1" x14ac:dyDescent="0.2">
      <c r="A68" s="96">
        <v>121</v>
      </c>
      <c r="B68" s="96" t="s">
        <v>1632</v>
      </c>
      <c r="C68" s="96">
        <v>121</v>
      </c>
      <c r="D68" s="97" t="s">
        <v>2978</v>
      </c>
      <c r="E68" s="97"/>
      <c r="F68" s="98" t="s">
        <v>2979</v>
      </c>
      <c r="G68" s="102" t="s">
        <v>2980</v>
      </c>
      <c r="H68" s="103" t="s">
        <v>2993</v>
      </c>
      <c r="I68" s="103" t="s">
        <v>2994</v>
      </c>
      <c r="J68" s="101"/>
      <c r="K68" s="101"/>
      <c r="L68" s="101"/>
      <c r="M68" s="101"/>
      <c r="N68" s="101"/>
      <c r="O68" s="101"/>
      <c r="P68" s="101"/>
      <c r="Q68" s="101">
        <v>1</v>
      </c>
    </row>
    <row r="69" spans="1:17" ht="14.25" thickBot="1" x14ac:dyDescent="0.2">
      <c r="A69" s="96">
        <v>122</v>
      </c>
      <c r="B69" s="96" t="s">
        <v>2038</v>
      </c>
      <c r="C69" s="96">
        <v>122</v>
      </c>
      <c r="D69" s="97" t="s">
        <v>2978</v>
      </c>
      <c r="E69" s="97"/>
      <c r="F69" s="98" t="s">
        <v>2979</v>
      </c>
      <c r="G69" s="102" t="s">
        <v>2980</v>
      </c>
      <c r="H69" s="103" t="s">
        <v>2993</v>
      </c>
      <c r="I69" s="103" t="s">
        <v>2995</v>
      </c>
      <c r="J69" s="101"/>
      <c r="K69" s="101"/>
      <c r="L69" s="101"/>
      <c r="M69" s="101"/>
      <c r="N69" s="101"/>
      <c r="O69" s="101"/>
      <c r="P69" s="101"/>
      <c r="Q69" s="101">
        <v>1</v>
      </c>
    </row>
    <row r="70" spans="1:17" ht="14.25" thickBot="1" x14ac:dyDescent="0.2">
      <c r="A70" s="96">
        <v>123</v>
      </c>
      <c r="B70" s="96" t="s">
        <v>2419</v>
      </c>
      <c r="C70" s="96">
        <v>123</v>
      </c>
      <c r="D70" s="97" t="s">
        <v>2978</v>
      </c>
      <c r="E70" s="97"/>
      <c r="F70" s="98" t="s">
        <v>2979</v>
      </c>
      <c r="G70" s="102" t="s">
        <v>2980</v>
      </c>
      <c r="H70" s="103" t="s">
        <v>2993</v>
      </c>
      <c r="I70" s="103" t="s">
        <v>2996</v>
      </c>
      <c r="J70" s="101"/>
      <c r="K70" s="101"/>
      <c r="L70" s="101"/>
      <c r="M70" s="101"/>
      <c r="N70" s="101"/>
      <c r="O70" s="101"/>
      <c r="P70" s="101"/>
      <c r="Q70" s="101">
        <v>1</v>
      </c>
    </row>
    <row r="71" spans="1:17" ht="14.25" thickBot="1" x14ac:dyDescent="0.2">
      <c r="A71" s="96">
        <v>124</v>
      </c>
      <c r="B71" s="96" t="s">
        <v>2630</v>
      </c>
      <c r="C71" s="96">
        <v>124</v>
      </c>
      <c r="D71" s="97" t="s">
        <v>2978</v>
      </c>
      <c r="E71" s="97"/>
      <c r="F71" s="98" t="s">
        <v>2979</v>
      </c>
      <c r="G71" s="102" t="s">
        <v>2980</v>
      </c>
      <c r="H71" s="103" t="s">
        <v>2993</v>
      </c>
      <c r="I71" s="103" t="s">
        <v>2997</v>
      </c>
      <c r="J71" s="101"/>
      <c r="K71" s="101"/>
      <c r="L71" s="101"/>
      <c r="M71" s="101"/>
      <c r="N71" s="101"/>
      <c r="O71" s="101"/>
      <c r="P71" s="101"/>
      <c r="Q71" s="101">
        <v>1</v>
      </c>
    </row>
    <row r="72" spans="1:17" ht="14.25" thickBot="1" x14ac:dyDescent="0.2">
      <c r="A72" s="96">
        <v>125</v>
      </c>
      <c r="B72" s="96" t="s">
        <v>2763</v>
      </c>
      <c r="C72" s="96">
        <v>125</v>
      </c>
      <c r="D72" s="97" t="s">
        <v>2978</v>
      </c>
      <c r="E72" s="97"/>
      <c r="F72" s="98" t="s">
        <v>2979</v>
      </c>
      <c r="G72" s="102" t="s">
        <v>2980</v>
      </c>
      <c r="H72" s="103" t="s">
        <v>2993</v>
      </c>
      <c r="I72" s="103" t="s">
        <v>2998</v>
      </c>
      <c r="J72" s="101"/>
      <c r="K72" s="101"/>
      <c r="L72" s="101"/>
      <c r="M72" s="101"/>
      <c r="N72" s="101"/>
      <c r="O72" s="101"/>
      <c r="P72" s="101"/>
      <c r="Q72" s="101">
        <v>1</v>
      </c>
    </row>
    <row r="73" spans="1:17" ht="14.25" thickBot="1" x14ac:dyDescent="0.2">
      <c r="A73" s="96">
        <v>126</v>
      </c>
      <c r="B73" s="96" t="s">
        <v>2845</v>
      </c>
      <c r="C73" s="96">
        <v>126</v>
      </c>
      <c r="D73" s="97" t="s">
        <v>2978</v>
      </c>
      <c r="E73" s="97"/>
      <c r="F73" s="98" t="s">
        <v>2979</v>
      </c>
      <c r="G73" s="102" t="s">
        <v>2980</v>
      </c>
      <c r="H73" s="103" t="s">
        <v>2993</v>
      </c>
      <c r="I73" s="103" t="s">
        <v>2999</v>
      </c>
      <c r="J73" s="101"/>
      <c r="K73" s="101"/>
      <c r="L73" s="101"/>
      <c r="M73" s="101"/>
      <c r="N73" s="101"/>
      <c r="O73" s="101"/>
      <c r="P73" s="101"/>
      <c r="Q73" s="101">
        <v>1</v>
      </c>
    </row>
    <row r="74" spans="1:17" ht="14.25" thickBot="1" x14ac:dyDescent="0.2">
      <c r="A74" s="96">
        <v>129</v>
      </c>
      <c r="B74" s="96" t="s">
        <v>2899</v>
      </c>
      <c r="C74" s="96">
        <v>129</v>
      </c>
      <c r="D74" s="97" t="s">
        <v>2978</v>
      </c>
      <c r="E74" s="97"/>
      <c r="F74" s="98" t="s">
        <v>2979</v>
      </c>
      <c r="G74" s="102" t="s">
        <v>2980</v>
      </c>
      <c r="H74" s="103" t="s">
        <v>2993</v>
      </c>
      <c r="I74" s="103" t="s">
        <v>3000</v>
      </c>
      <c r="J74" s="101"/>
      <c r="K74" s="101"/>
      <c r="L74" s="101"/>
      <c r="M74" s="101"/>
      <c r="N74" s="101"/>
      <c r="O74" s="101"/>
      <c r="P74" s="101"/>
      <c r="Q74" s="101">
        <v>1</v>
      </c>
    </row>
    <row r="75" spans="1:17" ht="14.25" thickBot="1" x14ac:dyDescent="0.2">
      <c r="A75" s="96">
        <v>131</v>
      </c>
      <c r="B75" s="96" t="s">
        <v>1633</v>
      </c>
      <c r="C75" s="96">
        <v>131</v>
      </c>
      <c r="D75" s="97" t="s">
        <v>2978</v>
      </c>
      <c r="E75" s="97"/>
      <c r="F75" s="98" t="s">
        <v>2979</v>
      </c>
      <c r="G75" s="102" t="s">
        <v>2980</v>
      </c>
      <c r="H75" s="103" t="s">
        <v>3001</v>
      </c>
      <c r="I75" s="103" t="s">
        <v>3002</v>
      </c>
      <c r="J75" s="101"/>
      <c r="K75" s="101"/>
      <c r="L75" s="101"/>
      <c r="M75" s="101"/>
      <c r="N75" s="101"/>
      <c r="O75" s="101"/>
      <c r="P75" s="101"/>
      <c r="Q75" s="101">
        <v>1</v>
      </c>
    </row>
    <row r="76" spans="1:17" ht="14.25" thickBot="1" x14ac:dyDescent="0.2">
      <c r="A76" s="96">
        <v>132</v>
      </c>
      <c r="B76" s="96" t="s">
        <v>2039</v>
      </c>
      <c r="C76" s="96">
        <v>132</v>
      </c>
      <c r="D76" s="97" t="s">
        <v>2978</v>
      </c>
      <c r="E76" s="97"/>
      <c r="F76" s="98" t="s">
        <v>2979</v>
      </c>
      <c r="G76" s="102" t="s">
        <v>2980</v>
      </c>
      <c r="H76" s="103" t="s">
        <v>3001</v>
      </c>
      <c r="I76" s="103" t="s">
        <v>3003</v>
      </c>
      <c r="J76" s="101"/>
      <c r="K76" s="101"/>
      <c r="L76" s="101"/>
      <c r="M76" s="101"/>
      <c r="N76" s="101"/>
      <c r="O76" s="101"/>
      <c r="P76" s="101"/>
      <c r="Q76" s="101">
        <v>1</v>
      </c>
    </row>
    <row r="77" spans="1:17" ht="14.25" thickBot="1" x14ac:dyDescent="0.2">
      <c r="A77" s="96">
        <v>133</v>
      </c>
      <c r="B77" s="96" t="s">
        <v>3004</v>
      </c>
      <c r="C77" s="96">
        <v>133</v>
      </c>
      <c r="D77" s="97" t="s">
        <v>2978</v>
      </c>
      <c r="E77" s="97"/>
      <c r="F77" s="98" t="s">
        <v>2979</v>
      </c>
      <c r="G77" s="102" t="s">
        <v>2980</v>
      </c>
      <c r="H77" s="103" t="s">
        <v>3001</v>
      </c>
      <c r="I77" s="103" t="s">
        <v>3005</v>
      </c>
      <c r="J77" s="101"/>
      <c r="K77" s="101"/>
      <c r="L77" s="101"/>
      <c r="M77" s="101"/>
      <c r="N77" s="101"/>
      <c r="O77" s="101"/>
      <c r="P77" s="101"/>
      <c r="Q77" s="101">
        <v>1</v>
      </c>
    </row>
    <row r="78" spans="1:17" ht="14.25" thickBot="1" x14ac:dyDescent="0.2">
      <c r="A78" s="96">
        <v>134</v>
      </c>
      <c r="B78" s="96" t="s">
        <v>2631</v>
      </c>
      <c r="C78" s="96">
        <v>134</v>
      </c>
      <c r="D78" s="97" t="s">
        <v>2978</v>
      </c>
      <c r="E78" s="97"/>
      <c r="F78" s="98" t="s">
        <v>2979</v>
      </c>
      <c r="G78" s="102" t="s">
        <v>2980</v>
      </c>
      <c r="H78" s="103" t="s">
        <v>3001</v>
      </c>
      <c r="I78" s="103" t="s">
        <v>3006</v>
      </c>
      <c r="J78" s="101"/>
      <c r="K78" s="101"/>
      <c r="L78" s="101"/>
      <c r="M78" s="101"/>
      <c r="N78" s="101"/>
      <c r="O78" s="101"/>
      <c r="P78" s="101"/>
      <c r="Q78" s="101">
        <v>1</v>
      </c>
    </row>
    <row r="79" spans="1:17" ht="14.25" thickBot="1" x14ac:dyDescent="0.2">
      <c r="A79" s="96">
        <v>141</v>
      </c>
      <c r="B79" s="96" t="s">
        <v>1445</v>
      </c>
      <c r="C79" s="96">
        <v>141</v>
      </c>
      <c r="D79" s="97" t="s">
        <v>2978</v>
      </c>
      <c r="E79" s="97"/>
      <c r="F79" s="98" t="s">
        <v>2979</v>
      </c>
      <c r="G79" s="102" t="s">
        <v>2980</v>
      </c>
      <c r="H79" s="103" t="s">
        <v>3007</v>
      </c>
      <c r="I79" s="103" t="s">
        <v>3008</v>
      </c>
      <c r="J79" s="101"/>
      <c r="K79" s="101"/>
      <c r="L79" s="101"/>
      <c r="M79" s="101"/>
      <c r="N79" s="101"/>
      <c r="O79" s="101"/>
      <c r="P79" s="101"/>
      <c r="Q79" s="101">
        <v>1</v>
      </c>
    </row>
    <row r="80" spans="1:17" ht="14.25" thickBot="1" x14ac:dyDescent="0.2">
      <c r="A80" s="96">
        <v>200</v>
      </c>
      <c r="B80" s="96" t="s">
        <v>1634</v>
      </c>
      <c r="C80" s="96">
        <v>200</v>
      </c>
      <c r="D80" s="97" t="s">
        <v>2978</v>
      </c>
      <c r="E80" s="97"/>
      <c r="F80" s="98" t="s">
        <v>2979</v>
      </c>
      <c r="G80" s="102" t="s">
        <v>3009</v>
      </c>
      <c r="H80" s="103" t="s">
        <v>3010</v>
      </c>
      <c r="I80" s="103" t="s">
        <v>3011</v>
      </c>
      <c r="J80" s="101"/>
      <c r="K80" s="101"/>
      <c r="L80" s="101"/>
      <c r="M80" s="101"/>
      <c r="N80" s="101"/>
      <c r="O80" s="101"/>
      <c r="P80" s="101"/>
      <c r="Q80" s="101">
        <v>1</v>
      </c>
    </row>
    <row r="81" spans="1:17" ht="14.25" thickBot="1" x14ac:dyDescent="0.2">
      <c r="A81" s="96">
        <v>209</v>
      </c>
      <c r="B81" s="96" t="s">
        <v>2040</v>
      </c>
      <c r="C81" s="96">
        <v>209</v>
      </c>
      <c r="D81" s="97" t="s">
        <v>2978</v>
      </c>
      <c r="E81" s="97"/>
      <c r="F81" s="98" t="s">
        <v>2979</v>
      </c>
      <c r="G81" s="102" t="s">
        <v>3009</v>
      </c>
      <c r="H81" s="103" t="s">
        <v>3010</v>
      </c>
      <c r="I81" s="103" t="s">
        <v>3012</v>
      </c>
      <c r="J81" s="101"/>
      <c r="K81" s="101"/>
      <c r="L81" s="101"/>
      <c r="M81" s="101"/>
      <c r="N81" s="101"/>
      <c r="O81" s="101"/>
      <c r="P81" s="101"/>
      <c r="Q81" s="101">
        <v>1</v>
      </c>
    </row>
    <row r="82" spans="1:17" ht="14.25" thickBot="1" x14ac:dyDescent="0.2">
      <c r="A82" s="96">
        <v>211</v>
      </c>
      <c r="B82" s="96" t="s">
        <v>1190</v>
      </c>
      <c r="C82" s="96">
        <v>211</v>
      </c>
      <c r="D82" s="97" t="s">
        <v>2978</v>
      </c>
      <c r="E82" s="97"/>
      <c r="F82" s="98" t="s">
        <v>2979</v>
      </c>
      <c r="G82" s="102" t="s">
        <v>3009</v>
      </c>
      <c r="H82" s="103" t="s">
        <v>3013</v>
      </c>
      <c r="I82" s="103" t="s">
        <v>3014</v>
      </c>
      <c r="J82" s="101"/>
      <c r="K82" s="101"/>
      <c r="L82" s="101"/>
      <c r="M82" s="101"/>
      <c r="N82" s="101"/>
      <c r="O82" s="101"/>
      <c r="P82" s="101"/>
      <c r="Q82" s="101">
        <v>1</v>
      </c>
    </row>
    <row r="83" spans="1:17" ht="14.25" thickBot="1" x14ac:dyDescent="0.2">
      <c r="A83" s="96">
        <v>221</v>
      </c>
      <c r="B83" s="96" t="s">
        <v>1287</v>
      </c>
      <c r="C83" s="96">
        <v>221</v>
      </c>
      <c r="D83" s="97" t="s">
        <v>2978</v>
      </c>
      <c r="E83" s="97"/>
      <c r="F83" s="98" t="s">
        <v>2979</v>
      </c>
      <c r="G83" s="102" t="s">
        <v>3009</v>
      </c>
      <c r="H83" s="103" t="s">
        <v>3015</v>
      </c>
      <c r="I83" s="103" t="s">
        <v>3016</v>
      </c>
      <c r="J83" s="101"/>
      <c r="K83" s="101"/>
      <c r="L83" s="101"/>
      <c r="M83" s="101"/>
      <c r="N83" s="101"/>
      <c r="O83" s="101"/>
      <c r="P83" s="101"/>
      <c r="Q83" s="101">
        <v>1</v>
      </c>
    </row>
    <row r="84" spans="1:17" ht="14.25" thickBot="1" x14ac:dyDescent="0.2">
      <c r="A84" s="96">
        <v>231</v>
      </c>
      <c r="B84" s="96" t="s">
        <v>1635</v>
      </c>
      <c r="C84" s="96">
        <v>231</v>
      </c>
      <c r="D84" s="97" t="s">
        <v>2978</v>
      </c>
      <c r="E84" s="97"/>
      <c r="F84" s="98" t="s">
        <v>2979</v>
      </c>
      <c r="G84" s="102" t="s">
        <v>3009</v>
      </c>
      <c r="H84" s="103" t="s">
        <v>3017</v>
      </c>
      <c r="I84" s="103" t="s">
        <v>3018</v>
      </c>
      <c r="J84" s="101"/>
      <c r="K84" s="101"/>
      <c r="L84" s="101"/>
      <c r="M84" s="101"/>
      <c r="N84" s="101"/>
      <c r="O84" s="101"/>
      <c r="P84" s="101"/>
      <c r="Q84" s="101">
        <v>1</v>
      </c>
    </row>
    <row r="85" spans="1:17" ht="14.25" thickBot="1" x14ac:dyDescent="0.2">
      <c r="A85" s="96">
        <v>239</v>
      </c>
      <c r="B85" s="96" t="s">
        <v>2041</v>
      </c>
      <c r="C85" s="96">
        <v>239</v>
      </c>
      <c r="D85" s="97" t="s">
        <v>2978</v>
      </c>
      <c r="E85" s="97"/>
      <c r="F85" s="98" t="s">
        <v>2979</v>
      </c>
      <c r="G85" s="102" t="s">
        <v>3009</v>
      </c>
      <c r="H85" s="103" t="s">
        <v>3017</v>
      </c>
      <c r="I85" s="103" t="s">
        <v>3019</v>
      </c>
      <c r="J85" s="101"/>
      <c r="K85" s="101"/>
      <c r="L85" s="101"/>
      <c r="M85" s="101"/>
      <c r="N85" s="101"/>
      <c r="O85" s="101"/>
      <c r="P85" s="101"/>
      <c r="Q85" s="101">
        <v>1</v>
      </c>
    </row>
    <row r="86" spans="1:17" ht="14.25" thickBot="1" x14ac:dyDescent="0.2">
      <c r="A86" s="96">
        <v>241</v>
      </c>
      <c r="B86" s="96" t="s">
        <v>1636</v>
      </c>
      <c r="C86" s="96">
        <v>241</v>
      </c>
      <c r="D86" s="97" t="s">
        <v>2978</v>
      </c>
      <c r="E86" s="97"/>
      <c r="F86" s="98" t="s">
        <v>2979</v>
      </c>
      <c r="G86" s="102" t="s">
        <v>3009</v>
      </c>
      <c r="H86" s="103" t="s">
        <v>3020</v>
      </c>
      <c r="I86" s="103" t="s">
        <v>3021</v>
      </c>
      <c r="J86" s="101"/>
      <c r="K86" s="101"/>
      <c r="L86" s="101"/>
      <c r="M86" s="101"/>
      <c r="N86" s="101"/>
      <c r="O86" s="101"/>
      <c r="P86" s="101"/>
      <c r="Q86" s="101">
        <v>1</v>
      </c>
    </row>
    <row r="87" spans="1:17" ht="14.25" thickBot="1" x14ac:dyDescent="0.2">
      <c r="A87" s="96">
        <v>242</v>
      </c>
      <c r="B87" s="96" t="s">
        <v>2042</v>
      </c>
      <c r="C87" s="96">
        <v>242</v>
      </c>
      <c r="D87" s="97" t="s">
        <v>2978</v>
      </c>
      <c r="E87" s="97"/>
      <c r="F87" s="98" t="s">
        <v>2979</v>
      </c>
      <c r="G87" s="102" t="s">
        <v>3009</v>
      </c>
      <c r="H87" s="103" t="s">
        <v>3020</v>
      </c>
      <c r="I87" s="103" t="s">
        <v>3022</v>
      </c>
      <c r="J87" s="101"/>
      <c r="K87" s="101"/>
      <c r="L87" s="101"/>
      <c r="M87" s="101"/>
      <c r="N87" s="101"/>
      <c r="O87" s="101"/>
      <c r="P87" s="101"/>
      <c r="Q87" s="101">
        <v>1</v>
      </c>
    </row>
    <row r="88" spans="1:17" ht="14.25" thickBot="1" x14ac:dyDescent="0.2">
      <c r="A88" s="96">
        <v>243</v>
      </c>
      <c r="B88" s="96" t="s">
        <v>2421</v>
      </c>
      <c r="C88" s="96">
        <v>243</v>
      </c>
      <c r="D88" s="97" t="s">
        <v>2978</v>
      </c>
      <c r="E88" s="97"/>
      <c r="F88" s="98" t="s">
        <v>2979</v>
      </c>
      <c r="G88" s="99" t="s">
        <v>3009</v>
      </c>
      <c r="H88" s="100" t="s">
        <v>3020</v>
      </c>
      <c r="I88" s="100" t="s">
        <v>3023</v>
      </c>
      <c r="J88" s="101"/>
      <c r="K88" s="101"/>
      <c r="L88" s="101"/>
      <c r="M88" s="101"/>
      <c r="N88" s="101"/>
      <c r="O88" s="101"/>
      <c r="P88" s="101"/>
      <c r="Q88" s="101">
        <v>1</v>
      </c>
    </row>
    <row r="89" spans="1:17" ht="14.25" thickBot="1" x14ac:dyDescent="0.2">
      <c r="A89" s="96">
        <v>249</v>
      </c>
      <c r="B89" s="96" t="s">
        <v>2632</v>
      </c>
      <c r="C89" s="96">
        <v>249</v>
      </c>
      <c r="D89" s="97" t="s">
        <v>2978</v>
      </c>
      <c r="E89" s="97"/>
      <c r="F89" s="98" t="s">
        <v>2979</v>
      </c>
      <c r="G89" s="102" t="s">
        <v>3009</v>
      </c>
      <c r="H89" s="103" t="s">
        <v>3020</v>
      </c>
      <c r="I89" s="103" t="s">
        <v>3024</v>
      </c>
      <c r="J89" s="101"/>
      <c r="K89" s="101"/>
      <c r="L89" s="101"/>
      <c r="M89" s="101"/>
      <c r="N89" s="101"/>
      <c r="O89" s="101"/>
      <c r="P89" s="101"/>
      <c r="Q89" s="101">
        <v>1</v>
      </c>
    </row>
    <row r="90" spans="1:17" ht="14.25" thickBot="1" x14ac:dyDescent="0.2">
      <c r="A90" s="96">
        <v>299</v>
      </c>
      <c r="B90" s="96" t="s">
        <v>1503</v>
      </c>
      <c r="C90" s="96">
        <v>299</v>
      </c>
      <c r="D90" s="97" t="s">
        <v>2978</v>
      </c>
      <c r="E90" s="97"/>
      <c r="F90" s="98" t="s">
        <v>2979</v>
      </c>
      <c r="G90" s="102" t="s">
        <v>3009</v>
      </c>
      <c r="H90" s="103" t="s">
        <v>3025</v>
      </c>
      <c r="I90" s="103" t="s">
        <v>3026</v>
      </c>
      <c r="J90" s="101"/>
      <c r="K90" s="101"/>
      <c r="L90" s="101"/>
      <c r="M90" s="101"/>
      <c r="N90" s="101"/>
      <c r="O90" s="101"/>
      <c r="P90" s="101"/>
      <c r="Q90" s="101">
        <v>1</v>
      </c>
    </row>
    <row r="91" spans="1:17" ht="14.25" thickBot="1" x14ac:dyDescent="0.2">
      <c r="A91" s="96">
        <v>300</v>
      </c>
      <c r="B91" s="96" t="s">
        <v>1637</v>
      </c>
      <c r="C91" s="96">
        <v>300</v>
      </c>
      <c r="D91" s="97" t="s">
        <v>2978</v>
      </c>
      <c r="E91" s="97"/>
      <c r="F91" s="98" t="s">
        <v>3027</v>
      </c>
      <c r="G91" s="102" t="s">
        <v>3028</v>
      </c>
      <c r="H91" s="103" t="s">
        <v>3029</v>
      </c>
      <c r="I91" s="103" t="s">
        <v>3030</v>
      </c>
      <c r="J91" s="101"/>
      <c r="K91" s="101"/>
      <c r="L91" s="101"/>
      <c r="M91" s="101"/>
      <c r="N91" s="101"/>
      <c r="O91" s="101"/>
      <c r="P91" s="101"/>
      <c r="Q91" s="101">
        <v>1</v>
      </c>
    </row>
    <row r="92" spans="1:17" ht="14.25" thickBot="1" x14ac:dyDescent="0.2">
      <c r="A92" s="96">
        <v>309</v>
      </c>
      <c r="B92" s="96" t="s">
        <v>2043</v>
      </c>
      <c r="C92" s="96">
        <v>309</v>
      </c>
      <c r="D92" s="97" t="s">
        <v>2978</v>
      </c>
      <c r="E92" s="97"/>
      <c r="F92" s="98" t="s">
        <v>3027</v>
      </c>
      <c r="G92" s="102" t="s">
        <v>3028</v>
      </c>
      <c r="H92" s="103" t="s">
        <v>3029</v>
      </c>
      <c r="I92" s="103" t="s">
        <v>3031</v>
      </c>
      <c r="J92" s="101"/>
      <c r="K92" s="101"/>
      <c r="L92" s="101"/>
      <c r="M92" s="101"/>
      <c r="N92" s="101"/>
      <c r="O92" s="101"/>
      <c r="P92" s="101"/>
      <c r="Q92" s="101">
        <v>1</v>
      </c>
    </row>
    <row r="93" spans="1:17" ht="14.25" thickBot="1" x14ac:dyDescent="0.2">
      <c r="A93" s="96">
        <v>311</v>
      </c>
      <c r="B93" s="96" t="s">
        <v>1638</v>
      </c>
      <c r="C93" s="96">
        <v>311</v>
      </c>
      <c r="D93" s="97" t="s">
        <v>2978</v>
      </c>
      <c r="E93" s="97"/>
      <c r="F93" s="98" t="s">
        <v>3027</v>
      </c>
      <c r="G93" s="102" t="s">
        <v>3028</v>
      </c>
      <c r="H93" s="103" t="s">
        <v>3032</v>
      </c>
      <c r="I93" s="103" t="s">
        <v>3033</v>
      </c>
      <c r="J93" s="101"/>
      <c r="K93" s="101"/>
      <c r="L93" s="101"/>
      <c r="M93" s="101"/>
      <c r="N93" s="101"/>
      <c r="O93" s="101"/>
      <c r="P93" s="101"/>
      <c r="Q93" s="101">
        <v>1</v>
      </c>
    </row>
    <row r="94" spans="1:17" ht="14.25" thickBot="1" x14ac:dyDescent="0.2">
      <c r="A94" s="96">
        <v>312</v>
      </c>
      <c r="B94" s="96" t="s">
        <v>2044</v>
      </c>
      <c r="C94" s="96">
        <v>312</v>
      </c>
      <c r="D94" s="97" t="s">
        <v>2978</v>
      </c>
      <c r="E94" s="97"/>
      <c r="F94" s="98" t="s">
        <v>3027</v>
      </c>
      <c r="G94" s="102" t="s">
        <v>3028</v>
      </c>
      <c r="H94" s="103" t="s">
        <v>3032</v>
      </c>
      <c r="I94" s="103" t="s">
        <v>3034</v>
      </c>
      <c r="J94" s="101"/>
      <c r="K94" s="101"/>
      <c r="L94" s="101"/>
      <c r="M94" s="101"/>
      <c r="N94" s="101"/>
      <c r="O94" s="101"/>
      <c r="P94" s="101"/>
      <c r="Q94" s="101">
        <v>1</v>
      </c>
    </row>
    <row r="95" spans="1:17" ht="14.25" thickBot="1" x14ac:dyDescent="0.2">
      <c r="A95" s="96">
        <v>313</v>
      </c>
      <c r="B95" s="96" t="s">
        <v>2422</v>
      </c>
      <c r="C95" s="96">
        <v>313</v>
      </c>
      <c r="D95" s="97" t="s">
        <v>2978</v>
      </c>
      <c r="E95" s="97"/>
      <c r="F95" s="98" t="s">
        <v>3027</v>
      </c>
      <c r="G95" s="102" t="s">
        <v>3028</v>
      </c>
      <c r="H95" s="103" t="s">
        <v>3032</v>
      </c>
      <c r="I95" s="103" t="s">
        <v>3035</v>
      </c>
      <c r="J95" s="101"/>
      <c r="K95" s="101"/>
      <c r="L95" s="101"/>
      <c r="M95" s="101"/>
      <c r="N95" s="101"/>
      <c r="O95" s="101"/>
      <c r="P95" s="101"/>
      <c r="Q95" s="101">
        <v>1</v>
      </c>
    </row>
    <row r="96" spans="1:17" ht="14.25" thickBot="1" x14ac:dyDescent="0.2">
      <c r="A96" s="96">
        <v>314</v>
      </c>
      <c r="B96" s="96" t="s">
        <v>2633</v>
      </c>
      <c r="C96" s="96">
        <v>314</v>
      </c>
      <c r="D96" s="97" t="s">
        <v>2978</v>
      </c>
      <c r="E96" s="97"/>
      <c r="F96" s="98" t="s">
        <v>3027</v>
      </c>
      <c r="G96" s="102" t="s">
        <v>3028</v>
      </c>
      <c r="H96" s="103" t="s">
        <v>3032</v>
      </c>
      <c r="I96" s="103" t="s">
        <v>3036</v>
      </c>
      <c r="J96" s="101"/>
      <c r="K96" s="101"/>
      <c r="L96" s="101"/>
      <c r="M96" s="101"/>
      <c r="N96" s="101"/>
      <c r="O96" s="101"/>
      <c r="P96" s="101"/>
      <c r="Q96" s="101">
        <v>1</v>
      </c>
    </row>
    <row r="97" spans="1:17" ht="14.25" thickBot="1" x14ac:dyDescent="0.2">
      <c r="A97" s="96">
        <v>315</v>
      </c>
      <c r="B97" s="96" t="s">
        <v>2764</v>
      </c>
      <c r="C97" s="96">
        <v>315</v>
      </c>
      <c r="D97" s="97" t="s">
        <v>2978</v>
      </c>
      <c r="E97" s="97"/>
      <c r="F97" s="98" t="s">
        <v>3027</v>
      </c>
      <c r="G97" s="102" t="s">
        <v>3028</v>
      </c>
      <c r="H97" s="103" t="s">
        <v>3032</v>
      </c>
      <c r="I97" s="103" t="s">
        <v>3037</v>
      </c>
      <c r="J97" s="101"/>
      <c r="K97" s="101"/>
      <c r="L97" s="101"/>
      <c r="M97" s="101"/>
      <c r="N97" s="101"/>
      <c r="O97" s="101"/>
      <c r="P97" s="101"/>
      <c r="Q97" s="101">
        <v>1</v>
      </c>
    </row>
    <row r="98" spans="1:17" ht="14.25" thickBot="1" x14ac:dyDescent="0.2">
      <c r="A98" s="96">
        <v>316</v>
      </c>
      <c r="B98" s="96" t="s">
        <v>2846</v>
      </c>
      <c r="C98" s="96">
        <v>316</v>
      </c>
      <c r="D98" s="97" t="s">
        <v>2978</v>
      </c>
      <c r="E98" s="97"/>
      <c r="F98" s="98" t="s">
        <v>3027</v>
      </c>
      <c r="G98" s="102" t="s">
        <v>3028</v>
      </c>
      <c r="H98" s="103" t="s">
        <v>3032</v>
      </c>
      <c r="I98" s="103" t="s">
        <v>3038</v>
      </c>
      <c r="J98" s="101"/>
      <c r="K98" s="101"/>
      <c r="L98" s="101"/>
      <c r="M98" s="101"/>
      <c r="N98" s="101"/>
      <c r="O98" s="101"/>
      <c r="P98" s="101"/>
      <c r="Q98" s="101">
        <v>1</v>
      </c>
    </row>
    <row r="99" spans="1:17" ht="14.25" thickBot="1" x14ac:dyDescent="0.2">
      <c r="A99" s="96">
        <v>317</v>
      </c>
      <c r="B99" s="96" t="s">
        <v>2900</v>
      </c>
      <c r="C99" s="96">
        <v>317</v>
      </c>
      <c r="D99" s="97" t="s">
        <v>2978</v>
      </c>
      <c r="E99" s="97"/>
      <c r="F99" s="98" t="s">
        <v>3027</v>
      </c>
      <c r="G99" s="102" t="s">
        <v>3028</v>
      </c>
      <c r="H99" s="103" t="s">
        <v>3032</v>
      </c>
      <c r="I99" s="103" t="s">
        <v>3039</v>
      </c>
      <c r="J99" s="101"/>
      <c r="K99" s="101"/>
      <c r="L99" s="101"/>
      <c r="M99" s="101"/>
      <c r="N99" s="101"/>
      <c r="O99" s="101"/>
      <c r="P99" s="101"/>
      <c r="Q99" s="101">
        <v>1</v>
      </c>
    </row>
    <row r="100" spans="1:17" ht="14.25" thickBot="1" x14ac:dyDescent="0.2">
      <c r="A100" s="96">
        <v>318</v>
      </c>
      <c r="B100" s="96" t="s">
        <v>2937</v>
      </c>
      <c r="C100" s="96">
        <v>318</v>
      </c>
      <c r="D100" s="97" t="s">
        <v>2978</v>
      </c>
      <c r="E100" s="97"/>
      <c r="F100" s="98" t="s">
        <v>3027</v>
      </c>
      <c r="G100" s="102" t="s">
        <v>3028</v>
      </c>
      <c r="H100" s="103" t="s">
        <v>3032</v>
      </c>
      <c r="I100" s="103" t="s">
        <v>3040</v>
      </c>
      <c r="J100" s="101"/>
      <c r="K100" s="101"/>
      <c r="L100" s="101"/>
      <c r="M100" s="101"/>
      <c r="N100" s="101"/>
      <c r="O100" s="101"/>
      <c r="P100" s="101"/>
      <c r="Q100" s="101">
        <v>1</v>
      </c>
    </row>
    <row r="101" spans="1:17" ht="14.25" thickBot="1" x14ac:dyDescent="0.2">
      <c r="A101" s="96">
        <v>319</v>
      </c>
      <c r="B101" s="96" t="s">
        <v>2961</v>
      </c>
      <c r="C101" s="96">
        <v>319</v>
      </c>
      <c r="D101" s="97" t="s">
        <v>2978</v>
      </c>
      <c r="E101" s="97"/>
      <c r="F101" s="98" t="s">
        <v>3027</v>
      </c>
      <c r="G101" s="102" t="s">
        <v>3028</v>
      </c>
      <c r="H101" s="103" t="s">
        <v>3032</v>
      </c>
      <c r="I101" s="103" t="s">
        <v>3041</v>
      </c>
      <c r="J101" s="101"/>
      <c r="K101" s="101"/>
      <c r="L101" s="101"/>
      <c r="M101" s="101"/>
      <c r="N101" s="101"/>
      <c r="O101" s="101"/>
      <c r="P101" s="101"/>
      <c r="Q101" s="101">
        <v>1</v>
      </c>
    </row>
    <row r="102" spans="1:17" ht="14.25" thickBot="1" x14ac:dyDescent="0.2">
      <c r="A102" s="96">
        <v>321</v>
      </c>
      <c r="B102" s="96" t="s">
        <v>1288</v>
      </c>
      <c r="C102" s="96">
        <v>321</v>
      </c>
      <c r="D102" s="97" t="s">
        <v>2978</v>
      </c>
      <c r="E102" s="97"/>
      <c r="F102" s="98" t="s">
        <v>3027</v>
      </c>
      <c r="G102" s="102" t="s">
        <v>3028</v>
      </c>
      <c r="H102" s="103" t="s">
        <v>3042</v>
      </c>
      <c r="I102" s="103" t="s">
        <v>3043</v>
      </c>
      <c r="J102" s="101"/>
      <c r="K102" s="101"/>
      <c r="L102" s="101"/>
      <c r="M102" s="101"/>
      <c r="N102" s="101"/>
      <c r="O102" s="101"/>
      <c r="P102" s="101"/>
      <c r="Q102" s="101">
        <v>1</v>
      </c>
    </row>
    <row r="103" spans="1:17" ht="14.25" thickBot="1" x14ac:dyDescent="0.2">
      <c r="A103" s="96">
        <v>400</v>
      </c>
      <c r="B103" s="96" t="s">
        <v>1639</v>
      </c>
      <c r="C103" s="96">
        <v>400</v>
      </c>
      <c r="D103" s="97" t="s">
        <v>2978</v>
      </c>
      <c r="E103" s="97"/>
      <c r="F103" s="98" t="s">
        <v>3027</v>
      </c>
      <c r="G103" s="102" t="s">
        <v>3044</v>
      </c>
      <c r="H103" s="103" t="s">
        <v>3045</v>
      </c>
      <c r="I103" s="103" t="s">
        <v>3046</v>
      </c>
      <c r="J103" s="101"/>
      <c r="K103" s="101"/>
      <c r="L103" s="101"/>
      <c r="M103" s="101"/>
      <c r="N103" s="101"/>
      <c r="O103" s="101"/>
      <c r="P103" s="101"/>
      <c r="Q103" s="101">
        <v>1</v>
      </c>
    </row>
    <row r="104" spans="1:17" ht="14.25" thickBot="1" x14ac:dyDescent="0.2">
      <c r="A104" s="96">
        <v>409</v>
      </c>
      <c r="B104" s="96" t="s">
        <v>2045</v>
      </c>
      <c r="C104" s="96">
        <v>409</v>
      </c>
      <c r="D104" s="97" t="s">
        <v>2978</v>
      </c>
      <c r="E104" s="97"/>
      <c r="F104" s="98" t="s">
        <v>3027</v>
      </c>
      <c r="G104" s="102" t="s">
        <v>3044</v>
      </c>
      <c r="H104" s="103" t="s">
        <v>3045</v>
      </c>
      <c r="I104" s="103" t="s">
        <v>3047</v>
      </c>
      <c r="J104" s="101"/>
      <c r="K104" s="101"/>
      <c r="L104" s="101"/>
      <c r="M104" s="101"/>
      <c r="N104" s="101"/>
      <c r="O104" s="101"/>
      <c r="P104" s="101"/>
      <c r="Q104" s="101">
        <v>1</v>
      </c>
    </row>
    <row r="105" spans="1:17" ht="14.25" thickBot="1" x14ac:dyDescent="0.2">
      <c r="A105" s="96">
        <v>411</v>
      </c>
      <c r="B105" s="96" t="s">
        <v>1640</v>
      </c>
      <c r="C105" s="96">
        <v>411</v>
      </c>
      <c r="D105" s="97" t="s">
        <v>2978</v>
      </c>
      <c r="E105" s="97"/>
      <c r="F105" s="98" t="s">
        <v>3027</v>
      </c>
      <c r="G105" s="102" t="s">
        <v>3044</v>
      </c>
      <c r="H105" s="103" t="s">
        <v>3048</v>
      </c>
      <c r="I105" s="103" t="s">
        <v>3049</v>
      </c>
      <c r="J105" s="101"/>
      <c r="K105" s="101"/>
      <c r="L105" s="101"/>
      <c r="M105" s="101"/>
      <c r="N105" s="101"/>
      <c r="O105" s="101"/>
      <c r="P105" s="101"/>
      <c r="Q105" s="101">
        <v>1</v>
      </c>
    </row>
    <row r="106" spans="1:17" ht="14.25" thickBot="1" x14ac:dyDescent="0.2">
      <c r="A106" s="96">
        <v>412</v>
      </c>
      <c r="B106" s="96" t="s">
        <v>2046</v>
      </c>
      <c r="C106" s="96">
        <v>412</v>
      </c>
      <c r="D106" s="97" t="s">
        <v>2978</v>
      </c>
      <c r="E106" s="97"/>
      <c r="F106" s="98" t="s">
        <v>3027</v>
      </c>
      <c r="G106" s="102" t="s">
        <v>3044</v>
      </c>
      <c r="H106" s="103" t="s">
        <v>3048</v>
      </c>
      <c r="I106" s="103" t="s">
        <v>3050</v>
      </c>
      <c r="J106" s="101"/>
      <c r="K106" s="101"/>
      <c r="L106" s="101"/>
      <c r="M106" s="101"/>
      <c r="N106" s="101"/>
      <c r="O106" s="101"/>
      <c r="P106" s="101"/>
      <c r="Q106" s="101">
        <v>1</v>
      </c>
    </row>
    <row r="107" spans="1:17" ht="14.25" thickBot="1" x14ac:dyDescent="0.2">
      <c r="A107" s="96">
        <v>413</v>
      </c>
      <c r="B107" s="96" t="s">
        <v>2423</v>
      </c>
      <c r="C107" s="96">
        <v>413</v>
      </c>
      <c r="D107" s="97" t="s">
        <v>2978</v>
      </c>
      <c r="E107" s="97"/>
      <c r="F107" s="98" t="s">
        <v>3027</v>
      </c>
      <c r="G107" s="102" t="s">
        <v>3044</v>
      </c>
      <c r="H107" s="103" t="s">
        <v>3048</v>
      </c>
      <c r="I107" s="103" t="s">
        <v>3051</v>
      </c>
      <c r="J107" s="101"/>
      <c r="K107" s="101"/>
      <c r="L107" s="101"/>
      <c r="M107" s="101"/>
      <c r="N107" s="101"/>
      <c r="O107" s="101"/>
      <c r="P107" s="101"/>
      <c r="Q107" s="101">
        <v>1</v>
      </c>
    </row>
    <row r="108" spans="1:17" ht="14.25" thickBot="1" x14ac:dyDescent="0.2">
      <c r="A108" s="96">
        <v>414</v>
      </c>
      <c r="B108" s="96" t="s">
        <v>2634</v>
      </c>
      <c r="C108" s="96">
        <v>414</v>
      </c>
      <c r="D108" s="97" t="s">
        <v>2978</v>
      </c>
      <c r="E108" s="97"/>
      <c r="F108" s="98" t="s">
        <v>3027</v>
      </c>
      <c r="G108" s="102" t="s">
        <v>3044</v>
      </c>
      <c r="H108" s="103" t="s">
        <v>3048</v>
      </c>
      <c r="I108" s="103" t="s">
        <v>3052</v>
      </c>
      <c r="J108" s="101"/>
      <c r="K108" s="101"/>
      <c r="L108" s="101"/>
      <c r="M108" s="101"/>
      <c r="N108" s="101"/>
      <c r="O108" s="101"/>
      <c r="P108" s="101"/>
      <c r="Q108" s="101">
        <v>1</v>
      </c>
    </row>
    <row r="109" spans="1:17" ht="14.25" thickBot="1" x14ac:dyDescent="0.2">
      <c r="A109" s="96">
        <v>415</v>
      </c>
      <c r="B109" s="96" t="s">
        <v>2765</v>
      </c>
      <c r="C109" s="96">
        <v>415</v>
      </c>
      <c r="D109" s="97" t="s">
        <v>2978</v>
      </c>
      <c r="E109" s="97"/>
      <c r="F109" s="98" t="s">
        <v>3027</v>
      </c>
      <c r="G109" s="104" t="s">
        <v>3044</v>
      </c>
      <c r="H109" s="105" t="s">
        <v>3048</v>
      </c>
      <c r="I109" s="105" t="s">
        <v>3053</v>
      </c>
      <c r="J109" s="101"/>
      <c r="K109" s="101"/>
      <c r="L109" s="101"/>
      <c r="M109" s="101"/>
      <c r="N109" s="101"/>
      <c r="O109" s="101"/>
      <c r="P109" s="101"/>
      <c r="Q109" s="101">
        <v>1</v>
      </c>
    </row>
    <row r="110" spans="1:17" ht="14.25" thickBot="1" x14ac:dyDescent="0.2">
      <c r="A110" s="96">
        <v>419</v>
      </c>
      <c r="B110" s="96" t="s">
        <v>2847</v>
      </c>
      <c r="C110" s="96">
        <v>419</v>
      </c>
      <c r="D110" s="97" t="s">
        <v>2978</v>
      </c>
      <c r="E110" s="97"/>
      <c r="F110" s="98" t="s">
        <v>3027</v>
      </c>
      <c r="G110" s="99" t="s">
        <v>3044</v>
      </c>
      <c r="H110" s="100" t="s">
        <v>3048</v>
      </c>
      <c r="I110" s="100" t="s">
        <v>3054</v>
      </c>
      <c r="J110" s="101"/>
      <c r="K110" s="101"/>
      <c r="L110" s="101"/>
      <c r="M110" s="101"/>
      <c r="N110" s="101"/>
      <c r="O110" s="101"/>
      <c r="P110" s="101"/>
      <c r="Q110" s="101">
        <v>1</v>
      </c>
    </row>
    <row r="111" spans="1:17" ht="14.25" thickBot="1" x14ac:dyDescent="0.2">
      <c r="A111" s="96">
        <v>421</v>
      </c>
      <c r="B111" s="96" t="s">
        <v>1289</v>
      </c>
      <c r="C111" s="96">
        <v>421</v>
      </c>
      <c r="D111" s="97" t="s">
        <v>2978</v>
      </c>
      <c r="E111" s="97"/>
      <c r="F111" s="98" t="s">
        <v>3027</v>
      </c>
      <c r="G111" s="102" t="s">
        <v>3044</v>
      </c>
      <c r="H111" s="103" t="s">
        <v>3055</v>
      </c>
      <c r="I111" s="103" t="s">
        <v>3056</v>
      </c>
      <c r="J111" s="101"/>
      <c r="K111" s="101"/>
      <c r="L111" s="101"/>
      <c r="M111" s="101"/>
      <c r="N111" s="101"/>
      <c r="O111" s="101"/>
      <c r="P111" s="101"/>
      <c r="Q111" s="101">
        <v>1</v>
      </c>
    </row>
    <row r="112" spans="1:17" ht="14.25" thickBot="1" x14ac:dyDescent="0.2">
      <c r="A112" s="96">
        <v>500</v>
      </c>
      <c r="B112" s="96" t="s">
        <v>1641</v>
      </c>
      <c r="C112" s="96">
        <v>500</v>
      </c>
      <c r="D112" s="97" t="s">
        <v>721</v>
      </c>
      <c r="E112" s="97"/>
      <c r="F112" s="98" t="s">
        <v>3057</v>
      </c>
      <c r="G112" s="102" t="s">
        <v>3058</v>
      </c>
      <c r="H112" s="103" t="s">
        <v>3059</v>
      </c>
      <c r="I112" s="103" t="s">
        <v>3060</v>
      </c>
      <c r="J112" s="101"/>
      <c r="K112" s="101"/>
      <c r="L112" s="101"/>
      <c r="M112" s="101"/>
      <c r="N112" s="101"/>
      <c r="O112" s="101"/>
      <c r="P112" s="101"/>
      <c r="Q112" s="101">
        <v>1</v>
      </c>
    </row>
    <row r="113" spans="1:17" ht="14.25" thickBot="1" x14ac:dyDescent="0.2">
      <c r="A113" s="96">
        <v>509</v>
      </c>
      <c r="B113" s="96" t="s">
        <v>2047</v>
      </c>
      <c r="C113" s="96">
        <v>509</v>
      </c>
      <c r="D113" s="97" t="s">
        <v>721</v>
      </c>
      <c r="E113" s="97"/>
      <c r="F113" s="98" t="s">
        <v>3057</v>
      </c>
      <c r="G113" s="102" t="s">
        <v>3058</v>
      </c>
      <c r="H113" s="103" t="s">
        <v>3059</v>
      </c>
      <c r="I113" s="103" t="s">
        <v>3061</v>
      </c>
      <c r="J113" s="101"/>
      <c r="K113" s="101"/>
      <c r="L113" s="101"/>
      <c r="M113" s="101"/>
      <c r="N113" s="101"/>
      <c r="O113" s="101"/>
      <c r="P113" s="101"/>
      <c r="Q113" s="101">
        <v>1</v>
      </c>
    </row>
    <row r="114" spans="1:17" ht="14.25" thickBot="1" x14ac:dyDescent="0.2">
      <c r="A114" s="96">
        <v>511</v>
      </c>
      <c r="B114" s="96" t="s">
        <v>1642</v>
      </c>
      <c r="C114" s="96">
        <v>511</v>
      </c>
      <c r="D114" s="97" t="s">
        <v>721</v>
      </c>
      <c r="E114" s="97"/>
      <c r="F114" s="98" t="s">
        <v>3057</v>
      </c>
      <c r="G114" s="102" t="s">
        <v>3058</v>
      </c>
      <c r="H114" s="103" t="s">
        <v>3062</v>
      </c>
      <c r="I114" s="103" t="s">
        <v>3063</v>
      </c>
      <c r="J114" s="101"/>
      <c r="K114" s="101"/>
      <c r="L114" s="101"/>
      <c r="M114" s="101"/>
      <c r="N114" s="101"/>
      <c r="O114" s="101"/>
      <c r="P114" s="101"/>
      <c r="Q114" s="101">
        <v>1</v>
      </c>
    </row>
    <row r="115" spans="1:17" ht="14.25" thickBot="1" x14ac:dyDescent="0.2">
      <c r="A115" s="96">
        <v>512</v>
      </c>
      <c r="B115" s="96" t="s">
        <v>2048</v>
      </c>
      <c r="C115" s="96">
        <v>512</v>
      </c>
      <c r="D115" s="97" t="s">
        <v>721</v>
      </c>
      <c r="E115" s="97"/>
      <c r="F115" s="98" t="s">
        <v>3057</v>
      </c>
      <c r="G115" s="102" t="s">
        <v>3058</v>
      </c>
      <c r="H115" s="103" t="s">
        <v>3062</v>
      </c>
      <c r="I115" s="103" t="s">
        <v>3064</v>
      </c>
      <c r="J115" s="101"/>
      <c r="K115" s="101"/>
      <c r="L115" s="101"/>
      <c r="M115" s="101"/>
      <c r="N115" s="101"/>
      <c r="O115" s="101"/>
      <c r="P115" s="101"/>
      <c r="Q115" s="101">
        <v>1</v>
      </c>
    </row>
    <row r="116" spans="1:17" ht="14.25" thickBot="1" x14ac:dyDescent="0.2">
      <c r="A116" s="96">
        <v>513</v>
      </c>
      <c r="B116" s="96" t="s">
        <v>2424</v>
      </c>
      <c r="C116" s="96">
        <v>513</v>
      </c>
      <c r="D116" s="97" t="s">
        <v>721</v>
      </c>
      <c r="E116" s="97"/>
      <c r="F116" s="98" t="s">
        <v>3057</v>
      </c>
      <c r="G116" s="102" t="s">
        <v>3058</v>
      </c>
      <c r="H116" s="103" t="s">
        <v>3062</v>
      </c>
      <c r="I116" s="103" t="s">
        <v>3065</v>
      </c>
      <c r="J116" s="101"/>
      <c r="K116" s="101"/>
      <c r="L116" s="101"/>
      <c r="M116" s="101"/>
      <c r="N116" s="101"/>
      <c r="O116" s="101"/>
      <c r="P116" s="101"/>
      <c r="Q116" s="101">
        <v>1</v>
      </c>
    </row>
    <row r="117" spans="1:17" ht="14.25" thickBot="1" x14ac:dyDescent="0.2">
      <c r="A117" s="96">
        <v>519</v>
      </c>
      <c r="B117" s="96" t="s">
        <v>2635</v>
      </c>
      <c r="C117" s="96">
        <v>519</v>
      </c>
      <c r="D117" s="97" t="s">
        <v>721</v>
      </c>
      <c r="E117" s="97"/>
      <c r="F117" s="98" t="s">
        <v>3057</v>
      </c>
      <c r="G117" s="102" t="s">
        <v>3058</v>
      </c>
      <c r="H117" s="103" t="s">
        <v>3062</v>
      </c>
      <c r="I117" s="103" t="s">
        <v>3066</v>
      </c>
      <c r="J117" s="101"/>
      <c r="K117" s="101"/>
      <c r="L117" s="101"/>
      <c r="M117" s="101"/>
      <c r="N117" s="101"/>
      <c r="O117" s="101"/>
      <c r="P117" s="101"/>
      <c r="Q117" s="101">
        <v>1</v>
      </c>
    </row>
    <row r="118" spans="1:17" ht="14.25" thickBot="1" x14ac:dyDescent="0.2">
      <c r="A118" s="96">
        <v>521</v>
      </c>
      <c r="B118" s="96" t="s">
        <v>1643</v>
      </c>
      <c r="C118" s="96">
        <v>521</v>
      </c>
      <c r="D118" s="97" t="s">
        <v>721</v>
      </c>
      <c r="E118" s="97"/>
      <c r="F118" s="98" t="s">
        <v>3057</v>
      </c>
      <c r="G118" s="102" t="s">
        <v>3058</v>
      </c>
      <c r="H118" s="103" t="s">
        <v>3067</v>
      </c>
      <c r="I118" s="103" t="s">
        <v>3068</v>
      </c>
      <c r="J118" s="101"/>
      <c r="K118" s="101"/>
      <c r="L118" s="101"/>
      <c r="M118" s="101"/>
      <c r="N118" s="101"/>
      <c r="O118" s="101"/>
      <c r="P118" s="101"/>
      <c r="Q118" s="101">
        <v>1</v>
      </c>
    </row>
    <row r="119" spans="1:17" ht="14.25" thickBot="1" x14ac:dyDescent="0.2">
      <c r="A119" s="96">
        <v>522</v>
      </c>
      <c r="B119" s="96" t="s">
        <v>2049</v>
      </c>
      <c r="C119" s="96">
        <v>522</v>
      </c>
      <c r="D119" s="97" t="s">
        <v>721</v>
      </c>
      <c r="E119" s="97"/>
      <c r="F119" s="98" t="s">
        <v>3057</v>
      </c>
      <c r="G119" s="102" t="s">
        <v>3058</v>
      </c>
      <c r="H119" s="103" t="s">
        <v>3067</v>
      </c>
      <c r="I119" s="103" t="s">
        <v>3069</v>
      </c>
      <c r="J119" s="101"/>
      <c r="K119" s="101"/>
      <c r="L119" s="101"/>
      <c r="M119" s="101"/>
      <c r="N119" s="101"/>
      <c r="O119" s="101"/>
      <c r="P119" s="101"/>
      <c r="Q119" s="101">
        <v>1</v>
      </c>
    </row>
    <row r="120" spans="1:17" ht="14.25" thickBot="1" x14ac:dyDescent="0.2">
      <c r="A120" s="96">
        <v>531</v>
      </c>
      <c r="B120" s="96" t="s">
        <v>1644</v>
      </c>
      <c r="C120" s="96">
        <v>531</v>
      </c>
      <c r="D120" s="97" t="s">
        <v>721</v>
      </c>
      <c r="E120" s="97"/>
      <c r="F120" s="98" t="s">
        <v>3057</v>
      </c>
      <c r="G120" s="102" t="s">
        <v>3058</v>
      </c>
      <c r="H120" s="103" t="s">
        <v>3070</v>
      </c>
      <c r="I120" s="103" t="s">
        <v>3071</v>
      </c>
      <c r="J120" s="101"/>
      <c r="K120" s="101"/>
      <c r="L120" s="101"/>
      <c r="M120" s="101"/>
      <c r="N120" s="101"/>
      <c r="O120" s="101"/>
      <c r="P120" s="101"/>
      <c r="Q120" s="101">
        <v>1</v>
      </c>
    </row>
    <row r="121" spans="1:17" ht="14.25" thickBot="1" x14ac:dyDescent="0.2">
      <c r="A121" s="96">
        <v>532</v>
      </c>
      <c r="B121" s="96" t="s">
        <v>2050</v>
      </c>
      <c r="C121" s="96">
        <v>532</v>
      </c>
      <c r="D121" s="97" t="s">
        <v>721</v>
      </c>
      <c r="E121" s="97"/>
      <c r="F121" s="98" t="s">
        <v>3057</v>
      </c>
      <c r="G121" s="102" t="s">
        <v>3058</v>
      </c>
      <c r="H121" s="103" t="s">
        <v>3070</v>
      </c>
      <c r="I121" s="103" t="s">
        <v>3072</v>
      </c>
      <c r="J121" s="101"/>
      <c r="K121" s="101"/>
      <c r="L121" s="101"/>
      <c r="M121" s="101"/>
      <c r="N121" s="101"/>
      <c r="O121" s="101"/>
      <c r="P121" s="101"/>
      <c r="Q121" s="101">
        <v>1</v>
      </c>
    </row>
    <row r="122" spans="1:17" ht="14.25" thickBot="1" x14ac:dyDescent="0.2">
      <c r="A122" s="96">
        <v>541</v>
      </c>
      <c r="B122" s="96" t="s">
        <v>1645</v>
      </c>
      <c r="C122" s="96">
        <v>541</v>
      </c>
      <c r="D122" s="97" t="s">
        <v>721</v>
      </c>
      <c r="E122" s="97"/>
      <c r="F122" s="98" t="s">
        <v>3057</v>
      </c>
      <c r="G122" s="102" t="s">
        <v>3058</v>
      </c>
      <c r="H122" s="103" t="s">
        <v>3073</v>
      </c>
      <c r="I122" s="103" t="s">
        <v>3074</v>
      </c>
      <c r="J122" s="101"/>
      <c r="K122" s="101"/>
      <c r="L122" s="101"/>
      <c r="M122" s="101"/>
      <c r="N122" s="101"/>
      <c r="O122" s="101"/>
      <c r="P122" s="101"/>
      <c r="Q122" s="101">
        <v>1</v>
      </c>
    </row>
    <row r="123" spans="1:17" ht="14.25" thickBot="1" x14ac:dyDescent="0.2">
      <c r="A123" s="96">
        <v>542</v>
      </c>
      <c r="B123" s="96" t="s">
        <v>2051</v>
      </c>
      <c r="C123" s="96">
        <v>542</v>
      </c>
      <c r="D123" s="97" t="s">
        <v>721</v>
      </c>
      <c r="E123" s="97"/>
      <c r="F123" s="98" t="s">
        <v>3057</v>
      </c>
      <c r="G123" s="102" t="s">
        <v>3058</v>
      </c>
      <c r="H123" s="103" t="s">
        <v>3073</v>
      </c>
      <c r="I123" s="103" t="s">
        <v>3075</v>
      </c>
      <c r="J123" s="101"/>
      <c r="K123" s="101"/>
      <c r="L123" s="101"/>
      <c r="M123" s="101"/>
      <c r="N123" s="101"/>
      <c r="O123" s="101"/>
      <c r="P123" s="101"/>
      <c r="Q123" s="101">
        <v>1</v>
      </c>
    </row>
    <row r="124" spans="1:17" ht="14.25" thickBot="1" x14ac:dyDescent="0.2">
      <c r="A124" s="96">
        <v>543</v>
      </c>
      <c r="B124" s="96" t="s">
        <v>2425</v>
      </c>
      <c r="C124" s="96">
        <v>543</v>
      </c>
      <c r="D124" s="97" t="s">
        <v>721</v>
      </c>
      <c r="E124" s="97"/>
      <c r="F124" s="98" t="s">
        <v>3057</v>
      </c>
      <c r="G124" s="102" t="s">
        <v>3058</v>
      </c>
      <c r="H124" s="103" t="s">
        <v>3073</v>
      </c>
      <c r="I124" s="103" t="s">
        <v>3076</v>
      </c>
      <c r="J124" s="101"/>
      <c r="K124" s="101"/>
      <c r="L124" s="101"/>
      <c r="M124" s="101"/>
      <c r="N124" s="101"/>
      <c r="O124" s="101"/>
      <c r="P124" s="101"/>
      <c r="Q124" s="101">
        <v>1</v>
      </c>
    </row>
    <row r="125" spans="1:17" ht="14.25" thickBot="1" x14ac:dyDescent="0.2">
      <c r="A125" s="96">
        <v>544</v>
      </c>
      <c r="B125" s="96" t="s">
        <v>2636</v>
      </c>
      <c r="C125" s="96">
        <v>544</v>
      </c>
      <c r="D125" s="97" t="s">
        <v>721</v>
      </c>
      <c r="E125" s="97"/>
      <c r="F125" s="98" t="s">
        <v>3057</v>
      </c>
      <c r="G125" s="102" t="s">
        <v>3058</v>
      </c>
      <c r="H125" s="103" t="s">
        <v>3073</v>
      </c>
      <c r="I125" s="103" t="s">
        <v>3077</v>
      </c>
      <c r="J125" s="101"/>
      <c r="K125" s="101"/>
      <c r="L125" s="101"/>
      <c r="M125" s="101"/>
      <c r="N125" s="101"/>
      <c r="O125" s="101"/>
      <c r="P125" s="101"/>
      <c r="Q125" s="101">
        <v>1</v>
      </c>
    </row>
    <row r="126" spans="1:17" ht="14.25" thickBot="1" x14ac:dyDescent="0.2">
      <c r="A126" s="96">
        <v>545</v>
      </c>
      <c r="B126" s="96" t="s">
        <v>2766</v>
      </c>
      <c r="C126" s="96">
        <v>545</v>
      </c>
      <c r="D126" s="97" t="s">
        <v>721</v>
      </c>
      <c r="E126" s="97"/>
      <c r="F126" s="98" t="s">
        <v>3057</v>
      </c>
      <c r="G126" s="102" t="s">
        <v>3058</v>
      </c>
      <c r="H126" s="103" t="s">
        <v>3073</v>
      </c>
      <c r="I126" s="103" t="s">
        <v>3078</v>
      </c>
      <c r="J126" s="101"/>
      <c r="K126" s="101"/>
      <c r="L126" s="101"/>
      <c r="M126" s="101"/>
      <c r="N126" s="101"/>
      <c r="O126" s="101"/>
      <c r="P126" s="101"/>
      <c r="Q126" s="101">
        <v>1</v>
      </c>
    </row>
    <row r="127" spans="1:17" ht="14.25" thickBot="1" x14ac:dyDescent="0.2">
      <c r="A127" s="96">
        <v>546</v>
      </c>
      <c r="B127" s="96" t="s">
        <v>2848</v>
      </c>
      <c r="C127" s="96">
        <v>546</v>
      </c>
      <c r="D127" s="97" t="s">
        <v>721</v>
      </c>
      <c r="E127" s="97"/>
      <c r="F127" s="98" t="s">
        <v>3057</v>
      </c>
      <c r="G127" s="102" t="s">
        <v>3058</v>
      </c>
      <c r="H127" s="103" t="s">
        <v>3073</v>
      </c>
      <c r="I127" s="103" t="s">
        <v>3079</v>
      </c>
      <c r="J127" s="101"/>
      <c r="K127" s="101"/>
      <c r="L127" s="101"/>
      <c r="M127" s="101"/>
      <c r="N127" s="101"/>
      <c r="O127" s="101"/>
      <c r="P127" s="101"/>
      <c r="Q127" s="101">
        <v>1</v>
      </c>
    </row>
    <row r="128" spans="1:17" ht="14.25" thickBot="1" x14ac:dyDescent="0.2">
      <c r="A128" s="96">
        <v>547</v>
      </c>
      <c r="B128" s="96" t="s">
        <v>2901</v>
      </c>
      <c r="C128" s="96">
        <v>547</v>
      </c>
      <c r="D128" s="97" t="s">
        <v>721</v>
      </c>
      <c r="E128" s="97"/>
      <c r="F128" s="98" t="s">
        <v>3057</v>
      </c>
      <c r="G128" s="99" t="s">
        <v>3058</v>
      </c>
      <c r="H128" s="100" t="s">
        <v>3073</v>
      </c>
      <c r="I128" s="100" t="s">
        <v>3080</v>
      </c>
      <c r="J128" s="101"/>
      <c r="K128" s="101"/>
      <c r="L128" s="101"/>
      <c r="M128" s="101"/>
      <c r="N128" s="101"/>
      <c r="O128" s="101"/>
      <c r="P128" s="101"/>
      <c r="Q128" s="101">
        <v>1</v>
      </c>
    </row>
    <row r="129" spans="1:17" ht="14.25" thickBot="1" x14ac:dyDescent="0.2">
      <c r="A129" s="96">
        <v>548</v>
      </c>
      <c r="B129" s="96" t="s">
        <v>2938</v>
      </c>
      <c r="C129" s="96">
        <v>548</v>
      </c>
      <c r="D129" s="97" t="s">
        <v>721</v>
      </c>
      <c r="E129" s="97"/>
      <c r="F129" s="98" t="s">
        <v>3057</v>
      </c>
      <c r="G129" s="102" t="s">
        <v>3058</v>
      </c>
      <c r="H129" s="103" t="s">
        <v>3073</v>
      </c>
      <c r="I129" s="103" t="s">
        <v>3081</v>
      </c>
      <c r="J129" s="101"/>
      <c r="K129" s="101"/>
      <c r="L129" s="101"/>
      <c r="M129" s="101"/>
      <c r="N129" s="101"/>
      <c r="O129" s="101"/>
      <c r="P129" s="101"/>
      <c r="Q129" s="101">
        <v>1</v>
      </c>
    </row>
    <row r="130" spans="1:17" ht="14.25" thickBot="1" x14ac:dyDescent="0.2">
      <c r="A130" s="96">
        <v>549</v>
      </c>
      <c r="B130" s="96" t="s">
        <v>2962</v>
      </c>
      <c r="C130" s="96">
        <v>549</v>
      </c>
      <c r="D130" s="97" t="s">
        <v>721</v>
      </c>
      <c r="E130" s="97"/>
      <c r="F130" s="98" t="s">
        <v>3057</v>
      </c>
      <c r="G130" s="102" t="s">
        <v>3058</v>
      </c>
      <c r="H130" s="103" t="s">
        <v>3073</v>
      </c>
      <c r="I130" s="103" t="s">
        <v>3082</v>
      </c>
      <c r="J130" s="101"/>
      <c r="K130" s="101"/>
      <c r="L130" s="101"/>
      <c r="M130" s="101"/>
      <c r="N130" s="101"/>
      <c r="O130" s="101"/>
      <c r="P130" s="101"/>
      <c r="Q130" s="101">
        <v>1</v>
      </c>
    </row>
    <row r="131" spans="1:17" ht="14.25" thickBot="1" x14ac:dyDescent="0.2">
      <c r="A131" s="96">
        <v>551</v>
      </c>
      <c r="B131" s="96" t="s">
        <v>1646</v>
      </c>
      <c r="C131" s="96">
        <v>551</v>
      </c>
      <c r="D131" s="97" t="s">
        <v>721</v>
      </c>
      <c r="E131" s="97"/>
      <c r="F131" s="98" t="s">
        <v>3057</v>
      </c>
      <c r="G131" s="102" t="s">
        <v>3058</v>
      </c>
      <c r="H131" s="103" t="s">
        <v>3083</v>
      </c>
      <c r="I131" s="103" t="s">
        <v>3084</v>
      </c>
      <c r="J131" s="101"/>
      <c r="K131" s="101"/>
      <c r="L131" s="101"/>
      <c r="M131" s="101"/>
      <c r="N131" s="101"/>
      <c r="O131" s="101"/>
      <c r="P131" s="101"/>
      <c r="Q131" s="101">
        <v>1</v>
      </c>
    </row>
    <row r="132" spans="1:17" ht="14.25" thickBot="1" x14ac:dyDescent="0.2">
      <c r="A132" s="96">
        <v>552</v>
      </c>
      <c r="B132" s="96" t="s">
        <v>2052</v>
      </c>
      <c r="C132" s="96">
        <v>552</v>
      </c>
      <c r="D132" s="97" t="s">
        <v>721</v>
      </c>
      <c r="E132" s="97"/>
      <c r="F132" s="98" t="s">
        <v>3057</v>
      </c>
      <c r="G132" s="102" t="s">
        <v>3058</v>
      </c>
      <c r="H132" s="103" t="s">
        <v>3083</v>
      </c>
      <c r="I132" s="103" t="s">
        <v>3085</v>
      </c>
      <c r="J132" s="101"/>
      <c r="K132" s="101"/>
      <c r="L132" s="101"/>
      <c r="M132" s="101"/>
      <c r="N132" s="101"/>
      <c r="O132" s="101"/>
      <c r="P132" s="101"/>
      <c r="Q132" s="101">
        <v>1</v>
      </c>
    </row>
    <row r="133" spans="1:17" ht="14.25" thickBot="1" x14ac:dyDescent="0.2">
      <c r="A133" s="96">
        <v>553</v>
      </c>
      <c r="B133" s="96" t="s">
        <v>2426</v>
      </c>
      <c r="C133" s="96">
        <v>553</v>
      </c>
      <c r="D133" s="97" t="s">
        <v>721</v>
      </c>
      <c r="E133" s="97"/>
      <c r="F133" s="98" t="s">
        <v>3057</v>
      </c>
      <c r="G133" s="102" t="s">
        <v>3058</v>
      </c>
      <c r="H133" s="103" t="s">
        <v>3083</v>
      </c>
      <c r="I133" s="103" t="s">
        <v>3086</v>
      </c>
      <c r="J133" s="101"/>
      <c r="K133" s="101"/>
      <c r="L133" s="101"/>
      <c r="M133" s="101"/>
      <c r="N133" s="101"/>
      <c r="O133" s="101"/>
      <c r="P133" s="101"/>
      <c r="Q133" s="101">
        <v>1</v>
      </c>
    </row>
    <row r="134" spans="1:17" ht="14.25" thickBot="1" x14ac:dyDescent="0.2">
      <c r="A134" s="96">
        <v>554</v>
      </c>
      <c r="B134" s="96" t="s">
        <v>2637</v>
      </c>
      <c r="C134" s="96">
        <v>554</v>
      </c>
      <c r="D134" s="97" t="s">
        <v>721</v>
      </c>
      <c r="E134" s="97"/>
      <c r="F134" s="98" t="s">
        <v>3057</v>
      </c>
      <c r="G134" s="102" t="s">
        <v>3058</v>
      </c>
      <c r="H134" s="103" t="s">
        <v>3083</v>
      </c>
      <c r="I134" s="103" t="s">
        <v>3087</v>
      </c>
      <c r="J134" s="101"/>
      <c r="K134" s="101"/>
      <c r="L134" s="101"/>
      <c r="M134" s="101"/>
      <c r="N134" s="101"/>
      <c r="O134" s="101"/>
      <c r="P134" s="101"/>
      <c r="Q134" s="101">
        <v>1</v>
      </c>
    </row>
    <row r="135" spans="1:17" ht="14.25" thickBot="1" x14ac:dyDescent="0.2">
      <c r="A135" s="96">
        <v>555</v>
      </c>
      <c r="B135" s="96" t="s">
        <v>2767</v>
      </c>
      <c r="C135" s="96">
        <v>555</v>
      </c>
      <c r="D135" s="97" t="s">
        <v>721</v>
      </c>
      <c r="E135" s="97"/>
      <c r="F135" s="98" t="s">
        <v>3057</v>
      </c>
      <c r="G135" s="102" t="s">
        <v>3058</v>
      </c>
      <c r="H135" s="103" t="s">
        <v>3083</v>
      </c>
      <c r="I135" s="103" t="s">
        <v>3088</v>
      </c>
      <c r="J135" s="101"/>
      <c r="K135" s="101"/>
      <c r="L135" s="101"/>
      <c r="M135" s="101"/>
      <c r="N135" s="101"/>
      <c r="O135" s="101"/>
      <c r="P135" s="101"/>
      <c r="Q135" s="101">
        <v>1</v>
      </c>
    </row>
    <row r="136" spans="1:17" ht="14.25" thickBot="1" x14ac:dyDescent="0.2">
      <c r="A136" s="96">
        <v>556</v>
      </c>
      <c r="B136" s="96" t="s">
        <v>2849</v>
      </c>
      <c r="C136" s="96">
        <v>556</v>
      </c>
      <c r="D136" s="97" t="s">
        <v>721</v>
      </c>
      <c r="E136" s="97"/>
      <c r="F136" s="98" t="s">
        <v>3057</v>
      </c>
      <c r="G136" s="102" t="s">
        <v>3058</v>
      </c>
      <c r="H136" s="103" t="s">
        <v>3083</v>
      </c>
      <c r="I136" s="103" t="s">
        <v>3089</v>
      </c>
      <c r="J136" s="101"/>
      <c r="K136" s="101"/>
      <c r="L136" s="101"/>
      <c r="M136" s="101"/>
      <c r="N136" s="101"/>
      <c r="O136" s="101"/>
      <c r="P136" s="101"/>
      <c r="Q136" s="101">
        <v>1</v>
      </c>
    </row>
    <row r="137" spans="1:17" ht="14.25" thickBot="1" x14ac:dyDescent="0.2">
      <c r="A137" s="96">
        <v>557</v>
      </c>
      <c r="B137" s="96" t="s">
        <v>2902</v>
      </c>
      <c r="C137" s="96">
        <v>557</v>
      </c>
      <c r="D137" s="97" t="s">
        <v>721</v>
      </c>
      <c r="E137" s="97"/>
      <c r="F137" s="98" t="s">
        <v>3057</v>
      </c>
      <c r="G137" s="102" t="s">
        <v>3058</v>
      </c>
      <c r="H137" s="103" t="s">
        <v>3083</v>
      </c>
      <c r="I137" s="103" t="s">
        <v>3090</v>
      </c>
      <c r="J137" s="101"/>
      <c r="K137" s="101"/>
      <c r="L137" s="101"/>
      <c r="M137" s="101"/>
      <c r="N137" s="101"/>
      <c r="O137" s="101"/>
      <c r="P137" s="101"/>
      <c r="Q137" s="101">
        <v>1</v>
      </c>
    </row>
    <row r="138" spans="1:17" ht="14.25" thickBot="1" x14ac:dyDescent="0.2">
      <c r="A138" s="96">
        <v>559</v>
      </c>
      <c r="B138" s="96" t="s">
        <v>2939</v>
      </c>
      <c r="C138" s="96">
        <v>559</v>
      </c>
      <c r="D138" s="97" t="s">
        <v>721</v>
      </c>
      <c r="E138" s="97"/>
      <c r="F138" s="98" t="s">
        <v>3057</v>
      </c>
      <c r="G138" s="102" t="s">
        <v>3058</v>
      </c>
      <c r="H138" s="103" t="s">
        <v>3083</v>
      </c>
      <c r="I138" s="103" t="s">
        <v>3091</v>
      </c>
      <c r="J138" s="101"/>
      <c r="K138" s="101"/>
      <c r="L138" s="101"/>
      <c r="M138" s="101"/>
      <c r="N138" s="101"/>
      <c r="O138" s="101"/>
      <c r="P138" s="101"/>
      <c r="Q138" s="101">
        <v>1</v>
      </c>
    </row>
    <row r="139" spans="1:17" ht="14.25" thickBot="1" x14ac:dyDescent="0.2">
      <c r="A139" s="96">
        <v>591</v>
      </c>
      <c r="B139" s="96" t="s">
        <v>1647</v>
      </c>
      <c r="C139" s="96">
        <v>591</v>
      </c>
      <c r="D139" s="97" t="s">
        <v>721</v>
      </c>
      <c r="E139" s="97"/>
      <c r="F139" s="98" t="s">
        <v>3057</v>
      </c>
      <c r="G139" s="102" t="s">
        <v>3058</v>
      </c>
      <c r="H139" s="103" t="s">
        <v>3092</v>
      </c>
      <c r="I139" s="103" t="s">
        <v>3093</v>
      </c>
      <c r="J139" s="101"/>
      <c r="K139" s="101"/>
      <c r="L139" s="101"/>
      <c r="M139" s="101"/>
      <c r="N139" s="101"/>
      <c r="O139" s="101"/>
      <c r="P139" s="101"/>
      <c r="Q139" s="101">
        <v>1</v>
      </c>
    </row>
    <row r="140" spans="1:17" ht="14.25" thickBot="1" x14ac:dyDescent="0.2">
      <c r="A140" s="96">
        <v>592</v>
      </c>
      <c r="B140" s="96" t="s">
        <v>2053</v>
      </c>
      <c r="C140" s="96">
        <v>592</v>
      </c>
      <c r="D140" s="97" t="s">
        <v>721</v>
      </c>
      <c r="E140" s="97"/>
      <c r="F140" s="98" t="s">
        <v>3057</v>
      </c>
      <c r="G140" s="102" t="s">
        <v>3058</v>
      </c>
      <c r="H140" s="103" t="s">
        <v>3092</v>
      </c>
      <c r="I140" s="103" t="s">
        <v>3094</v>
      </c>
      <c r="J140" s="101"/>
      <c r="K140" s="101"/>
      <c r="L140" s="101"/>
      <c r="M140" s="101"/>
      <c r="N140" s="101"/>
      <c r="O140" s="101"/>
      <c r="P140" s="101"/>
      <c r="Q140" s="101">
        <v>1</v>
      </c>
    </row>
    <row r="141" spans="1:17" ht="14.25" thickBot="1" x14ac:dyDescent="0.2">
      <c r="A141" s="96">
        <v>593</v>
      </c>
      <c r="B141" s="96" t="s">
        <v>2427</v>
      </c>
      <c r="C141" s="96">
        <v>593</v>
      </c>
      <c r="D141" s="97" t="s">
        <v>721</v>
      </c>
      <c r="E141" s="97"/>
      <c r="F141" s="98" t="s">
        <v>3057</v>
      </c>
      <c r="G141" s="102" t="s">
        <v>3058</v>
      </c>
      <c r="H141" s="103" t="s">
        <v>3092</v>
      </c>
      <c r="I141" s="103" t="s">
        <v>3095</v>
      </c>
      <c r="J141" s="101"/>
      <c r="K141" s="101"/>
      <c r="L141" s="101"/>
      <c r="M141" s="101"/>
      <c r="N141" s="101"/>
      <c r="O141" s="101"/>
      <c r="P141" s="101"/>
      <c r="Q141" s="101">
        <v>1</v>
      </c>
    </row>
    <row r="142" spans="1:17" x14ac:dyDescent="0.15">
      <c r="A142" s="96">
        <v>594</v>
      </c>
      <c r="B142" s="96" t="s">
        <v>2638</v>
      </c>
      <c r="C142" s="96">
        <v>594</v>
      </c>
      <c r="D142" s="97" t="s">
        <v>721</v>
      </c>
      <c r="E142" s="97"/>
      <c r="F142" s="103" t="s">
        <v>3057</v>
      </c>
      <c r="G142" s="102" t="s">
        <v>3058</v>
      </c>
      <c r="H142" s="103" t="s">
        <v>3092</v>
      </c>
      <c r="I142" s="103" t="s">
        <v>3096</v>
      </c>
      <c r="J142" s="101"/>
      <c r="K142" s="101"/>
      <c r="L142" s="101"/>
      <c r="M142" s="101"/>
      <c r="N142" s="101"/>
      <c r="O142" s="101"/>
      <c r="P142" s="101"/>
      <c r="Q142" s="101">
        <v>1</v>
      </c>
    </row>
    <row r="143" spans="1:17" ht="14.25" thickBot="1" x14ac:dyDescent="0.2">
      <c r="A143" s="96">
        <v>599</v>
      </c>
      <c r="B143" s="96" t="s">
        <v>2768</v>
      </c>
      <c r="C143" s="96">
        <v>599</v>
      </c>
      <c r="D143" s="97" t="s">
        <v>721</v>
      </c>
      <c r="E143" s="97"/>
      <c r="F143" s="98" t="s">
        <v>3057</v>
      </c>
      <c r="G143" s="104" t="s">
        <v>3058</v>
      </c>
      <c r="H143" s="105" t="s">
        <v>3092</v>
      </c>
      <c r="I143" s="105" t="s">
        <v>3097</v>
      </c>
      <c r="J143" s="101"/>
      <c r="K143" s="101"/>
      <c r="L143" s="101"/>
      <c r="M143" s="101"/>
      <c r="N143" s="101"/>
      <c r="O143" s="101"/>
      <c r="P143" s="101"/>
      <c r="Q143" s="101">
        <v>1</v>
      </c>
    </row>
    <row r="144" spans="1:17" ht="14.25" thickBot="1" x14ac:dyDescent="0.2">
      <c r="A144" s="96">
        <v>600</v>
      </c>
      <c r="B144" s="96" t="s">
        <v>1648</v>
      </c>
      <c r="C144" s="96">
        <v>600</v>
      </c>
      <c r="D144" s="97" t="s">
        <v>2978</v>
      </c>
      <c r="E144" s="97"/>
      <c r="F144" s="98" t="s">
        <v>3098</v>
      </c>
      <c r="G144" s="99" t="s">
        <v>3099</v>
      </c>
      <c r="H144" s="100" t="s">
        <v>3100</v>
      </c>
      <c r="I144" s="100" t="s">
        <v>3101</v>
      </c>
      <c r="J144" s="101"/>
      <c r="K144" s="101"/>
      <c r="L144" s="101"/>
      <c r="M144" s="101"/>
      <c r="N144" s="101"/>
      <c r="O144" s="101"/>
      <c r="P144" s="101"/>
      <c r="Q144" s="101">
        <v>1</v>
      </c>
    </row>
    <row r="145" spans="1:17" ht="14.25" thickBot="1" x14ac:dyDescent="0.2">
      <c r="A145" s="96">
        <v>609</v>
      </c>
      <c r="B145" s="96" t="s">
        <v>2054</v>
      </c>
      <c r="C145" s="96">
        <v>609</v>
      </c>
      <c r="D145" s="97" t="s">
        <v>2978</v>
      </c>
      <c r="E145" s="97"/>
      <c r="F145" s="98" t="s">
        <v>3098</v>
      </c>
      <c r="G145" s="102" t="s">
        <v>3099</v>
      </c>
      <c r="H145" s="103" t="s">
        <v>3100</v>
      </c>
      <c r="I145" s="103" t="s">
        <v>3102</v>
      </c>
      <c r="J145" s="101"/>
      <c r="K145" s="101"/>
      <c r="L145" s="101"/>
      <c r="M145" s="101"/>
      <c r="N145" s="101"/>
      <c r="O145" s="101"/>
      <c r="P145" s="101"/>
      <c r="Q145" s="101">
        <v>1</v>
      </c>
    </row>
    <row r="146" spans="1:17" ht="14.25" thickBot="1" x14ac:dyDescent="0.2">
      <c r="A146" s="96">
        <v>611</v>
      </c>
      <c r="B146" s="96" t="s">
        <v>1194</v>
      </c>
      <c r="C146" s="96">
        <v>611</v>
      </c>
      <c r="D146" s="97" t="s">
        <v>2978</v>
      </c>
      <c r="E146" s="97"/>
      <c r="F146" s="98" t="s">
        <v>3098</v>
      </c>
      <c r="G146" s="102" t="s">
        <v>3099</v>
      </c>
      <c r="H146" s="103" t="s">
        <v>3103</v>
      </c>
      <c r="I146" s="103" t="s">
        <v>3104</v>
      </c>
      <c r="J146" s="101"/>
      <c r="K146" s="101"/>
      <c r="L146" s="101"/>
      <c r="M146" s="101"/>
      <c r="N146" s="101"/>
      <c r="O146" s="101"/>
      <c r="P146" s="101"/>
      <c r="Q146" s="101">
        <v>1</v>
      </c>
    </row>
    <row r="147" spans="1:17" ht="14.25" thickBot="1" x14ac:dyDescent="0.2">
      <c r="A147" s="96">
        <v>621</v>
      </c>
      <c r="B147" s="96" t="s">
        <v>1649</v>
      </c>
      <c r="C147" s="96">
        <v>621</v>
      </c>
      <c r="D147" s="97" t="s">
        <v>2978</v>
      </c>
      <c r="E147" s="97"/>
      <c r="F147" s="98" t="s">
        <v>3098</v>
      </c>
      <c r="G147" s="102" t="s">
        <v>3099</v>
      </c>
      <c r="H147" s="103" t="s">
        <v>3105</v>
      </c>
      <c r="I147" s="103" t="s">
        <v>3106</v>
      </c>
      <c r="J147" s="101"/>
      <c r="K147" s="101"/>
      <c r="L147" s="101"/>
      <c r="M147" s="101"/>
      <c r="N147" s="101"/>
      <c r="O147" s="101"/>
      <c r="P147" s="101"/>
      <c r="Q147" s="101">
        <v>1</v>
      </c>
    </row>
    <row r="148" spans="1:17" ht="14.25" thickBot="1" x14ac:dyDescent="0.2">
      <c r="A148" s="96">
        <v>622</v>
      </c>
      <c r="B148" s="96" t="s">
        <v>2055</v>
      </c>
      <c r="C148" s="96">
        <v>622</v>
      </c>
      <c r="D148" s="97" t="s">
        <v>2978</v>
      </c>
      <c r="E148" s="97"/>
      <c r="F148" s="98" t="s">
        <v>3098</v>
      </c>
      <c r="G148" s="102" t="s">
        <v>3099</v>
      </c>
      <c r="H148" s="103" t="s">
        <v>3105</v>
      </c>
      <c r="I148" s="103" t="s">
        <v>3107</v>
      </c>
      <c r="J148" s="101"/>
      <c r="K148" s="101"/>
      <c r="L148" s="101"/>
      <c r="M148" s="101"/>
      <c r="N148" s="101"/>
      <c r="O148" s="101"/>
      <c r="P148" s="101"/>
      <c r="Q148" s="101">
        <v>1</v>
      </c>
    </row>
    <row r="149" spans="1:17" ht="14.25" thickBot="1" x14ac:dyDescent="0.2">
      <c r="A149" s="96">
        <v>623</v>
      </c>
      <c r="B149" s="96" t="s">
        <v>2428</v>
      </c>
      <c r="C149" s="96">
        <v>623</v>
      </c>
      <c r="D149" s="97" t="s">
        <v>2978</v>
      </c>
      <c r="E149" s="97"/>
      <c r="F149" s="98" t="s">
        <v>3098</v>
      </c>
      <c r="G149" s="102" t="s">
        <v>3099</v>
      </c>
      <c r="H149" s="103" t="s">
        <v>3105</v>
      </c>
      <c r="I149" s="103" t="s">
        <v>3108</v>
      </c>
      <c r="J149" s="101"/>
      <c r="K149" s="101"/>
      <c r="L149" s="101"/>
      <c r="M149" s="101"/>
      <c r="N149" s="101"/>
      <c r="O149" s="101"/>
      <c r="P149" s="101"/>
      <c r="Q149" s="101">
        <v>1</v>
      </c>
    </row>
    <row r="150" spans="1:17" ht="14.25" thickBot="1" x14ac:dyDescent="0.2">
      <c r="A150" s="96">
        <v>631</v>
      </c>
      <c r="B150" s="96" t="s">
        <v>1376</v>
      </c>
      <c r="C150" s="96">
        <v>631</v>
      </c>
      <c r="D150" s="97" t="s">
        <v>2978</v>
      </c>
      <c r="E150" s="97"/>
      <c r="F150" s="98" t="s">
        <v>3098</v>
      </c>
      <c r="G150" s="102" t="s">
        <v>3099</v>
      </c>
      <c r="H150" s="103" t="s">
        <v>3109</v>
      </c>
      <c r="I150" s="103" t="s">
        <v>3110</v>
      </c>
      <c r="J150" s="101"/>
      <c r="K150" s="101"/>
      <c r="L150" s="101"/>
      <c r="M150" s="101"/>
      <c r="N150" s="101"/>
      <c r="O150" s="101"/>
      <c r="P150" s="101"/>
      <c r="Q150" s="101">
        <v>1</v>
      </c>
    </row>
    <row r="151" spans="1:17" ht="14.25" thickBot="1" x14ac:dyDescent="0.2">
      <c r="A151" s="96">
        <v>641</v>
      </c>
      <c r="B151" s="96" t="s">
        <v>1650</v>
      </c>
      <c r="C151" s="96">
        <v>641</v>
      </c>
      <c r="D151" s="97" t="s">
        <v>2978</v>
      </c>
      <c r="E151" s="97"/>
      <c r="F151" s="98" t="s">
        <v>3098</v>
      </c>
      <c r="G151" s="102" t="s">
        <v>3099</v>
      </c>
      <c r="H151" s="103" t="s">
        <v>3111</v>
      </c>
      <c r="I151" s="103" t="s">
        <v>3112</v>
      </c>
      <c r="J151" s="101"/>
      <c r="K151" s="101"/>
      <c r="L151" s="101"/>
      <c r="M151" s="101"/>
      <c r="N151" s="101"/>
      <c r="O151" s="101"/>
      <c r="P151" s="101"/>
      <c r="Q151" s="101">
        <v>1</v>
      </c>
    </row>
    <row r="152" spans="1:17" ht="14.25" thickBot="1" x14ac:dyDescent="0.2">
      <c r="A152" s="96">
        <v>651</v>
      </c>
      <c r="B152" s="96" t="s">
        <v>1505</v>
      </c>
      <c r="C152" s="96">
        <v>651</v>
      </c>
      <c r="D152" s="97" t="s">
        <v>2978</v>
      </c>
      <c r="E152" s="97"/>
      <c r="F152" s="98" t="s">
        <v>3098</v>
      </c>
      <c r="G152" s="102" t="s">
        <v>3099</v>
      </c>
      <c r="H152" s="103" t="s">
        <v>3113</v>
      </c>
      <c r="I152" s="103" t="s">
        <v>3114</v>
      </c>
      <c r="J152" s="101"/>
      <c r="K152" s="101"/>
      <c r="L152" s="101"/>
      <c r="M152" s="101"/>
      <c r="N152" s="101"/>
      <c r="O152" s="101"/>
      <c r="P152" s="101"/>
      <c r="Q152" s="101">
        <v>1</v>
      </c>
    </row>
    <row r="153" spans="1:17" ht="14.25" thickBot="1" x14ac:dyDescent="0.2">
      <c r="A153" s="96">
        <v>661</v>
      </c>
      <c r="B153" s="96" t="s">
        <v>1547</v>
      </c>
      <c r="C153" s="96">
        <v>661</v>
      </c>
      <c r="D153" s="97" t="s">
        <v>2978</v>
      </c>
      <c r="E153" s="97"/>
      <c r="F153" s="98" t="s">
        <v>3098</v>
      </c>
      <c r="G153" s="102" t="s">
        <v>3099</v>
      </c>
      <c r="H153" s="103" t="s">
        <v>3115</v>
      </c>
      <c r="I153" s="103" t="s">
        <v>3116</v>
      </c>
      <c r="J153" s="101"/>
      <c r="K153" s="101"/>
      <c r="L153" s="101"/>
      <c r="M153" s="101"/>
      <c r="N153" s="101"/>
      <c r="O153" s="101"/>
      <c r="P153" s="101"/>
      <c r="Q153" s="101">
        <v>1</v>
      </c>
    </row>
    <row r="154" spans="1:17" ht="14.25" thickBot="1" x14ac:dyDescent="0.2">
      <c r="A154" s="96">
        <v>700</v>
      </c>
      <c r="B154" s="96" t="s">
        <v>1651</v>
      </c>
      <c r="C154" s="96">
        <v>700</v>
      </c>
      <c r="D154" s="97" t="s">
        <v>2978</v>
      </c>
      <c r="E154" s="97"/>
      <c r="F154" s="98" t="s">
        <v>3098</v>
      </c>
      <c r="G154" s="102" t="s">
        <v>3117</v>
      </c>
      <c r="H154" s="103" t="s">
        <v>3118</v>
      </c>
      <c r="I154" s="103" t="s">
        <v>3119</v>
      </c>
      <c r="J154" s="101"/>
      <c r="K154" s="101"/>
      <c r="L154" s="101"/>
      <c r="M154" s="101"/>
      <c r="N154" s="101"/>
      <c r="O154" s="101"/>
      <c r="P154" s="101"/>
      <c r="Q154" s="101">
        <v>1</v>
      </c>
    </row>
    <row r="155" spans="1:17" ht="14.25" thickBot="1" x14ac:dyDescent="0.2">
      <c r="A155" s="96">
        <v>709</v>
      </c>
      <c r="B155" s="96" t="s">
        <v>2056</v>
      </c>
      <c r="C155" s="96">
        <v>709</v>
      </c>
      <c r="D155" s="97" t="s">
        <v>2978</v>
      </c>
      <c r="E155" s="97"/>
      <c r="F155" s="98" t="s">
        <v>3098</v>
      </c>
      <c r="G155" s="102" t="s">
        <v>3117</v>
      </c>
      <c r="H155" s="103" t="s">
        <v>3118</v>
      </c>
      <c r="I155" s="103" t="s">
        <v>3120</v>
      </c>
      <c r="J155" s="101"/>
      <c r="K155" s="101"/>
      <c r="L155" s="101"/>
      <c r="M155" s="101"/>
      <c r="N155" s="101"/>
      <c r="O155" s="101"/>
      <c r="P155" s="101"/>
      <c r="Q155" s="101">
        <v>1</v>
      </c>
    </row>
    <row r="156" spans="1:17" ht="14.25" thickBot="1" x14ac:dyDescent="0.2">
      <c r="A156" s="96">
        <v>711</v>
      </c>
      <c r="B156" s="96" t="s">
        <v>1652</v>
      </c>
      <c r="C156" s="96">
        <v>711</v>
      </c>
      <c r="D156" s="97" t="s">
        <v>2978</v>
      </c>
      <c r="E156" s="97"/>
      <c r="F156" s="98" t="s">
        <v>3098</v>
      </c>
      <c r="G156" s="102" t="s">
        <v>3117</v>
      </c>
      <c r="H156" s="103" t="s">
        <v>3121</v>
      </c>
      <c r="I156" s="103" t="s">
        <v>3122</v>
      </c>
      <c r="J156" s="101"/>
      <c r="K156" s="101"/>
      <c r="L156" s="101"/>
      <c r="M156" s="101"/>
      <c r="N156" s="101"/>
      <c r="O156" s="101"/>
      <c r="P156" s="101"/>
      <c r="Q156" s="101">
        <v>1</v>
      </c>
    </row>
    <row r="157" spans="1:17" ht="14.25" thickBot="1" x14ac:dyDescent="0.2">
      <c r="A157" s="96">
        <v>712</v>
      </c>
      <c r="B157" s="96" t="s">
        <v>2057</v>
      </c>
      <c r="C157" s="96">
        <v>712</v>
      </c>
      <c r="D157" s="97" t="s">
        <v>2978</v>
      </c>
      <c r="E157" s="97"/>
      <c r="F157" s="98" t="s">
        <v>3098</v>
      </c>
      <c r="G157" s="102" t="s">
        <v>3117</v>
      </c>
      <c r="H157" s="103" t="s">
        <v>3121</v>
      </c>
      <c r="I157" s="103" t="s">
        <v>3123</v>
      </c>
      <c r="J157" s="101"/>
      <c r="K157" s="101"/>
      <c r="L157" s="101"/>
      <c r="M157" s="101"/>
      <c r="N157" s="101"/>
      <c r="O157" s="101"/>
      <c r="P157" s="101"/>
      <c r="Q157" s="101">
        <v>1</v>
      </c>
    </row>
    <row r="158" spans="1:17" ht="14.25" thickBot="1" x14ac:dyDescent="0.2">
      <c r="A158" s="96">
        <v>721</v>
      </c>
      <c r="B158" s="96" t="s">
        <v>1653</v>
      </c>
      <c r="C158" s="96">
        <v>721</v>
      </c>
      <c r="D158" s="97" t="s">
        <v>2978</v>
      </c>
      <c r="E158" s="97"/>
      <c r="F158" s="98" t="s">
        <v>3098</v>
      </c>
      <c r="G158" s="102" t="s">
        <v>3117</v>
      </c>
      <c r="H158" s="103" t="s">
        <v>3124</v>
      </c>
      <c r="I158" s="103" t="s">
        <v>3125</v>
      </c>
      <c r="J158" s="101"/>
      <c r="K158" s="101"/>
      <c r="L158" s="101"/>
      <c r="M158" s="101"/>
      <c r="N158" s="101"/>
      <c r="O158" s="101"/>
      <c r="P158" s="101"/>
      <c r="Q158" s="101">
        <v>1</v>
      </c>
    </row>
    <row r="159" spans="1:17" ht="14.25" thickBot="1" x14ac:dyDescent="0.2">
      <c r="A159" s="96">
        <v>722</v>
      </c>
      <c r="B159" s="96" t="s">
        <v>2058</v>
      </c>
      <c r="C159" s="96">
        <v>722</v>
      </c>
      <c r="D159" s="97" t="s">
        <v>2978</v>
      </c>
      <c r="E159" s="97"/>
      <c r="F159" s="98" t="s">
        <v>3098</v>
      </c>
      <c r="G159" s="102" t="s">
        <v>3117</v>
      </c>
      <c r="H159" s="103" t="s">
        <v>3124</v>
      </c>
      <c r="I159" s="103" t="s">
        <v>3126</v>
      </c>
      <c r="J159" s="101"/>
      <c r="K159" s="101"/>
      <c r="L159" s="101"/>
      <c r="M159" s="101"/>
      <c r="N159" s="101"/>
      <c r="O159" s="101"/>
      <c r="P159" s="101"/>
      <c r="Q159" s="101">
        <v>1</v>
      </c>
    </row>
    <row r="160" spans="1:17" ht="14.25" thickBot="1" x14ac:dyDescent="0.2">
      <c r="A160" s="96">
        <v>723</v>
      </c>
      <c r="B160" s="96" t="s">
        <v>2429</v>
      </c>
      <c r="C160" s="96">
        <v>723</v>
      </c>
      <c r="D160" s="97" t="s">
        <v>2978</v>
      </c>
      <c r="E160" s="97"/>
      <c r="F160" s="98" t="s">
        <v>3098</v>
      </c>
      <c r="G160" s="102" t="s">
        <v>3117</v>
      </c>
      <c r="H160" s="103" t="s">
        <v>3124</v>
      </c>
      <c r="I160" s="103" t="s">
        <v>3127</v>
      </c>
      <c r="J160" s="101"/>
      <c r="K160" s="101"/>
      <c r="L160" s="101"/>
      <c r="M160" s="101"/>
      <c r="N160" s="101"/>
      <c r="O160" s="101"/>
      <c r="P160" s="101"/>
      <c r="Q160" s="101">
        <v>1</v>
      </c>
    </row>
    <row r="161" spans="1:17" ht="14.25" thickBot="1" x14ac:dyDescent="0.2">
      <c r="A161" s="96">
        <v>731</v>
      </c>
      <c r="B161" s="96" t="s">
        <v>1654</v>
      </c>
      <c r="C161" s="96">
        <v>731</v>
      </c>
      <c r="D161" s="97" t="s">
        <v>2978</v>
      </c>
      <c r="E161" s="97"/>
      <c r="F161" s="98" t="s">
        <v>3098</v>
      </c>
      <c r="G161" s="102" t="s">
        <v>3117</v>
      </c>
      <c r="H161" s="103" t="s">
        <v>3128</v>
      </c>
      <c r="I161" s="103" t="s">
        <v>3129</v>
      </c>
      <c r="J161" s="101"/>
      <c r="K161" s="101"/>
      <c r="L161" s="101"/>
      <c r="M161" s="101"/>
      <c r="N161" s="101"/>
      <c r="O161" s="101"/>
      <c r="P161" s="101"/>
      <c r="Q161" s="101">
        <v>1</v>
      </c>
    </row>
    <row r="162" spans="1:17" ht="14.25" thickBot="1" x14ac:dyDescent="0.2">
      <c r="A162" s="96">
        <v>732</v>
      </c>
      <c r="B162" s="96" t="s">
        <v>2059</v>
      </c>
      <c r="C162" s="96">
        <v>732</v>
      </c>
      <c r="D162" s="97" t="s">
        <v>2978</v>
      </c>
      <c r="E162" s="97"/>
      <c r="F162" s="98" t="s">
        <v>3098</v>
      </c>
      <c r="G162" s="102" t="s">
        <v>3117</v>
      </c>
      <c r="H162" s="103" t="s">
        <v>3128</v>
      </c>
      <c r="I162" s="103" t="s">
        <v>3130</v>
      </c>
      <c r="J162" s="101"/>
      <c r="K162" s="101"/>
      <c r="L162" s="101"/>
      <c r="M162" s="101"/>
      <c r="N162" s="101"/>
      <c r="O162" s="101"/>
      <c r="P162" s="101"/>
      <c r="Q162" s="101">
        <v>1</v>
      </c>
    </row>
    <row r="163" spans="1:17" ht="14.25" thickBot="1" x14ac:dyDescent="0.2">
      <c r="A163" s="96">
        <v>741</v>
      </c>
      <c r="B163" s="96" t="s">
        <v>1655</v>
      </c>
      <c r="C163" s="96">
        <v>741</v>
      </c>
      <c r="D163" s="97" t="s">
        <v>2978</v>
      </c>
      <c r="E163" s="97"/>
      <c r="F163" s="98" t="s">
        <v>3098</v>
      </c>
      <c r="G163" s="102" t="s">
        <v>3117</v>
      </c>
      <c r="H163" s="103" t="s">
        <v>3131</v>
      </c>
      <c r="I163" s="103" t="s">
        <v>3132</v>
      </c>
      <c r="J163" s="101"/>
      <c r="K163" s="101"/>
      <c r="L163" s="101"/>
      <c r="M163" s="101"/>
      <c r="N163" s="101"/>
      <c r="O163" s="101"/>
      <c r="P163" s="101"/>
      <c r="Q163" s="101">
        <v>1</v>
      </c>
    </row>
    <row r="164" spans="1:17" ht="14.25" thickBot="1" x14ac:dyDescent="0.2">
      <c r="A164" s="96">
        <v>742</v>
      </c>
      <c r="B164" s="96" t="s">
        <v>2060</v>
      </c>
      <c r="C164" s="96">
        <v>742</v>
      </c>
      <c r="D164" s="97" t="s">
        <v>2978</v>
      </c>
      <c r="E164" s="97"/>
      <c r="F164" s="98" t="s">
        <v>3098</v>
      </c>
      <c r="G164" s="102" t="s">
        <v>3117</v>
      </c>
      <c r="H164" s="103" t="s">
        <v>3131</v>
      </c>
      <c r="I164" s="103" t="s">
        <v>3133</v>
      </c>
      <c r="J164" s="101"/>
      <c r="K164" s="101"/>
      <c r="L164" s="101"/>
      <c r="M164" s="101"/>
      <c r="N164" s="101"/>
      <c r="O164" s="101"/>
      <c r="P164" s="101"/>
      <c r="Q164" s="101">
        <v>1</v>
      </c>
    </row>
    <row r="165" spans="1:17" ht="14.25" thickBot="1" x14ac:dyDescent="0.2">
      <c r="A165" s="96">
        <v>743</v>
      </c>
      <c r="B165" s="96" t="s">
        <v>2430</v>
      </c>
      <c r="C165" s="96">
        <v>743</v>
      </c>
      <c r="D165" s="97" t="s">
        <v>2978</v>
      </c>
      <c r="E165" s="97"/>
      <c r="F165" s="98" t="s">
        <v>3098</v>
      </c>
      <c r="G165" s="102" t="s">
        <v>3117</v>
      </c>
      <c r="H165" s="103" t="s">
        <v>3131</v>
      </c>
      <c r="I165" s="103" t="s">
        <v>3134</v>
      </c>
      <c r="J165" s="101"/>
      <c r="K165" s="101"/>
      <c r="L165" s="101"/>
      <c r="M165" s="101"/>
      <c r="N165" s="101"/>
      <c r="O165" s="101"/>
      <c r="P165" s="101"/>
      <c r="Q165" s="101">
        <v>1</v>
      </c>
    </row>
    <row r="166" spans="1:17" ht="14.25" thickBot="1" x14ac:dyDescent="0.2">
      <c r="A166" s="96">
        <v>744</v>
      </c>
      <c r="B166" s="96" t="s">
        <v>2639</v>
      </c>
      <c r="C166" s="96">
        <v>744</v>
      </c>
      <c r="D166" s="97" t="s">
        <v>2978</v>
      </c>
      <c r="E166" s="97"/>
      <c r="F166" s="98" t="s">
        <v>3098</v>
      </c>
      <c r="G166" s="102" t="s">
        <v>3117</v>
      </c>
      <c r="H166" s="103" t="s">
        <v>3131</v>
      </c>
      <c r="I166" s="103" t="s">
        <v>3135</v>
      </c>
      <c r="J166" s="101"/>
      <c r="K166" s="101"/>
      <c r="L166" s="101"/>
      <c r="M166" s="101"/>
      <c r="N166" s="101"/>
      <c r="O166" s="101"/>
      <c r="P166" s="101"/>
      <c r="Q166" s="101">
        <v>1</v>
      </c>
    </row>
    <row r="167" spans="1:17" ht="14.25" thickBot="1" x14ac:dyDescent="0.2">
      <c r="A167" s="96">
        <v>751</v>
      </c>
      <c r="B167" s="96" t="s">
        <v>1506</v>
      </c>
      <c r="C167" s="96">
        <v>751</v>
      </c>
      <c r="D167" s="97" t="s">
        <v>2978</v>
      </c>
      <c r="E167" s="97"/>
      <c r="F167" s="98" t="s">
        <v>3098</v>
      </c>
      <c r="G167" s="102" t="s">
        <v>3117</v>
      </c>
      <c r="H167" s="103" t="s">
        <v>3136</v>
      </c>
      <c r="I167" s="103" t="s">
        <v>3137</v>
      </c>
      <c r="J167" s="101"/>
      <c r="K167" s="101"/>
      <c r="L167" s="101"/>
      <c r="M167" s="101"/>
      <c r="N167" s="101"/>
      <c r="O167" s="101"/>
      <c r="P167" s="101"/>
      <c r="Q167" s="101">
        <v>1</v>
      </c>
    </row>
    <row r="168" spans="1:17" ht="14.25" thickBot="1" x14ac:dyDescent="0.2">
      <c r="A168" s="96">
        <v>761</v>
      </c>
      <c r="B168" s="96" t="s">
        <v>1656</v>
      </c>
      <c r="C168" s="96">
        <v>761</v>
      </c>
      <c r="D168" s="97" t="s">
        <v>2978</v>
      </c>
      <c r="E168" s="97"/>
      <c r="F168" s="98" t="s">
        <v>3098</v>
      </c>
      <c r="G168" s="102" t="s">
        <v>3117</v>
      </c>
      <c r="H168" s="103" t="s">
        <v>3138</v>
      </c>
      <c r="I168" s="103" t="s">
        <v>3139</v>
      </c>
      <c r="J168" s="101"/>
      <c r="K168" s="101"/>
      <c r="L168" s="101"/>
      <c r="M168" s="101"/>
      <c r="N168" s="101"/>
      <c r="O168" s="101"/>
      <c r="P168" s="101"/>
      <c r="Q168" s="101">
        <v>1</v>
      </c>
    </row>
    <row r="169" spans="1:17" ht="14.25" thickBot="1" x14ac:dyDescent="0.2">
      <c r="A169" s="96">
        <v>762</v>
      </c>
      <c r="B169" s="96" t="s">
        <v>2061</v>
      </c>
      <c r="C169" s="96">
        <v>762</v>
      </c>
      <c r="D169" s="97" t="s">
        <v>2978</v>
      </c>
      <c r="E169" s="97"/>
      <c r="F169" s="98" t="s">
        <v>3098</v>
      </c>
      <c r="G169" s="102" t="s">
        <v>3117</v>
      </c>
      <c r="H169" s="103" t="s">
        <v>3138</v>
      </c>
      <c r="I169" s="103" t="s">
        <v>3140</v>
      </c>
      <c r="J169" s="101"/>
      <c r="K169" s="101"/>
      <c r="L169" s="101"/>
      <c r="M169" s="101"/>
      <c r="N169" s="101"/>
      <c r="O169" s="101"/>
      <c r="P169" s="101"/>
      <c r="Q169" s="101">
        <v>1</v>
      </c>
    </row>
    <row r="170" spans="1:17" ht="14.25" thickBot="1" x14ac:dyDescent="0.2">
      <c r="A170" s="96">
        <v>763</v>
      </c>
      <c r="B170" s="96" t="s">
        <v>2431</v>
      </c>
      <c r="C170" s="96">
        <v>763</v>
      </c>
      <c r="D170" s="97" t="s">
        <v>2978</v>
      </c>
      <c r="E170" s="97"/>
      <c r="F170" s="98" t="s">
        <v>3098</v>
      </c>
      <c r="G170" s="102" t="s">
        <v>3117</v>
      </c>
      <c r="H170" s="103" t="s">
        <v>3138</v>
      </c>
      <c r="I170" s="103" t="s">
        <v>3141</v>
      </c>
      <c r="J170" s="101"/>
      <c r="K170" s="101"/>
      <c r="L170" s="101"/>
      <c r="M170" s="101"/>
      <c r="N170" s="101"/>
      <c r="O170" s="101"/>
      <c r="P170" s="101"/>
      <c r="Q170" s="101">
        <v>1</v>
      </c>
    </row>
    <row r="171" spans="1:17" ht="14.25" thickBot="1" x14ac:dyDescent="0.2">
      <c r="A171" s="96">
        <v>771</v>
      </c>
      <c r="B171" s="96" t="s">
        <v>1657</v>
      </c>
      <c r="C171" s="96">
        <v>771</v>
      </c>
      <c r="D171" s="97" t="s">
        <v>2978</v>
      </c>
      <c r="E171" s="97"/>
      <c r="F171" s="98" t="s">
        <v>3098</v>
      </c>
      <c r="G171" s="102" t="s">
        <v>3117</v>
      </c>
      <c r="H171" s="103" t="s">
        <v>3142</v>
      </c>
      <c r="I171" s="103" t="s">
        <v>3143</v>
      </c>
      <c r="J171" s="101"/>
      <c r="K171" s="101"/>
      <c r="L171" s="101"/>
      <c r="M171" s="101"/>
      <c r="N171" s="101"/>
      <c r="O171" s="101"/>
      <c r="P171" s="101"/>
      <c r="Q171" s="101">
        <v>1</v>
      </c>
    </row>
    <row r="172" spans="1:17" ht="14.25" thickBot="1" x14ac:dyDescent="0.2">
      <c r="A172" s="96">
        <v>772</v>
      </c>
      <c r="B172" s="96" t="s">
        <v>2062</v>
      </c>
      <c r="C172" s="96">
        <v>772</v>
      </c>
      <c r="D172" s="97" t="s">
        <v>2978</v>
      </c>
      <c r="E172" s="97"/>
      <c r="F172" s="98" t="s">
        <v>3098</v>
      </c>
      <c r="G172" s="102" t="s">
        <v>3117</v>
      </c>
      <c r="H172" s="103" t="s">
        <v>3142</v>
      </c>
      <c r="I172" s="103" t="s">
        <v>3144</v>
      </c>
      <c r="J172" s="101"/>
      <c r="K172" s="101"/>
      <c r="L172" s="101"/>
      <c r="M172" s="101"/>
      <c r="N172" s="101"/>
      <c r="O172" s="101"/>
      <c r="P172" s="101"/>
      <c r="Q172" s="101">
        <v>1</v>
      </c>
    </row>
    <row r="173" spans="1:17" ht="14.25" thickBot="1" x14ac:dyDescent="0.2">
      <c r="A173" s="96">
        <v>781</v>
      </c>
      <c r="B173" s="96" t="s">
        <v>1658</v>
      </c>
      <c r="C173" s="96">
        <v>781</v>
      </c>
      <c r="D173" s="97" t="s">
        <v>2978</v>
      </c>
      <c r="E173" s="97"/>
      <c r="F173" s="98" t="s">
        <v>3098</v>
      </c>
      <c r="G173" s="102" t="s">
        <v>3117</v>
      </c>
      <c r="H173" s="103" t="s">
        <v>3145</v>
      </c>
      <c r="I173" s="103" t="s">
        <v>3146</v>
      </c>
      <c r="J173" s="101"/>
      <c r="K173" s="101"/>
      <c r="L173" s="101"/>
      <c r="M173" s="101"/>
      <c r="N173" s="101"/>
      <c r="O173" s="101"/>
      <c r="P173" s="101"/>
      <c r="Q173" s="101">
        <v>1</v>
      </c>
    </row>
    <row r="174" spans="1:17" ht="14.25" thickBot="1" x14ac:dyDescent="0.2">
      <c r="A174" s="96">
        <v>782</v>
      </c>
      <c r="B174" s="96" t="s">
        <v>2063</v>
      </c>
      <c r="C174" s="96">
        <v>782</v>
      </c>
      <c r="D174" s="97" t="s">
        <v>2978</v>
      </c>
      <c r="E174" s="97"/>
      <c r="F174" s="98" t="s">
        <v>3098</v>
      </c>
      <c r="G174" s="102" t="s">
        <v>3117</v>
      </c>
      <c r="H174" s="103" t="s">
        <v>3145</v>
      </c>
      <c r="I174" s="103" t="s">
        <v>3147</v>
      </c>
      <c r="J174" s="101"/>
      <c r="K174" s="101"/>
      <c r="L174" s="101"/>
      <c r="M174" s="101"/>
      <c r="N174" s="101"/>
      <c r="O174" s="101"/>
      <c r="P174" s="101"/>
      <c r="Q174" s="101">
        <v>1</v>
      </c>
    </row>
    <row r="175" spans="1:17" ht="14.25" thickBot="1" x14ac:dyDescent="0.2">
      <c r="A175" s="96">
        <v>791</v>
      </c>
      <c r="B175" s="96" t="s">
        <v>1659</v>
      </c>
      <c r="C175" s="96">
        <v>791</v>
      </c>
      <c r="D175" s="97" t="s">
        <v>2978</v>
      </c>
      <c r="E175" s="97"/>
      <c r="F175" s="98" t="s">
        <v>3098</v>
      </c>
      <c r="G175" s="102" t="s">
        <v>3117</v>
      </c>
      <c r="H175" s="103" t="s">
        <v>3148</v>
      </c>
      <c r="I175" s="103" t="s">
        <v>3149</v>
      </c>
      <c r="J175" s="101"/>
      <c r="K175" s="101"/>
      <c r="L175" s="101"/>
      <c r="M175" s="101"/>
      <c r="N175" s="101"/>
      <c r="O175" s="101"/>
      <c r="P175" s="101"/>
      <c r="Q175" s="101">
        <v>1</v>
      </c>
    </row>
    <row r="176" spans="1:17" ht="14.25" thickBot="1" x14ac:dyDescent="0.2">
      <c r="A176" s="96">
        <v>792</v>
      </c>
      <c r="B176" s="96" t="s">
        <v>2064</v>
      </c>
      <c r="C176" s="96">
        <v>792</v>
      </c>
      <c r="D176" s="97" t="s">
        <v>2978</v>
      </c>
      <c r="E176" s="97"/>
      <c r="F176" s="98" t="s">
        <v>3098</v>
      </c>
      <c r="G176" s="102" t="s">
        <v>3117</v>
      </c>
      <c r="H176" s="103" t="s">
        <v>3148</v>
      </c>
      <c r="I176" s="103" t="s">
        <v>3150</v>
      </c>
      <c r="J176" s="101"/>
      <c r="K176" s="101"/>
      <c r="L176" s="101"/>
      <c r="M176" s="101"/>
      <c r="N176" s="101"/>
      <c r="O176" s="101"/>
      <c r="P176" s="101"/>
      <c r="Q176" s="101">
        <v>1</v>
      </c>
    </row>
    <row r="177" spans="1:17" ht="14.25" thickBot="1" x14ac:dyDescent="0.2">
      <c r="A177" s="96">
        <v>793</v>
      </c>
      <c r="B177" s="96" t="s">
        <v>2432</v>
      </c>
      <c r="C177" s="96">
        <v>793</v>
      </c>
      <c r="D177" s="97" t="s">
        <v>2978</v>
      </c>
      <c r="E177" s="97"/>
      <c r="F177" s="98" t="s">
        <v>3098</v>
      </c>
      <c r="G177" s="102" t="s">
        <v>3117</v>
      </c>
      <c r="H177" s="103" t="s">
        <v>3148</v>
      </c>
      <c r="I177" s="103" t="s">
        <v>3151</v>
      </c>
      <c r="J177" s="101"/>
      <c r="K177" s="101"/>
      <c r="L177" s="101"/>
      <c r="M177" s="101"/>
      <c r="N177" s="101"/>
      <c r="O177" s="101"/>
      <c r="P177" s="101"/>
      <c r="Q177" s="101">
        <v>1</v>
      </c>
    </row>
    <row r="178" spans="1:17" ht="14.25" thickBot="1" x14ac:dyDescent="0.2">
      <c r="A178" s="96">
        <v>794</v>
      </c>
      <c r="B178" s="96" t="s">
        <v>2640</v>
      </c>
      <c r="C178" s="96">
        <v>794</v>
      </c>
      <c r="D178" s="97" t="s">
        <v>2978</v>
      </c>
      <c r="E178" s="97"/>
      <c r="F178" s="98" t="s">
        <v>3098</v>
      </c>
      <c r="G178" s="102" t="s">
        <v>3117</v>
      </c>
      <c r="H178" s="103" t="s">
        <v>3148</v>
      </c>
      <c r="I178" s="103" t="s">
        <v>3152</v>
      </c>
      <c r="J178" s="101"/>
      <c r="K178" s="101"/>
      <c r="L178" s="101"/>
      <c r="M178" s="101"/>
      <c r="N178" s="101"/>
      <c r="O178" s="101"/>
      <c r="P178" s="101"/>
      <c r="Q178" s="101">
        <v>1</v>
      </c>
    </row>
    <row r="179" spans="1:17" ht="14.25" thickBot="1" x14ac:dyDescent="0.2">
      <c r="A179" s="96">
        <v>795</v>
      </c>
      <c r="B179" s="96" t="s">
        <v>2769</v>
      </c>
      <c r="C179" s="96">
        <v>795</v>
      </c>
      <c r="D179" s="97" t="s">
        <v>2978</v>
      </c>
      <c r="E179" s="97"/>
      <c r="F179" s="98" t="s">
        <v>3098</v>
      </c>
      <c r="G179" s="102" t="s">
        <v>3117</v>
      </c>
      <c r="H179" s="103" t="s">
        <v>3148</v>
      </c>
      <c r="I179" s="103" t="s">
        <v>3153</v>
      </c>
      <c r="J179" s="101"/>
      <c r="K179" s="101"/>
      <c r="L179" s="101"/>
      <c r="M179" s="101"/>
      <c r="N179" s="101"/>
      <c r="O179" s="101"/>
      <c r="P179" s="101"/>
      <c r="Q179" s="101">
        <v>1</v>
      </c>
    </row>
    <row r="180" spans="1:17" ht="14.25" thickBot="1" x14ac:dyDescent="0.2">
      <c r="A180" s="96">
        <v>796</v>
      </c>
      <c r="B180" s="96" t="s">
        <v>3154</v>
      </c>
      <c r="C180" s="96">
        <v>796</v>
      </c>
      <c r="D180" s="97" t="s">
        <v>2978</v>
      </c>
      <c r="E180" s="97"/>
      <c r="F180" s="98" t="s">
        <v>3098</v>
      </c>
      <c r="G180" s="102" t="s">
        <v>3117</v>
      </c>
      <c r="H180" s="103" t="s">
        <v>3148</v>
      </c>
      <c r="I180" s="103" t="s">
        <v>3155</v>
      </c>
      <c r="J180" s="101"/>
      <c r="K180" s="101"/>
      <c r="L180" s="101"/>
      <c r="M180" s="101"/>
      <c r="N180" s="101"/>
      <c r="O180" s="101"/>
      <c r="P180" s="101"/>
      <c r="Q180" s="101">
        <v>1</v>
      </c>
    </row>
    <row r="181" spans="1:17" ht="14.25" thickBot="1" x14ac:dyDescent="0.2">
      <c r="A181" s="96">
        <v>799</v>
      </c>
      <c r="B181" s="96" t="s">
        <v>2903</v>
      </c>
      <c r="C181" s="96">
        <v>799</v>
      </c>
      <c r="D181" s="97" t="s">
        <v>2978</v>
      </c>
      <c r="E181" s="97"/>
      <c r="F181" s="98" t="s">
        <v>3098</v>
      </c>
      <c r="G181" s="102" t="s">
        <v>3117</v>
      </c>
      <c r="H181" s="103" t="s">
        <v>3148</v>
      </c>
      <c r="I181" s="103" t="s">
        <v>3156</v>
      </c>
      <c r="J181" s="101"/>
      <c r="K181" s="101"/>
      <c r="L181" s="101"/>
      <c r="M181" s="101"/>
      <c r="N181" s="101"/>
      <c r="O181" s="101"/>
      <c r="P181" s="101"/>
      <c r="Q181" s="101">
        <v>1</v>
      </c>
    </row>
    <row r="182" spans="1:17" ht="14.25" thickBot="1" x14ac:dyDescent="0.2">
      <c r="A182" s="96">
        <v>800</v>
      </c>
      <c r="B182" s="96" t="s">
        <v>1660</v>
      </c>
      <c r="C182" s="96">
        <v>800</v>
      </c>
      <c r="D182" s="97" t="s">
        <v>2978</v>
      </c>
      <c r="E182" s="97"/>
      <c r="F182" s="98" t="s">
        <v>3098</v>
      </c>
      <c r="G182" s="102" t="s">
        <v>3157</v>
      </c>
      <c r="H182" s="103" t="s">
        <v>3158</v>
      </c>
      <c r="I182" s="103" t="s">
        <v>3159</v>
      </c>
      <c r="J182" s="101"/>
      <c r="K182" s="101"/>
      <c r="L182" s="101"/>
      <c r="M182" s="101"/>
      <c r="N182" s="101"/>
      <c r="O182" s="101"/>
      <c r="P182" s="101"/>
      <c r="Q182" s="101">
        <v>1</v>
      </c>
    </row>
    <row r="183" spans="1:17" ht="14.25" thickBot="1" x14ac:dyDescent="0.2">
      <c r="A183" s="96">
        <v>809</v>
      </c>
      <c r="B183" s="96" t="s">
        <v>2065</v>
      </c>
      <c r="C183" s="96">
        <v>809</v>
      </c>
      <c r="D183" s="97" t="s">
        <v>2978</v>
      </c>
      <c r="E183" s="97"/>
      <c r="F183" s="98" t="s">
        <v>3098</v>
      </c>
      <c r="G183" s="102" t="s">
        <v>3157</v>
      </c>
      <c r="H183" s="103" t="s">
        <v>3158</v>
      </c>
      <c r="I183" s="103" t="s">
        <v>3160</v>
      </c>
      <c r="J183" s="101"/>
      <c r="K183" s="101"/>
      <c r="L183" s="101"/>
      <c r="M183" s="101"/>
      <c r="N183" s="101"/>
      <c r="O183" s="101"/>
      <c r="P183" s="101"/>
      <c r="Q183" s="101">
        <v>1</v>
      </c>
    </row>
    <row r="184" spans="1:17" ht="14.25" thickBot="1" x14ac:dyDescent="0.2">
      <c r="A184" s="96">
        <v>811</v>
      </c>
      <c r="B184" s="96" t="s">
        <v>1661</v>
      </c>
      <c r="C184" s="96">
        <v>811</v>
      </c>
      <c r="D184" s="97" t="s">
        <v>2978</v>
      </c>
      <c r="E184" s="97"/>
      <c r="F184" s="98" t="s">
        <v>3098</v>
      </c>
      <c r="G184" s="102" t="s">
        <v>3157</v>
      </c>
      <c r="H184" s="103" t="s">
        <v>3161</v>
      </c>
      <c r="I184" s="103" t="s">
        <v>3162</v>
      </c>
      <c r="J184" s="101"/>
      <c r="K184" s="101"/>
      <c r="L184" s="101"/>
      <c r="M184" s="101"/>
      <c r="N184" s="101"/>
      <c r="O184" s="101"/>
      <c r="P184" s="101"/>
      <c r="Q184" s="101">
        <v>1</v>
      </c>
    </row>
    <row r="185" spans="1:17" x14ac:dyDescent="0.15">
      <c r="A185" s="96">
        <v>812</v>
      </c>
      <c r="B185" s="96" t="s">
        <v>2066</v>
      </c>
      <c r="C185" s="96">
        <v>812</v>
      </c>
      <c r="D185" s="97" t="s">
        <v>2978</v>
      </c>
      <c r="E185" s="97"/>
      <c r="F185" s="103" t="s">
        <v>3098</v>
      </c>
      <c r="G185" s="102" t="s">
        <v>3157</v>
      </c>
      <c r="H185" s="103" t="s">
        <v>3161</v>
      </c>
      <c r="I185" s="103" t="s">
        <v>3163</v>
      </c>
      <c r="J185" s="101"/>
      <c r="K185" s="101"/>
      <c r="L185" s="101"/>
      <c r="M185" s="101"/>
      <c r="N185" s="101"/>
      <c r="O185" s="101"/>
      <c r="P185" s="101"/>
      <c r="Q185" s="101">
        <v>1</v>
      </c>
    </row>
    <row r="186" spans="1:17" ht="14.25" thickBot="1" x14ac:dyDescent="0.2">
      <c r="A186" s="96">
        <v>821</v>
      </c>
      <c r="B186" s="96" t="s">
        <v>1662</v>
      </c>
      <c r="C186" s="96">
        <v>821</v>
      </c>
      <c r="D186" s="97" t="s">
        <v>2978</v>
      </c>
      <c r="E186" s="97"/>
      <c r="F186" s="98" t="s">
        <v>3098</v>
      </c>
      <c r="G186" s="104" t="s">
        <v>3157</v>
      </c>
      <c r="H186" s="105" t="s">
        <v>3164</v>
      </c>
      <c r="I186" s="105" t="s">
        <v>3165</v>
      </c>
      <c r="J186" s="101"/>
      <c r="K186" s="101"/>
      <c r="L186" s="101"/>
      <c r="M186" s="101"/>
      <c r="N186" s="101"/>
      <c r="O186" s="101"/>
      <c r="P186" s="101"/>
      <c r="Q186" s="101">
        <v>1</v>
      </c>
    </row>
    <row r="187" spans="1:17" ht="14.25" thickBot="1" x14ac:dyDescent="0.2">
      <c r="A187" s="96">
        <v>822</v>
      </c>
      <c r="B187" s="96" t="s">
        <v>2067</v>
      </c>
      <c r="C187" s="96">
        <v>822</v>
      </c>
      <c r="D187" s="97" t="s">
        <v>2978</v>
      </c>
      <c r="E187" s="97"/>
      <c r="F187" s="98" t="s">
        <v>3098</v>
      </c>
      <c r="G187" s="99" t="s">
        <v>3157</v>
      </c>
      <c r="H187" s="100" t="s">
        <v>3164</v>
      </c>
      <c r="I187" s="100" t="s">
        <v>3166</v>
      </c>
      <c r="J187" s="101"/>
      <c r="K187" s="101"/>
      <c r="L187" s="101"/>
      <c r="M187" s="101"/>
      <c r="N187" s="101"/>
      <c r="O187" s="101"/>
      <c r="P187" s="101"/>
      <c r="Q187" s="101">
        <v>1</v>
      </c>
    </row>
    <row r="188" spans="1:17" ht="14.25" thickBot="1" x14ac:dyDescent="0.2">
      <c r="A188" s="96">
        <v>823</v>
      </c>
      <c r="B188" s="96" t="s">
        <v>2433</v>
      </c>
      <c r="C188" s="96">
        <v>823</v>
      </c>
      <c r="D188" s="97" t="s">
        <v>2978</v>
      </c>
      <c r="E188" s="97"/>
      <c r="F188" s="98" t="s">
        <v>3098</v>
      </c>
      <c r="G188" s="102" t="s">
        <v>3157</v>
      </c>
      <c r="H188" s="103" t="s">
        <v>3164</v>
      </c>
      <c r="I188" s="103" t="s">
        <v>3167</v>
      </c>
      <c r="J188" s="101"/>
      <c r="K188" s="101"/>
      <c r="L188" s="101"/>
      <c r="M188" s="101"/>
      <c r="N188" s="101"/>
      <c r="O188" s="101"/>
      <c r="P188" s="101"/>
      <c r="Q188" s="101">
        <v>1</v>
      </c>
    </row>
    <row r="189" spans="1:17" ht="14.25" thickBot="1" x14ac:dyDescent="0.2">
      <c r="A189" s="96">
        <v>831</v>
      </c>
      <c r="B189" s="96" t="s">
        <v>1663</v>
      </c>
      <c r="C189" s="96">
        <v>831</v>
      </c>
      <c r="D189" s="97" t="s">
        <v>2978</v>
      </c>
      <c r="E189" s="97"/>
      <c r="F189" s="98" t="s">
        <v>3098</v>
      </c>
      <c r="G189" s="102" t="s">
        <v>3157</v>
      </c>
      <c r="H189" s="103" t="s">
        <v>3168</v>
      </c>
      <c r="I189" s="103" t="s">
        <v>3169</v>
      </c>
      <c r="J189" s="101"/>
      <c r="K189" s="101"/>
      <c r="L189" s="101"/>
      <c r="M189" s="101"/>
      <c r="N189" s="101"/>
      <c r="O189" s="101"/>
      <c r="P189" s="101"/>
      <c r="Q189" s="101">
        <v>1</v>
      </c>
    </row>
    <row r="190" spans="1:17" ht="14.25" thickBot="1" x14ac:dyDescent="0.2">
      <c r="A190" s="96">
        <v>832</v>
      </c>
      <c r="B190" s="96" t="s">
        <v>2068</v>
      </c>
      <c r="C190" s="96">
        <v>832</v>
      </c>
      <c r="D190" s="97" t="s">
        <v>2978</v>
      </c>
      <c r="E190" s="97"/>
      <c r="F190" s="98" t="s">
        <v>3098</v>
      </c>
      <c r="G190" s="102" t="s">
        <v>3157</v>
      </c>
      <c r="H190" s="103" t="s">
        <v>3168</v>
      </c>
      <c r="I190" s="103" t="s">
        <v>3170</v>
      </c>
      <c r="J190" s="101"/>
      <c r="K190" s="101"/>
      <c r="L190" s="101"/>
      <c r="M190" s="101"/>
      <c r="N190" s="101"/>
      <c r="O190" s="101"/>
      <c r="P190" s="101"/>
      <c r="Q190" s="101">
        <v>1</v>
      </c>
    </row>
    <row r="191" spans="1:17" ht="14.25" thickBot="1" x14ac:dyDescent="0.2">
      <c r="A191" s="96">
        <v>833</v>
      </c>
      <c r="B191" s="96" t="s">
        <v>2434</v>
      </c>
      <c r="C191" s="96">
        <v>833</v>
      </c>
      <c r="D191" s="97" t="s">
        <v>2978</v>
      </c>
      <c r="E191" s="97"/>
      <c r="F191" s="98" t="s">
        <v>3098</v>
      </c>
      <c r="G191" s="102" t="s">
        <v>3157</v>
      </c>
      <c r="H191" s="103" t="s">
        <v>3168</v>
      </c>
      <c r="I191" s="103" t="s">
        <v>3171</v>
      </c>
      <c r="J191" s="101"/>
      <c r="K191" s="101"/>
      <c r="L191" s="101"/>
      <c r="M191" s="101"/>
      <c r="N191" s="101"/>
      <c r="O191" s="101"/>
      <c r="P191" s="101"/>
      <c r="Q191" s="101">
        <v>1</v>
      </c>
    </row>
    <row r="192" spans="1:17" ht="14.25" thickBot="1" x14ac:dyDescent="0.2">
      <c r="A192" s="96">
        <v>839</v>
      </c>
      <c r="B192" s="96" t="s">
        <v>2641</v>
      </c>
      <c r="C192" s="96">
        <v>839</v>
      </c>
      <c r="D192" s="97" t="s">
        <v>2978</v>
      </c>
      <c r="E192" s="97"/>
      <c r="F192" s="98" t="s">
        <v>3098</v>
      </c>
      <c r="G192" s="102" t="s">
        <v>3157</v>
      </c>
      <c r="H192" s="103" t="s">
        <v>3168</v>
      </c>
      <c r="I192" s="103" t="s">
        <v>3172</v>
      </c>
      <c r="J192" s="101"/>
      <c r="K192" s="101"/>
      <c r="L192" s="101"/>
      <c r="M192" s="101"/>
      <c r="N192" s="101"/>
      <c r="O192" s="101"/>
      <c r="P192" s="101"/>
      <c r="Q192" s="101">
        <v>1</v>
      </c>
    </row>
    <row r="193" spans="1:17" ht="14.25" thickBot="1" x14ac:dyDescent="0.2">
      <c r="A193" s="96">
        <v>841</v>
      </c>
      <c r="B193" s="96" t="s">
        <v>1664</v>
      </c>
      <c r="C193" s="96">
        <v>841</v>
      </c>
      <c r="D193" s="97" t="s">
        <v>2978</v>
      </c>
      <c r="E193" s="97"/>
      <c r="F193" s="98" t="s">
        <v>3098</v>
      </c>
      <c r="G193" s="102" t="s">
        <v>3157</v>
      </c>
      <c r="H193" s="103" t="s">
        <v>3173</v>
      </c>
      <c r="I193" s="103" t="s">
        <v>3174</v>
      </c>
      <c r="J193" s="101"/>
      <c r="K193" s="101"/>
      <c r="L193" s="101"/>
      <c r="M193" s="101"/>
      <c r="N193" s="101"/>
      <c r="O193" s="101"/>
      <c r="P193" s="101"/>
      <c r="Q193" s="101">
        <v>1</v>
      </c>
    </row>
    <row r="194" spans="1:17" ht="14.25" thickBot="1" x14ac:dyDescent="0.2">
      <c r="A194" s="96">
        <v>842</v>
      </c>
      <c r="B194" s="96" t="s">
        <v>2069</v>
      </c>
      <c r="C194" s="96">
        <v>842</v>
      </c>
      <c r="D194" s="97" t="s">
        <v>2978</v>
      </c>
      <c r="E194" s="97"/>
      <c r="F194" s="98" t="s">
        <v>3098</v>
      </c>
      <c r="G194" s="102" t="s">
        <v>3157</v>
      </c>
      <c r="H194" s="103" t="s">
        <v>3173</v>
      </c>
      <c r="I194" s="103" t="s">
        <v>3175</v>
      </c>
      <c r="J194" s="101"/>
      <c r="K194" s="101"/>
      <c r="L194" s="101"/>
      <c r="M194" s="101"/>
      <c r="N194" s="101"/>
      <c r="O194" s="101"/>
      <c r="P194" s="101"/>
      <c r="Q194" s="101">
        <v>1</v>
      </c>
    </row>
    <row r="195" spans="1:17" ht="14.25" thickBot="1" x14ac:dyDescent="0.2">
      <c r="A195" s="96">
        <v>891</v>
      </c>
      <c r="B195" s="96" t="s">
        <v>1665</v>
      </c>
      <c r="C195" s="96">
        <v>891</v>
      </c>
      <c r="D195" s="97" t="s">
        <v>2978</v>
      </c>
      <c r="E195" s="97"/>
      <c r="F195" s="98" t="s">
        <v>3098</v>
      </c>
      <c r="G195" s="102" t="s">
        <v>3157</v>
      </c>
      <c r="H195" s="103" t="s">
        <v>3176</v>
      </c>
      <c r="I195" s="103" t="s">
        <v>3177</v>
      </c>
      <c r="J195" s="101"/>
      <c r="K195" s="101"/>
      <c r="L195" s="101"/>
      <c r="M195" s="101"/>
      <c r="N195" s="101"/>
      <c r="O195" s="101"/>
      <c r="P195" s="101"/>
      <c r="Q195" s="101">
        <v>1</v>
      </c>
    </row>
    <row r="196" spans="1:17" ht="14.25" thickBot="1" x14ac:dyDescent="0.2">
      <c r="A196" s="96">
        <v>892</v>
      </c>
      <c r="B196" s="96" t="s">
        <v>2070</v>
      </c>
      <c r="C196" s="96">
        <v>892</v>
      </c>
      <c r="D196" s="97" t="s">
        <v>2978</v>
      </c>
      <c r="E196" s="97"/>
      <c r="F196" s="98" t="s">
        <v>3098</v>
      </c>
      <c r="G196" s="102" t="s">
        <v>3157</v>
      </c>
      <c r="H196" s="103" t="s">
        <v>3176</v>
      </c>
      <c r="I196" s="103" t="s">
        <v>3178</v>
      </c>
      <c r="J196" s="101"/>
      <c r="K196" s="101"/>
      <c r="L196" s="101"/>
      <c r="M196" s="101"/>
      <c r="N196" s="101"/>
      <c r="O196" s="101"/>
      <c r="P196" s="101"/>
      <c r="Q196" s="101">
        <v>1</v>
      </c>
    </row>
    <row r="197" spans="1:17" ht="14.25" thickBot="1" x14ac:dyDescent="0.2">
      <c r="A197" s="96">
        <v>893</v>
      </c>
      <c r="B197" s="96" t="s">
        <v>2435</v>
      </c>
      <c r="C197" s="96">
        <v>893</v>
      </c>
      <c r="D197" s="97" t="s">
        <v>2978</v>
      </c>
      <c r="E197" s="97"/>
      <c r="F197" s="98" t="s">
        <v>3098</v>
      </c>
      <c r="G197" s="102" t="s">
        <v>3157</v>
      </c>
      <c r="H197" s="103" t="s">
        <v>3176</v>
      </c>
      <c r="I197" s="103" t="s">
        <v>3179</v>
      </c>
      <c r="J197" s="101"/>
      <c r="K197" s="101"/>
      <c r="L197" s="101"/>
      <c r="M197" s="101"/>
      <c r="N197" s="101"/>
      <c r="O197" s="101"/>
      <c r="P197" s="101"/>
      <c r="Q197" s="101">
        <v>1</v>
      </c>
    </row>
    <row r="198" spans="1:17" ht="14.25" thickBot="1" x14ac:dyDescent="0.2">
      <c r="A198" s="96">
        <v>894</v>
      </c>
      <c r="B198" s="96" t="s">
        <v>2642</v>
      </c>
      <c r="C198" s="96">
        <v>894</v>
      </c>
      <c r="D198" s="97" t="s">
        <v>2978</v>
      </c>
      <c r="E198" s="97"/>
      <c r="F198" s="98" t="s">
        <v>3098</v>
      </c>
      <c r="G198" s="102" t="s">
        <v>3157</v>
      </c>
      <c r="H198" s="103" t="s">
        <v>3176</v>
      </c>
      <c r="I198" s="103" t="s">
        <v>3180</v>
      </c>
      <c r="J198" s="101"/>
      <c r="K198" s="101"/>
      <c r="L198" s="101"/>
      <c r="M198" s="101"/>
      <c r="N198" s="101"/>
      <c r="O198" s="101"/>
      <c r="P198" s="101"/>
      <c r="Q198" s="101">
        <v>1</v>
      </c>
    </row>
    <row r="199" spans="1:17" ht="14.25" thickBot="1" x14ac:dyDescent="0.2">
      <c r="A199" s="96">
        <v>900</v>
      </c>
      <c r="B199" s="96" t="s">
        <v>1666</v>
      </c>
      <c r="C199" s="96">
        <v>900</v>
      </c>
      <c r="D199" s="97" t="s">
        <v>2978</v>
      </c>
      <c r="E199" s="97"/>
      <c r="F199" s="98" t="s">
        <v>3181</v>
      </c>
      <c r="G199" s="102" t="s">
        <v>3182</v>
      </c>
      <c r="H199" s="103" t="s">
        <v>3183</v>
      </c>
      <c r="I199" s="103" t="s">
        <v>3184</v>
      </c>
      <c r="J199" s="101"/>
      <c r="K199" s="101"/>
      <c r="L199" s="101"/>
      <c r="M199" s="101"/>
      <c r="N199" s="101"/>
      <c r="O199" s="101"/>
      <c r="P199" s="101"/>
      <c r="Q199" s="101">
        <v>1</v>
      </c>
    </row>
    <row r="200" spans="1:17" ht="14.25" thickBot="1" x14ac:dyDescent="0.2">
      <c r="A200" s="96">
        <v>909</v>
      </c>
      <c r="B200" s="96" t="s">
        <v>2071</v>
      </c>
      <c r="C200" s="96">
        <v>909</v>
      </c>
      <c r="D200" s="97" t="s">
        <v>2978</v>
      </c>
      <c r="E200" s="97"/>
      <c r="F200" s="98" t="s">
        <v>3181</v>
      </c>
      <c r="G200" s="102" t="s">
        <v>3182</v>
      </c>
      <c r="H200" s="103" t="s">
        <v>3183</v>
      </c>
      <c r="I200" s="103" t="s">
        <v>3185</v>
      </c>
      <c r="J200" s="101"/>
      <c r="K200" s="101"/>
      <c r="L200" s="101"/>
      <c r="M200" s="101"/>
      <c r="N200" s="101"/>
      <c r="O200" s="101"/>
      <c r="P200" s="101"/>
      <c r="Q200" s="101">
        <v>1</v>
      </c>
    </row>
    <row r="201" spans="1:17" ht="14.25" thickBot="1" x14ac:dyDescent="0.2">
      <c r="A201" s="96">
        <v>911</v>
      </c>
      <c r="B201" s="96" t="s">
        <v>1667</v>
      </c>
      <c r="C201" s="96">
        <v>911</v>
      </c>
      <c r="D201" s="97" t="s">
        <v>2978</v>
      </c>
      <c r="E201" s="97"/>
      <c r="F201" s="98" t="s">
        <v>3181</v>
      </c>
      <c r="G201" s="102" t="s">
        <v>3182</v>
      </c>
      <c r="H201" s="103" t="s">
        <v>3186</v>
      </c>
      <c r="I201" s="103" t="s">
        <v>3187</v>
      </c>
      <c r="J201" s="101"/>
      <c r="K201" s="101"/>
      <c r="L201" s="101"/>
      <c r="M201" s="101"/>
      <c r="N201" s="101"/>
      <c r="O201" s="101"/>
      <c r="P201" s="101"/>
      <c r="Q201" s="101">
        <v>1</v>
      </c>
    </row>
    <row r="202" spans="1:17" ht="14.25" thickBot="1" x14ac:dyDescent="0.2">
      <c r="A202" s="96">
        <v>912</v>
      </c>
      <c r="B202" s="96" t="s">
        <v>2072</v>
      </c>
      <c r="C202" s="96">
        <v>912</v>
      </c>
      <c r="D202" s="97" t="s">
        <v>2978</v>
      </c>
      <c r="E202" s="97"/>
      <c r="F202" s="98" t="s">
        <v>3181</v>
      </c>
      <c r="G202" s="102" t="s">
        <v>3182</v>
      </c>
      <c r="H202" s="103" t="s">
        <v>3186</v>
      </c>
      <c r="I202" s="103" t="s">
        <v>3188</v>
      </c>
      <c r="J202" s="101"/>
      <c r="K202" s="101"/>
      <c r="L202" s="101"/>
      <c r="M202" s="101"/>
      <c r="N202" s="101"/>
      <c r="O202" s="101"/>
      <c r="P202" s="101"/>
      <c r="Q202" s="101">
        <v>1</v>
      </c>
    </row>
    <row r="203" spans="1:17" ht="14.25" thickBot="1" x14ac:dyDescent="0.2">
      <c r="A203" s="96">
        <v>913</v>
      </c>
      <c r="B203" s="96" t="s">
        <v>2436</v>
      </c>
      <c r="C203" s="96">
        <v>913</v>
      </c>
      <c r="D203" s="97" t="s">
        <v>2978</v>
      </c>
      <c r="E203" s="97"/>
      <c r="F203" s="98" t="s">
        <v>3181</v>
      </c>
      <c r="G203" s="102" t="s">
        <v>3182</v>
      </c>
      <c r="H203" s="103" t="s">
        <v>3186</v>
      </c>
      <c r="I203" s="103" t="s">
        <v>3189</v>
      </c>
      <c r="J203" s="101"/>
      <c r="K203" s="101"/>
      <c r="L203" s="101"/>
      <c r="M203" s="101"/>
      <c r="N203" s="101"/>
      <c r="O203" s="101"/>
      <c r="P203" s="101"/>
      <c r="Q203" s="101">
        <v>1</v>
      </c>
    </row>
    <row r="204" spans="1:17" ht="14.25" thickBot="1" x14ac:dyDescent="0.2">
      <c r="A204" s="96">
        <v>914</v>
      </c>
      <c r="B204" s="96" t="s">
        <v>2643</v>
      </c>
      <c r="C204" s="96">
        <v>914</v>
      </c>
      <c r="D204" s="97" t="s">
        <v>2978</v>
      </c>
      <c r="E204" s="97"/>
      <c r="F204" s="98" t="s">
        <v>3181</v>
      </c>
      <c r="G204" s="102" t="s">
        <v>3182</v>
      </c>
      <c r="H204" s="103" t="s">
        <v>3186</v>
      </c>
      <c r="I204" s="103" t="s">
        <v>3190</v>
      </c>
      <c r="J204" s="101"/>
      <c r="K204" s="101"/>
      <c r="L204" s="101"/>
      <c r="M204" s="101"/>
      <c r="N204" s="101"/>
      <c r="O204" s="101"/>
      <c r="P204" s="101"/>
      <c r="Q204" s="101">
        <v>1</v>
      </c>
    </row>
    <row r="205" spans="1:17" ht="14.25" thickBot="1" x14ac:dyDescent="0.2">
      <c r="A205" s="96">
        <v>919</v>
      </c>
      <c r="B205" s="96" t="s">
        <v>2770</v>
      </c>
      <c r="C205" s="96">
        <v>919</v>
      </c>
      <c r="D205" s="97" t="s">
        <v>2978</v>
      </c>
      <c r="E205" s="97"/>
      <c r="F205" s="98" t="s">
        <v>3181</v>
      </c>
      <c r="G205" s="102" t="s">
        <v>3182</v>
      </c>
      <c r="H205" s="103" t="s">
        <v>3186</v>
      </c>
      <c r="I205" s="103" t="s">
        <v>3191</v>
      </c>
      <c r="J205" s="101"/>
      <c r="K205" s="101"/>
      <c r="L205" s="101"/>
      <c r="M205" s="101"/>
      <c r="N205" s="101"/>
      <c r="O205" s="101"/>
      <c r="P205" s="101"/>
      <c r="Q205" s="101">
        <v>1</v>
      </c>
    </row>
    <row r="206" spans="1:17" ht="14.25" thickBot="1" x14ac:dyDescent="0.2">
      <c r="A206" s="96">
        <v>921</v>
      </c>
      <c r="B206" s="96" t="s">
        <v>1668</v>
      </c>
      <c r="C206" s="96">
        <v>921</v>
      </c>
      <c r="D206" s="97" t="s">
        <v>2978</v>
      </c>
      <c r="E206" s="97" t="s">
        <v>736</v>
      </c>
      <c r="F206" s="98" t="s">
        <v>3181</v>
      </c>
      <c r="G206" s="102" t="s">
        <v>3182</v>
      </c>
      <c r="H206" s="103" t="s">
        <v>3192</v>
      </c>
      <c r="I206" s="103" t="s">
        <v>3193</v>
      </c>
      <c r="J206" s="101"/>
      <c r="K206" s="101"/>
      <c r="L206" s="101"/>
      <c r="M206" s="101"/>
      <c r="N206" s="101"/>
      <c r="O206" s="101"/>
      <c r="P206" s="101"/>
      <c r="Q206" s="101">
        <v>1</v>
      </c>
    </row>
    <row r="207" spans="1:17" ht="14.25" thickBot="1" x14ac:dyDescent="0.2">
      <c r="A207" s="96">
        <v>922</v>
      </c>
      <c r="B207" s="96" t="s">
        <v>2073</v>
      </c>
      <c r="C207" s="96">
        <v>922</v>
      </c>
      <c r="D207" s="97" t="s">
        <v>2978</v>
      </c>
      <c r="E207" s="97" t="s">
        <v>736</v>
      </c>
      <c r="F207" s="98" t="s">
        <v>3181</v>
      </c>
      <c r="G207" s="99" t="s">
        <v>3182</v>
      </c>
      <c r="H207" s="100" t="s">
        <v>3192</v>
      </c>
      <c r="I207" s="100" t="s">
        <v>3194</v>
      </c>
      <c r="J207" s="101"/>
      <c r="K207" s="101"/>
      <c r="L207" s="101"/>
      <c r="M207" s="101"/>
      <c r="N207" s="101"/>
      <c r="O207" s="101"/>
      <c r="P207" s="101"/>
      <c r="Q207" s="101">
        <v>1</v>
      </c>
    </row>
    <row r="208" spans="1:17" ht="14.25" thickBot="1" x14ac:dyDescent="0.2">
      <c r="A208" s="96">
        <v>923</v>
      </c>
      <c r="B208" s="96" t="s">
        <v>2437</v>
      </c>
      <c r="C208" s="96">
        <v>923</v>
      </c>
      <c r="D208" s="97" t="s">
        <v>2978</v>
      </c>
      <c r="E208" s="97" t="s">
        <v>736</v>
      </c>
      <c r="F208" s="98" t="s">
        <v>3181</v>
      </c>
      <c r="G208" s="102" t="s">
        <v>3182</v>
      </c>
      <c r="H208" s="103" t="s">
        <v>3192</v>
      </c>
      <c r="I208" s="103" t="s">
        <v>3195</v>
      </c>
      <c r="J208" s="101"/>
      <c r="K208" s="101"/>
      <c r="L208" s="101"/>
      <c r="M208" s="101"/>
      <c r="N208" s="101"/>
      <c r="O208" s="101"/>
      <c r="P208" s="101"/>
      <c r="Q208" s="101">
        <v>1</v>
      </c>
    </row>
    <row r="209" spans="1:17" ht="14.25" thickBot="1" x14ac:dyDescent="0.2">
      <c r="A209" s="96">
        <v>924</v>
      </c>
      <c r="B209" s="96" t="s">
        <v>2644</v>
      </c>
      <c r="C209" s="96">
        <v>924</v>
      </c>
      <c r="D209" s="97" t="s">
        <v>2978</v>
      </c>
      <c r="E209" s="97" t="s">
        <v>736</v>
      </c>
      <c r="F209" s="98" t="s">
        <v>3181</v>
      </c>
      <c r="G209" s="102" t="s">
        <v>3182</v>
      </c>
      <c r="H209" s="103" t="s">
        <v>3192</v>
      </c>
      <c r="I209" s="103" t="s">
        <v>3196</v>
      </c>
      <c r="J209" s="101"/>
      <c r="K209" s="101"/>
      <c r="L209" s="101"/>
      <c r="M209" s="101"/>
      <c r="N209" s="101"/>
      <c r="O209" s="101"/>
      <c r="P209" s="101"/>
      <c r="Q209" s="101">
        <v>1</v>
      </c>
    </row>
    <row r="210" spans="1:17" ht="14.25" thickBot="1" x14ac:dyDescent="0.2">
      <c r="A210" s="96">
        <v>925</v>
      </c>
      <c r="B210" s="96" t="s">
        <v>2771</v>
      </c>
      <c r="C210" s="96">
        <v>925</v>
      </c>
      <c r="D210" s="97" t="s">
        <v>2978</v>
      </c>
      <c r="E210" s="97" t="s">
        <v>736</v>
      </c>
      <c r="F210" s="98" t="s">
        <v>3181</v>
      </c>
      <c r="G210" s="102" t="s">
        <v>3182</v>
      </c>
      <c r="H210" s="103" t="s">
        <v>3192</v>
      </c>
      <c r="I210" s="103" t="s">
        <v>3197</v>
      </c>
      <c r="J210" s="101"/>
      <c r="K210" s="101"/>
      <c r="L210" s="101"/>
      <c r="M210" s="101"/>
      <c r="N210" s="101"/>
      <c r="O210" s="101"/>
      <c r="P210" s="101"/>
      <c r="Q210" s="101">
        <v>1</v>
      </c>
    </row>
    <row r="211" spans="1:17" ht="14.25" thickBot="1" x14ac:dyDescent="0.2">
      <c r="A211" s="96">
        <v>926</v>
      </c>
      <c r="B211" s="96" t="s">
        <v>2851</v>
      </c>
      <c r="C211" s="96">
        <v>926</v>
      </c>
      <c r="D211" s="97" t="s">
        <v>2978</v>
      </c>
      <c r="E211" s="97" t="s">
        <v>736</v>
      </c>
      <c r="F211" s="98" t="s">
        <v>3181</v>
      </c>
      <c r="G211" s="102" t="s">
        <v>3182</v>
      </c>
      <c r="H211" s="103" t="s">
        <v>3192</v>
      </c>
      <c r="I211" s="103" t="s">
        <v>3198</v>
      </c>
      <c r="J211" s="101"/>
      <c r="K211" s="101"/>
      <c r="L211" s="101"/>
      <c r="M211" s="101"/>
      <c r="N211" s="101"/>
      <c r="O211" s="101"/>
      <c r="P211" s="101"/>
      <c r="Q211" s="101">
        <v>1</v>
      </c>
    </row>
    <row r="212" spans="1:17" ht="14.25" thickBot="1" x14ac:dyDescent="0.2">
      <c r="A212" s="96">
        <v>929</v>
      </c>
      <c r="B212" s="96" t="s">
        <v>2904</v>
      </c>
      <c r="C212" s="96">
        <v>929</v>
      </c>
      <c r="D212" s="97" t="s">
        <v>2978</v>
      </c>
      <c r="E212" s="97" t="s">
        <v>736</v>
      </c>
      <c r="F212" s="98" t="s">
        <v>3181</v>
      </c>
      <c r="G212" s="102" t="s">
        <v>3182</v>
      </c>
      <c r="H212" s="103" t="s">
        <v>3192</v>
      </c>
      <c r="I212" s="103" t="s">
        <v>3199</v>
      </c>
      <c r="J212" s="101"/>
      <c r="K212" s="101"/>
      <c r="L212" s="101"/>
      <c r="M212" s="101"/>
      <c r="N212" s="101"/>
      <c r="O212" s="101"/>
      <c r="P212" s="101"/>
      <c r="Q212" s="101">
        <v>1</v>
      </c>
    </row>
    <row r="213" spans="1:17" ht="14.25" thickBot="1" x14ac:dyDescent="0.2">
      <c r="A213" s="96">
        <v>931</v>
      </c>
      <c r="B213" s="96" t="s">
        <v>1669</v>
      </c>
      <c r="C213" s="96">
        <v>931</v>
      </c>
      <c r="D213" s="97" t="s">
        <v>2978</v>
      </c>
      <c r="E213" s="97" t="s">
        <v>736</v>
      </c>
      <c r="F213" s="98" t="s">
        <v>3181</v>
      </c>
      <c r="G213" s="102" t="s">
        <v>3182</v>
      </c>
      <c r="H213" s="103" t="s">
        <v>3200</v>
      </c>
      <c r="I213" s="103" t="s">
        <v>3201</v>
      </c>
      <c r="J213" s="101"/>
      <c r="K213" s="101"/>
      <c r="L213" s="101"/>
      <c r="M213" s="101"/>
      <c r="N213" s="101"/>
      <c r="O213" s="101"/>
      <c r="P213" s="101"/>
      <c r="Q213" s="101">
        <v>1</v>
      </c>
    </row>
    <row r="214" spans="1:17" ht="14.25" thickBot="1" x14ac:dyDescent="0.2">
      <c r="A214" s="96">
        <v>932</v>
      </c>
      <c r="B214" s="96" t="s">
        <v>2074</v>
      </c>
      <c r="C214" s="96">
        <v>932</v>
      </c>
      <c r="D214" s="97" t="s">
        <v>2978</v>
      </c>
      <c r="E214" s="97" t="s">
        <v>736</v>
      </c>
      <c r="F214" s="98" t="s">
        <v>3181</v>
      </c>
      <c r="G214" s="102" t="s">
        <v>3182</v>
      </c>
      <c r="H214" s="103" t="s">
        <v>3200</v>
      </c>
      <c r="I214" s="103" t="s">
        <v>3202</v>
      </c>
      <c r="J214" s="101"/>
      <c r="K214" s="101"/>
      <c r="L214" s="101"/>
      <c r="M214" s="101"/>
      <c r="N214" s="101"/>
      <c r="O214" s="101"/>
      <c r="P214" s="101"/>
      <c r="Q214" s="101">
        <v>1</v>
      </c>
    </row>
    <row r="215" spans="1:17" ht="14.25" thickBot="1" x14ac:dyDescent="0.2">
      <c r="A215" s="96">
        <v>941</v>
      </c>
      <c r="B215" s="96" t="s">
        <v>1670</v>
      </c>
      <c r="C215" s="96">
        <v>941</v>
      </c>
      <c r="D215" s="97" t="s">
        <v>2978</v>
      </c>
      <c r="E215" s="97" t="s">
        <v>736</v>
      </c>
      <c r="F215" s="98" t="s">
        <v>3181</v>
      </c>
      <c r="G215" s="102" t="s">
        <v>3182</v>
      </c>
      <c r="H215" s="103" t="s">
        <v>3203</v>
      </c>
      <c r="I215" s="103" t="s">
        <v>3204</v>
      </c>
      <c r="J215" s="101"/>
      <c r="K215" s="101"/>
      <c r="L215" s="101"/>
      <c r="M215" s="101"/>
      <c r="N215" s="101"/>
      <c r="O215" s="101"/>
      <c r="P215" s="101"/>
      <c r="Q215" s="101">
        <v>1</v>
      </c>
    </row>
    <row r="216" spans="1:17" ht="14.25" thickBot="1" x14ac:dyDescent="0.2">
      <c r="A216" s="96">
        <v>942</v>
      </c>
      <c r="B216" s="96" t="s">
        <v>2075</v>
      </c>
      <c r="C216" s="96">
        <v>942</v>
      </c>
      <c r="D216" s="97" t="s">
        <v>2978</v>
      </c>
      <c r="E216" s="97" t="s">
        <v>736</v>
      </c>
      <c r="F216" s="98" t="s">
        <v>3181</v>
      </c>
      <c r="G216" s="102" t="s">
        <v>3182</v>
      </c>
      <c r="H216" s="103" t="s">
        <v>3203</v>
      </c>
      <c r="I216" s="103" t="s">
        <v>3205</v>
      </c>
      <c r="J216" s="101"/>
      <c r="K216" s="101"/>
      <c r="L216" s="101"/>
      <c r="M216" s="101"/>
      <c r="N216" s="101"/>
      <c r="O216" s="101"/>
      <c r="P216" s="101"/>
      <c r="Q216" s="101">
        <v>1</v>
      </c>
    </row>
    <row r="217" spans="1:17" ht="14.25" thickBot="1" x14ac:dyDescent="0.2">
      <c r="A217" s="96">
        <v>943</v>
      </c>
      <c r="B217" s="96" t="s">
        <v>2438</v>
      </c>
      <c r="C217" s="96">
        <v>943</v>
      </c>
      <c r="D217" s="97" t="s">
        <v>2978</v>
      </c>
      <c r="E217" s="97" t="s">
        <v>736</v>
      </c>
      <c r="F217" s="98" t="s">
        <v>3181</v>
      </c>
      <c r="G217" s="102" t="s">
        <v>3182</v>
      </c>
      <c r="H217" s="103" t="s">
        <v>3203</v>
      </c>
      <c r="I217" s="103" t="s">
        <v>3206</v>
      </c>
      <c r="J217" s="101"/>
      <c r="K217" s="101"/>
      <c r="L217" s="101"/>
      <c r="M217" s="101"/>
      <c r="N217" s="101"/>
      <c r="O217" s="101"/>
      <c r="P217" s="101"/>
      <c r="Q217" s="101">
        <v>1</v>
      </c>
    </row>
    <row r="218" spans="1:17" ht="14.25" thickBot="1" x14ac:dyDescent="0.2">
      <c r="A218" s="96">
        <v>944</v>
      </c>
      <c r="B218" s="96" t="s">
        <v>2645</v>
      </c>
      <c r="C218" s="96">
        <v>944</v>
      </c>
      <c r="D218" s="97" t="s">
        <v>2978</v>
      </c>
      <c r="E218" s="97" t="s">
        <v>736</v>
      </c>
      <c r="F218" s="98" t="s">
        <v>3181</v>
      </c>
      <c r="G218" s="102" t="s">
        <v>3182</v>
      </c>
      <c r="H218" s="103" t="s">
        <v>3203</v>
      </c>
      <c r="I218" s="103" t="s">
        <v>3207</v>
      </c>
      <c r="J218" s="101"/>
      <c r="K218" s="101"/>
      <c r="L218" s="101"/>
      <c r="M218" s="101"/>
      <c r="N218" s="101"/>
      <c r="O218" s="101"/>
      <c r="P218" s="101"/>
      <c r="Q218" s="101">
        <v>1</v>
      </c>
    </row>
    <row r="219" spans="1:17" ht="14.25" thickBot="1" x14ac:dyDescent="0.2">
      <c r="A219" s="96">
        <v>949</v>
      </c>
      <c r="B219" s="96" t="s">
        <v>2772</v>
      </c>
      <c r="C219" s="96">
        <v>949</v>
      </c>
      <c r="D219" s="97" t="s">
        <v>2978</v>
      </c>
      <c r="E219" s="97" t="s">
        <v>736</v>
      </c>
      <c r="F219" s="98" t="s">
        <v>3181</v>
      </c>
      <c r="G219" s="102" t="s">
        <v>3182</v>
      </c>
      <c r="H219" s="103" t="s">
        <v>3203</v>
      </c>
      <c r="I219" s="103" t="s">
        <v>3208</v>
      </c>
      <c r="J219" s="101"/>
      <c r="K219" s="101"/>
      <c r="L219" s="101"/>
      <c r="M219" s="101"/>
      <c r="N219" s="101"/>
      <c r="O219" s="101"/>
      <c r="P219" s="101"/>
      <c r="Q219" s="101">
        <v>1</v>
      </c>
    </row>
    <row r="220" spans="1:17" ht="14.25" thickBot="1" x14ac:dyDescent="0.2">
      <c r="A220" s="96">
        <v>951</v>
      </c>
      <c r="B220" s="96" t="s">
        <v>1671</v>
      </c>
      <c r="C220" s="96">
        <v>951</v>
      </c>
      <c r="D220" s="97" t="s">
        <v>2978</v>
      </c>
      <c r="E220" s="97" t="s">
        <v>736</v>
      </c>
      <c r="F220" s="98" t="s">
        <v>3181</v>
      </c>
      <c r="G220" s="102" t="s">
        <v>3182</v>
      </c>
      <c r="H220" s="103" t="s">
        <v>3209</v>
      </c>
      <c r="I220" s="103" t="s">
        <v>3210</v>
      </c>
      <c r="J220" s="101"/>
      <c r="K220" s="101"/>
      <c r="L220" s="101"/>
      <c r="M220" s="101"/>
      <c r="N220" s="101"/>
      <c r="O220" s="101"/>
      <c r="P220" s="101"/>
      <c r="Q220" s="101">
        <v>1</v>
      </c>
    </row>
    <row r="221" spans="1:17" ht="14.25" thickBot="1" x14ac:dyDescent="0.2">
      <c r="A221" s="96">
        <v>952</v>
      </c>
      <c r="B221" s="96" t="s">
        <v>2076</v>
      </c>
      <c r="C221" s="96">
        <v>952</v>
      </c>
      <c r="D221" s="97" t="s">
        <v>2978</v>
      </c>
      <c r="E221" s="97" t="s">
        <v>736</v>
      </c>
      <c r="F221" s="98" t="s">
        <v>3181</v>
      </c>
      <c r="G221" s="102" t="s">
        <v>3182</v>
      </c>
      <c r="H221" s="103" t="s">
        <v>3209</v>
      </c>
      <c r="I221" s="103" t="s">
        <v>3211</v>
      </c>
      <c r="J221" s="101"/>
      <c r="K221" s="101"/>
      <c r="L221" s="101"/>
      <c r="M221" s="101"/>
      <c r="N221" s="101"/>
      <c r="O221" s="101"/>
      <c r="P221" s="101"/>
      <c r="Q221" s="101">
        <v>1</v>
      </c>
    </row>
    <row r="222" spans="1:17" ht="14.25" thickBot="1" x14ac:dyDescent="0.2">
      <c r="A222" s="96">
        <v>953</v>
      </c>
      <c r="B222" s="96" t="s">
        <v>3212</v>
      </c>
      <c r="C222" s="96">
        <v>953</v>
      </c>
      <c r="D222" s="97" t="s">
        <v>2978</v>
      </c>
      <c r="E222" s="97" t="s">
        <v>736</v>
      </c>
      <c r="F222" s="98" t="s">
        <v>3181</v>
      </c>
      <c r="G222" s="102" t="s">
        <v>3182</v>
      </c>
      <c r="H222" s="103" t="s">
        <v>3209</v>
      </c>
      <c r="I222" s="103" t="s">
        <v>3213</v>
      </c>
      <c r="J222" s="101"/>
      <c r="K222" s="101"/>
      <c r="L222" s="101"/>
      <c r="M222" s="101"/>
      <c r="N222" s="101"/>
      <c r="O222" s="101"/>
      <c r="P222" s="101"/>
      <c r="Q222" s="101">
        <v>1</v>
      </c>
    </row>
    <row r="223" spans="1:17" ht="14.25" thickBot="1" x14ac:dyDescent="0.2">
      <c r="A223" s="96">
        <v>961</v>
      </c>
      <c r="B223" s="96" t="s">
        <v>1672</v>
      </c>
      <c r="C223" s="96">
        <v>961</v>
      </c>
      <c r="D223" s="97" t="s">
        <v>2978</v>
      </c>
      <c r="E223" s="97" t="s">
        <v>736</v>
      </c>
      <c r="F223" s="98" t="s">
        <v>3181</v>
      </c>
      <c r="G223" s="102" t="s">
        <v>3182</v>
      </c>
      <c r="H223" s="103" t="s">
        <v>3214</v>
      </c>
      <c r="I223" s="103" t="s">
        <v>3215</v>
      </c>
      <c r="J223" s="101"/>
      <c r="K223" s="101"/>
      <c r="L223" s="101"/>
      <c r="M223" s="101"/>
      <c r="N223" s="101"/>
      <c r="O223" s="101"/>
      <c r="P223" s="101"/>
      <c r="Q223" s="101">
        <v>1</v>
      </c>
    </row>
    <row r="224" spans="1:17" ht="14.25" thickBot="1" x14ac:dyDescent="0.2">
      <c r="A224" s="96">
        <v>962</v>
      </c>
      <c r="B224" s="96" t="s">
        <v>2077</v>
      </c>
      <c r="C224" s="96">
        <v>962</v>
      </c>
      <c r="D224" s="97" t="s">
        <v>2978</v>
      </c>
      <c r="E224" s="97" t="s">
        <v>736</v>
      </c>
      <c r="F224" s="98" t="s">
        <v>3181</v>
      </c>
      <c r="G224" s="102" t="s">
        <v>3182</v>
      </c>
      <c r="H224" s="103" t="s">
        <v>3214</v>
      </c>
      <c r="I224" s="103" t="s">
        <v>3216</v>
      </c>
      <c r="J224" s="101"/>
      <c r="K224" s="101"/>
      <c r="L224" s="101"/>
      <c r="M224" s="101"/>
      <c r="N224" s="101"/>
      <c r="O224" s="101"/>
      <c r="P224" s="101"/>
      <c r="Q224" s="101">
        <v>1</v>
      </c>
    </row>
    <row r="225" spans="1:17" ht="14.25" thickBot="1" x14ac:dyDescent="0.2">
      <c r="A225" s="96">
        <v>969</v>
      </c>
      <c r="B225" s="96" t="s">
        <v>2440</v>
      </c>
      <c r="C225" s="96">
        <v>969</v>
      </c>
      <c r="D225" s="97" t="s">
        <v>2978</v>
      </c>
      <c r="E225" s="97" t="s">
        <v>736</v>
      </c>
      <c r="F225" s="98" t="s">
        <v>3181</v>
      </c>
      <c r="G225" s="102" t="s">
        <v>3182</v>
      </c>
      <c r="H225" s="103" t="s">
        <v>3214</v>
      </c>
      <c r="I225" s="103" t="s">
        <v>3217</v>
      </c>
      <c r="J225" s="101"/>
      <c r="K225" s="101"/>
      <c r="L225" s="101"/>
      <c r="M225" s="101"/>
      <c r="N225" s="101"/>
      <c r="O225" s="101"/>
      <c r="P225" s="101"/>
      <c r="Q225" s="101">
        <v>1</v>
      </c>
    </row>
    <row r="226" spans="1:17" ht="14.25" thickBot="1" x14ac:dyDescent="0.2">
      <c r="A226" s="96">
        <v>971</v>
      </c>
      <c r="B226" s="96" t="s">
        <v>1673</v>
      </c>
      <c r="C226" s="96">
        <v>971</v>
      </c>
      <c r="D226" s="97" t="s">
        <v>2978</v>
      </c>
      <c r="E226" s="97" t="s">
        <v>736</v>
      </c>
      <c r="F226" s="98" t="s">
        <v>3181</v>
      </c>
      <c r="G226" s="102" t="s">
        <v>3182</v>
      </c>
      <c r="H226" s="103" t="s">
        <v>3218</v>
      </c>
      <c r="I226" s="103" t="s">
        <v>3219</v>
      </c>
      <c r="J226" s="101"/>
      <c r="K226" s="101"/>
      <c r="L226" s="101"/>
      <c r="M226" s="101"/>
      <c r="N226" s="101"/>
      <c r="O226" s="101"/>
      <c r="P226" s="101"/>
      <c r="Q226" s="101">
        <v>1</v>
      </c>
    </row>
    <row r="227" spans="1:17" ht="14.25" thickBot="1" x14ac:dyDescent="0.2">
      <c r="A227" s="96">
        <v>972</v>
      </c>
      <c r="B227" s="96" t="s">
        <v>2078</v>
      </c>
      <c r="C227" s="96">
        <v>972</v>
      </c>
      <c r="D227" s="97" t="s">
        <v>2978</v>
      </c>
      <c r="E227" s="97" t="s">
        <v>736</v>
      </c>
      <c r="F227" s="98" t="s">
        <v>3181</v>
      </c>
      <c r="G227" s="102" t="s">
        <v>3182</v>
      </c>
      <c r="H227" s="103" t="s">
        <v>3218</v>
      </c>
      <c r="I227" s="103" t="s">
        <v>3220</v>
      </c>
      <c r="J227" s="101"/>
      <c r="K227" s="101"/>
      <c r="L227" s="101"/>
      <c r="M227" s="101"/>
      <c r="N227" s="101"/>
      <c r="O227" s="101"/>
      <c r="P227" s="101"/>
      <c r="Q227" s="101">
        <v>1</v>
      </c>
    </row>
    <row r="228" spans="1:17" ht="14.25" thickBot="1" x14ac:dyDescent="0.2">
      <c r="A228" s="96">
        <v>973</v>
      </c>
      <c r="B228" s="96" t="s">
        <v>2441</v>
      </c>
      <c r="C228" s="96">
        <v>973</v>
      </c>
      <c r="D228" s="97" t="s">
        <v>2978</v>
      </c>
      <c r="E228" s="97" t="s">
        <v>736</v>
      </c>
      <c r="F228" s="98" t="s">
        <v>3181</v>
      </c>
      <c r="G228" s="102" t="s">
        <v>3182</v>
      </c>
      <c r="H228" s="103" t="s">
        <v>3218</v>
      </c>
      <c r="I228" s="103" t="s">
        <v>3221</v>
      </c>
      <c r="J228" s="101"/>
      <c r="K228" s="101"/>
      <c r="L228" s="101"/>
      <c r="M228" s="101"/>
      <c r="N228" s="101"/>
      <c r="O228" s="101"/>
      <c r="P228" s="101"/>
      <c r="Q228" s="101">
        <v>1</v>
      </c>
    </row>
    <row r="229" spans="1:17" ht="14.25" thickBot="1" x14ac:dyDescent="0.2">
      <c r="A229" s="96">
        <v>974</v>
      </c>
      <c r="B229" s="96" t="s">
        <v>2646</v>
      </c>
      <c r="C229" s="96">
        <v>974</v>
      </c>
      <c r="D229" s="97" t="s">
        <v>2978</v>
      </c>
      <c r="E229" s="97" t="s">
        <v>736</v>
      </c>
      <c r="F229" s="98" t="s">
        <v>3181</v>
      </c>
      <c r="G229" s="102" t="s">
        <v>3182</v>
      </c>
      <c r="H229" s="103" t="s">
        <v>3218</v>
      </c>
      <c r="I229" s="103" t="s">
        <v>3222</v>
      </c>
      <c r="J229" s="101"/>
      <c r="K229" s="101"/>
      <c r="L229" s="101"/>
      <c r="M229" s="101"/>
      <c r="N229" s="101"/>
      <c r="O229" s="101"/>
      <c r="P229" s="101"/>
      <c r="Q229" s="101">
        <v>1</v>
      </c>
    </row>
    <row r="230" spans="1:17" ht="14.25" thickBot="1" x14ac:dyDescent="0.2">
      <c r="A230" s="96">
        <v>979</v>
      </c>
      <c r="B230" s="96" t="s">
        <v>2773</v>
      </c>
      <c r="C230" s="96">
        <v>979</v>
      </c>
      <c r="D230" s="97" t="s">
        <v>2978</v>
      </c>
      <c r="E230" s="97" t="s">
        <v>736</v>
      </c>
      <c r="F230" s="98" t="s">
        <v>3181</v>
      </c>
      <c r="G230" s="102" t="s">
        <v>3182</v>
      </c>
      <c r="H230" s="103" t="s">
        <v>3218</v>
      </c>
      <c r="I230" s="103" t="s">
        <v>3223</v>
      </c>
      <c r="J230" s="101"/>
      <c r="K230" s="101"/>
      <c r="L230" s="101"/>
      <c r="M230" s="101"/>
      <c r="N230" s="101"/>
      <c r="O230" s="101"/>
      <c r="P230" s="101"/>
      <c r="Q230" s="101">
        <v>1</v>
      </c>
    </row>
    <row r="231" spans="1:17" ht="14.25" thickBot="1" x14ac:dyDescent="0.2">
      <c r="A231" s="96">
        <v>981</v>
      </c>
      <c r="B231" s="96" t="s">
        <v>1674</v>
      </c>
      <c r="C231" s="96">
        <v>981</v>
      </c>
      <c r="D231" s="97" t="s">
        <v>2978</v>
      </c>
      <c r="E231" s="97" t="s">
        <v>736</v>
      </c>
      <c r="F231" s="98" t="s">
        <v>3181</v>
      </c>
      <c r="G231" s="102" t="s">
        <v>3182</v>
      </c>
      <c r="H231" s="103" t="s">
        <v>3224</v>
      </c>
      <c r="I231" s="103" t="s">
        <v>3225</v>
      </c>
      <c r="J231" s="101"/>
      <c r="K231" s="101"/>
      <c r="L231" s="101"/>
      <c r="M231" s="101"/>
      <c r="N231" s="101"/>
      <c r="O231" s="101"/>
      <c r="P231" s="101"/>
      <c r="Q231" s="101">
        <v>1</v>
      </c>
    </row>
    <row r="232" spans="1:17" ht="14.25" thickBot="1" x14ac:dyDescent="0.2">
      <c r="A232" s="96">
        <v>982</v>
      </c>
      <c r="B232" s="96" t="s">
        <v>2079</v>
      </c>
      <c r="C232" s="96">
        <v>982</v>
      </c>
      <c r="D232" s="97" t="s">
        <v>2978</v>
      </c>
      <c r="E232" s="97" t="s">
        <v>736</v>
      </c>
      <c r="F232" s="98" t="s">
        <v>3181</v>
      </c>
      <c r="G232" s="102" t="s">
        <v>3182</v>
      </c>
      <c r="H232" s="103" t="s">
        <v>3224</v>
      </c>
      <c r="I232" s="103" t="s">
        <v>3226</v>
      </c>
      <c r="J232" s="101"/>
      <c r="K232" s="101"/>
      <c r="L232" s="101"/>
      <c r="M232" s="101"/>
      <c r="N232" s="101"/>
      <c r="O232" s="101"/>
      <c r="P232" s="101"/>
      <c r="Q232" s="101">
        <v>1</v>
      </c>
    </row>
    <row r="233" spans="1:17" ht="14.25" thickBot="1" x14ac:dyDescent="0.2">
      <c r="A233" s="96">
        <v>991</v>
      </c>
      <c r="B233" s="96" t="s">
        <v>1675</v>
      </c>
      <c r="C233" s="96">
        <v>991</v>
      </c>
      <c r="D233" s="97" t="s">
        <v>2978</v>
      </c>
      <c r="E233" s="97" t="s">
        <v>736</v>
      </c>
      <c r="F233" s="98" t="s">
        <v>3181</v>
      </c>
      <c r="G233" s="102" t="s">
        <v>3182</v>
      </c>
      <c r="H233" s="103" t="s">
        <v>3227</v>
      </c>
      <c r="I233" s="103" t="s">
        <v>3228</v>
      </c>
      <c r="J233" s="101"/>
      <c r="K233" s="101"/>
      <c r="L233" s="101"/>
      <c r="M233" s="101"/>
      <c r="N233" s="101"/>
      <c r="O233" s="101"/>
      <c r="P233" s="101"/>
      <c r="Q233" s="101">
        <v>1</v>
      </c>
    </row>
    <row r="234" spans="1:17" ht="14.25" thickBot="1" x14ac:dyDescent="0.2">
      <c r="A234" s="96">
        <v>992</v>
      </c>
      <c r="B234" s="96" t="s">
        <v>2080</v>
      </c>
      <c r="C234" s="96">
        <v>992</v>
      </c>
      <c r="D234" s="97" t="s">
        <v>2978</v>
      </c>
      <c r="E234" s="97" t="s">
        <v>736</v>
      </c>
      <c r="F234" s="98" t="s">
        <v>3181</v>
      </c>
      <c r="G234" s="102" t="s">
        <v>3182</v>
      </c>
      <c r="H234" s="103" t="s">
        <v>3227</v>
      </c>
      <c r="I234" s="103" t="s">
        <v>3229</v>
      </c>
      <c r="J234" s="101"/>
      <c r="K234" s="101"/>
      <c r="L234" s="101"/>
      <c r="M234" s="101"/>
      <c r="N234" s="101"/>
      <c r="O234" s="101"/>
      <c r="P234" s="101"/>
      <c r="Q234" s="101">
        <v>1</v>
      </c>
    </row>
    <row r="235" spans="1:17" ht="14.25" thickBot="1" x14ac:dyDescent="0.2">
      <c r="A235" s="96">
        <v>993</v>
      </c>
      <c r="B235" s="96" t="s">
        <v>2442</v>
      </c>
      <c r="C235" s="96">
        <v>993</v>
      </c>
      <c r="D235" s="97" t="s">
        <v>2978</v>
      </c>
      <c r="E235" s="97" t="s">
        <v>736</v>
      </c>
      <c r="F235" s="98" t="s">
        <v>3181</v>
      </c>
      <c r="G235" s="102" t="s">
        <v>3182</v>
      </c>
      <c r="H235" s="103" t="s">
        <v>3227</v>
      </c>
      <c r="I235" s="103" t="s">
        <v>3230</v>
      </c>
      <c r="J235" s="101"/>
      <c r="K235" s="101"/>
      <c r="L235" s="101"/>
      <c r="M235" s="101"/>
      <c r="N235" s="101"/>
      <c r="O235" s="101"/>
      <c r="P235" s="101"/>
      <c r="Q235" s="101">
        <v>1</v>
      </c>
    </row>
    <row r="236" spans="1:17" ht="14.25" thickBot="1" x14ac:dyDescent="0.2">
      <c r="A236" s="96">
        <v>994</v>
      </c>
      <c r="B236" s="96" t="s">
        <v>2647</v>
      </c>
      <c r="C236" s="96">
        <v>994</v>
      </c>
      <c r="D236" s="97" t="s">
        <v>2978</v>
      </c>
      <c r="E236" s="97" t="s">
        <v>736</v>
      </c>
      <c r="F236" s="98" t="s">
        <v>3181</v>
      </c>
      <c r="G236" s="102" t="s">
        <v>3182</v>
      </c>
      <c r="H236" s="103" t="s">
        <v>3227</v>
      </c>
      <c r="I236" s="103" t="s">
        <v>3231</v>
      </c>
      <c r="J236" s="101"/>
      <c r="K236" s="101"/>
      <c r="L236" s="101"/>
      <c r="M236" s="101"/>
      <c r="N236" s="101"/>
      <c r="O236" s="101"/>
      <c r="P236" s="101"/>
      <c r="Q236" s="101">
        <v>1</v>
      </c>
    </row>
    <row r="237" spans="1:17" ht="14.25" thickBot="1" x14ac:dyDescent="0.2">
      <c r="A237" s="96">
        <v>995</v>
      </c>
      <c r="B237" s="96" t="s">
        <v>2774</v>
      </c>
      <c r="C237" s="96">
        <v>995</v>
      </c>
      <c r="D237" s="97" t="s">
        <v>2978</v>
      </c>
      <c r="E237" s="97" t="s">
        <v>736</v>
      </c>
      <c r="F237" s="98" t="s">
        <v>3181</v>
      </c>
      <c r="G237" s="102" t="s">
        <v>3182</v>
      </c>
      <c r="H237" s="103" t="s">
        <v>3227</v>
      </c>
      <c r="I237" s="103" t="s">
        <v>3232</v>
      </c>
      <c r="J237" s="101"/>
      <c r="K237" s="101"/>
      <c r="L237" s="101"/>
      <c r="M237" s="101"/>
      <c r="N237" s="101"/>
      <c r="O237" s="101"/>
      <c r="P237" s="101"/>
      <c r="Q237" s="101">
        <v>1</v>
      </c>
    </row>
    <row r="238" spans="1:17" ht="14.25" thickBot="1" x14ac:dyDescent="0.2">
      <c r="A238" s="96">
        <v>996</v>
      </c>
      <c r="B238" s="96" t="s">
        <v>2852</v>
      </c>
      <c r="C238" s="96">
        <v>996</v>
      </c>
      <c r="D238" s="97" t="s">
        <v>2978</v>
      </c>
      <c r="E238" s="97" t="s">
        <v>736</v>
      </c>
      <c r="F238" s="98" t="s">
        <v>3181</v>
      </c>
      <c r="G238" s="102" t="s">
        <v>3182</v>
      </c>
      <c r="H238" s="103" t="s">
        <v>3227</v>
      </c>
      <c r="I238" s="103" t="s">
        <v>3233</v>
      </c>
      <c r="J238" s="101"/>
      <c r="K238" s="101"/>
      <c r="L238" s="101"/>
      <c r="M238" s="101"/>
      <c r="N238" s="101"/>
      <c r="O238" s="101"/>
      <c r="P238" s="101"/>
      <c r="Q238" s="101">
        <v>1</v>
      </c>
    </row>
    <row r="239" spans="1:17" ht="14.25" thickBot="1" x14ac:dyDescent="0.2">
      <c r="A239" s="96">
        <v>997</v>
      </c>
      <c r="B239" s="96" t="s">
        <v>2905</v>
      </c>
      <c r="C239" s="96">
        <v>997</v>
      </c>
      <c r="D239" s="97" t="s">
        <v>2978</v>
      </c>
      <c r="E239" s="97" t="s">
        <v>736</v>
      </c>
      <c r="F239" s="98" t="s">
        <v>3181</v>
      </c>
      <c r="G239" s="102" t="s">
        <v>3182</v>
      </c>
      <c r="H239" s="103" t="s">
        <v>3227</v>
      </c>
      <c r="I239" s="103" t="s">
        <v>3234</v>
      </c>
      <c r="J239" s="101"/>
      <c r="K239" s="101"/>
      <c r="L239" s="101"/>
      <c r="M239" s="101"/>
      <c r="N239" s="101"/>
      <c r="O239" s="101"/>
      <c r="P239" s="101"/>
      <c r="Q239" s="101">
        <v>1</v>
      </c>
    </row>
    <row r="240" spans="1:17" ht="14.25" thickBot="1" x14ac:dyDescent="0.2">
      <c r="A240" s="96">
        <v>998</v>
      </c>
      <c r="B240" s="96" t="s">
        <v>2940</v>
      </c>
      <c r="C240" s="96">
        <v>998</v>
      </c>
      <c r="D240" s="97" t="s">
        <v>2978</v>
      </c>
      <c r="E240" s="97" t="s">
        <v>736</v>
      </c>
      <c r="F240" s="98" t="s">
        <v>3181</v>
      </c>
      <c r="G240" s="102" t="s">
        <v>3182</v>
      </c>
      <c r="H240" s="103" t="s">
        <v>3227</v>
      </c>
      <c r="I240" s="103" t="s">
        <v>3235</v>
      </c>
      <c r="J240" s="101"/>
      <c r="K240" s="101"/>
      <c r="L240" s="101"/>
      <c r="M240" s="101"/>
      <c r="N240" s="101"/>
      <c r="O240" s="101"/>
      <c r="P240" s="101"/>
      <c r="Q240" s="101">
        <v>1</v>
      </c>
    </row>
    <row r="241" spans="1:17" ht="14.25" thickBot="1" x14ac:dyDescent="0.2">
      <c r="A241" s="96">
        <v>999</v>
      </c>
      <c r="B241" s="96" t="s">
        <v>2963</v>
      </c>
      <c r="C241" s="96">
        <v>999</v>
      </c>
      <c r="D241" s="97" t="s">
        <v>2978</v>
      </c>
      <c r="E241" s="97" t="s">
        <v>736</v>
      </c>
      <c r="F241" s="98" t="s">
        <v>3181</v>
      </c>
      <c r="G241" s="102" t="s">
        <v>3182</v>
      </c>
      <c r="H241" s="103" t="s">
        <v>3227</v>
      </c>
      <c r="I241" s="103" t="s">
        <v>3236</v>
      </c>
      <c r="J241" s="101"/>
      <c r="K241" s="101"/>
      <c r="L241" s="101"/>
      <c r="M241" s="101"/>
      <c r="N241" s="101"/>
      <c r="O241" s="101"/>
      <c r="P241" s="101"/>
      <c r="Q241" s="101">
        <v>1</v>
      </c>
    </row>
    <row r="242" spans="1:17" ht="14.25" thickBot="1" x14ac:dyDescent="0.2">
      <c r="A242" s="96">
        <v>1000</v>
      </c>
      <c r="B242" s="96" t="s">
        <v>1676</v>
      </c>
      <c r="C242" s="96">
        <v>1000</v>
      </c>
      <c r="D242" s="97" t="s">
        <v>2978</v>
      </c>
      <c r="E242" s="97" t="s">
        <v>736</v>
      </c>
      <c r="F242" s="98" t="s">
        <v>3181</v>
      </c>
      <c r="G242" s="102" t="s">
        <v>3237</v>
      </c>
      <c r="H242" s="103" t="s">
        <v>3238</v>
      </c>
      <c r="I242" s="103" t="s">
        <v>3239</v>
      </c>
      <c r="J242" s="101"/>
      <c r="K242" s="101"/>
      <c r="L242" s="101"/>
      <c r="M242" s="101"/>
      <c r="N242" s="101"/>
      <c r="O242" s="101"/>
      <c r="P242" s="101"/>
      <c r="Q242" s="101">
        <v>1</v>
      </c>
    </row>
    <row r="243" spans="1:17" ht="14.25" thickBot="1" x14ac:dyDescent="0.2">
      <c r="A243" s="96">
        <v>1009</v>
      </c>
      <c r="B243" s="96" t="s">
        <v>2081</v>
      </c>
      <c r="C243" s="96">
        <v>1009</v>
      </c>
      <c r="D243" s="97" t="s">
        <v>2978</v>
      </c>
      <c r="E243" s="97" t="s">
        <v>736</v>
      </c>
      <c r="F243" s="98" t="s">
        <v>3181</v>
      </c>
      <c r="G243" s="102" t="s">
        <v>3237</v>
      </c>
      <c r="H243" s="103" t="s">
        <v>3238</v>
      </c>
      <c r="I243" s="103" t="s">
        <v>3240</v>
      </c>
      <c r="J243" s="101"/>
      <c r="K243" s="101"/>
      <c r="L243" s="101"/>
      <c r="M243" s="101"/>
      <c r="N243" s="101"/>
      <c r="O243" s="101"/>
      <c r="P243" s="101"/>
      <c r="Q243" s="101">
        <v>1</v>
      </c>
    </row>
    <row r="244" spans="1:17" ht="14.25" thickBot="1" x14ac:dyDescent="0.2">
      <c r="A244" s="96">
        <v>1011</v>
      </c>
      <c r="B244" s="96" t="s">
        <v>1198</v>
      </c>
      <c r="C244" s="96">
        <v>1011</v>
      </c>
      <c r="D244" s="97" t="s">
        <v>2978</v>
      </c>
      <c r="E244" s="97" t="s">
        <v>736</v>
      </c>
      <c r="F244" s="98" t="s">
        <v>3181</v>
      </c>
      <c r="G244" s="102" t="s">
        <v>3237</v>
      </c>
      <c r="H244" s="103" t="s">
        <v>3241</v>
      </c>
      <c r="I244" s="103" t="s">
        <v>3242</v>
      </c>
      <c r="J244" s="101"/>
      <c r="K244" s="101"/>
      <c r="L244" s="101"/>
      <c r="M244" s="101"/>
      <c r="N244" s="101"/>
      <c r="O244" s="101"/>
      <c r="P244" s="101"/>
      <c r="Q244" s="101">
        <v>1</v>
      </c>
    </row>
    <row r="245" spans="1:17" ht="14.25" thickBot="1" x14ac:dyDescent="0.2">
      <c r="A245" s="96">
        <v>1021</v>
      </c>
      <c r="B245" s="96" t="s">
        <v>1677</v>
      </c>
      <c r="C245" s="96">
        <v>1021</v>
      </c>
      <c r="D245" s="97" t="s">
        <v>2978</v>
      </c>
      <c r="E245" s="97" t="s">
        <v>736</v>
      </c>
      <c r="F245" s="98" t="s">
        <v>3181</v>
      </c>
      <c r="G245" s="102" t="s">
        <v>3237</v>
      </c>
      <c r="H245" s="103" t="s">
        <v>3243</v>
      </c>
      <c r="I245" s="103" t="s">
        <v>3244</v>
      </c>
      <c r="J245" s="101"/>
      <c r="K245" s="101"/>
      <c r="L245" s="101"/>
      <c r="M245" s="101"/>
      <c r="N245" s="101"/>
      <c r="O245" s="101"/>
      <c r="P245" s="101"/>
      <c r="Q245" s="101">
        <v>1</v>
      </c>
    </row>
    <row r="246" spans="1:17" ht="14.25" thickBot="1" x14ac:dyDescent="0.2">
      <c r="A246" s="96">
        <v>1022</v>
      </c>
      <c r="B246" s="96" t="s">
        <v>3245</v>
      </c>
      <c r="C246" s="96">
        <v>1022</v>
      </c>
      <c r="D246" s="97" t="s">
        <v>2978</v>
      </c>
      <c r="E246" s="97" t="s">
        <v>736</v>
      </c>
      <c r="F246" s="98" t="s">
        <v>3181</v>
      </c>
      <c r="G246" s="102" t="s">
        <v>3237</v>
      </c>
      <c r="H246" s="103" t="s">
        <v>3243</v>
      </c>
      <c r="I246" s="103" t="s">
        <v>3246</v>
      </c>
      <c r="J246" s="101"/>
      <c r="K246" s="101"/>
      <c r="L246" s="101"/>
      <c r="M246" s="101"/>
      <c r="N246" s="101"/>
      <c r="O246" s="101"/>
      <c r="P246" s="101"/>
      <c r="Q246" s="101">
        <v>1</v>
      </c>
    </row>
    <row r="247" spans="1:17" ht="14.25" thickBot="1" x14ac:dyDescent="0.2">
      <c r="A247" s="96">
        <v>1023</v>
      </c>
      <c r="B247" s="96" t="s">
        <v>2443</v>
      </c>
      <c r="C247" s="96">
        <v>1023</v>
      </c>
      <c r="D247" s="97" t="s">
        <v>2978</v>
      </c>
      <c r="E247" s="97" t="s">
        <v>736</v>
      </c>
      <c r="F247" s="98" t="s">
        <v>3181</v>
      </c>
      <c r="G247" s="102" t="s">
        <v>3237</v>
      </c>
      <c r="H247" s="103" t="s">
        <v>3243</v>
      </c>
      <c r="I247" s="103" t="s">
        <v>3247</v>
      </c>
      <c r="J247" s="101"/>
      <c r="K247" s="101"/>
      <c r="L247" s="101"/>
      <c r="M247" s="101"/>
      <c r="N247" s="101"/>
      <c r="O247" s="101"/>
      <c r="P247" s="101"/>
      <c r="Q247" s="101">
        <v>1</v>
      </c>
    </row>
    <row r="248" spans="1:17" ht="14.25" thickBot="1" x14ac:dyDescent="0.2">
      <c r="A248" s="96">
        <v>1024</v>
      </c>
      <c r="B248" s="96" t="s">
        <v>2648</v>
      </c>
      <c r="C248" s="96">
        <v>1024</v>
      </c>
      <c r="D248" s="97" t="s">
        <v>2978</v>
      </c>
      <c r="E248" s="97" t="s">
        <v>736</v>
      </c>
      <c r="F248" s="98" t="s">
        <v>3181</v>
      </c>
      <c r="G248" s="99" t="s">
        <v>3237</v>
      </c>
      <c r="H248" s="100" t="s">
        <v>3243</v>
      </c>
      <c r="I248" s="100" t="s">
        <v>3248</v>
      </c>
      <c r="J248" s="101"/>
      <c r="K248" s="101"/>
      <c r="L248" s="101"/>
      <c r="M248" s="101"/>
      <c r="N248" s="101"/>
      <c r="O248" s="101"/>
      <c r="P248" s="101"/>
      <c r="Q248" s="101">
        <v>1</v>
      </c>
    </row>
    <row r="249" spans="1:17" ht="14.25" thickBot="1" x14ac:dyDescent="0.2">
      <c r="A249" s="96">
        <v>1025</v>
      </c>
      <c r="B249" s="96" t="s">
        <v>2775</v>
      </c>
      <c r="C249" s="96">
        <v>1025</v>
      </c>
      <c r="D249" s="97" t="s">
        <v>2978</v>
      </c>
      <c r="E249" s="97" t="s">
        <v>736</v>
      </c>
      <c r="F249" s="98" t="s">
        <v>3181</v>
      </c>
      <c r="G249" s="99" t="s">
        <v>3237</v>
      </c>
      <c r="H249" s="100" t="s">
        <v>3243</v>
      </c>
      <c r="I249" s="103" t="s">
        <v>3249</v>
      </c>
      <c r="J249" s="101"/>
      <c r="K249" s="101"/>
      <c r="L249" s="101"/>
      <c r="M249" s="101"/>
      <c r="N249" s="101"/>
      <c r="O249" s="101"/>
      <c r="P249" s="101"/>
      <c r="Q249" s="101">
        <v>1</v>
      </c>
    </row>
    <row r="250" spans="1:17" ht="14.25" thickBot="1" x14ac:dyDescent="0.2">
      <c r="A250" s="96">
        <v>1026</v>
      </c>
      <c r="B250" s="96" t="s">
        <v>2853</v>
      </c>
      <c r="C250" s="96">
        <v>1026</v>
      </c>
      <c r="D250" s="97" t="s">
        <v>2978</v>
      </c>
      <c r="E250" s="97" t="s">
        <v>736</v>
      </c>
      <c r="F250" s="98" t="s">
        <v>3181</v>
      </c>
      <c r="G250" s="99" t="s">
        <v>3237</v>
      </c>
      <c r="H250" s="100" t="s">
        <v>3243</v>
      </c>
      <c r="I250" s="103" t="s">
        <v>3250</v>
      </c>
      <c r="J250" s="101"/>
      <c r="K250" s="101"/>
      <c r="L250" s="101"/>
      <c r="M250" s="101"/>
      <c r="N250" s="101"/>
      <c r="O250" s="101"/>
      <c r="P250" s="101"/>
      <c r="Q250" s="101">
        <v>1</v>
      </c>
    </row>
    <row r="251" spans="1:17" ht="14.25" thickBot="1" x14ac:dyDescent="0.2">
      <c r="A251" s="96">
        <v>1031</v>
      </c>
      <c r="B251" s="96" t="s">
        <v>1678</v>
      </c>
      <c r="C251" s="96">
        <v>1031</v>
      </c>
      <c r="D251" s="97" t="s">
        <v>2978</v>
      </c>
      <c r="E251" s="97" t="s">
        <v>736</v>
      </c>
      <c r="F251" s="98" t="s">
        <v>3181</v>
      </c>
      <c r="G251" s="102" t="s">
        <v>3237</v>
      </c>
      <c r="H251" s="103" t="s">
        <v>3251</v>
      </c>
      <c r="I251" s="103" t="s">
        <v>3252</v>
      </c>
      <c r="J251" s="101"/>
      <c r="K251" s="101"/>
      <c r="L251" s="101"/>
      <c r="M251" s="101"/>
      <c r="N251" s="101"/>
      <c r="O251" s="101"/>
      <c r="P251" s="101"/>
      <c r="Q251" s="101">
        <v>1</v>
      </c>
    </row>
    <row r="252" spans="1:17" ht="14.25" thickBot="1" x14ac:dyDescent="0.2">
      <c r="A252" s="96">
        <v>1032</v>
      </c>
      <c r="B252" s="96" t="s">
        <v>2083</v>
      </c>
      <c r="C252" s="96">
        <v>1032</v>
      </c>
      <c r="D252" s="97" t="s">
        <v>2978</v>
      </c>
      <c r="E252" s="97" t="s">
        <v>736</v>
      </c>
      <c r="F252" s="98" t="s">
        <v>3181</v>
      </c>
      <c r="G252" s="102" t="s">
        <v>3237</v>
      </c>
      <c r="H252" s="103" t="s">
        <v>3251</v>
      </c>
      <c r="I252" s="103" t="s">
        <v>3253</v>
      </c>
      <c r="J252" s="101"/>
      <c r="K252" s="101"/>
      <c r="L252" s="101"/>
      <c r="M252" s="101"/>
      <c r="N252" s="101"/>
      <c r="O252" s="101"/>
      <c r="P252" s="101"/>
      <c r="Q252" s="101">
        <v>1</v>
      </c>
    </row>
    <row r="253" spans="1:17" ht="14.25" thickBot="1" x14ac:dyDescent="0.2">
      <c r="A253" s="96">
        <v>1041</v>
      </c>
      <c r="B253" s="96" t="s">
        <v>1452</v>
      </c>
      <c r="C253" s="96">
        <v>1041</v>
      </c>
      <c r="D253" s="97" t="s">
        <v>2978</v>
      </c>
      <c r="E253" s="97" t="s">
        <v>736</v>
      </c>
      <c r="F253" s="98" t="s">
        <v>3181</v>
      </c>
      <c r="G253" s="102" t="s">
        <v>3237</v>
      </c>
      <c r="H253" s="103" t="s">
        <v>3254</v>
      </c>
      <c r="I253" s="103" t="s">
        <v>3255</v>
      </c>
      <c r="J253" s="101"/>
      <c r="K253" s="101"/>
      <c r="L253" s="101"/>
      <c r="M253" s="101"/>
      <c r="N253" s="101"/>
      <c r="O253" s="101"/>
      <c r="P253" s="101"/>
      <c r="Q253" s="101">
        <v>1</v>
      </c>
    </row>
    <row r="254" spans="1:17" ht="14.25" thickBot="1" x14ac:dyDescent="0.2">
      <c r="A254" s="96">
        <v>1051</v>
      </c>
      <c r="B254" s="96" t="s">
        <v>1679</v>
      </c>
      <c r="C254" s="96">
        <v>1051</v>
      </c>
      <c r="D254" s="97" t="s">
        <v>2978</v>
      </c>
      <c r="E254" s="97" t="s">
        <v>736</v>
      </c>
      <c r="F254" s="98" t="s">
        <v>3181</v>
      </c>
      <c r="G254" s="102" t="s">
        <v>3237</v>
      </c>
      <c r="H254" s="103" t="s">
        <v>3256</v>
      </c>
      <c r="I254" s="103" t="s">
        <v>3257</v>
      </c>
      <c r="J254" s="101"/>
      <c r="K254" s="101"/>
      <c r="L254" s="101"/>
      <c r="M254" s="101"/>
      <c r="N254" s="101"/>
      <c r="O254" s="101"/>
      <c r="P254" s="101"/>
      <c r="Q254" s="101">
        <v>1</v>
      </c>
    </row>
    <row r="255" spans="1:17" ht="14.25" thickBot="1" x14ac:dyDescent="0.2">
      <c r="A255" s="96">
        <v>1052</v>
      </c>
      <c r="B255" s="96" t="s">
        <v>2084</v>
      </c>
      <c r="C255" s="96">
        <v>1052</v>
      </c>
      <c r="D255" s="97" t="s">
        <v>2978</v>
      </c>
      <c r="E255" s="97" t="s">
        <v>736</v>
      </c>
      <c r="F255" s="98" t="s">
        <v>3181</v>
      </c>
      <c r="G255" s="102" t="s">
        <v>3237</v>
      </c>
      <c r="H255" s="103" t="s">
        <v>3256</v>
      </c>
      <c r="I255" s="103" t="s">
        <v>3258</v>
      </c>
      <c r="J255" s="101"/>
      <c r="K255" s="101"/>
      <c r="L255" s="101"/>
      <c r="M255" s="101"/>
      <c r="N255" s="101"/>
      <c r="O255" s="101"/>
      <c r="P255" s="101"/>
      <c r="Q255" s="101">
        <v>1</v>
      </c>
    </row>
    <row r="256" spans="1:17" ht="14.25" thickBot="1" x14ac:dyDescent="0.2">
      <c r="A256" s="96">
        <v>1061</v>
      </c>
      <c r="B256" s="96" t="s">
        <v>1680</v>
      </c>
      <c r="C256" s="96">
        <v>1061</v>
      </c>
      <c r="D256" s="97" t="s">
        <v>2978</v>
      </c>
      <c r="E256" s="97" t="s">
        <v>736</v>
      </c>
      <c r="F256" s="98" t="s">
        <v>3181</v>
      </c>
      <c r="G256" s="102" t="s">
        <v>3237</v>
      </c>
      <c r="H256" s="103" t="s">
        <v>3259</v>
      </c>
      <c r="I256" s="103" t="s">
        <v>3260</v>
      </c>
      <c r="J256" s="101"/>
      <c r="K256" s="101"/>
      <c r="L256" s="101"/>
      <c r="M256" s="101"/>
      <c r="N256" s="101"/>
      <c r="O256" s="101"/>
      <c r="P256" s="101"/>
      <c r="Q256" s="101">
        <v>1</v>
      </c>
    </row>
    <row r="257" spans="1:17" ht="14.25" thickBot="1" x14ac:dyDescent="0.2">
      <c r="A257" s="96">
        <v>1062</v>
      </c>
      <c r="B257" s="96" t="s">
        <v>2085</v>
      </c>
      <c r="C257" s="96">
        <v>1062</v>
      </c>
      <c r="D257" s="97" t="s">
        <v>2978</v>
      </c>
      <c r="E257" s="97" t="s">
        <v>736</v>
      </c>
      <c r="F257" s="98" t="s">
        <v>3181</v>
      </c>
      <c r="G257" s="102" t="s">
        <v>3237</v>
      </c>
      <c r="H257" s="103" t="s">
        <v>3259</v>
      </c>
      <c r="I257" s="103" t="s">
        <v>3261</v>
      </c>
      <c r="J257" s="101"/>
      <c r="K257" s="101"/>
      <c r="L257" s="101"/>
      <c r="M257" s="101"/>
      <c r="N257" s="101"/>
      <c r="O257" s="101"/>
      <c r="P257" s="101"/>
      <c r="Q257" s="101">
        <v>1</v>
      </c>
    </row>
    <row r="258" spans="1:17" ht="14.25" thickBot="1" x14ac:dyDescent="0.2">
      <c r="A258" s="96">
        <v>1063</v>
      </c>
      <c r="B258" s="96" t="s">
        <v>2444</v>
      </c>
      <c r="C258" s="96">
        <v>1063</v>
      </c>
      <c r="D258" s="97" t="s">
        <v>2978</v>
      </c>
      <c r="E258" s="97" t="s">
        <v>736</v>
      </c>
      <c r="F258" s="98" t="s">
        <v>3181</v>
      </c>
      <c r="G258" s="102" t="s">
        <v>3237</v>
      </c>
      <c r="H258" s="103" t="s">
        <v>3259</v>
      </c>
      <c r="I258" s="103" t="s">
        <v>3262</v>
      </c>
      <c r="J258" s="101"/>
      <c r="K258" s="101"/>
      <c r="L258" s="101"/>
      <c r="M258" s="101"/>
      <c r="N258" s="101"/>
      <c r="O258" s="101"/>
      <c r="P258" s="101"/>
      <c r="Q258" s="101">
        <v>1</v>
      </c>
    </row>
    <row r="259" spans="1:17" ht="14.25" thickBot="1" x14ac:dyDescent="0.2">
      <c r="A259" s="96">
        <v>1100</v>
      </c>
      <c r="B259" s="96" t="s">
        <v>1681</v>
      </c>
      <c r="C259" s="96">
        <v>1100</v>
      </c>
      <c r="D259" s="97" t="s">
        <v>721</v>
      </c>
      <c r="E259" s="97" t="s">
        <v>736</v>
      </c>
      <c r="F259" s="98" t="s">
        <v>3181</v>
      </c>
      <c r="G259" s="102" t="s">
        <v>3263</v>
      </c>
      <c r="H259" s="103" t="s">
        <v>3264</v>
      </c>
      <c r="I259" s="103" t="s">
        <v>3265</v>
      </c>
      <c r="J259" s="101"/>
      <c r="K259" s="101"/>
      <c r="L259" s="101"/>
      <c r="M259" s="101"/>
      <c r="N259" s="101"/>
      <c r="O259" s="101"/>
      <c r="P259" s="101"/>
      <c r="Q259" s="101">
        <v>1</v>
      </c>
    </row>
    <row r="260" spans="1:17" ht="14.25" thickBot="1" x14ac:dyDescent="0.2">
      <c r="A260" s="96">
        <v>1109</v>
      </c>
      <c r="B260" s="96" t="s">
        <v>2086</v>
      </c>
      <c r="C260" s="96">
        <v>1109</v>
      </c>
      <c r="D260" s="97" t="s">
        <v>721</v>
      </c>
      <c r="E260" s="97" t="s">
        <v>736</v>
      </c>
      <c r="F260" s="98" t="s">
        <v>3181</v>
      </c>
      <c r="G260" s="102" t="s">
        <v>3263</v>
      </c>
      <c r="H260" s="103" t="s">
        <v>3264</v>
      </c>
      <c r="I260" s="103" t="s">
        <v>3266</v>
      </c>
      <c r="J260" s="101"/>
      <c r="K260" s="101"/>
      <c r="L260" s="101"/>
      <c r="M260" s="101"/>
      <c r="N260" s="101"/>
      <c r="O260" s="101"/>
      <c r="P260" s="101"/>
      <c r="Q260" s="101">
        <v>1</v>
      </c>
    </row>
    <row r="261" spans="1:17" ht="14.25" thickBot="1" x14ac:dyDescent="0.2">
      <c r="A261" s="96">
        <v>1111</v>
      </c>
      <c r="B261" s="96" t="s">
        <v>1682</v>
      </c>
      <c r="C261" s="96">
        <v>1111</v>
      </c>
      <c r="D261" s="97" t="s">
        <v>721</v>
      </c>
      <c r="E261" s="97" t="s">
        <v>736</v>
      </c>
      <c r="F261" s="98" t="s">
        <v>3181</v>
      </c>
      <c r="G261" s="102" t="s">
        <v>3263</v>
      </c>
      <c r="H261" s="103" t="s">
        <v>3267</v>
      </c>
      <c r="I261" s="103" t="s">
        <v>3268</v>
      </c>
      <c r="J261" s="101"/>
      <c r="K261" s="101"/>
      <c r="L261" s="101"/>
      <c r="M261" s="101"/>
      <c r="N261" s="101"/>
      <c r="O261" s="101"/>
      <c r="P261" s="101"/>
      <c r="Q261" s="101">
        <v>1</v>
      </c>
    </row>
    <row r="262" spans="1:17" ht="14.25" thickBot="1" x14ac:dyDescent="0.2">
      <c r="A262" s="96">
        <v>1112</v>
      </c>
      <c r="B262" s="96" t="s">
        <v>2087</v>
      </c>
      <c r="C262" s="96">
        <v>1112</v>
      </c>
      <c r="D262" s="97" t="s">
        <v>721</v>
      </c>
      <c r="E262" s="97" t="s">
        <v>736</v>
      </c>
      <c r="F262" s="98" t="s">
        <v>3181</v>
      </c>
      <c r="G262" s="102" t="s">
        <v>3263</v>
      </c>
      <c r="H262" s="103" t="s">
        <v>3267</v>
      </c>
      <c r="I262" s="103" t="s">
        <v>3269</v>
      </c>
      <c r="J262" s="101"/>
      <c r="K262" s="101"/>
      <c r="L262" s="101"/>
      <c r="M262" s="101"/>
      <c r="N262" s="101"/>
      <c r="O262" s="101"/>
      <c r="P262" s="101"/>
      <c r="Q262" s="101">
        <v>1</v>
      </c>
    </row>
    <row r="263" spans="1:17" ht="14.25" thickBot="1" x14ac:dyDescent="0.2">
      <c r="A263" s="96">
        <v>1113</v>
      </c>
      <c r="B263" s="96" t="s">
        <v>2445</v>
      </c>
      <c r="C263" s="96">
        <v>1113</v>
      </c>
      <c r="D263" s="97" t="s">
        <v>721</v>
      </c>
      <c r="E263" s="97" t="s">
        <v>736</v>
      </c>
      <c r="F263" s="98" t="s">
        <v>3181</v>
      </c>
      <c r="G263" s="102" t="s">
        <v>3263</v>
      </c>
      <c r="H263" s="103" t="s">
        <v>3267</v>
      </c>
      <c r="I263" s="103" t="s">
        <v>3270</v>
      </c>
      <c r="J263" s="101"/>
      <c r="K263" s="101"/>
      <c r="L263" s="101"/>
      <c r="M263" s="101"/>
      <c r="N263" s="101"/>
      <c r="O263" s="101"/>
      <c r="P263" s="101"/>
      <c r="Q263" s="101">
        <v>1</v>
      </c>
    </row>
    <row r="264" spans="1:17" ht="14.25" thickBot="1" x14ac:dyDescent="0.2">
      <c r="A264" s="96">
        <v>1114</v>
      </c>
      <c r="B264" s="96" t="s">
        <v>2649</v>
      </c>
      <c r="C264" s="96">
        <v>1114</v>
      </c>
      <c r="D264" s="97" t="s">
        <v>721</v>
      </c>
      <c r="E264" s="97" t="s">
        <v>736</v>
      </c>
      <c r="F264" s="98" t="s">
        <v>3181</v>
      </c>
      <c r="G264" s="102" t="s">
        <v>3263</v>
      </c>
      <c r="H264" s="103" t="s">
        <v>3267</v>
      </c>
      <c r="I264" s="103" t="s">
        <v>3271</v>
      </c>
      <c r="J264" s="101"/>
      <c r="K264" s="101"/>
      <c r="L264" s="101"/>
      <c r="M264" s="101"/>
      <c r="N264" s="101"/>
      <c r="O264" s="101"/>
      <c r="P264" s="101"/>
      <c r="Q264" s="101">
        <v>1</v>
      </c>
    </row>
    <row r="265" spans="1:17" ht="14.25" thickBot="1" x14ac:dyDescent="0.2">
      <c r="A265" s="96">
        <v>1115</v>
      </c>
      <c r="B265" s="96" t="s">
        <v>2776</v>
      </c>
      <c r="C265" s="96">
        <v>1115</v>
      </c>
      <c r="D265" s="97" t="s">
        <v>721</v>
      </c>
      <c r="E265" s="97" t="s">
        <v>736</v>
      </c>
      <c r="F265" s="98" t="s">
        <v>3181</v>
      </c>
      <c r="G265" s="102" t="s">
        <v>3263</v>
      </c>
      <c r="H265" s="103" t="s">
        <v>3267</v>
      </c>
      <c r="I265" s="103" t="s">
        <v>3272</v>
      </c>
      <c r="J265" s="101"/>
      <c r="K265" s="101"/>
      <c r="L265" s="101"/>
      <c r="M265" s="101"/>
      <c r="N265" s="101"/>
      <c r="O265" s="101"/>
      <c r="P265" s="101"/>
      <c r="Q265" s="101">
        <v>1</v>
      </c>
    </row>
    <row r="266" spans="1:17" ht="14.25" thickBot="1" x14ac:dyDescent="0.2">
      <c r="A266" s="96">
        <v>1116</v>
      </c>
      <c r="B266" s="96" t="s">
        <v>2854</v>
      </c>
      <c r="C266" s="96">
        <v>1116</v>
      </c>
      <c r="D266" s="97" t="s">
        <v>721</v>
      </c>
      <c r="E266" s="97" t="s">
        <v>736</v>
      </c>
      <c r="F266" s="98" t="s">
        <v>3181</v>
      </c>
      <c r="G266" s="102" t="s">
        <v>3263</v>
      </c>
      <c r="H266" s="103" t="s">
        <v>3267</v>
      </c>
      <c r="I266" s="103" t="s">
        <v>3273</v>
      </c>
      <c r="J266" s="101"/>
      <c r="K266" s="101"/>
      <c r="L266" s="101"/>
      <c r="M266" s="101"/>
      <c r="N266" s="101"/>
      <c r="O266" s="101"/>
      <c r="P266" s="101"/>
      <c r="Q266" s="101">
        <v>1</v>
      </c>
    </row>
    <row r="267" spans="1:17" ht="14.25" thickBot="1" x14ac:dyDescent="0.2">
      <c r="A267" s="96">
        <v>1117</v>
      </c>
      <c r="B267" s="96" t="s">
        <v>2906</v>
      </c>
      <c r="C267" s="96">
        <v>1117</v>
      </c>
      <c r="D267" s="97" t="s">
        <v>721</v>
      </c>
      <c r="E267" s="97" t="s">
        <v>736</v>
      </c>
      <c r="F267" s="98" t="s">
        <v>3181</v>
      </c>
      <c r="G267" s="102" t="s">
        <v>3263</v>
      </c>
      <c r="H267" s="103" t="s">
        <v>3267</v>
      </c>
      <c r="I267" s="103" t="s">
        <v>3274</v>
      </c>
      <c r="J267" s="101"/>
      <c r="K267" s="101"/>
      <c r="L267" s="101"/>
      <c r="M267" s="101"/>
      <c r="N267" s="101"/>
      <c r="O267" s="101"/>
      <c r="P267" s="101"/>
      <c r="Q267" s="101">
        <v>1</v>
      </c>
    </row>
    <row r="268" spans="1:17" ht="14.25" thickBot="1" x14ac:dyDescent="0.2">
      <c r="A268" s="96">
        <v>1118</v>
      </c>
      <c r="B268" s="96" t="s">
        <v>2941</v>
      </c>
      <c r="C268" s="96">
        <v>1118</v>
      </c>
      <c r="D268" s="97" t="s">
        <v>721</v>
      </c>
      <c r="E268" s="97" t="s">
        <v>736</v>
      </c>
      <c r="F268" s="98" t="s">
        <v>3181</v>
      </c>
      <c r="G268" s="102" t="s">
        <v>3263</v>
      </c>
      <c r="H268" s="103" t="s">
        <v>3267</v>
      </c>
      <c r="I268" s="103" t="s">
        <v>3275</v>
      </c>
      <c r="J268" s="101"/>
      <c r="K268" s="101"/>
      <c r="L268" s="101"/>
      <c r="M268" s="101"/>
      <c r="N268" s="101"/>
      <c r="O268" s="101"/>
      <c r="P268" s="101"/>
      <c r="Q268" s="101">
        <v>1</v>
      </c>
    </row>
    <row r="269" spans="1:17" ht="14.25" thickBot="1" x14ac:dyDescent="0.2">
      <c r="A269" s="96">
        <v>1119</v>
      </c>
      <c r="B269" s="96" t="s">
        <v>2964</v>
      </c>
      <c r="C269" s="96">
        <v>1119</v>
      </c>
      <c r="D269" s="97" t="s">
        <v>721</v>
      </c>
      <c r="E269" s="97" t="s">
        <v>736</v>
      </c>
      <c r="F269" s="98" t="s">
        <v>3181</v>
      </c>
      <c r="G269" s="102" t="s">
        <v>3263</v>
      </c>
      <c r="H269" s="103" t="s">
        <v>3267</v>
      </c>
      <c r="I269" s="103" t="s">
        <v>3276</v>
      </c>
      <c r="J269" s="101"/>
      <c r="K269" s="101"/>
      <c r="L269" s="101"/>
      <c r="M269" s="101"/>
      <c r="N269" s="101"/>
      <c r="O269" s="101"/>
      <c r="P269" s="101"/>
      <c r="Q269" s="101">
        <v>1</v>
      </c>
    </row>
    <row r="270" spans="1:17" ht="14.25" thickBot="1" x14ac:dyDescent="0.2">
      <c r="A270" s="96">
        <v>1121</v>
      </c>
      <c r="B270" s="96" t="s">
        <v>1683</v>
      </c>
      <c r="C270" s="96">
        <v>1121</v>
      </c>
      <c r="D270" s="97" t="s">
        <v>721</v>
      </c>
      <c r="E270" s="97" t="s">
        <v>736</v>
      </c>
      <c r="F270" s="98" t="s">
        <v>3181</v>
      </c>
      <c r="G270" s="102" t="s">
        <v>3263</v>
      </c>
      <c r="H270" s="103" t="s">
        <v>3277</v>
      </c>
      <c r="I270" s="103" t="s">
        <v>3278</v>
      </c>
      <c r="J270" s="101"/>
      <c r="K270" s="101"/>
      <c r="L270" s="101"/>
      <c r="M270" s="101"/>
      <c r="N270" s="101"/>
      <c r="O270" s="101"/>
      <c r="P270" s="101"/>
      <c r="Q270" s="101">
        <v>1</v>
      </c>
    </row>
    <row r="271" spans="1:17" ht="14.25" thickBot="1" x14ac:dyDescent="0.2">
      <c r="A271" s="96">
        <v>1122</v>
      </c>
      <c r="B271" s="96" t="s">
        <v>2088</v>
      </c>
      <c r="C271" s="96">
        <v>1122</v>
      </c>
      <c r="D271" s="97" t="s">
        <v>721</v>
      </c>
      <c r="E271" s="97" t="s">
        <v>736</v>
      </c>
      <c r="F271" s="98" t="s">
        <v>3181</v>
      </c>
      <c r="G271" s="102" t="s">
        <v>3263</v>
      </c>
      <c r="H271" s="103" t="s">
        <v>3277</v>
      </c>
      <c r="I271" s="103" t="s">
        <v>3279</v>
      </c>
      <c r="J271" s="101"/>
      <c r="K271" s="101"/>
      <c r="L271" s="101"/>
      <c r="M271" s="101"/>
      <c r="N271" s="101"/>
      <c r="O271" s="101"/>
      <c r="P271" s="101"/>
      <c r="Q271" s="101">
        <v>1</v>
      </c>
    </row>
    <row r="272" spans="1:17" ht="14.25" thickBot="1" x14ac:dyDescent="0.2">
      <c r="A272" s="96">
        <v>1123</v>
      </c>
      <c r="B272" s="96" t="s">
        <v>2446</v>
      </c>
      <c r="C272" s="96">
        <v>1123</v>
      </c>
      <c r="D272" s="97" t="s">
        <v>721</v>
      </c>
      <c r="E272" s="97" t="s">
        <v>736</v>
      </c>
      <c r="F272" s="98" t="s">
        <v>3181</v>
      </c>
      <c r="G272" s="102" t="s">
        <v>3263</v>
      </c>
      <c r="H272" s="103" t="s">
        <v>3277</v>
      </c>
      <c r="I272" s="103" t="s">
        <v>3280</v>
      </c>
      <c r="J272" s="101"/>
      <c r="K272" s="101"/>
      <c r="L272" s="101"/>
      <c r="M272" s="101"/>
      <c r="N272" s="101"/>
      <c r="O272" s="101"/>
      <c r="P272" s="101"/>
      <c r="Q272" s="101">
        <v>1</v>
      </c>
    </row>
    <row r="273" spans="1:17" ht="14.25" thickBot="1" x14ac:dyDescent="0.2">
      <c r="A273" s="96">
        <v>1124</v>
      </c>
      <c r="B273" s="96" t="s">
        <v>2650</v>
      </c>
      <c r="C273" s="96">
        <v>1124</v>
      </c>
      <c r="D273" s="97" t="s">
        <v>721</v>
      </c>
      <c r="E273" s="97" t="s">
        <v>736</v>
      </c>
      <c r="F273" s="98" t="s">
        <v>3181</v>
      </c>
      <c r="G273" s="102" t="s">
        <v>3263</v>
      </c>
      <c r="H273" s="103" t="s">
        <v>3277</v>
      </c>
      <c r="I273" s="103" t="s">
        <v>3281</v>
      </c>
      <c r="J273" s="101"/>
      <c r="K273" s="101"/>
      <c r="L273" s="101"/>
      <c r="M273" s="101"/>
      <c r="N273" s="101"/>
      <c r="O273" s="101"/>
      <c r="P273" s="101"/>
      <c r="Q273" s="101">
        <v>1</v>
      </c>
    </row>
    <row r="274" spans="1:17" ht="14.25" thickBot="1" x14ac:dyDescent="0.2">
      <c r="A274" s="96">
        <v>1125</v>
      </c>
      <c r="B274" s="96" t="s">
        <v>2777</v>
      </c>
      <c r="C274" s="96">
        <v>1125</v>
      </c>
      <c r="D274" s="97" t="s">
        <v>721</v>
      </c>
      <c r="E274" s="97" t="s">
        <v>736</v>
      </c>
      <c r="F274" s="98" t="s">
        <v>3181</v>
      </c>
      <c r="G274" s="102" t="s">
        <v>3263</v>
      </c>
      <c r="H274" s="103" t="s">
        <v>3277</v>
      </c>
      <c r="I274" s="103" t="s">
        <v>3282</v>
      </c>
      <c r="J274" s="101"/>
      <c r="K274" s="101"/>
      <c r="L274" s="101"/>
      <c r="M274" s="101"/>
      <c r="N274" s="101"/>
      <c r="O274" s="101"/>
      <c r="P274" s="101"/>
      <c r="Q274" s="101">
        <v>1</v>
      </c>
    </row>
    <row r="275" spans="1:17" x14ac:dyDescent="0.15">
      <c r="A275" s="96">
        <v>1129</v>
      </c>
      <c r="B275" s="96" t="s">
        <v>2855</v>
      </c>
      <c r="C275" s="96">
        <v>1129</v>
      </c>
      <c r="D275" s="97" t="s">
        <v>721</v>
      </c>
      <c r="E275" s="97" t="s">
        <v>736</v>
      </c>
      <c r="F275" s="103" t="s">
        <v>3181</v>
      </c>
      <c r="G275" s="102" t="s">
        <v>3263</v>
      </c>
      <c r="H275" s="103" t="s">
        <v>3277</v>
      </c>
      <c r="I275" s="103" t="s">
        <v>3283</v>
      </c>
      <c r="J275" s="101"/>
      <c r="K275" s="101"/>
      <c r="L275" s="101"/>
      <c r="M275" s="101"/>
      <c r="N275" s="101"/>
      <c r="O275" s="101"/>
      <c r="P275" s="101"/>
      <c r="Q275" s="101">
        <v>1</v>
      </c>
    </row>
    <row r="276" spans="1:17" ht="14.25" thickBot="1" x14ac:dyDescent="0.2">
      <c r="A276" s="96">
        <v>1131</v>
      </c>
      <c r="B276" s="96" t="s">
        <v>1684</v>
      </c>
      <c r="C276" s="96">
        <v>1131</v>
      </c>
      <c r="D276" s="97" t="s">
        <v>721</v>
      </c>
      <c r="E276" s="97" t="s">
        <v>736</v>
      </c>
      <c r="F276" s="98" t="s">
        <v>3181</v>
      </c>
      <c r="G276" s="104" t="s">
        <v>3263</v>
      </c>
      <c r="H276" s="105" t="s">
        <v>3284</v>
      </c>
      <c r="I276" s="105" t="s">
        <v>3285</v>
      </c>
      <c r="J276" s="101"/>
      <c r="K276" s="101"/>
      <c r="L276" s="101"/>
      <c r="M276" s="101"/>
      <c r="N276" s="101"/>
      <c r="O276" s="101"/>
      <c r="P276" s="101"/>
      <c r="Q276" s="101">
        <v>1</v>
      </c>
    </row>
    <row r="277" spans="1:17" ht="14.25" thickBot="1" x14ac:dyDescent="0.2">
      <c r="A277" s="96">
        <v>1132</v>
      </c>
      <c r="B277" s="96" t="s">
        <v>2089</v>
      </c>
      <c r="C277" s="96">
        <v>1132</v>
      </c>
      <c r="D277" s="97" t="s">
        <v>721</v>
      </c>
      <c r="E277" s="97" t="s">
        <v>736</v>
      </c>
      <c r="F277" s="98" t="s">
        <v>3181</v>
      </c>
      <c r="G277" s="99" t="s">
        <v>3263</v>
      </c>
      <c r="H277" s="100" t="s">
        <v>3284</v>
      </c>
      <c r="I277" s="100" t="s">
        <v>3286</v>
      </c>
      <c r="J277" s="101"/>
      <c r="K277" s="101"/>
      <c r="L277" s="101"/>
      <c r="M277" s="101"/>
      <c r="N277" s="101"/>
      <c r="O277" s="101"/>
      <c r="P277" s="101"/>
      <c r="Q277" s="101">
        <v>1</v>
      </c>
    </row>
    <row r="278" spans="1:17" ht="14.25" thickBot="1" x14ac:dyDescent="0.2">
      <c r="A278" s="96">
        <v>1133</v>
      </c>
      <c r="B278" s="96" t="s">
        <v>2447</v>
      </c>
      <c r="C278" s="96">
        <v>1133</v>
      </c>
      <c r="D278" s="97" t="s">
        <v>721</v>
      </c>
      <c r="E278" s="97" t="s">
        <v>736</v>
      </c>
      <c r="F278" s="98" t="s">
        <v>3181</v>
      </c>
      <c r="G278" s="102" t="s">
        <v>3263</v>
      </c>
      <c r="H278" s="103" t="s">
        <v>3284</v>
      </c>
      <c r="I278" s="103" t="s">
        <v>3287</v>
      </c>
      <c r="J278" s="101"/>
      <c r="K278" s="101"/>
      <c r="L278" s="101"/>
      <c r="M278" s="101"/>
      <c r="N278" s="101"/>
      <c r="O278" s="101"/>
      <c r="P278" s="101"/>
      <c r="Q278" s="101">
        <v>1</v>
      </c>
    </row>
    <row r="279" spans="1:17" ht="14.25" thickBot="1" x14ac:dyDescent="0.2">
      <c r="A279" s="96">
        <v>1141</v>
      </c>
      <c r="B279" s="96" t="s">
        <v>1685</v>
      </c>
      <c r="C279" s="96">
        <v>1141</v>
      </c>
      <c r="D279" s="97" t="s">
        <v>721</v>
      </c>
      <c r="E279" s="97" t="s">
        <v>736</v>
      </c>
      <c r="F279" s="98" t="s">
        <v>3181</v>
      </c>
      <c r="G279" s="102" t="s">
        <v>3263</v>
      </c>
      <c r="H279" s="103" t="s">
        <v>3288</v>
      </c>
      <c r="I279" s="103" t="s">
        <v>3289</v>
      </c>
      <c r="J279" s="101"/>
      <c r="K279" s="101"/>
      <c r="L279" s="101"/>
      <c r="M279" s="101"/>
      <c r="N279" s="101"/>
      <c r="O279" s="101"/>
      <c r="P279" s="101"/>
      <c r="Q279" s="101">
        <v>1</v>
      </c>
    </row>
    <row r="280" spans="1:17" ht="14.25" thickBot="1" x14ac:dyDescent="0.2">
      <c r="A280" s="96">
        <v>1142</v>
      </c>
      <c r="B280" s="96" t="s">
        <v>2090</v>
      </c>
      <c r="C280" s="96">
        <v>1142</v>
      </c>
      <c r="D280" s="97" t="s">
        <v>721</v>
      </c>
      <c r="E280" s="97" t="s">
        <v>736</v>
      </c>
      <c r="F280" s="98" t="s">
        <v>3181</v>
      </c>
      <c r="G280" s="102" t="s">
        <v>3263</v>
      </c>
      <c r="H280" s="103" t="s">
        <v>3288</v>
      </c>
      <c r="I280" s="103" t="s">
        <v>3290</v>
      </c>
      <c r="J280" s="101"/>
      <c r="K280" s="101"/>
      <c r="L280" s="101"/>
      <c r="M280" s="101"/>
      <c r="N280" s="101"/>
      <c r="O280" s="101"/>
      <c r="P280" s="101"/>
      <c r="Q280" s="101">
        <v>1</v>
      </c>
    </row>
    <row r="281" spans="1:17" ht="14.25" thickBot="1" x14ac:dyDescent="0.2">
      <c r="A281" s="96">
        <v>1143</v>
      </c>
      <c r="B281" s="96" t="s">
        <v>2448</v>
      </c>
      <c r="C281" s="96">
        <v>1143</v>
      </c>
      <c r="D281" s="97" t="s">
        <v>721</v>
      </c>
      <c r="E281" s="97" t="s">
        <v>736</v>
      </c>
      <c r="F281" s="98" t="s">
        <v>3181</v>
      </c>
      <c r="G281" s="102" t="s">
        <v>3263</v>
      </c>
      <c r="H281" s="103" t="s">
        <v>3288</v>
      </c>
      <c r="I281" s="103" t="s">
        <v>3291</v>
      </c>
      <c r="J281" s="101"/>
      <c r="K281" s="101"/>
      <c r="L281" s="101"/>
      <c r="M281" s="101"/>
      <c r="N281" s="101"/>
      <c r="O281" s="101"/>
      <c r="P281" s="101"/>
      <c r="Q281" s="101">
        <v>1</v>
      </c>
    </row>
    <row r="282" spans="1:17" ht="14.25" thickBot="1" x14ac:dyDescent="0.2">
      <c r="A282" s="96">
        <v>1144</v>
      </c>
      <c r="B282" s="96" t="s">
        <v>2651</v>
      </c>
      <c r="C282" s="96">
        <v>1144</v>
      </c>
      <c r="D282" s="97" t="s">
        <v>721</v>
      </c>
      <c r="E282" s="97" t="s">
        <v>736</v>
      </c>
      <c r="F282" s="98" t="s">
        <v>3181</v>
      </c>
      <c r="G282" s="102" t="s">
        <v>3263</v>
      </c>
      <c r="H282" s="103" t="s">
        <v>3288</v>
      </c>
      <c r="I282" s="103" t="s">
        <v>3292</v>
      </c>
      <c r="J282" s="101"/>
      <c r="K282" s="101"/>
      <c r="L282" s="101"/>
      <c r="M282" s="101"/>
      <c r="N282" s="101"/>
      <c r="O282" s="101"/>
      <c r="P282" s="101"/>
      <c r="Q282" s="101">
        <v>1</v>
      </c>
    </row>
    <row r="283" spans="1:17" ht="14.25" thickBot="1" x14ac:dyDescent="0.2">
      <c r="A283" s="96">
        <v>1145</v>
      </c>
      <c r="B283" s="96" t="s">
        <v>2778</v>
      </c>
      <c r="C283" s="96">
        <v>1145</v>
      </c>
      <c r="D283" s="97" t="s">
        <v>721</v>
      </c>
      <c r="E283" s="97" t="s">
        <v>736</v>
      </c>
      <c r="F283" s="98" t="s">
        <v>3181</v>
      </c>
      <c r="G283" s="102" t="s">
        <v>3263</v>
      </c>
      <c r="H283" s="103" t="s">
        <v>3288</v>
      </c>
      <c r="I283" s="103" t="s">
        <v>3293</v>
      </c>
      <c r="J283" s="101"/>
      <c r="K283" s="101"/>
      <c r="L283" s="101"/>
      <c r="M283" s="101"/>
      <c r="N283" s="101"/>
      <c r="O283" s="101"/>
      <c r="P283" s="101"/>
      <c r="Q283" s="101">
        <v>1</v>
      </c>
    </row>
    <row r="284" spans="1:17" ht="14.25" thickBot="1" x14ac:dyDescent="0.2">
      <c r="A284" s="96">
        <v>1146</v>
      </c>
      <c r="B284" s="96" t="s">
        <v>2856</v>
      </c>
      <c r="C284" s="96">
        <v>1146</v>
      </c>
      <c r="D284" s="97" t="s">
        <v>721</v>
      </c>
      <c r="E284" s="97" t="s">
        <v>736</v>
      </c>
      <c r="F284" s="98" t="s">
        <v>3181</v>
      </c>
      <c r="G284" s="102" t="s">
        <v>3263</v>
      </c>
      <c r="H284" s="103" t="s">
        <v>3288</v>
      </c>
      <c r="I284" s="103" t="s">
        <v>3294</v>
      </c>
      <c r="J284" s="101"/>
      <c r="K284" s="101"/>
      <c r="L284" s="101"/>
      <c r="M284" s="101"/>
      <c r="N284" s="101"/>
      <c r="O284" s="101"/>
      <c r="P284" s="101"/>
      <c r="Q284" s="101">
        <v>1</v>
      </c>
    </row>
    <row r="285" spans="1:17" ht="14.25" thickBot="1" x14ac:dyDescent="0.2">
      <c r="A285" s="96">
        <v>1147</v>
      </c>
      <c r="B285" s="96" t="s">
        <v>2907</v>
      </c>
      <c r="C285" s="96">
        <v>1147</v>
      </c>
      <c r="D285" s="97" t="s">
        <v>721</v>
      </c>
      <c r="E285" s="97" t="s">
        <v>736</v>
      </c>
      <c r="F285" s="98" t="s">
        <v>3181</v>
      </c>
      <c r="G285" s="102" t="s">
        <v>3263</v>
      </c>
      <c r="H285" s="103" t="s">
        <v>3288</v>
      </c>
      <c r="I285" s="103" t="s">
        <v>3295</v>
      </c>
      <c r="J285" s="101"/>
      <c r="K285" s="101"/>
      <c r="L285" s="101"/>
      <c r="M285" s="101"/>
      <c r="N285" s="101"/>
      <c r="O285" s="101"/>
      <c r="P285" s="101"/>
      <c r="Q285" s="101">
        <v>1</v>
      </c>
    </row>
    <row r="286" spans="1:17" ht="14.25" thickBot="1" x14ac:dyDescent="0.2">
      <c r="A286" s="96">
        <v>1148</v>
      </c>
      <c r="B286" s="96" t="s">
        <v>2942</v>
      </c>
      <c r="C286" s="96">
        <v>1148</v>
      </c>
      <c r="D286" s="97" t="s">
        <v>721</v>
      </c>
      <c r="E286" s="97" t="s">
        <v>736</v>
      </c>
      <c r="F286" s="98" t="s">
        <v>3181</v>
      </c>
      <c r="G286" s="102" t="s">
        <v>3263</v>
      </c>
      <c r="H286" s="103" t="s">
        <v>3288</v>
      </c>
      <c r="I286" s="103" t="s">
        <v>3296</v>
      </c>
      <c r="J286" s="101"/>
      <c r="K286" s="101"/>
      <c r="L286" s="101"/>
      <c r="M286" s="101"/>
      <c r="N286" s="101"/>
      <c r="O286" s="101"/>
      <c r="P286" s="101"/>
      <c r="Q286" s="101">
        <v>1</v>
      </c>
    </row>
    <row r="287" spans="1:17" ht="14.25" thickBot="1" x14ac:dyDescent="0.2">
      <c r="A287" s="96">
        <v>1151</v>
      </c>
      <c r="B287" s="96" t="s">
        <v>1686</v>
      </c>
      <c r="C287" s="96">
        <v>1151</v>
      </c>
      <c r="D287" s="97" t="s">
        <v>721</v>
      </c>
      <c r="E287" s="97" t="s">
        <v>736</v>
      </c>
      <c r="F287" s="98" t="s">
        <v>3181</v>
      </c>
      <c r="G287" s="102" t="s">
        <v>3263</v>
      </c>
      <c r="H287" s="103" t="s">
        <v>3297</v>
      </c>
      <c r="I287" s="103" t="s">
        <v>3298</v>
      </c>
      <c r="J287" s="101"/>
      <c r="K287" s="101"/>
      <c r="L287" s="101"/>
      <c r="M287" s="101"/>
      <c r="N287" s="101"/>
      <c r="O287" s="101"/>
      <c r="P287" s="101"/>
      <c r="Q287" s="101">
        <v>1</v>
      </c>
    </row>
    <row r="288" spans="1:17" ht="14.25" thickBot="1" x14ac:dyDescent="0.2">
      <c r="A288" s="96">
        <v>1152</v>
      </c>
      <c r="B288" s="96" t="s">
        <v>2091</v>
      </c>
      <c r="C288" s="96">
        <v>1152</v>
      </c>
      <c r="D288" s="97" t="s">
        <v>721</v>
      </c>
      <c r="E288" s="97" t="s">
        <v>736</v>
      </c>
      <c r="F288" s="98" t="s">
        <v>3181</v>
      </c>
      <c r="G288" s="102" t="s">
        <v>3263</v>
      </c>
      <c r="H288" s="103" t="s">
        <v>3297</v>
      </c>
      <c r="I288" s="103" t="s">
        <v>3299</v>
      </c>
      <c r="J288" s="101"/>
      <c r="K288" s="101"/>
      <c r="L288" s="101"/>
      <c r="M288" s="101"/>
      <c r="N288" s="101"/>
      <c r="O288" s="101"/>
      <c r="P288" s="101"/>
      <c r="Q288" s="101">
        <v>1</v>
      </c>
    </row>
    <row r="289" spans="1:17" ht="14.25" thickBot="1" x14ac:dyDescent="0.2">
      <c r="A289" s="96">
        <v>1153</v>
      </c>
      <c r="B289" s="96" t="s">
        <v>2449</v>
      </c>
      <c r="C289" s="96">
        <v>1153</v>
      </c>
      <c r="D289" s="97" t="s">
        <v>721</v>
      </c>
      <c r="E289" s="97" t="s">
        <v>736</v>
      </c>
      <c r="F289" s="98" t="s">
        <v>3181</v>
      </c>
      <c r="G289" s="102" t="s">
        <v>3263</v>
      </c>
      <c r="H289" s="103" t="s">
        <v>3297</v>
      </c>
      <c r="I289" s="103" t="s">
        <v>3300</v>
      </c>
      <c r="J289" s="101"/>
      <c r="K289" s="101"/>
      <c r="L289" s="101"/>
      <c r="M289" s="101"/>
      <c r="N289" s="101"/>
      <c r="O289" s="101"/>
      <c r="P289" s="101"/>
      <c r="Q289" s="101">
        <v>1</v>
      </c>
    </row>
    <row r="290" spans="1:17" ht="14.25" thickBot="1" x14ac:dyDescent="0.2">
      <c r="A290" s="96">
        <v>1154</v>
      </c>
      <c r="B290" s="96" t="s">
        <v>2652</v>
      </c>
      <c r="C290" s="96">
        <v>1154</v>
      </c>
      <c r="D290" s="97" t="s">
        <v>721</v>
      </c>
      <c r="E290" s="97" t="s">
        <v>736</v>
      </c>
      <c r="F290" s="98" t="s">
        <v>3181</v>
      </c>
      <c r="G290" s="102" t="s">
        <v>3263</v>
      </c>
      <c r="H290" s="103" t="s">
        <v>3297</v>
      </c>
      <c r="I290" s="103" t="s">
        <v>3301</v>
      </c>
      <c r="J290" s="101"/>
      <c r="K290" s="101"/>
      <c r="L290" s="101"/>
      <c r="M290" s="101"/>
      <c r="N290" s="101"/>
      <c r="O290" s="101"/>
      <c r="P290" s="101"/>
      <c r="Q290" s="101">
        <v>1</v>
      </c>
    </row>
    <row r="291" spans="1:17" ht="14.25" thickBot="1" x14ac:dyDescent="0.2">
      <c r="A291" s="96">
        <v>1155</v>
      </c>
      <c r="B291" s="96" t="s">
        <v>2779</v>
      </c>
      <c r="C291" s="96">
        <v>1155</v>
      </c>
      <c r="D291" s="97" t="s">
        <v>721</v>
      </c>
      <c r="E291" s="97" t="s">
        <v>736</v>
      </c>
      <c r="F291" s="98" t="s">
        <v>3181</v>
      </c>
      <c r="G291" s="102" t="s">
        <v>3263</v>
      </c>
      <c r="H291" s="103" t="s">
        <v>3297</v>
      </c>
      <c r="I291" s="103" t="s">
        <v>3302</v>
      </c>
      <c r="J291" s="101"/>
      <c r="K291" s="101"/>
      <c r="L291" s="101"/>
      <c r="M291" s="101"/>
      <c r="N291" s="101"/>
      <c r="O291" s="101"/>
      <c r="P291" s="101"/>
      <c r="Q291" s="101">
        <v>1</v>
      </c>
    </row>
    <row r="292" spans="1:17" ht="14.25" thickBot="1" x14ac:dyDescent="0.2">
      <c r="A292" s="96">
        <v>1156</v>
      </c>
      <c r="B292" s="96" t="s">
        <v>2857</v>
      </c>
      <c r="C292" s="96">
        <v>1156</v>
      </c>
      <c r="D292" s="97" t="s">
        <v>721</v>
      </c>
      <c r="E292" s="97" t="s">
        <v>736</v>
      </c>
      <c r="F292" s="98" t="s">
        <v>3181</v>
      </c>
      <c r="G292" s="102" t="s">
        <v>3263</v>
      </c>
      <c r="H292" s="103" t="s">
        <v>3297</v>
      </c>
      <c r="I292" s="103" t="s">
        <v>3303</v>
      </c>
      <c r="J292" s="101"/>
      <c r="K292" s="101"/>
      <c r="L292" s="101"/>
      <c r="M292" s="101"/>
      <c r="N292" s="101"/>
      <c r="O292" s="101"/>
      <c r="P292" s="101"/>
      <c r="Q292" s="101">
        <v>1</v>
      </c>
    </row>
    <row r="293" spans="1:17" ht="14.25" thickBot="1" x14ac:dyDescent="0.2">
      <c r="A293" s="96">
        <v>1157</v>
      </c>
      <c r="B293" s="96" t="s">
        <v>2908</v>
      </c>
      <c r="C293" s="96">
        <v>1157</v>
      </c>
      <c r="D293" s="97" t="s">
        <v>721</v>
      </c>
      <c r="E293" s="97" t="s">
        <v>736</v>
      </c>
      <c r="F293" s="98" t="s">
        <v>3181</v>
      </c>
      <c r="G293" s="102" t="s">
        <v>3263</v>
      </c>
      <c r="H293" s="103" t="s">
        <v>3297</v>
      </c>
      <c r="I293" s="103" t="s">
        <v>3304</v>
      </c>
      <c r="J293" s="101"/>
      <c r="K293" s="101"/>
      <c r="L293" s="101"/>
      <c r="M293" s="101"/>
      <c r="N293" s="101"/>
      <c r="O293" s="101"/>
      <c r="P293" s="101"/>
      <c r="Q293" s="101">
        <v>1</v>
      </c>
    </row>
    <row r="294" spans="1:17" ht="14.25" thickBot="1" x14ac:dyDescent="0.2">
      <c r="A294" s="96">
        <v>1158</v>
      </c>
      <c r="B294" s="96" t="s">
        <v>2943</v>
      </c>
      <c r="C294" s="96">
        <v>1158</v>
      </c>
      <c r="D294" s="97" t="s">
        <v>721</v>
      </c>
      <c r="E294" s="97" t="s">
        <v>736</v>
      </c>
      <c r="F294" s="98" t="s">
        <v>3181</v>
      </c>
      <c r="G294" s="102" t="s">
        <v>3263</v>
      </c>
      <c r="H294" s="103" t="s">
        <v>3297</v>
      </c>
      <c r="I294" s="103" t="s">
        <v>3305</v>
      </c>
      <c r="J294" s="101"/>
      <c r="K294" s="101"/>
      <c r="L294" s="101"/>
      <c r="M294" s="101"/>
      <c r="N294" s="101"/>
      <c r="O294" s="101"/>
      <c r="P294" s="101"/>
      <c r="Q294" s="101">
        <v>1</v>
      </c>
    </row>
    <row r="295" spans="1:17" ht="14.25" thickBot="1" x14ac:dyDescent="0.2">
      <c r="A295" s="96">
        <v>1159</v>
      </c>
      <c r="B295" s="96" t="s">
        <v>2965</v>
      </c>
      <c r="C295" s="96">
        <v>1159</v>
      </c>
      <c r="D295" s="97" t="s">
        <v>721</v>
      </c>
      <c r="E295" s="97" t="s">
        <v>736</v>
      </c>
      <c r="F295" s="98" t="s">
        <v>3181</v>
      </c>
      <c r="G295" s="102" t="s">
        <v>3263</v>
      </c>
      <c r="H295" s="103" t="s">
        <v>3297</v>
      </c>
      <c r="I295" s="103" t="s">
        <v>3306</v>
      </c>
      <c r="J295" s="101"/>
      <c r="K295" s="101"/>
      <c r="L295" s="101"/>
      <c r="M295" s="101"/>
      <c r="N295" s="101"/>
      <c r="O295" s="101"/>
      <c r="P295" s="101"/>
      <c r="Q295" s="101">
        <v>1</v>
      </c>
    </row>
    <row r="296" spans="1:17" ht="14.25" thickBot="1" x14ac:dyDescent="0.2">
      <c r="A296" s="96">
        <v>1161</v>
      </c>
      <c r="B296" s="96" t="s">
        <v>1687</v>
      </c>
      <c r="C296" s="96">
        <v>1161</v>
      </c>
      <c r="D296" s="97" t="s">
        <v>721</v>
      </c>
      <c r="E296" s="97" t="s">
        <v>736</v>
      </c>
      <c r="F296" s="98" t="s">
        <v>3181</v>
      </c>
      <c r="G296" s="102" t="s">
        <v>3263</v>
      </c>
      <c r="H296" s="103" t="s">
        <v>3307</v>
      </c>
      <c r="I296" s="103" t="s">
        <v>3308</v>
      </c>
      <c r="J296" s="101"/>
      <c r="K296" s="101"/>
      <c r="L296" s="101"/>
      <c r="M296" s="101"/>
      <c r="N296" s="101"/>
      <c r="O296" s="101"/>
      <c r="P296" s="101"/>
      <c r="Q296" s="101">
        <v>1</v>
      </c>
    </row>
    <row r="297" spans="1:17" ht="14.25" thickBot="1" x14ac:dyDescent="0.2">
      <c r="A297" s="96">
        <v>1162</v>
      </c>
      <c r="B297" s="96" t="s">
        <v>2092</v>
      </c>
      <c r="C297" s="96">
        <v>1162</v>
      </c>
      <c r="D297" s="97" t="s">
        <v>721</v>
      </c>
      <c r="E297" s="97" t="s">
        <v>736</v>
      </c>
      <c r="F297" s="98" t="s">
        <v>3181</v>
      </c>
      <c r="G297" s="102" t="s">
        <v>3263</v>
      </c>
      <c r="H297" s="103" t="s">
        <v>3307</v>
      </c>
      <c r="I297" s="103" t="s">
        <v>3309</v>
      </c>
      <c r="J297" s="101"/>
      <c r="K297" s="101"/>
      <c r="L297" s="101"/>
      <c r="M297" s="101"/>
      <c r="N297" s="101"/>
      <c r="O297" s="101"/>
      <c r="P297" s="101"/>
      <c r="Q297" s="101">
        <v>1</v>
      </c>
    </row>
    <row r="298" spans="1:17" ht="14.25" thickBot="1" x14ac:dyDescent="0.2">
      <c r="A298" s="96">
        <v>1163</v>
      </c>
      <c r="B298" s="96" t="s">
        <v>2450</v>
      </c>
      <c r="C298" s="96">
        <v>1163</v>
      </c>
      <c r="D298" s="97" t="s">
        <v>721</v>
      </c>
      <c r="E298" s="97" t="s">
        <v>736</v>
      </c>
      <c r="F298" s="98" t="s">
        <v>3181</v>
      </c>
      <c r="G298" s="102" t="s">
        <v>3263</v>
      </c>
      <c r="H298" s="103" t="s">
        <v>3307</v>
      </c>
      <c r="I298" s="103" t="s">
        <v>3310</v>
      </c>
      <c r="J298" s="101"/>
      <c r="K298" s="101"/>
      <c r="L298" s="101"/>
      <c r="M298" s="101"/>
      <c r="N298" s="101"/>
      <c r="O298" s="101"/>
      <c r="P298" s="101"/>
      <c r="Q298" s="101">
        <v>1</v>
      </c>
    </row>
    <row r="299" spans="1:17" ht="14.25" thickBot="1" x14ac:dyDescent="0.2">
      <c r="A299" s="96">
        <v>1164</v>
      </c>
      <c r="B299" s="96" t="s">
        <v>2653</v>
      </c>
      <c r="C299" s="96">
        <v>1164</v>
      </c>
      <c r="D299" s="97" t="s">
        <v>721</v>
      </c>
      <c r="E299" s="97" t="s">
        <v>736</v>
      </c>
      <c r="F299" s="98" t="s">
        <v>3181</v>
      </c>
      <c r="G299" s="102" t="s">
        <v>3263</v>
      </c>
      <c r="H299" s="103" t="s">
        <v>3307</v>
      </c>
      <c r="I299" s="103" t="s">
        <v>3311</v>
      </c>
      <c r="J299" s="101"/>
      <c r="K299" s="101"/>
      <c r="L299" s="101"/>
      <c r="M299" s="101"/>
      <c r="N299" s="101"/>
      <c r="O299" s="101"/>
      <c r="P299" s="101"/>
      <c r="Q299" s="101">
        <v>1</v>
      </c>
    </row>
    <row r="300" spans="1:17" ht="14.25" thickBot="1" x14ac:dyDescent="0.2">
      <c r="A300" s="96">
        <v>1165</v>
      </c>
      <c r="B300" s="96" t="s">
        <v>2780</v>
      </c>
      <c r="C300" s="96">
        <v>1165</v>
      </c>
      <c r="D300" s="97" t="s">
        <v>721</v>
      </c>
      <c r="E300" s="97" t="s">
        <v>736</v>
      </c>
      <c r="F300" s="98" t="s">
        <v>3181</v>
      </c>
      <c r="G300" s="102" t="s">
        <v>3263</v>
      </c>
      <c r="H300" s="103" t="s">
        <v>3307</v>
      </c>
      <c r="I300" s="103" t="s">
        <v>3312</v>
      </c>
      <c r="J300" s="101"/>
      <c r="K300" s="101"/>
      <c r="L300" s="101"/>
      <c r="M300" s="101"/>
      <c r="N300" s="101"/>
      <c r="O300" s="101"/>
      <c r="P300" s="101"/>
      <c r="Q300" s="101">
        <v>1</v>
      </c>
    </row>
    <row r="301" spans="1:17" ht="14.25" thickBot="1" x14ac:dyDescent="0.2">
      <c r="A301" s="96">
        <v>1166</v>
      </c>
      <c r="B301" s="96" t="s">
        <v>2858</v>
      </c>
      <c r="C301" s="96">
        <v>1166</v>
      </c>
      <c r="D301" s="97" t="s">
        <v>721</v>
      </c>
      <c r="E301" s="97" t="s">
        <v>736</v>
      </c>
      <c r="F301" s="98" t="s">
        <v>3181</v>
      </c>
      <c r="G301" s="102" t="s">
        <v>3263</v>
      </c>
      <c r="H301" s="103" t="s">
        <v>3307</v>
      </c>
      <c r="I301" s="103" t="s">
        <v>3313</v>
      </c>
      <c r="J301" s="101"/>
      <c r="K301" s="101"/>
      <c r="L301" s="101"/>
      <c r="M301" s="101"/>
      <c r="N301" s="101"/>
      <c r="O301" s="101"/>
      <c r="P301" s="101"/>
      <c r="Q301" s="101">
        <v>1</v>
      </c>
    </row>
    <row r="302" spans="1:17" ht="14.25" thickBot="1" x14ac:dyDescent="0.2">
      <c r="A302" s="96">
        <v>1167</v>
      </c>
      <c r="B302" s="96" t="s">
        <v>2909</v>
      </c>
      <c r="C302" s="96">
        <v>1167</v>
      </c>
      <c r="D302" s="97" t="s">
        <v>721</v>
      </c>
      <c r="E302" s="97" t="s">
        <v>736</v>
      </c>
      <c r="F302" s="98" t="s">
        <v>3181</v>
      </c>
      <c r="G302" s="102" t="s">
        <v>3263</v>
      </c>
      <c r="H302" s="103" t="s">
        <v>3307</v>
      </c>
      <c r="I302" s="103" t="s">
        <v>3314</v>
      </c>
      <c r="J302" s="101"/>
      <c r="K302" s="101"/>
      <c r="L302" s="101"/>
      <c r="M302" s="101"/>
      <c r="N302" s="101"/>
      <c r="O302" s="101"/>
      <c r="P302" s="101"/>
      <c r="Q302" s="101">
        <v>1</v>
      </c>
    </row>
    <row r="303" spans="1:17" ht="14.25" thickBot="1" x14ac:dyDescent="0.2">
      <c r="A303" s="96">
        <v>1168</v>
      </c>
      <c r="B303" s="96" t="s">
        <v>2944</v>
      </c>
      <c r="C303" s="96">
        <v>1168</v>
      </c>
      <c r="D303" s="97" t="s">
        <v>721</v>
      </c>
      <c r="E303" s="97" t="s">
        <v>736</v>
      </c>
      <c r="F303" s="98" t="s">
        <v>3181</v>
      </c>
      <c r="G303" s="102" t="s">
        <v>3263</v>
      </c>
      <c r="H303" s="103" t="s">
        <v>3307</v>
      </c>
      <c r="I303" s="103" t="s">
        <v>3315</v>
      </c>
      <c r="J303" s="101"/>
      <c r="K303" s="101"/>
      <c r="L303" s="101"/>
      <c r="M303" s="101"/>
      <c r="N303" s="101"/>
      <c r="O303" s="101"/>
      <c r="P303" s="101"/>
      <c r="Q303" s="101">
        <v>1</v>
      </c>
    </row>
    <row r="304" spans="1:17" ht="14.25" thickBot="1" x14ac:dyDescent="0.2">
      <c r="A304" s="96">
        <v>1169</v>
      </c>
      <c r="B304" s="96" t="s">
        <v>2966</v>
      </c>
      <c r="C304" s="96">
        <v>1169</v>
      </c>
      <c r="D304" s="97" t="s">
        <v>721</v>
      </c>
      <c r="E304" s="97" t="s">
        <v>736</v>
      </c>
      <c r="F304" s="98" t="s">
        <v>3181</v>
      </c>
      <c r="G304" s="102" t="s">
        <v>3263</v>
      </c>
      <c r="H304" s="103" t="s">
        <v>3307</v>
      </c>
      <c r="I304" s="103" t="s">
        <v>3316</v>
      </c>
      <c r="J304" s="101"/>
      <c r="K304" s="101"/>
      <c r="L304" s="101"/>
      <c r="M304" s="101"/>
      <c r="N304" s="101"/>
      <c r="O304" s="101"/>
      <c r="P304" s="101"/>
      <c r="Q304" s="101">
        <v>1</v>
      </c>
    </row>
    <row r="305" spans="1:17" ht="14.25" thickBot="1" x14ac:dyDescent="0.2">
      <c r="A305" s="96">
        <v>1171</v>
      </c>
      <c r="B305" s="96" t="s">
        <v>1688</v>
      </c>
      <c r="C305" s="96">
        <v>1171</v>
      </c>
      <c r="D305" s="97" t="s">
        <v>721</v>
      </c>
      <c r="E305" s="97" t="s">
        <v>736</v>
      </c>
      <c r="F305" s="98" t="s">
        <v>3181</v>
      </c>
      <c r="G305" s="102" t="s">
        <v>3263</v>
      </c>
      <c r="H305" s="103" t="s">
        <v>3317</v>
      </c>
      <c r="I305" s="103" t="s">
        <v>3318</v>
      </c>
      <c r="J305" s="101"/>
      <c r="K305" s="101"/>
      <c r="L305" s="101"/>
      <c r="M305" s="101"/>
      <c r="N305" s="101"/>
      <c r="O305" s="101"/>
      <c r="P305" s="101"/>
      <c r="Q305" s="101">
        <v>1</v>
      </c>
    </row>
    <row r="306" spans="1:17" ht="14.25" thickBot="1" x14ac:dyDescent="0.2">
      <c r="A306" s="96">
        <v>1172</v>
      </c>
      <c r="B306" s="96" t="s">
        <v>2093</v>
      </c>
      <c r="C306" s="96">
        <v>1172</v>
      </c>
      <c r="D306" s="97" t="s">
        <v>721</v>
      </c>
      <c r="E306" s="97" t="s">
        <v>736</v>
      </c>
      <c r="F306" s="98" t="s">
        <v>3181</v>
      </c>
      <c r="G306" s="102" t="s">
        <v>3263</v>
      </c>
      <c r="H306" s="103" t="s">
        <v>3317</v>
      </c>
      <c r="I306" s="103" t="s">
        <v>3319</v>
      </c>
      <c r="J306" s="101"/>
      <c r="K306" s="101"/>
      <c r="L306" s="101"/>
      <c r="M306" s="101"/>
      <c r="N306" s="101"/>
      <c r="O306" s="101"/>
      <c r="P306" s="101"/>
      <c r="Q306" s="101">
        <v>1</v>
      </c>
    </row>
    <row r="307" spans="1:17" ht="14.25" thickBot="1" x14ac:dyDescent="0.2">
      <c r="A307" s="96">
        <v>1173</v>
      </c>
      <c r="B307" s="96" t="s">
        <v>2451</v>
      </c>
      <c r="C307" s="96">
        <v>1173</v>
      </c>
      <c r="D307" s="97" t="s">
        <v>721</v>
      </c>
      <c r="E307" s="97" t="s">
        <v>736</v>
      </c>
      <c r="F307" s="98" t="s">
        <v>3181</v>
      </c>
      <c r="G307" s="102" t="s">
        <v>3263</v>
      </c>
      <c r="H307" s="103" t="s">
        <v>3317</v>
      </c>
      <c r="I307" s="103" t="s">
        <v>3320</v>
      </c>
      <c r="J307" s="101"/>
      <c r="K307" s="101"/>
      <c r="L307" s="101"/>
      <c r="M307" s="101"/>
      <c r="N307" s="101"/>
      <c r="O307" s="101"/>
      <c r="P307" s="101"/>
      <c r="Q307" s="101">
        <v>1</v>
      </c>
    </row>
    <row r="308" spans="1:17" ht="14.25" thickBot="1" x14ac:dyDescent="0.2">
      <c r="A308" s="96">
        <v>1174</v>
      </c>
      <c r="B308" s="96" t="s">
        <v>2654</v>
      </c>
      <c r="C308" s="96">
        <v>1174</v>
      </c>
      <c r="D308" s="97" t="s">
        <v>721</v>
      </c>
      <c r="E308" s="97" t="s">
        <v>736</v>
      </c>
      <c r="F308" s="98" t="s">
        <v>3181</v>
      </c>
      <c r="G308" s="102" t="s">
        <v>3263</v>
      </c>
      <c r="H308" s="103" t="s">
        <v>3317</v>
      </c>
      <c r="I308" s="103" t="s">
        <v>3321</v>
      </c>
      <c r="J308" s="101"/>
      <c r="K308" s="101"/>
      <c r="L308" s="101"/>
      <c r="M308" s="101"/>
      <c r="N308" s="101"/>
      <c r="O308" s="101"/>
      <c r="P308" s="101"/>
      <c r="Q308" s="101">
        <v>1</v>
      </c>
    </row>
    <row r="309" spans="1:17" ht="14.25" thickBot="1" x14ac:dyDescent="0.2">
      <c r="A309" s="96">
        <v>1181</v>
      </c>
      <c r="B309" s="96" t="s">
        <v>1689</v>
      </c>
      <c r="C309" s="96">
        <v>1181</v>
      </c>
      <c r="D309" s="97" t="s">
        <v>721</v>
      </c>
      <c r="E309" s="97" t="s">
        <v>736</v>
      </c>
      <c r="F309" s="98" t="s">
        <v>3181</v>
      </c>
      <c r="G309" s="102" t="s">
        <v>3263</v>
      </c>
      <c r="H309" s="103" t="s">
        <v>3322</v>
      </c>
      <c r="I309" s="103" t="s">
        <v>3323</v>
      </c>
      <c r="J309" s="101"/>
      <c r="K309" s="101"/>
      <c r="L309" s="101"/>
      <c r="M309" s="101"/>
      <c r="N309" s="101"/>
      <c r="O309" s="101"/>
      <c r="P309" s="101"/>
      <c r="Q309" s="101">
        <v>1</v>
      </c>
    </row>
    <row r="310" spans="1:17" ht="14.25" thickBot="1" x14ac:dyDescent="0.2">
      <c r="A310" s="96">
        <v>1182</v>
      </c>
      <c r="B310" s="96" t="s">
        <v>2094</v>
      </c>
      <c r="C310" s="96">
        <v>1182</v>
      </c>
      <c r="D310" s="97" t="s">
        <v>721</v>
      </c>
      <c r="E310" s="97" t="s">
        <v>736</v>
      </c>
      <c r="F310" s="98" t="s">
        <v>3181</v>
      </c>
      <c r="G310" s="102" t="s">
        <v>3263</v>
      </c>
      <c r="H310" s="103" t="s">
        <v>3322</v>
      </c>
      <c r="I310" s="103" t="s">
        <v>3324</v>
      </c>
      <c r="J310" s="101"/>
      <c r="K310" s="101"/>
      <c r="L310" s="101"/>
      <c r="M310" s="101"/>
      <c r="N310" s="101"/>
      <c r="O310" s="101"/>
      <c r="P310" s="101"/>
      <c r="Q310" s="101">
        <v>1</v>
      </c>
    </row>
    <row r="311" spans="1:17" ht="14.25" thickBot="1" x14ac:dyDescent="0.2">
      <c r="A311" s="96">
        <v>1183</v>
      </c>
      <c r="B311" s="96" t="s">
        <v>2452</v>
      </c>
      <c r="C311" s="96">
        <v>1183</v>
      </c>
      <c r="D311" s="97" t="s">
        <v>721</v>
      </c>
      <c r="E311" s="97" t="s">
        <v>736</v>
      </c>
      <c r="F311" s="98" t="s">
        <v>3181</v>
      </c>
      <c r="G311" s="102" t="s">
        <v>3263</v>
      </c>
      <c r="H311" s="103" t="s">
        <v>3322</v>
      </c>
      <c r="I311" s="103" t="s">
        <v>3325</v>
      </c>
      <c r="J311" s="101"/>
      <c r="K311" s="101"/>
      <c r="L311" s="101"/>
      <c r="M311" s="101"/>
      <c r="N311" s="101"/>
      <c r="O311" s="101"/>
      <c r="P311" s="101"/>
      <c r="Q311" s="101">
        <v>1</v>
      </c>
    </row>
    <row r="312" spans="1:17" ht="14.25" thickBot="1" x14ac:dyDescent="0.2">
      <c r="A312" s="96">
        <v>1184</v>
      </c>
      <c r="B312" s="96" t="s">
        <v>2655</v>
      </c>
      <c r="C312" s="96">
        <v>1184</v>
      </c>
      <c r="D312" s="97" t="s">
        <v>721</v>
      </c>
      <c r="E312" s="97" t="s">
        <v>736</v>
      </c>
      <c r="F312" s="98" t="s">
        <v>3181</v>
      </c>
      <c r="G312" s="102" t="s">
        <v>3263</v>
      </c>
      <c r="H312" s="103" t="s">
        <v>3322</v>
      </c>
      <c r="I312" s="103" t="s">
        <v>3326</v>
      </c>
      <c r="J312" s="101"/>
      <c r="K312" s="101"/>
      <c r="L312" s="101"/>
      <c r="M312" s="101"/>
      <c r="N312" s="101"/>
      <c r="O312" s="101"/>
      <c r="P312" s="101"/>
      <c r="Q312" s="101">
        <v>1</v>
      </c>
    </row>
    <row r="313" spans="1:17" ht="14.25" thickBot="1" x14ac:dyDescent="0.2">
      <c r="A313" s="96">
        <v>1185</v>
      </c>
      <c r="B313" s="96" t="s">
        <v>2781</v>
      </c>
      <c r="C313" s="96">
        <v>1185</v>
      </c>
      <c r="D313" s="97" t="s">
        <v>721</v>
      </c>
      <c r="E313" s="97" t="s">
        <v>736</v>
      </c>
      <c r="F313" s="98" t="s">
        <v>3181</v>
      </c>
      <c r="G313" s="102" t="s">
        <v>3263</v>
      </c>
      <c r="H313" s="103" t="s">
        <v>3322</v>
      </c>
      <c r="I313" s="103" t="s">
        <v>3327</v>
      </c>
      <c r="J313" s="101"/>
      <c r="K313" s="101"/>
      <c r="L313" s="101"/>
      <c r="M313" s="101"/>
      <c r="N313" s="101"/>
      <c r="O313" s="101"/>
      <c r="P313" s="101"/>
      <c r="Q313" s="101">
        <v>1</v>
      </c>
    </row>
    <row r="314" spans="1:17" ht="14.25" thickBot="1" x14ac:dyDescent="0.2">
      <c r="A314" s="96">
        <v>1186</v>
      </c>
      <c r="B314" s="96" t="s">
        <v>2859</v>
      </c>
      <c r="C314" s="96">
        <v>1186</v>
      </c>
      <c r="D314" s="97" t="s">
        <v>721</v>
      </c>
      <c r="E314" s="97" t="s">
        <v>736</v>
      </c>
      <c r="F314" s="98" t="s">
        <v>3181</v>
      </c>
      <c r="G314" s="102" t="s">
        <v>3263</v>
      </c>
      <c r="H314" s="103" t="s">
        <v>3322</v>
      </c>
      <c r="I314" s="103" t="s">
        <v>3328</v>
      </c>
      <c r="J314" s="101"/>
      <c r="K314" s="101"/>
      <c r="L314" s="101"/>
      <c r="M314" s="101"/>
      <c r="N314" s="101"/>
      <c r="O314" s="101"/>
      <c r="P314" s="101"/>
      <c r="Q314" s="101">
        <v>1</v>
      </c>
    </row>
    <row r="315" spans="1:17" ht="14.25" thickBot="1" x14ac:dyDescent="0.2">
      <c r="A315" s="96">
        <v>1189</v>
      </c>
      <c r="B315" s="96" t="s">
        <v>2910</v>
      </c>
      <c r="C315" s="96">
        <v>1189</v>
      </c>
      <c r="D315" s="97" t="s">
        <v>721</v>
      </c>
      <c r="E315" s="97" t="s">
        <v>736</v>
      </c>
      <c r="F315" s="98" t="s">
        <v>3181</v>
      </c>
      <c r="G315" s="102" t="s">
        <v>3263</v>
      </c>
      <c r="H315" s="103" t="s">
        <v>3322</v>
      </c>
      <c r="I315" s="103" t="s">
        <v>3329</v>
      </c>
      <c r="J315" s="101"/>
      <c r="K315" s="101"/>
      <c r="L315" s="101"/>
      <c r="M315" s="101"/>
      <c r="N315" s="101"/>
      <c r="O315" s="101"/>
      <c r="P315" s="101"/>
      <c r="Q315" s="101">
        <v>1</v>
      </c>
    </row>
    <row r="316" spans="1:17" ht="14.25" thickBot="1" x14ac:dyDescent="0.2">
      <c r="A316" s="96">
        <v>1191</v>
      </c>
      <c r="B316" s="96" t="s">
        <v>1690</v>
      </c>
      <c r="C316" s="96">
        <v>1191</v>
      </c>
      <c r="D316" s="97" t="s">
        <v>721</v>
      </c>
      <c r="E316" s="97" t="s">
        <v>736</v>
      </c>
      <c r="F316" s="98" t="s">
        <v>3181</v>
      </c>
      <c r="G316" s="102" t="s">
        <v>3263</v>
      </c>
      <c r="H316" s="103" t="s">
        <v>3330</v>
      </c>
      <c r="I316" s="103" t="s">
        <v>3331</v>
      </c>
      <c r="J316" s="101"/>
      <c r="K316" s="101"/>
      <c r="L316" s="101"/>
      <c r="M316" s="101"/>
      <c r="N316" s="101"/>
      <c r="O316" s="101"/>
      <c r="P316" s="101"/>
      <c r="Q316" s="101">
        <v>1</v>
      </c>
    </row>
    <row r="317" spans="1:17" ht="14.25" thickBot="1" x14ac:dyDescent="0.2">
      <c r="A317" s="96">
        <v>1192</v>
      </c>
      <c r="B317" s="96" t="s">
        <v>2095</v>
      </c>
      <c r="C317" s="96">
        <v>1192</v>
      </c>
      <c r="D317" s="97" t="s">
        <v>721</v>
      </c>
      <c r="E317" s="97" t="s">
        <v>736</v>
      </c>
      <c r="F317" s="98" t="s">
        <v>3181</v>
      </c>
      <c r="G317" s="102" t="s">
        <v>3263</v>
      </c>
      <c r="H317" s="103" t="s">
        <v>3330</v>
      </c>
      <c r="I317" s="103" t="s">
        <v>3332</v>
      </c>
      <c r="J317" s="101"/>
      <c r="K317" s="101"/>
      <c r="L317" s="101"/>
      <c r="M317" s="101"/>
      <c r="N317" s="101"/>
      <c r="O317" s="101"/>
      <c r="P317" s="101"/>
      <c r="Q317" s="101">
        <v>1</v>
      </c>
    </row>
    <row r="318" spans="1:17" ht="14.25" thickBot="1" x14ac:dyDescent="0.2">
      <c r="A318" s="96">
        <v>1193</v>
      </c>
      <c r="B318" s="96" t="s">
        <v>2453</v>
      </c>
      <c r="C318" s="96">
        <v>1193</v>
      </c>
      <c r="D318" s="97" t="s">
        <v>721</v>
      </c>
      <c r="E318" s="97" t="s">
        <v>736</v>
      </c>
      <c r="F318" s="98" t="s">
        <v>3181</v>
      </c>
      <c r="G318" s="102" t="s">
        <v>3263</v>
      </c>
      <c r="H318" s="103" t="s">
        <v>3330</v>
      </c>
      <c r="I318" s="103" t="s">
        <v>3333</v>
      </c>
      <c r="J318" s="101"/>
      <c r="K318" s="101"/>
      <c r="L318" s="101"/>
      <c r="M318" s="101"/>
      <c r="N318" s="101"/>
      <c r="O318" s="101"/>
      <c r="P318" s="101"/>
      <c r="Q318" s="101">
        <v>1</v>
      </c>
    </row>
    <row r="319" spans="1:17" ht="14.25" thickBot="1" x14ac:dyDescent="0.2">
      <c r="A319" s="96">
        <v>1194</v>
      </c>
      <c r="B319" s="96" t="s">
        <v>2656</v>
      </c>
      <c r="C319" s="96">
        <v>1194</v>
      </c>
      <c r="D319" s="97" t="s">
        <v>721</v>
      </c>
      <c r="E319" s="97" t="s">
        <v>736</v>
      </c>
      <c r="F319" s="98" t="s">
        <v>3181</v>
      </c>
      <c r="G319" s="102" t="s">
        <v>3263</v>
      </c>
      <c r="H319" s="103" t="s">
        <v>3330</v>
      </c>
      <c r="I319" s="103" t="s">
        <v>3334</v>
      </c>
      <c r="J319" s="101"/>
      <c r="K319" s="101"/>
      <c r="L319" s="101"/>
      <c r="M319" s="101"/>
      <c r="N319" s="101"/>
      <c r="O319" s="101"/>
      <c r="P319" s="101"/>
      <c r="Q319" s="101">
        <v>1</v>
      </c>
    </row>
    <row r="320" spans="1:17" ht="14.25" thickBot="1" x14ac:dyDescent="0.2">
      <c r="A320" s="96">
        <v>1195</v>
      </c>
      <c r="B320" s="96" t="s">
        <v>2782</v>
      </c>
      <c r="C320" s="96">
        <v>1195</v>
      </c>
      <c r="D320" s="97" t="s">
        <v>721</v>
      </c>
      <c r="E320" s="97" t="s">
        <v>736</v>
      </c>
      <c r="F320" s="98" t="s">
        <v>3181</v>
      </c>
      <c r="G320" s="102" t="s">
        <v>3263</v>
      </c>
      <c r="H320" s="103" t="s">
        <v>3330</v>
      </c>
      <c r="I320" s="103" t="s">
        <v>3335</v>
      </c>
      <c r="J320" s="101"/>
      <c r="K320" s="101"/>
      <c r="L320" s="101"/>
      <c r="M320" s="101"/>
      <c r="N320" s="101"/>
      <c r="O320" s="101"/>
      <c r="P320" s="101"/>
      <c r="Q320" s="101">
        <v>1</v>
      </c>
    </row>
    <row r="321" spans="1:17" ht="14.25" thickBot="1" x14ac:dyDescent="0.2">
      <c r="A321" s="96">
        <v>1196</v>
      </c>
      <c r="B321" s="96" t="s">
        <v>2860</v>
      </c>
      <c r="C321" s="96">
        <v>1196</v>
      </c>
      <c r="D321" s="97" t="s">
        <v>721</v>
      </c>
      <c r="E321" s="97" t="s">
        <v>736</v>
      </c>
      <c r="F321" s="98" t="s">
        <v>3181</v>
      </c>
      <c r="G321" s="102" t="s">
        <v>3263</v>
      </c>
      <c r="H321" s="103" t="s">
        <v>3330</v>
      </c>
      <c r="I321" s="103" t="s">
        <v>3336</v>
      </c>
      <c r="J321" s="101"/>
      <c r="K321" s="101"/>
      <c r="L321" s="101"/>
      <c r="M321" s="101"/>
      <c r="N321" s="101"/>
      <c r="O321" s="101"/>
      <c r="P321" s="101"/>
      <c r="Q321" s="101">
        <v>1</v>
      </c>
    </row>
    <row r="322" spans="1:17" ht="14.25" thickBot="1" x14ac:dyDescent="0.2">
      <c r="A322" s="96">
        <v>1197</v>
      </c>
      <c r="B322" s="96" t="s">
        <v>2911</v>
      </c>
      <c r="C322" s="96">
        <v>1197</v>
      </c>
      <c r="D322" s="97" t="s">
        <v>721</v>
      </c>
      <c r="E322" s="97" t="s">
        <v>736</v>
      </c>
      <c r="F322" s="98" t="s">
        <v>3181</v>
      </c>
      <c r="G322" s="102" t="s">
        <v>3263</v>
      </c>
      <c r="H322" s="103" t="s">
        <v>3330</v>
      </c>
      <c r="I322" s="103" t="s">
        <v>3337</v>
      </c>
      <c r="J322" s="101"/>
      <c r="K322" s="101"/>
      <c r="L322" s="101"/>
      <c r="M322" s="101"/>
      <c r="N322" s="101"/>
      <c r="O322" s="101"/>
      <c r="P322" s="101"/>
      <c r="Q322" s="101">
        <v>1</v>
      </c>
    </row>
    <row r="323" spans="1:17" ht="14.25" thickBot="1" x14ac:dyDescent="0.2">
      <c r="A323" s="96">
        <v>1198</v>
      </c>
      <c r="B323" s="96" t="s">
        <v>2945</v>
      </c>
      <c r="C323" s="96">
        <v>1198</v>
      </c>
      <c r="D323" s="97" t="s">
        <v>721</v>
      </c>
      <c r="E323" s="97" t="s">
        <v>736</v>
      </c>
      <c r="F323" s="98" t="s">
        <v>3181</v>
      </c>
      <c r="G323" s="102" t="s">
        <v>3263</v>
      </c>
      <c r="H323" s="103" t="s">
        <v>3330</v>
      </c>
      <c r="I323" s="103" t="s">
        <v>3338</v>
      </c>
      <c r="J323" s="101"/>
      <c r="K323" s="101"/>
      <c r="L323" s="101"/>
      <c r="M323" s="101"/>
      <c r="N323" s="101"/>
      <c r="O323" s="101"/>
      <c r="P323" s="101"/>
      <c r="Q323" s="101">
        <v>1</v>
      </c>
    </row>
    <row r="324" spans="1:17" ht="14.25" thickBot="1" x14ac:dyDescent="0.2">
      <c r="A324" s="96">
        <v>1199</v>
      </c>
      <c r="B324" s="96" t="s">
        <v>2967</v>
      </c>
      <c r="C324" s="96">
        <v>1199</v>
      </c>
      <c r="D324" s="97" t="s">
        <v>721</v>
      </c>
      <c r="E324" s="97" t="s">
        <v>736</v>
      </c>
      <c r="F324" s="98" t="s">
        <v>3181</v>
      </c>
      <c r="G324" s="102" t="s">
        <v>3263</v>
      </c>
      <c r="H324" s="103" t="s">
        <v>3330</v>
      </c>
      <c r="I324" s="103" t="s">
        <v>3339</v>
      </c>
      <c r="J324" s="101"/>
      <c r="K324" s="101"/>
      <c r="L324" s="101"/>
      <c r="M324" s="101"/>
      <c r="N324" s="101"/>
      <c r="O324" s="101"/>
      <c r="P324" s="101"/>
      <c r="Q324" s="101">
        <v>1</v>
      </c>
    </row>
    <row r="325" spans="1:17" ht="14.25" thickBot="1" x14ac:dyDescent="0.2">
      <c r="A325" s="96">
        <v>1200</v>
      </c>
      <c r="B325" s="96" t="s">
        <v>1691</v>
      </c>
      <c r="C325" s="96">
        <v>1200</v>
      </c>
      <c r="D325" s="97" t="s">
        <v>2978</v>
      </c>
      <c r="E325" s="97" t="s">
        <v>736</v>
      </c>
      <c r="F325" s="98" t="s">
        <v>3181</v>
      </c>
      <c r="G325" s="102" t="s">
        <v>3340</v>
      </c>
      <c r="H325" s="103" t="s">
        <v>3341</v>
      </c>
      <c r="I325" s="103" t="s">
        <v>3342</v>
      </c>
      <c r="J325" s="101"/>
      <c r="K325" s="101"/>
      <c r="L325" s="101"/>
      <c r="M325" s="101"/>
      <c r="N325" s="101"/>
      <c r="O325" s="101"/>
      <c r="P325" s="101"/>
      <c r="Q325" s="101">
        <v>1</v>
      </c>
    </row>
    <row r="326" spans="1:17" ht="14.25" thickBot="1" x14ac:dyDescent="0.2">
      <c r="A326" s="96">
        <v>1209</v>
      </c>
      <c r="B326" s="96" t="s">
        <v>2096</v>
      </c>
      <c r="C326" s="96">
        <v>1209</v>
      </c>
      <c r="D326" s="97" t="s">
        <v>2978</v>
      </c>
      <c r="E326" s="97" t="s">
        <v>736</v>
      </c>
      <c r="F326" s="98" t="s">
        <v>3181</v>
      </c>
      <c r="G326" s="102" t="s">
        <v>3340</v>
      </c>
      <c r="H326" s="103" t="s">
        <v>3341</v>
      </c>
      <c r="I326" s="103" t="s">
        <v>3343</v>
      </c>
      <c r="J326" s="101"/>
      <c r="K326" s="101"/>
      <c r="L326" s="101"/>
      <c r="M326" s="101"/>
      <c r="N326" s="101"/>
      <c r="O326" s="101"/>
      <c r="P326" s="101"/>
      <c r="Q326" s="101">
        <v>1</v>
      </c>
    </row>
    <row r="327" spans="1:17" ht="14.25" thickBot="1" x14ac:dyDescent="0.2">
      <c r="A327" s="96">
        <v>1211</v>
      </c>
      <c r="B327" s="96" t="s">
        <v>1692</v>
      </c>
      <c r="C327" s="96">
        <v>1211</v>
      </c>
      <c r="D327" s="97" t="s">
        <v>2978</v>
      </c>
      <c r="E327" s="97" t="s">
        <v>736</v>
      </c>
      <c r="F327" s="98" t="s">
        <v>3181</v>
      </c>
      <c r="G327" s="102" t="s">
        <v>3340</v>
      </c>
      <c r="H327" s="103" t="s">
        <v>3344</v>
      </c>
      <c r="I327" s="103" t="s">
        <v>3345</v>
      </c>
      <c r="J327" s="101"/>
      <c r="K327" s="101"/>
      <c r="L327" s="101"/>
      <c r="M327" s="101"/>
      <c r="N327" s="101"/>
      <c r="O327" s="101"/>
      <c r="P327" s="101"/>
      <c r="Q327" s="101">
        <v>1</v>
      </c>
    </row>
    <row r="328" spans="1:17" ht="14.25" thickBot="1" x14ac:dyDescent="0.2">
      <c r="A328" s="96">
        <v>1212</v>
      </c>
      <c r="B328" s="96" t="s">
        <v>2097</v>
      </c>
      <c r="C328" s="96">
        <v>1212</v>
      </c>
      <c r="D328" s="97" t="s">
        <v>2978</v>
      </c>
      <c r="E328" s="97" t="s">
        <v>736</v>
      </c>
      <c r="F328" s="98" t="s">
        <v>3181</v>
      </c>
      <c r="G328" s="102" t="s">
        <v>3340</v>
      </c>
      <c r="H328" s="103" t="s">
        <v>3344</v>
      </c>
      <c r="I328" s="103" t="s">
        <v>3346</v>
      </c>
      <c r="J328" s="101"/>
      <c r="K328" s="101"/>
      <c r="L328" s="101"/>
      <c r="M328" s="101"/>
      <c r="N328" s="101"/>
      <c r="O328" s="101"/>
      <c r="P328" s="101"/>
      <c r="Q328" s="101">
        <v>1</v>
      </c>
    </row>
    <row r="329" spans="1:17" ht="14.25" thickBot="1" x14ac:dyDescent="0.2">
      <c r="A329" s="96">
        <v>1213</v>
      </c>
      <c r="B329" s="96" t="s">
        <v>2454</v>
      </c>
      <c r="C329" s="96">
        <v>1213</v>
      </c>
      <c r="D329" s="97" t="s">
        <v>2978</v>
      </c>
      <c r="E329" s="97" t="s">
        <v>736</v>
      </c>
      <c r="F329" s="98" t="s">
        <v>3181</v>
      </c>
      <c r="G329" s="102" t="s">
        <v>3340</v>
      </c>
      <c r="H329" s="103" t="s">
        <v>3344</v>
      </c>
      <c r="I329" s="103" t="s">
        <v>3347</v>
      </c>
      <c r="J329" s="101"/>
      <c r="K329" s="101"/>
      <c r="L329" s="101"/>
      <c r="M329" s="101"/>
      <c r="N329" s="101"/>
      <c r="O329" s="101"/>
      <c r="P329" s="101"/>
      <c r="Q329" s="101">
        <v>1</v>
      </c>
    </row>
    <row r="330" spans="1:17" ht="14.25" thickBot="1" x14ac:dyDescent="0.2">
      <c r="A330" s="96">
        <v>1219</v>
      </c>
      <c r="B330" s="96" t="s">
        <v>2657</v>
      </c>
      <c r="C330" s="96">
        <v>1219</v>
      </c>
      <c r="D330" s="97" t="s">
        <v>2978</v>
      </c>
      <c r="E330" s="97" t="s">
        <v>736</v>
      </c>
      <c r="F330" s="98" t="s">
        <v>3181</v>
      </c>
      <c r="G330" s="102" t="s">
        <v>3340</v>
      </c>
      <c r="H330" s="103" t="s">
        <v>3344</v>
      </c>
      <c r="I330" s="103" t="s">
        <v>3348</v>
      </c>
      <c r="J330" s="101"/>
      <c r="K330" s="101"/>
      <c r="L330" s="101"/>
      <c r="M330" s="101"/>
      <c r="N330" s="101"/>
      <c r="O330" s="101"/>
      <c r="P330" s="101"/>
      <c r="Q330" s="101">
        <v>1</v>
      </c>
    </row>
    <row r="331" spans="1:17" ht="14.25" thickBot="1" x14ac:dyDescent="0.2">
      <c r="A331" s="96">
        <v>1221</v>
      </c>
      <c r="B331" s="96" t="s">
        <v>1693</v>
      </c>
      <c r="C331" s="96">
        <v>1221</v>
      </c>
      <c r="D331" s="97" t="s">
        <v>721</v>
      </c>
      <c r="E331" s="97" t="s">
        <v>736</v>
      </c>
      <c r="F331" s="98" t="s">
        <v>3181</v>
      </c>
      <c r="G331" s="102" t="s">
        <v>3340</v>
      </c>
      <c r="H331" s="103" t="s">
        <v>3349</v>
      </c>
      <c r="I331" s="103" t="s">
        <v>3350</v>
      </c>
      <c r="J331" s="101"/>
      <c r="K331" s="101"/>
      <c r="L331" s="101"/>
      <c r="M331" s="101"/>
      <c r="N331" s="101"/>
      <c r="O331" s="101"/>
      <c r="P331" s="101"/>
      <c r="Q331" s="101">
        <v>1</v>
      </c>
    </row>
    <row r="332" spans="1:17" ht="14.25" thickBot="1" x14ac:dyDescent="0.2">
      <c r="A332" s="96">
        <v>1222</v>
      </c>
      <c r="B332" s="96" t="s">
        <v>2098</v>
      </c>
      <c r="C332" s="96">
        <v>1222</v>
      </c>
      <c r="D332" s="97" t="s">
        <v>2978</v>
      </c>
      <c r="E332" s="97" t="s">
        <v>736</v>
      </c>
      <c r="F332" s="98" t="s">
        <v>3181</v>
      </c>
      <c r="G332" s="102" t="s">
        <v>3340</v>
      </c>
      <c r="H332" s="103" t="s">
        <v>3349</v>
      </c>
      <c r="I332" s="103" t="s">
        <v>3351</v>
      </c>
      <c r="J332" s="101"/>
      <c r="K332" s="101"/>
      <c r="L332" s="101"/>
      <c r="M332" s="101"/>
      <c r="N332" s="101"/>
      <c r="O332" s="101"/>
      <c r="P332" s="101"/>
      <c r="Q332" s="101">
        <v>1</v>
      </c>
    </row>
    <row r="333" spans="1:17" ht="14.25" thickBot="1" x14ac:dyDescent="0.2">
      <c r="A333" s="96">
        <v>1223</v>
      </c>
      <c r="B333" s="96" t="s">
        <v>2455</v>
      </c>
      <c r="C333" s="96">
        <v>1223</v>
      </c>
      <c r="D333" s="97" t="s">
        <v>2978</v>
      </c>
      <c r="E333" s="97" t="s">
        <v>736</v>
      </c>
      <c r="F333" s="98" t="s">
        <v>3181</v>
      </c>
      <c r="G333" s="99" t="s">
        <v>3340</v>
      </c>
      <c r="H333" s="100" t="s">
        <v>3349</v>
      </c>
      <c r="I333" s="100" t="s">
        <v>3352</v>
      </c>
      <c r="J333" s="101"/>
      <c r="K333" s="101"/>
      <c r="L333" s="101"/>
      <c r="M333" s="101"/>
      <c r="N333" s="101"/>
      <c r="O333" s="101"/>
      <c r="P333" s="101"/>
      <c r="Q333" s="101">
        <v>1</v>
      </c>
    </row>
    <row r="334" spans="1:17" ht="14.25" thickBot="1" x14ac:dyDescent="0.2">
      <c r="A334" s="96">
        <v>1224</v>
      </c>
      <c r="B334" s="96" t="s">
        <v>2658</v>
      </c>
      <c r="C334" s="96">
        <v>1224</v>
      </c>
      <c r="D334" s="97" t="s">
        <v>2978</v>
      </c>
      <c r="E334" s="97" t="s">
        <v>736</v>
      </c>
      <c r="F334" s="98" t="s">
        <v>3181</v>
      </c>
      <c r="G334" s="102" t="s">
        <v>3340</v>
      </c>
      <c r="H334" s="103" t="s">
        <v>3349</v>
      </c>
      <c r="I334" s="103" t="s">
        <v>3353</v>
      </c>
      <c r="J334" s="101"/>
      <c r="K334" s="101"/>
      <c r="L334" s="101"/>
      <c r="M334" s="101"/>
      <c r="N334" s="101"/>
      <c r="O334" s="101"/>
      <c r="P334" s="101"/>
      <c r="Q334" s="101">
        <v>1</v>
      </c>
    </row>
    <row r="335" spans="1:17" ht="14.25" thickBot="1" x14ac:dyDescent="0.2">
      <c r="A335" s="96">
        <v>1225</v>
      </c>
      <c r="B335" s="96" t="s">
        <v>2783</v>
      </c>
      <c r="C335" s="96">
        <v>1225</v>
      </c>
      <c r="D335" s="97" t="s">
        <v>2978</v>
      </c>
      <c r="E335" s="97" t="s">
        <v>736</v>
      </c>
      <c r="F335" s="98" t="s">
        <v>3181</v>
      </c>
      <c r="G335" s="102" t="s">
        <v>3340</v>
      </c>
      <c r="H335" s="103" t="s">
        <v>3349</v>
      </c>
      <c r="I335" s="103" t="s">
        <v>3354</v>
      </c>
      <c r="J335" s="101"/>
      <c r="K335" s="101"/>
      <c r="L335" s="101"/>
      <c r="M335" s="101"/>
      <c r="N335" s="101"/>
      <c r="O335" s="101"/>
      <c r="P335" s="101"/>
      <c r="Q335" s="101">
        <v>1</v>
      </c>
    </row>
    <row r="336" spans="1:17" ht="14.25" thickBot="1" x14ac:dyDescent="0.2">
      <c r="A336" s="96">
        <v>1226</v>
      </c>
      <c r="B336" s="96" t="s">
        <v>2861</v>
      </c>
      <c r="C336" s="96">
        <v>1226</v>
      </c>
      <c r="D336" s="97" t="s">
        <v>721</v>
      </c>
      <c r="E336" s="97" t="s">
        <v>736</v>
      </c>
      <c r="F336" s="98" t="s">
        <v>3181</v>
      </c>
      <c r="G336" s="102" t="s">
        <v>3340</v>
      </c>
      <c r="H336" s="103" t="s">
        <v>3349</v>
      </c>
      <c r="I336" s="103" t="s">
        <v>3355</v>
      </c>
      <c r="J336" s="101"/>
      <c r="K336" s="101"/>
      <c r="L336" s="101"/>
      <c r="M336" s="101"/>
      <c r="N336" s="101"/>
      <c r="O336" s="101"/>
      <c r="P336" s="101"/>
      <c r="Q336" s="101">
        <v>1</v>
      </c>
    </row>
    <row r="337" spans="1:17" ht="14.25" thickBot="1" x14ac:dyDescent="0.2">
      <c r="A337" s="96">
        <v>1227</v>
      </c>
      <c r="B337" s="96" t="s">
        <v>2912</v>
      </c>
      <c r="C337" s="96">
        <v>1227</v>
      </c>
      <c r="D337" s="97" t="s">
        <v>2978</v>
      </c>
      <c r="E337" s="97" t="s">
        <v>736</v>
      </c>
      <c r="F337" s="98" t="s">
        <v>3181</v>
      </c>
      <c r="G337" s="102" t="s">
        <v>3340</v>
      </c>
      <c r="H337" s="103" t="s">
        <v>3349</v>
      </c>
      <c r="I337" s="103" t="s">
        <v>3356</v>
      </c>
      <c r="J337" s="101"/>
      <c r="K337" s="101"/>
      <c r="L337" s="101"/>
      <c r="M337" s="101"/>
      <c r="N337" s="101"/>
      <c r="O337" s="101"/>
      <c r="P337" s="101"/>
      <c r="Q337" s="101">
        <v>1</v>
      </c>
    </row>
    <row r="338" spans="1:17" ht="14.25" thickBot="1" x14ac:dyDescent="0.2">
      <c r="A338" s="96">
        <v>1228</v>
      </c>
      <c r="B338" s="96" t="s">
        <v>2946</v>
      </c>
      <c r="C338" s="96">
        <v>1228</v>
      </c>
      <c r="D338" s="97" t="s">
        <v>2978</v>
      </c>
      <c r="E338" s="97" t="s">
        <v>736</v>
      </c>
      <c r="F338" s="98" t="s">
        <v>3181</v>
      </c>
      <c r="G338" s="102" t="s">
        <v>3340</v>
      </c>
      <c r="H338" s="103" t="s">
        <v>3349</v>
      </c>
      <c r="I338" s="103" t="s">
        <v>3357</v>
      </c>
      <c r="J338" s="101"/>
      <c r="K338" s="101"/>
      <c r="L338" s="101"/>
      <c r="M338" s="101"/>
      <c r="N338" s="101"/>
      <c r="O338" s="101"/>
      <c r="P338" s="101"/>
      <c r="Q338" s="101">
        <v>1</v>
      </c>
    </row>
    <row r="339" spans="1:17" ht="14.25" thickBot="1" x14ac:dyDescent="0.2">
      <c r="A339" s="96">
        <v>1231</v>
      </c>
      <c r="B339" s="96" t="s">
        <v>1694</v>
      </c>
      <c r="C339" s="96">
        <v>1231</v>
      </c>
      <c r="D339" s="97" t="s">
        <v>721</v>
      </c>
      <c r="E339" s="97" t="s">
        <v>736</v>
      </c>
      <c r="F339" s="98" t="s">
        <v>3181</v>
      </c>
      <c r="G339" s="102" t="s">
        <v>3340</v>
      </c>
      <c r="H339" s="103" t="s">
        <v>3358</v>
      </c>
      <c r="I339" s="103" t="s">
        <v>3359</v>
      </c>
      <c r="J339" s="101"/>
      <c r="K339" s="101"/>
      <c r="L339" s="101"/>
      <c r="M339" s="101"/>
      <c r="N339" s="101"/>
      <c r="O339" s="101"/>
      <c r="P339" s="101"/>
      <c r="Q339" s="101">
        <v>1</v>
      </c>
    </row>
    <row r="340" spans="1:17" ht="14.25" thickBot="1" x14ac:dyDescent="0.2">
      <c r="A340" s="96">
        <v>1232</v>
      </c>
      <c r="B340" s="96" t="s">
        <v>2099</v>
      </c>
      <c r="C340" s="96">
        <v>1232</v>
      </c>
      <c r="D340" s="97" t="s">
        <v>721</v>
      </c>
      <c r="E340" s="97" t="s">
        <v>736</v>
      </c>
      <c r="F340" s="98" t="s">
        <v>3181</v>
      </c>
      <c r="G340" s="102" t="s">
        <v>3340</v>
      </c>
      <c r="H340" s="103" t="s">
        <v>3358</v>
      </c>
      <c r="I340" s="103" t="s">
        <v>3360</v>
      </c>
      <c r="J340" s="101"/>
      <c r="K340" s="101"/>
      <c r="L340" s="101"/>
      <c r="M340" s="101"/>
      <c r="N340" s="101"/>
      <c r="O340" s="101"/>
      <c r="P340" s="101"/>
      <c r="Q340" s="101">
        <v>1</v>
      </c>
    </row>
    <row r="341" spans="1:17" ht="14.25" thickBot="1" x14ac:dyDescent="0.2">
      <c r="A341" s="96">
        <v>1233</v>
      </c>
      <c r="B341" s="96" t="s">
        <v>2456</v>
      </c>
      <c r="C341" s="96">
        <v>1233</v>
      </c>
      <c r="D341" s="97" t="s">
        <v>721</v>
      </c>
      <c r="E341" s="97" t="s">
        <v>736</v>
      </c>
      <c r="F341" s="98" t="s">
        <v>3181</v>
      </c>
      <c r="G341" s="102" t="s">
        <v>3340</v>
      </c>
      <c r="H341" s="103" t="s">
        <v>3358</v>
      </c>
      <c r="I341" s="103" t="s">
        <v>3361</v>
      </c>
      <c r="J341" s="101"/>
      <c r="K341" s="101"/>
      <c r="L341" s="101"/>
      <c r="M341" s="101"/>
      <c r="N341" s="101"/>
      <c r="O341" s="101"/>
      <c r="P341" s="101"/>
      <c r="Q341" s="101">
        <v>1</v>
      </c>
    </row>
    <row r="342" spans="1:17" ht="14.25" thickBot="1" x14ac:dyDescent="0.2">
      <c r="A342" s="96">
        <v>1291</v>
      </c>
      <c r="B342" s="96" t="s">
        <v>1695</v>
      </c>
      <c r="C342" s="96">
        <v>1291</v>
      </c>
      <c r="D342" s="97" t="s">
        <v>721</v>
      </c>
      <c r="E342" s="97" t="s">
        <v>736</v>
      </c>
      <c r="F342" s="98" t="s">
        <v>3181</v>
      </c>
      <c r="G342" s="102" t="s">
        <v>3340</v>
      </c>
      <c r="H342" s="103" t="s">
        <v>3362</v>
      </c>
      <c r="I342" s="103" t="s">
        <v>3363</v>
      </c>
      <c r="J342" s="101"/>
      <c r="K342" s="101"/>
      <c r="L342" s="101"/>
      <c r="M342" s="101"/>
      <c r="N342" s="101"/>
      <c r="O342" s="101"/>
      <c r="P342" s="101"/>
      <c r="Q342" s="101">
        <v>1</v>
      </c>
    </row>
    <row r="343" spans="1:17" ht="14.25" thickBot="1" x14ac:dyDescent="0.2">
      <c r="A343" s="96">
        <v>1292</v>
      </c>
      <c r="B343" s="96" t="s">
        <v>2100</v>
      </c>
      <c r="C343" s="96">
        <v>1292</v>
      </c>
      <c r="D343" s="97" t="s">
        <v>721</v>
      </c>
      <c r="E343" s="97" t="s">
        <v>736</v>
      </c>
      <c r="F343" s="98" t="s">
        <v>3181</v>
      </c>
      <c r="G343" s="102" t="s">
        <v>3340</v>
      </c>
      <c r="H343" s="103" t="s">
        <v>3362</v>
      </c>
      <c r="I343" s="103" t="s">
        <v>3364</v>
      </c>
      <c r="J343" s="101"/>
      <c r="K343" s="101"/>
      <c r="L343" s="101"/>
      <c r="M343" s="101"/>
      <c r="N343" s="101"/>
      <c r="O343" s="101"/>
      <c r="P343" s="101"/>
      <c r="Q343" s="101">
        <v>1</v>
      </c>
    </row>
    <row r="344" spans="1:17" ht="14.25" thickBot="1" x14ac:dyDescent="0.2">
      <c r="A344" s="96">
        <v>1299</v>
      </c>
      <c r="B344" s="96" t="s">
        <v>2457</v>
      </c>
      <c r="C344" s="96">
        <v>1299</v>
      </c>
      <c r="D344" s="97" t="s">
        <v>721</v>
      </c>
      <c r="E344" s="97" t="s">
        <v>736</v>
      </c>
      <c r="F344" s="98" t="s">
        <v>3181</v>
      </c>
      <c r="G344" s="102" t="s">
        <v>3340</v>
      </c>
      <c r="H344" s="103" t="s">
        <v>3362</v>
      </c>
      <c r="I344" s="103" t="s">
        <v>3365</v>
      </c>
      <c r="J344" s="101"/>
      <c r="K344" s="101"/>
      <c r="L344" s="101"/>
      <c r="M344" s="101"/>
      <c r="N344" s="101"/>
      <c r="O344" s="101"/>
      <c r="P344" s="101"/>
      <c r="Q344" s="101">
        <v>1</v>
      </c>
    </row>
    <row r="345" spans="1:17" ht="14.25" thickBot="1" x14ac:dyDescent="0.2">
      <c r="A345" s="96">
        <v>1300</v>
      </c>
      <c r="B345" s="96" t="s">
        <v>1696</v>
      </c>
      <c r="C345" s="96">
        <v>1300</v>
      </c>
      <c r="D345" s="97" t="s">
        <v>721</v>
      </c>
      <c r="E345" s="97" t="s">
        <v>736</v>
      </c>
      <c r="F345" s="98" t="s">
        <v>3181</v>
      </c>
      <c r="G345" s="102" t="s">
        <v>3366</v>
      </c>
      <c r="H345" s="103" t="s">
        <v>3367</v>
      </c>
      <c r="I345" s="103" t="s">
        <v>3368</v>
      </c>
      <c r="J345" s="101"/>
      <c r="K345" s="101"/>
      <c r="L345" s="101"/>
      <c r="M345" s="101"/>
      <c r="N345" s="101"/>
      <c r="O345" s="101"/>
      <c r="P345" s="101"/>
      <c r="Q345" s="101">
        <v>1</v>
      </c>
    </row>
    <row r="346" spans="1:17" ht="14.25" thickBot="1" x14ac:dyDescent="0.2">
      <c r="A346" s="96">
        <v>1309</v>
      </c>
      <c r="B346" s="96" t="s">
        <v>2101</v>
      </c>
      <c r="C346" s="96">
        <v>1309</v>
      </c>
      <c r="D346" s="97" t="s">
        <v>721</v>
      </c>
      <c r="E346" s="97" t="s">
        <v>736</v>
      </c>
      <c r="F346" s="98" t="s">
        <v>3181</v>
      </c>
      <c r="G346" s="102" t="s">
        <v>3366</v>
      </c>
      <c r="H346" s="103" t="s">
        <v>3367</v>
      </c>
      <c r="I346" s="103" t="s">
        <v>3369</v>
      </c>
      <c r="J346" s="101"/>
      <c r="K346" s="101"/>
      <c r="L346" s="101"/>
      <c r="M346" s="101"/>
      <c r="N346" s="101"/>
      <c r="O346" s="101"/>
      <c r="P346" s="101"/>
      <c r="Q346" s="101">
        <v>1</v>
      </c>
    </row>
    <row r="347" spans="1:17" ht="14.25" thickBot="1" x14ac:dyDescent="0.2">
      <c r="A347" s="96">
        <v>1311</v>
      </c>
      <c r="B347" s="96" t="s">
        <v>1697</v>
      </c>
      <c r="C347" s="96">
        <v>1311</v>
      </c>
      <c r="D347" s="97" t="s">
        <v>721</v>
      </c>
      <c r="E347" s="97" t="s">
        <v>736</v>
      </c>
      <c r="F347" s="98" t="s">
        <v>3181</v>
      </c>
      <c r="G347" s="102" t="s">
        <v>3366</v>
      </c>
      <c r="H347" s="103" t="s">
        <v>3370</v>
      </c>
      <c r="I347" s="103" t="s">
        <v>3371</v>
      </c>
      <c r="J347" s="101"/>
      <c r="K347" s="101"/>
      <c r="L347" s="101"/>
      <c r="M347" s="101"/>
      <c r="N347" s="101"/>
      <c r="O347" s="101"/>
      <c r="P347" s="101"/>
      <c r="Q347" s="101">
        <v>1</v>
      </c>
    </row>
    <row r="348" spans="1:17" ht="14.25" thickBot="1" x14ac:dyDescent="0.2">
      <c r="A348" s="96">
        <v>1312</v>
      </c>
      <c r="B348" s="96" t="s">
        <v>2102</v>
      </c>
      <c r="C348" s="96">
        <v>1312</v>
      </c>
      <c r="D348" s="97" t="s">
        <v>721</v>
      </c>
      <c r="E348" s="97" t="s">
        <v>736</v>
      </c>
      <c r="F348" s="98" t="s">
        <v>3181</v>
      </c>
      <c r="G348" s="102" t="s">
        <v>3366</v>
      </c>
      <c r="H348" s="103" t="s">
        <v>3370</v>
      </c>
      <c r="I348" s="103" t="s">
        <v>3372</v>
      </c>
      <c r="J348" s="101"/>
      <c r="K348" s="101"/>
      <c r="L348" s="101"/>
      <c r="M348" s="101"/>
      <c r="N348" s="101"/>
      <c r="O348" s="101"/>
      <c r="P348" s="101"/>
      <c r="Q348" s="101">
        <v>1</v>
      </c>
    </row>
    <row r="349" spans="1:17" ht="14.25" thickBot="1" x14ac:dyDescent="0.2">
      <c r="A349" s="96">
        <v>1313</v>
      </c>
      <c r="B349" s="96" t="s">
        <v>2458</v>
      </c>
      <c r="C349" s="96">
        <v>1313</v>
      </c>
      <c r="D349" s="97" t="s">
        <v>721</v>
      </c>
      <c r="E349" s="97" t="s">
        <v>736</v>
      </c>
      <c r="F349" s="98" t="s">
        <v>3181</v>
      </c>
      <c r="G349" s="102" t="s">
        <v>3366</v>
      </c>
      <c r="H349" s="103" t="s">
        <v>3370</v>
      </c>
      <c r="I349" s="103" t="s">
        <v>3373</v>
      </c>
      <c r="J349" s="101"/>
      <c r="K349" s="101"/>
      <c r="L349" s="101"/>
      <c r="M349" s="101"/>
      <c r="N349" s="101"/>
      <c r="O349" s="101"/>
      <c r="P349" s="101"/>
      <c r="Q349" s="101">
        <v>1</v>
      </c>
    </row>
    <row r="350" spans="1:17" ht="14.25" thickBot="1" x14ac:dyDescent="0.2">
      <c r="A350" s="96">
        <v>1321</v>
      </c>
      <c r="B350" s="96" t="s">
        <v>1298</v>
      </c>
      <c r="C350" s="96">
        <v>1321</v>
      </c>
      <c r="D350" s="97" t="s">
        <v>721</v>
      </c>
      <c r="E350" s="97" t="s">
        <v>736</v>
      </c>
      <c r="F350" s="98" t="s">
        <v>3181</v>
      </c>
      <c r="G350" s="102" t="s">
        <v>3366</v>
      </c>
      <c r="H350" s="103" t="s">
        <v>3374</v>
      </c>
      <c r="I350" s="103" t="s">
        <v>3375</v>
      </c>
      <c r="J350" s="101"/>
      <c r="K350" s="101"/>
      <c r="L350" s="101"/>
      <c r="M350" s="101"/>
      <c r="N350" s="101"/>
      <c r="O350" s="101"/>
      <c r="P350" s="101"/>
      <c r="Q350" s="101">
        <v>1</v>
      </c>
    </row>
    <row r="351" spans="1:17" ht="14.25" thickBot="1" x14ac:dyDescent="0.2">
      <c r="A351" s="96">
        <v>1331</v>
      </c>
      <c r="B351" s="96" t="s">
        <v>1383</v>
      </c>
      <c r="C351" s="96">
        <v>1331</v>
      </c>
      <c r="D351" s="97" t="s">
        <v>721</v>
      </c>
      <c r="E351" s="97" t="s">
        <v>736</v>
      </c>
      <c r="F351" s="98" t="s">
        <v>3181</v>
      </c>
      <c r="G351" s="102" t="s">
        <v>3366</v>
      </c>
      <c r="H351" s="103" t="s">
        <v>3376</v>
      </c>
      <c r="I351" s="103" t="s">
        <v>3377</v>
      </c>
      <c r="J351" s="101"/>
      <c r="K351" s="101"/>
      <c r="L351" s="101"/>
      <c r="M351" s="101"/>
      <c r="N351" s="101"/>
      <c r="O351" s="101"/>
      <c r="P351" s="101"/>
      <c r="Q351" s="101">
        <v>1</v>
      </c>
    </row>
    <row r="352" spans="1:17" ht="14.25" thickBot="1" x14ac:dyDescent="0.2">
      <c r="A352" s="96">
        <v>1391</v>
      </c>
      <c r="B352" s="96" t="s">
        <v>1698</v>
      </c>
      <c r="C352" s="96">
        <v>1391</v>
      </c>
      <c r="D352" s="97" t="s">
        <v>721</v>
      </c>
      <c r="E352" s="97" t="s">
        <v>736</v>
      </c>
      <c r="F352" s="98" t="s">
        <v>3181</v>
      </c>
      <c r="G352" s="102" t="s">
        <v>3366</v>
      </c>
      <c r="H352" s="103" t="s">
        <v>3378</v>
      </c>
      <c r="I352" s="103" t="s">
        <v>3379</v>
      </c>
      <c r="J352" s="101"/>
      <c r="K352" s="101"/>
      <c r="L352" s="101"/>
      <c r="M352" s="101"/>
      <c r="N352" s="101"/>
      <c r="O352" s="101"/>
      <c r="P352" s="101"/>
      <c r="Q352" s="101">
        <v>1</v>
      </c>
    </row>
    <row r="353" spans="1:17" ht="14.25" thickBot="1" x14ac:dyDescent="0.2">
      <c r="A353" s="96">
        <v>1392</v>
      </c>
      <c r="B353" s="96" t="s">
        <v>2103</v>
      </c>
      <c r="C353" s="96">
        <v>1392</v>
      </c>
      <c r="D353" s="97" t="s">
        <v>721</v>
      </c>
      <c r="E353" s="97" t="s">
        <v>736</v>
      </c>
      <c r="F353" s="98" t="s">
        <v>3181</v>
      </c>
      <c r="G353" s="102" t="s">
        <v>3366</v>
      </c>
      <c r="H353" s="103" t="s">
        <v>3378</v>
      </c>
      <c r="I353" s="103" t="s">
        <v>3380</v>
      </c>
      <c r="J353" s="101"/>
      <c r="K353" s="101"/>
      <c r="L353" s="101"/>
      <c r="M353" s="101"/>
      <c r="N353" s="101"/>
      <c r="O353" s="101"/>
      <c r="P353" s="101"/>
      <c r="Q353" s="101">
        <v>1</v>
      </c>
    </row>
    <row r="354" spans="1:17" ht="14.25" thickBot="1" x14ac:dyDescent="0.2">
      <c r="A354" s="96">
        <v>1393</v>
      </c>
      <c r="B354" s="96" t="s">
        <v>2459</v>
      </c>
      <c r="C354" s="96">
        <v>1393</v>
      </c>
      <c r="D354" s="97" t="s">
        <v>721</v>
      </c>
      <c r="E354" s="97" t="s">
        <v>736</v>
      </c>
      <c r="F354" s="98" t="s">
        <v>3181</v>
      </c>
      <c r="G354" s="102" t="s">
        <v>3366</v>
      </c>
      <c r="H354" s="103" t="s">
        <v>3378</v>
      </c>
      <c r="I354" s="103" t="s">
        <v>3381</v>
      </c>
      <c r="J354" s="101"/>
      <c r="K354" s="101"/>
      <c r="L354" s="101"/>
      <c r="M354" s="101"/>
      <c r="N354" s="101"/>
      <c r="O354" s="101"/>
      <c r="P354" s="101"/>
      <c r="Q354" s="101">
        <v>1</v>
      </c>
    </row>
    <row r="355" spans="1:17" ht="14.25" thickBot="1" x14ac:dyDescent="0.2">
      <c r="A355" s="96">
        <v>1399</v>
      </c>
      <c r="B355" s="96" t="s">
        <v>2659</v>
      </c>
      <c r="C355" s="96">
        <v>1399</v>
      </c>
      <c r="D355" s="97" t="s">
        <v>721</v>
      </c>
      <c r="E355" s="97" t="s">
        <v>736</v>
      </c>
      <c r="F355" s="98" t="s">
        <v>3181</v>
      </c>
      <c r="G355" s="102" t="s">
        <v>3366</v>
      </c>
      <c r="H355" s="103" t="s">
        <v>3378</v>
      </c>
      <c r="I355" s="103" t="s">
        <v>3382</v>
      </c>
      <c r="J355" s="101"/>
      <c r="K355" s="101"/>
      <c r="L355" s="101"/>
      <c r="M355" s="101"/>
      <c r="N355" s="101"/>
      <c r="O355" s="101"/>
      <c r="P355" s="101"/>
      <c r="Q355" s="101">
        <v>1</v>
      </c>
    </row>
    <row r="356" spans="1:17" ht="14.25" thickBot="1" x14ac:dyDescent="0.2">
      <c r="A356" s="96">
        <v>1400</v>
      </c>
      <c r="B356" s="96" t="s">
        <v>1699</v>
      </c>
      <c r="C356" s="96">
        <v>1400</v>
      </c>
      <c r="D356" s="97" t="s">
        <v>721</v>
      </c>
      <c r="E356" s="97" t="s">
        <v>736</v>
      </c>
      <c r="F356" s="98" t="s">
        <v>3181</v>
      </c>
      <c r="G356" s="102" t="s">
        <v>3383</v>
      </c>
      <c r="H356" s="103" t="s">
        <v>3384</v>
      </c>
      <c r="I356" s="103" t="s">
        <v>3385</v>
      </c>
      <c r="J356" s="101"/>
      <c r="K356" s="101"/>
      <c r="L356" s="101"/>
      <c r="M356" s="101"/>
      <c r="N356" s="101"/>
      <c r="O356" s="101"/>
      <c r="P356" s="101"/>
      <c r="Q356" s="101">
        <v>1</v>
      </c>
    </row>
    <row r="357" spans="1:17" ht="14.25" thickBot="1" x14ac:dyDescent="0.2">
      <c r="A357" s="96">
        <v>1409</v>
      </c>
      <c r="B357" s="96" t="s">
        <v>2104</v>
      </c>
      <c r="C357" s="96">
        <v>1409</v>
      </c>
      <c r="D357" s="97" t="s">
        <v>721</v>
      </c>
      <c r="E357" s="97" t="s">
        <v>736</v>
      </c>
      <c r="F357" s="98" t="s">
        <v>3181</v>
      </c>
      <c r="G357" s="102" t="s">
        <v>3383</v>
      </c>
      <c r="H357" s="103" t="s">
        <v>3384</v>
      </c>
      <c r="I357" s="103" t="s">
        <v>3386</v>
      </c>
      <c r="J357" s="101"/>
      <c r="K357" s="101"/>
      <c r="L357" s="101"/>
      <c r="M357" s="101"/>
      <c r="N357" s="101"/>
      <c r="O357" s="101"/>
      <c r="P357" s="101"/>
      <c r="Q357" s="101">
        <v>1</v>
      </c>
    </row>
    <row r="358" spans="1:17" ht="14.25" thickBot="1" x14ac:dyDescent="0.2">
      <c r="A358" s="96">
        <v>1411</v>
      </c>
      <c r="B358" s="96" t="s">
        <v>1202</v>
      </c>
      <c r="C358" s="96">
        <v>1411</v>
      </c>
      <c r="D358" s="97" t="s">
        <v>721</v>
      </c>
      <c r="E358" s="97" t="s">
        <v>736</v>
      </c>
      <c r="F358" s="98" t="s">
        <v>3181</v>
      </c>
      <c r="G358" s="99" t="s">
        <v>3383</v>
      </c>
      <c r="H358" s="100" t="s">
        <v>3387</v>
      </c>
      <c r="I358" s="100" t="s">
        <v>3388</v>
      </c>
      <c r="J358" s="101"/>
      <c r="K358" s="101"/>
      <c r="L358" s="101"/>
      <c r="M358" s="101"/>
      <c r="N358" s="101"/>
      <c r="O358" s="101"/>
      <c r="P358" s="101"/>
      <c r="Q358" s="101">
        <v>1</v>
      </c>
    </row>
    <row r="359" spans="1:17" ht="14.25" thickBot="1" x14ac:dyDescent="0.2">
      <c r="A359" s="96">
        <v>1421</v>
      </c>
      <c r="B359" s="96" t="s">
        <v>1700</v>
      </c>
      <c r="C359" s="96">
        <v>1421</v>
      </c>
      <c r="D359" s="97" t="s">
        <v>721</v>
      </c>
      <c r="E359" s="97" t="s">
        <v>736</v>
      </c>
      <c r="F359" s="98" t="s">
        <v>3181</v>
      </c>
      <c r="G359" s="102" t="s">
        <v>3383</v>
      </c>
      <c r="H359" s="103" t="s">
        <v>3389</v>
      </c>
      <c r="I359" s="103" t="s">
        <v>3390</v>
      </c>
      <c r="J359" s="101"/>
      <c r="K359" s="101"/>
      <c r="L359" s="101"/>
      <c r="M359" s="101"/>
      <c r="N359" s="101"/>
      <c r="O359" s="101"/>
      <c r="P359" s="101"/>
      <c r="Q359" s="101">
        <v>1</v>
      </c>
    </row>
    <row r="360" spans="1:17" ht="14.25" thickBot="1" x14ac:dyDescent="0.2">
      <c r="A360" s="96">
        <v>1422</v>
      </c>
      <c r="B360" s="96" t="s">
        <v>2105</v>
      </c>
      <c r="C360" s="96">
        <v>1422</v>
      </c>
      <c r="D360" s="97" t="s">
        <v>721</v>
      </c>
      <c r="E360" s="97" t="s">
        <v>736</v>
      </c>
      <c r="F360" s="98" t="s">
        <v>3181</v>
      </c>
      <c r="G360" s="102" t="s">
        <v>3383</v>
      </c>
      <c r="H360" s="103" t="s">
        <v>3389</v>
      </c>
      <c r="I360" s="103" t="s">
        <v>3391</v>
      </c>
      <c r="J360" s="101"/>
      <c r="K360" s="101"/>
      <c r="L360" s="101"/>
      <c r="M360" s="101"/>
      <c r="N360" s="101"/>
      <c r="O360" s="101"/>
      <c r="P360" s="101"/>
      <c r="Q360" s="101">
        <v>1</v>
      </c>
    </row>
    <row r="361" spans="1:17" ht="14.25" thickBot="1" x14ac:dyDescent="0.2">
      <c r="A361" s="96">
        <v>1423</v>
      </c>
      <c r="B361" s="96" t="s">
        <v>2460</v>
      </c>
      <c r="C361" s="96">
        <v>1423</v>
      </c>
      <c r="D361" s="97" t="s">
        <v>721</v>
      </c>
      <c r="E361" s="97" t="s">
        <v>736</v>
      </c>
      <c r="F361" s="98" t="s">
        <v>3181</v>
      </c>
      <c r="G361" s="102" t="s">
        <v>3383</v>
      </c>
      <c r="H361" s="103" t="s">
        <v>3389</v>
      </c>
      <c r="I361" s="103" t="s">
        <v>3392</v>
      </c>
      <c r="J361" s="101"/>
      <c r="K361" s="101"/>
      <c r="L361" s="101"/>
      <c r="M361" s="101"/>
      <c r="N361" s="101"/>
      <c r="O361" s="101"/>
      <c r="P361" s="101"/>
      <c r="Q361" s="101">
        <v>1</v>
      </c>
    </row>
    <row r="362" spans="1:17" ht="14.25" thickBot="1" x14ac:dyDescent="0.2">
      <c r="A362" s="96">
        <v>1424</v>
      </c>
      <c r="B362" s="96" t="s">
        <v>2660</v>
      </c>
      <c r="C362" s="96">
        <v>1424</v>
      </c>
      <c r="D362" s="97" t="s">
        <v>721</v>
      </c>
      <c r="E362" s="97" t="s">
        <v>736</v>
      </c>
      <c r="F362" s="98" t="s">
        <v>3181</v>
      </c>
      <c r="G362" s="102" t="s">
        <v>3383</v>
      </c>
      <c r="H362" s="103" t="s">
        <v>3389</v>
      </c>
      <c r="I362" s="103" t="s">
        <v>3393</v>
      </c>
      <c r="J362" s="101"/>
      <c r="K362" s="101"/>
      <c r="L362" s="101"/>
      <c r="M362" s="101"/>
      <c r="N362" s="101"/>
      <c r="O362" s="101"/>
      <c r="P362" s="101"/>
      <c r="Q362" s="101">
        <v>1</v>
      </c>
    </row>
    <row r="363" spans="1:17" ht="14.25" thickBot="1" x14ac:dyDescent="0.2">
      <c r="A363" s="96">
        <v>1431</v>
      </c>
      <c r="B363" s="96" t="s">
        <v>1701</v>
      </c>
      <c r="C363" s="96">
        <v>1431</v>
      </c>
      <c r="D363" s="97" t="s">
        <v>721</v>
      </c>
      <c r="E363" s="97" t="s">
        <v>736</v>
      </c>
      <c r="F363" s="98" t="s">
        <v>3181</v>
      </c>
      <c r="G363" s="102" t="s">
        <v>3383</v>
      </c>
      <c r="H363" s="103" t="s">
        <v>3394</v>
      </c>
      <c r="I363" s="103" t="s">
        <v>3395</v>
      </c>
      <c r="J363" s="101"/>
      <c r="K363" s="101"/>
      <c r="L363" s="101"/>
      <c r="M363" s="101"/>
      <c r="N363" s="101"/>
      <c r="O363" s="101"/>
      <c r="P363" s="101"/>
      <c r="Q363" s="101">
        <v>1</v>
      </c>
    </row>
    <row r="364" spans="1:17" ht="14.25" thickBot="1" x14ac:dyDescent="0.2">
      <c r="A364" s="96">
        <v>1432</v>
      </c>
      <c r="B364" s="96" t="s">
        <v>2106</v>
      </c>
      <c r="C364" s="96">
        <v>1432</v>
      </c>
      <c r="D364" s="97" t="s">
        <v>721</v>
      </c>
      <c r="E364" s="97" t="s">
        <v>736</v>
      </c>
      <c r="F364" s="98" t="s">
        <v>3181</v>
      </c>
      <c r="G364" s="102" t="s">
        <v>3383</v>
      </c>
      <c r="H364" s="103" t="s">
        <v>3394</v>
      </c>
      <c r="I364" s="103" t="s">
        <v>3396</v>
      </c>
      <c r="J364" s="101"/>
      <c r="K364" s="101"/>
      <c r="L364" s="101"/>
      <c r="M364" s="101"/>
      <c r="N364" s="101"/>
      <c r="O364" s="101"/>
      <c r="P364" s="101"/>
      <c r="Q364" s="101">
        <v>1</v>
      </c>
    </row>
    <row r="365" spans="1:17" ht="14.25" thickBot="1" x14ac:dyDescent="0.2">
      <c r="A365" s="96">
        <v>1433</v>
      </c>
      <c r="B365" s="96" t="s">
        <v>2461</v>
      </c>
      <c r="C365" s="96">
        <v>1433</v>
      </c>
      <c r="D365" s="97" t="s">
        <v>721</v>
      </c>
      <c r="E365" s="97" t="s">
        <v>736</v>
      </c>
      <c r="F365" s="98" t="s">
        <v>3181</v>
      </c>
      <c r="G365" s="102" t="s">
        <v>3383</v>
      </c>
      <c r="H365" s="103" t="s">
        <v>3394</v>
      </c>
      <c r="I365" s="103" t="s">
        <v>3397</v>
      </c>
      <c r="J365" s="101"/>
      <c r="K365" s="101"/>
      <c r="L365" s="101"/>
      <c r="M365" s="101"/>
      <c r="N365" s="101"/>
      <c r="O365" s="101"/>
      <c r="P365" s="101"/>
      <c r="Q365" s="101">
        <v>1</v>
      </c>
    </row>
    <row r="366" spans="1:17" ht="14.25" thickBot="1" x14ac:dyDescent="0.2">
      <c r="A366" s="96">
        <v>1441</v>
      </c>
      <c r="B366" s="96" t="s">
        <v>1702</v>
      </c>
      <c r="C366" s="96">
        <v>1441</v>
      </c>
      <c r="D366" s="97" t="s">
        <v>721</v>
      </c>
      <c r="E366" s="97" t="s">
        <v>736</v>
      </c>
      <c r="F366" s="98" t="s">
        <v>3181</v>
      </c>
      <c r="G366" s="102" t="s">
        <v>3383</v>
      </c>
      <c r="H366" s="103" t="s">
        <v>3398</v>
      </c>
      <c r="I366" s="103" t="s">
        <v>3399</v>
      </c>
      <c r="J366" s="101"/>
      <c r="K366" s="101"/>
      <c r="L366" s="101"/>
      <c r="M366" s="101"/>
      <c r="N366" s="101"/>
      <c r="O366" s="101"/>
      <c r="P366" s="101"/>
      <c r="Q366" s="101">
        <v>1</v>
      </c>
    </row>
    <row r="367" spans="1:17" ht="14.25" thickBot="1" x14ac:dyDescent="0.2">
      <c r="A367" s="96">
        <v>1442</v>
      </c>
      <c r="B367" s="96" t="s">
        <v>2107</v>
      </c>
      <c r="C367" s="96">
        <v>1442</v>
      </c>
      <c r="D367" s="97" t="s">
        <v>721</v>
      </c>
      <c r="E367" s="97" t="s">
        <v>736</v>
      </c>
      <c r="F367" s="98" t="s">
        <v>3181</v>
      </c>
      <c r="G367" s="102" t="s">
        <v>3383</v>
      </c>
      <c r="H367" s="103" t="s">
        <v>3398</v>
      </c>
      <c r="I367" s="103" t="s">
        <v>3400</v>
      </c>
      <c r="J367" s="101"/>
      <c r="K367" s="101"/>
      <c r="L367" s="101"/>
      <c r="M367" s="101"/>
      <c r="N367" s="101"/>
      <c r="O367" s="101"/>
      <c r="P367" s="101"/>
      <c r="Q367" s="101">
        <v>1</v>
      </c>
    </row>
    <row r="368" spans="1:17" ht="14.25" thickBot="1" x14ac:dyDescent="0.2">
      <c r="A368" s="96">
        <v>1449</v>
      </c>
      <c r="B368" s="96" t="s">
        <v>2462</v>
      </c>
      <c r="C368" s="96">
        <v>1449</v>
      </c>
      <c r="D368" s="97" t="s">
        <v>721</v>
      </c>
      <c r="E368" s="97" t="s">
        <v>736</v>
      </c>
      <c r="F368" s="98" t="s">
        <v>3181</v>
      </c>
      <c r="G368" s="102" t="s">
        <v>3383</v>
      </c>
      <c r="H368" s="103" t="s">
        <v>3398</v>
      </c>
      <c r="I368" s="103" t="s">
        <v>3401</v>
      </c>
      <c r="J368" s="101"/>
      <c r="K368" s="101"/>
      <c r="L368" s="101"/>
      <c r="M368" s="101"/>
      <c r="N368" s="101"/>
      <c r="O368" s="101"/>
      <c r="P368" s="101"/>
      <c r="Q368" s="101">
        <v>1</v>
      </c>
    </row>
    <row r="369" spans="1:17" ht="14.25" thickBot="1" x14ac:dyDescent="0.2">
      <c r="A369" s="96">
        <v>1451</v>
      </c>
      <c r="B369" s="96" t="s">
        <v>1703</v>
      </c>
      <c r="C369" s="96">
        <v>1451</v>
      </c>
      <c r="D369" s="97" t="s">
        <v>721</v>
      </c>
      <c r="E369" s="97" t="s">
        <v>736</v>
      </c>
      <c r="F369" s="98" t="s">
        <v>3181</v>
      </c>
      <c r="G369" s="102" t="s">
        <v>3383</v>
      </c>
      <c r="H369" s="103" t="s">
        <v>3402</v>
      </c>
      <c r="I369" s="103" t="s">
        <v>3403</v>
      </c>
      <c r="J369" s="101"/>
      <c r="K369" s="101"/>
      <c r="L369" s="101"/>
      <c r="M369" s="101"/>
      <c r="N369" s="101"/>
      <c r="O369" s="101"/>
      <c r="P369" s="101"/>
      <c r="Q369" s="101">
        <v>1</v>
      </c>
    </row>
    <row r="370" spans="1:17" ht="14.25" thickBot="1" x14ac:dyDescent="0.2">
      <c r="A370" s="96">
        <v>1452</v>
      </c>
      <c r="B370" s="96" t="s">
        <v>2108</v>
      </c>
      <c r="C370" s="96">
        <v>1452</v>
      </c>
      <c r="D370" s="97" t="s">
        <v>721</v>
      </c>
      <c r="E370" s="97" t="s">
        <v>736</v>
      </c>
      <c r="F370" s="98" t="s">
        <v>3181</v>
      </c>
      <c r="G370" s="102" t="s">
        <v>3383</v>
      </c>
      <c r="H370" s="103" t="s">
        <v>3402</v>
      </c>
      <c r="I370" s="103" t="s">
        <v>3404</v>
      </c>
      <c r="J370" s="101"/>
      <c r="K370" s="101"/>
      <c r="L370" s="101"/>
      <c r="M370" s="101"/>
      <c r="N370" s="101"/>
      <c r="O370" s="101"/>
      <c r="P370" s="101"/>
      <c r="Q370" s="101">
        <v>1</v>
      </c>
    </row>
    <row r="371" spans="1:17" ht="14.25" thickBot="1" x14ac:dyDescent="0.2">
      <c r="A371" s="96">
        <v>1453</v>
      </c>
      <c r="B371" s="96" t="s">
        <v>2463</v>
      </c>
      <c r="C371" s="96">
        <v>1453</v>
      </c>
      <c r="D371" s="97" t="s">
        <v>721</v>
      </c>
      <c r="E371" s="97" t="s">
        <v>736</v>
      </c>
      <c r="F371" s="98" t="s">
        <v>3181</v>
      </c>
      <c r="G371" s="102" t="s">
        <v>3383</v>
      </c>
      <c r="H371" s="103" t="s">
        <v>3402</v>
      </c>
      <c r="I371" s="103" t="s">
        <v>3405</v>
      </c>
      <c r="J371" s="101"/>
      <c r="K371" s="101"/>
      <c r="L371" s="101"/>
      <c r="M371" s="101"/>
      <c r="N371" s="101"/>
      <c r="O371" s="101"/>
      <c r="P371" s="101"/>
      <c r="Q371" s="101">
        <v>1</v>
      </c>
    </row>
    <row r="372" spans="1:17" ht="14.25" thickBot="1" x14ac:dyDescent="0.2">
      <c r="A372" s="96">
        <v>1454</v>
      </c>
      <c r="B372" s="96" t="s">
        <v>2661</v>
      </c>
      <c r="C372" s="96">
        <v>1454</v>
      </c>
      <c r="D372" s="97" t="s">
        <v>721</v>
      </c>
      <c r="E372" s="97" t="s">
        <v>736</v>
      </c>
      <c r="F372" s="98" t="s">
        <v>3181</v>
      </c>
      <c r="G372" s="102" t="s">
        <v>3383</v>
      </c>
      <c r="H372" s="103" t="s">
        <v>3402</v>
      </c>
      <c r="I372" s="103" t="s">
        <v>3406</v>
      </c>
      <c r="J372" s="101"/>
      <c r="K372" s="101"/>
      <c r="L372" s="101"/>
      <c r="M372" s="101"/>
      <c r="N372" s="101"/>
      <c r="O372" s="101"/>
      <c r="P372" s="101"/>
      <c r="Q372" s="101">
        <v>1</v>
      </c>
    </row>
    <row r="373" spans="1:17" ht="14.25" thickBot="1" x14ac:dyDescent="0.2">
      <c r="A373" s="96">
        <v>1499</v>
      </c>
      <c r="B373" s="96" t="s">
        <v>1552</v>
      </c>
      <c r="C373" s="96">
        <v>1499</v>
      </c>
      <c r="D373" s="97" t="s">
        <v>721</v>
      </c>
      <c r="E373" s="97" t="s">
        <v>736</v>
      </c>
      <c r="F373" s="98" t="s">
        <v>3181</v>
      </c>
      <c r="G373" s="102" t="s">
        <v>3383</v>
      </c>
      <c r="H373" s="103" t="s">
        <v>3407</v>
      </c>
      <c r="I373" s="103" t="s">
        <v>3408</v>
      </c>
      <c r="J373" s="101"/>
      <c r="K373" s="101"/>
      <c r="L373" s="101"/>
      <c r="M373" s="101"/>
      <c r="N373" s="101"/>
      <c r="O373" s="101"/>
      <c r="P373" s="101"/>
      <c r="Q373" s="101">
        <v>1</v>
      </c>
    </row>
    <row r="374" spans="1:17" ht="14.25" thickBot="1" x14ac:dyDescent="0.2">
      <c r="A374" s="96">
        <v>1500</v>
      </c>
      <c r="B374" s="96" t="s">
        <v>1704</v>
      </c>
      <c r="C374" s="96">
        <v>1500</v>
      </c>
      <c r="D374" s="97" t="s">
        <v>721</v>
      </c>
      <c r="E374" s="97" t="s">
        <v>736</v>
      </c>
      <c r="F374" s="98" t="s">
        <v>3181</v>
      </c>
      <c r="G374" s="102" t="s">
        <v>3409</v>
      </c>
      <c r="H374" s="103" t="s">
        <v>3410</v>
      </c>
      <c r="I374" s="103" t="s">
        <v>3411</v>
      </c>
      <c r="J374" s="101"/>
      <c r="K374" s="101"/>
      <c r="L374" s="101"/>
      <c r="M374" s="101"/>
      <c r="N374" s="101"/>
      <c r="O374" s="101"/>
      <c r="P374" s="101"/>
      <c r="Q374" s="101">
        <v>1</v>
      </c>
    </row>
    <row r="375" spans="1:17" ht="14.25" thickBot="1" x14ac:dyDescent="0.2">
      <c r="A375" s="96">
        <v>1509</v>
      </c>
      <c r="B375" s="96" t="s">
        <v>2109</v>
      </c>
      <c r="C375" s="96">
        <v>1509</v>
      </c>
      <c r="D375" s="97" t="s">
        <v>721</v>
      </c>
      <c r="E375" s="97" t="s">
        <v>736</v>
      </c>
      <c r="F375" s="98" t="s">
        <v>3181</v>
      </c>
      <c r="G375" s="102" t="s">
        <v>3409</v>
      </c>
      <c r="H375" s="103" t="s">
        <v>3410</v>
      </c>
      <c r="I375" s="103" t="s">
        <v>3412</v>
      </c>
      <c r="J375" s="101"/>
      <c r="K375" s="101"/>
      <c r="L375" s="101"/>
      <c r="M375" s="101"/>
      <c r="N375" s="101"/>
      <c r="O375" s="101"/>
      <c r="P375" s="101"/>
      <c r="Q375" s="101">
        <v>1</v>
      </c>
    </row>
    <row r="376" spans="1:17" ht="14.25" thickBot="1" x14ac:dyDescent="0.2">
      <c r="A376" s="96">
        <v>1511</v>
      </c>
      <c r="B376" s="96" t="s">
        <v>1705</v>
      </c>
      <c r="C376" s="96">
        <v>1511</v>
      </c>
      <c r="D376" s="97" t="s">
        <v>721</v>
      </c>
      <c r="E376" s="97" t="s">
        <v>736</v>
      </c>
      <c r="F376" s="98" t="s">
        <v>3181</v>
      </c>
      <c r="G376" s="102" t="s">
        <v>3409</v>
      </c>
      <c r="H376" s="103" t="s">
        <v>3413</v>
      </c>
      <c r="I376" s="103" t="s">
        <v>3414</v>
      </c>
      <c r="J376" s="101"/>
      <c r="K376" s="101"/>
      <c r="L376" s="101"/>
      <c r="M376" s="101"/>
      <c r="N376" s="101"/>
      <c r="O376" s="101"/>
      <c r="P376" s="101"/>
      <c r="Q376" s="101">
        <v>1</v>
      </c>
    </row>
    <row r="377" spans="1:17" ht="14.25" thickBot="1" x14ac:dyDescent="0.2">
      <c r="A377" s="96">
        <v>1512</v>
      </c>
      <c r="B377" s="96" t="s">
        <v>2110</v>
      </c>
      <c r="C377" s="96">
        <v>1512</v>
      </c>
      <c r="D377" s="97" t="s">
        <v>721</v>
      </c>
      <c r="E377" s="97" t="s">
        <v>736</v>
      </c>
      <c r="F377" s="98" t="s">
        <v>3181</v>
      </c>
      <c r="G377" s="102" t="s">
        <v>3409</v>
      </c>
      <c r="H377" s="103" t="s">
        <v>3413</v>
      </c>
      <c r="I377" s="103" t="s">
        <v>3415</v>
      </c>
      <c r="J377" s="101"/>
      <c r="K377" s="101"/>
      <c r="L377" s="101"/>
      <c r="M377" s="101"/>
      <c r="N377" s="101"/>
      <c r="O377" s="101"/>
      <c r="P377" s="101"/>
      <c r="Q377" s="101">
        <v>1</v>
      </c>
    </row>
    <row r="378" spans="1:17" ht="14.25" thickBot="1" x14ac:dyDescent="0.2">
      <c r="A378" s="96">
        <v>1513</v>
      </c>
      <c r="B378" s="96" t="s">
        <v>2464</v>
      </c>
      <c r="C378" s="96">
        <v>1513</v>
      </c>
      <c r="D378" s="97" t="s">
        <v>721</v>
      </c>
      <c r="E378" s="97" t="s">
        <v>736</v>
      </c>
      <c r="F378" s="98" t="s">
        <v>3181</v>
      </c>
      <c r="G378" s="102" t="s">
        <v>3409</v>
      </c>
      <c r="H378" s="103" t="s">
        <v>3413</v>
      </c>
      <c r="I378" s="103" t="s">
        <v>3416</v>
      </c>
      <c r="J378" s="101"/>
      <c r="K378" s="101"/>
      <c r="L378" s="101"/>
      <c r="M378" s="101"/>
      <c r="N378" s="101"/>
      <c r="O378" s="101"/>
      <c r="P378" s="101"/>
      <c r="Q378" s="101">
        <v>1</v>
      </c>
    </row>
    <row r="379" spans="1:17" ht="14.25" thickBot="1" x14ac:dyDescent="0.2">
      <c r="A379" s="96">
        <v>1521</v>
      </c>
      <c r="B379" s="96" t="s">
        <v>1300</v>
      </c>
      <c r="C379" s="96">
        <v>1521</v>
      </c>
      <c r="D379" s="97" t="s">
        <v>721</v>
      </c>
      <c r="E379" s="97" t="s">
        <v>736</v>
      </c>
      <c r="F379" s="98" t="s">
        <v>3181</v>
      </c>
      <c r="G379" s="102" t="s">
        <v>3409</v>
      </c>
      <c r="H379" s="103" t="s">
        <v>3417</v>
      </c>
      <c r="I379" s="103" t="s">
        <v>3418</v>
      </c>
      <c r="J379" s="101"/>
      <c r="K379" s="101"/>
      <c r="L379" s="101"/>
      <c r="M379" s="101"/>
      <c r="N379" s="101"/>
      <c r="O379" s="101"/>
      <c r="P379" s="101"/>
      <c r="Q379" s="101">
        <v>1</v>
      </c>
    </row>
    <row r="380" spans="1:17" ht="14.25" thickBot="1" x14ac:dyDescent="0.2">
      <c r="A380" s="96">
        <v>1531</v>
      </c>
      <c r="B380" s="96" t="s">
        <v>1706</v>
      </c>
      <c r="C380" s="96">
        <v>1531</v>
      </c>
      <c r="D380" s="97" t="s">
        <v>721</v>
      </c>
      <c r="E380" s="97" t="s">
        <v>736</v>
      </c>
      <c r="F380" s="98" t="s">
        <v>3181</v>
      </c>
      <c r="G380" s="102" t="s">
        <v>3409</v>
      </c>
      <c r="H380" s="103" t="s">
        <v>3419</v>
      </c>
      <c r="I380" s="103" t="s">
        <v>3420</v>
      </c>
      <c r="J380" s="101"/>
      <c r="K380" s="101"/>
      <c r="L380" s="101"/>
      <c r="M380" s="101"/>
      <c r="N380" s="101"/>
      <c r="O380" s="101"/>
      <c r="P380" s="101"/>
      <c r="Q380" s="101">
        <v>1</v>
      </c>
    </row>
    <row r="381" spans="1:17" ht="14.25" thickBot="1" x14ac:dyDescent="0.2">
      <c r="A381" s="96">
        <v>1532</v>
      </c>
      <c r="B381" s="96" t="s">
        <v>2111</v>
      </c>
      <c r="C381" s="96">
        <v>1532</v>
      </c>
      <c r="D381" s="97" t="s">
        <v>721</v>
      </c>
      <c r="E381" s="97" t="s">
        <v>736</v>
      </c>
      <c r="F381" s="98" t="s">
        <v>3181</v>
      </c>
      <c r="G381" s="102" t="s">
        <v>3409</v>
      </c>
      <c r="H381" s="103" t="s">
        <v>3419</v>
      </c>
      <c r="I381" s="103" t="s">
        <v>3421</v>
      </c>
      <c r="J381" s="101"/>
      <c r="K381" s="101"/>
      <c r="L381" s="101"/>
      <c r="M381" s="101"/>
      <c r="N381" s="101"/>
      <c r="O381" s="101"/>
      <c r="P381" s="101"/>
      <c r="Q381" s="101">
        <v>1</v>
      </c>
    </row>
    <row r="382" spans="1:17" ht="14.25" thickBot="1" x14ac:dyDescent="0.2">
      <c r="A382" s="96">
        <v>1591</v>
      </c>
      <c r="B382" s="96" t="s">
        <v>1457</v>
      </c>
      <c r="C382" s="96">
        <v>1591</v>
      </c>
      <c r="D382" s="97" t="s">
        <v>721</v>
      </c>
      <c r="E382" s="97" t="s">
        <v>736</v>
      </c>
      <c r="F382" s="98" t="s">
        <v>3181</v>
      </c>
      <c r="G382" s="102" t="s">
        <v>3409</v>
      </c>
      <c r="H382" s="103" t="s">
        <v>3422</v>
      </c>
      <c r="I382" s="103" t="s">
        <v>3423</v>
      </c>
      <c r="J382" s="101"/>
      <c r="K382" s="101"/>
      <c r="L382" s="101"/>
      <c r="M382" s="101"/>
      <c r="N382" s="101"/>
      <c r="O382" s="101"/>
      <c r="P382" s="101"/>
      <c r="Q382" s="101">
        <v>1</v>
      </c>
    </row>
    <row r="383" spans="1:17" ht="14.25" thickBot="1" x14ac:dyDescent="0.2">
      <c r="A383" s="96">
        <v>1600</v>
      </c>
      <c r="B383" s="96" t="s">
        <v>1707</v>
      </c>
      <c r="C383" s="96">
        <v>1600</v>
      </c>
      <c r="D383" s="97" t="s">
        <v>721</v>
      </c>
      <c r="E383" s="97" t="s">
        <v>736</v>
      </c>
      <c r="F383" s="98" t="s">
        <v>3181</v>
      </c>
      <c r="G383" s="102" t="s">
        <v>3424</v>
      </c>
      <c r="H383" s="103" t="s">
        <v>3425</v>
      </c>
      <c r="I383" s="103" t="s">
        <v>3426</v>
      </c>
      <c r="J383" s="101"/>
      <c r="K383" s="101"/>
      <c r="L383" s="101"/>
      <c r="M383" s="101"/>
      <c r="N383" s="101"/>
      <c r="O383" s="101"/>
      <c r="P383" s="101"/>
      <c r="Q383" s="101">
        <v>1</v>
      </c>
    </row>
    <row r="384" spans="1:17" ht="14.25" thickBot="1" x14ac:dyDescent="0.2">
      <c r="A384" s="96">
        <v>1609</v>
      </c>
      <c r="B384" s="96" t="s">
        <v>2112</v>
      </c>
      <c r="C384" s="96">
        <v>1609</v>
      </c>
      <c r="D384" s="97" t="s">
        <v>721</v>
      </c>
      <c r="E384" s="97" t="s">
        <v>736</v>
      </c>
      <c r="F384" s="98" t="s">
        <v>3181</v>
      </c>
      <c r="G384" s="102" t="s">
        <v>3424</v>
      </c>
      <c r="H384" s="103" t="s">
        <v>3425</v>
      </c>
      <c r="I384" s="103" t="s">
        <v>3427</v>
      </c>
      <c r="J384" s="101"/>
      <c r="K384" s="101"/>
      <c r="L384" s="101"/>
      <c r="M384" s="101"/>
      <c r="N384" s="101"/>
      <c r="O384" s="101"/>
      <c r="P384" s="101"/>
      <c r="Q384" s="101">
        <v>1</v>
      </c>
    </row>
    <row r="385" spans="1:17" ht="14.25" thickBot="1" x14ac:dyDescent="0.2">
      <c r="A385" s="96">
        <v>1611</v>
      </c>
      <c r="B385" s="96" t="s">
        <v>1708</v>
      </c>
      <c r="C385" s="96">
        <v>1611</v>
      </c>
      <c r="D385" s="97" t="s">
        <v>721</v>
      </c>
      <c r="E385" s="97" t="s">
        <v>736</v>
      </c>
      <c r="F385" s="98" t="s">
        <v>3181</v>
      </c>
      <c r="G385" s="102" t="s">
        <v>3424</v>
      </c>
      <c r="H385" s="103" t="s">
        <v>3428</v>
      </c>
      <c r="I385" s="103" t="s">
        <v>3429</v>
      </c>
      <c r="J385" s="101"/>
      <c r="K385" s="101"/>
      <c r="L385" s="101"/>
      <c r="M385" s="101"/>
      <c r="N385" s="101"/>
      <c r="O385" s="101"/>
      <c r="P385" s="101"/>
      <c r="Q385" s="101">
        <v>1</v>
      </c>
    </row>
    <row r="386" spans="1:17" ht="14.25" thickBot="1" x14ac:dyDescent="0.2">
      <c r="A386" s="96">
        <v>1612</v>
      </c>
      <c r="B386" s="96" t="s">
        <v>2113</v>
      </c>
      <c r="C386" s="96">
        <v>1612</v>
      </c>
      <c r="D386" s="97" t="s">
        <v>721</v>
      </c>
      <c r="E386" s="97" t="s">
        <v>736</v>
      </c>
      <c r="F386" s="98" t="s">
        <v>3181</v>
      </c>
      <c r="G386" s="102" t="s">
        <v>3424</v>
      </c>
      <c r="H386" s="103" t="s">
        <v>3428</v>
      </c>
      <c r="I386" s="103" t="s">
        <v>3430</v>
      </c>
      <c r="J386" s="101"/>
      <c r="K386" s="101"/>
      <c r="L386" s="101"/>
      <c r="M386" s="101"/>
      <c r="N386" s="101"/>
      <c r="O386" s="101"/>
      <c r="P386" s="101"/>
      <c r="Q386" s="101">
        <v>1</v>
      </c>
    </row>
    <row r="387" spans="1:17" ht="14.25" thickBot="1" x14ac:dyDescent="0.2">
      <c r="A387" s="96">
        <v>1619</v>
      </c>
      <c r="B387" s="96" t="s">
        <v>2465</v>
      </c>
      <c r="C387" s="96">
        <v>1619</v>
      </c>
      <c r="D387" s="97" t="s">
        <v>721</v>
      </c>
      <c r="E387" s="97" t="s">
        <v>736</v>
      </c>
      <c r="F387" s="98" t="s">
        <v>3181</v>
      </c>
      <c r="G387" s="102" t="s">
        <v>3424</v>
      </c>
      <c r="H387" s="103" t="s">
        <v>3428</v>
      </c>
      <c r="I387" s="103" t="s">
        <v>3431</v>
      </c>
      <c r="J387" s="101"/>
      <c r="K387" s="101"/>
      <c r="L387" s="101"/>
      <c r="M387" s="101"/>
      <c r="N387" s="101"/>
      <c r="O387" s="101"/>
      <c r="P387" s="101"/>
      <c r="Q387" s="101">
        <v>1</v>
      </c>
    </row>
    <row r="388" spans="1:17" ht="14.25" thickBot="1" x14ac:dyDescent="0.2">
      <c r="A388" s="96">
        <v>1621</v>
      </c>
      <c r="B388" s="96" t="s">
        <v>1709</v>
      </c>
      <c r="C388" s="96">
        <v>1621</v>
      </c>
      <c r="D388" s="97" t="s">
        <v>721</v>
      </c>
      <c r="E388" s="97" t="s">
        <v>736</v>
      </c>
      <c r="F388" s="98" t="s">
        <v>3181</v>
      </c>
      <c r="G388" s="102" t="s">
        <v>3424</v>
      </c>
      <c r="H388" s="103" t="s">
        <v>3432</v>
      </c>
      <c r="I388" s="103" t="s">
        <v>3433</v>
      </c>
      <c r="J388" s="101"/>
      <c r="K388" s="101"/>
      <c r="L388" s="101"/>
      <c r="M388" s="101"/>
      <c r="N388" s="101"/>
      <c r="O388" s="101"/>
      <c r="P388" s="101"/>
      <c r="Q388" s="101">
        <v>1</v>
      </c>
    </row>
    <row r="389" spans="1:17" ht="14.25" thickBot="1" x14ac:dyDescent="0.2">
      <c r="A389" s="96">
        <v>1622</v>
      </c>
      <c r="B389" s="96" t="s">
        <v>2114</v>
      </c>
      <c r="C389" s="96">
        <v>1622</v>
      </c>
      <c r="D389" s="97" t="s">
        <v>721</v>
      </c>
      <c r="E389" s="97" t="s">
        <v>736</v>
      </c>
      <c r="F389" s="98" t="s">
        <v>3181</v>
      </c>
      <c r="G389" s="102" t="s">
        <v>3424</v>
      </c>
      <c r="H389" s="103" t="s">
        <v>3432</v>
      </c>
      <c r="I389" s="103" t="s">
        <v>3434</v>
      </c>
      <c r="J389" s="101"/>
      <c r="K389" s="101"/>
      <c r="L389" s="101"/>
      <c r="M389" s="101"/>
      <c r="N389" s="101"/>
      <c r="O389" s="101"/>
      <c r="P389" s="101"/>
      <c r="Q389" s="101">
        <v>1</v>
      </c>
    </row>
    <row r="390" spans="1:17" ht="14.25" thickBot="1" x14ac:dyDescent="0.2">
      <c r="A390" s="96">
        <v>1623</v>
      </c>
      <c r="B390" s="96" t="s">
        <v>2466</v>
      </c>
      <c r="C390" s="96">
        <v>1623</v>
      </c>
      <c r="D390" s="97" t="s">
        <v>721</v>
      </c>
      <c r="E390" s="97" t="s">
        <v>736</v>
      </c>
      <c r="F390" s="98" t="s">
        <v>3181</v>
      </c>
      <c r="G390" s="102" t="s">
        <v>3424</v>
      </c>
      <c r="H390" s="103" t="s">
        <v>3432</v>
      </c>
      <c r="I390" s="103" t="s">
        <v>3435</v>
      </c>
      <c r="J390" s="101"/>
      <c r="K390" s="101"/>
      <c r="L390" s="101"/>
      <c r="M390" s="101"/>
      <c r="N390" s="101"/>
      <c r="O390" s="101"/>
      <c r="P390" s="101"/>
      <c r="Q390" s="101">
        <v>1</v>
      </c>
    </row>
    <row r="391" spans="1:17" ht="14.25" thickBot="1" x14ac:dyDescent="0.2">
      <c r="A391" s="96">
        <v>1624</v>
      </c>
      <c r="B391" s="96" t="s">
        <v>2662</v>
      </c>
      <c r="C391" s="96">
        <v>1624</v>
      </c>
      <c r="D391" s="97" t="s">
        <v>2978</v>
      </c>
      <c r="E391" s="97" t="s">
        <v>736</v>
      </c>
      <c r="F391" s="98" t="s">
        <v>3181</v>
      </c>
      <c r="G391" s="102" t="s">
        <v>3424</v>
      </c>
      <c r="H391" s="103" t="s">
        <v>3432</v>
      </c>
      <c r="I391" s="103" t="s">
        <v>3436</v>
      </c>
      <c r="J391" s="101"/>
      <c r="K391" s="101"/>
      <c r="L391" s="101"/>
      <c r="M391" s="101"/>
      <c r="N391" s="101"/>
      <c r="O391" s="101"/>
      <c r="P391" s="101"/>
      <c r="Q391" s="101">
        <v>1</v>
      </c>
    </row>
    <row r="392" spans="1:17" ht="14.25" thickBot="1" x14ac:dyDescent="0.2">
      <c r="A392" s="96">
        <v>1629</v>
      </c>
      <c r="B392" s="96" t="s">
        <v>2784</v>
      </c>
      <c r="C392" s="96">
        <v>1629</v>
      </c>
      <c r="D392" s="97" t="s">
        <v>721</v>
      </c>
      <c r="E392" s="97" t="s">
        <v>736</v>
      </c>
      <c r="F392" s="98" t="s">
        <v>3181</v>
      </c>
      <c r="G392" s="102" t="s">
        <v>3424</v>
      </c>
      <c r="H392" s="103" t="s">
        <v>3432</v>
      </c>
      <c r="I392" s="103" t="s">
        <v>3437</v>
      </c>
      <c r="J392" s="101"/>
      <c r="K392" s="101"/>
      <c r="L392" s="101"/>
      <c r="M392" s="101"/>
      <c r="N392" s="101"/>
      <c r="O392" s="101"/>
      <c r="P392" s="101"/>
      <c r="Q392" s="101">
        <v>1</v>
      </c>
    </row>
    <row r="393" spans="1:17" ht="14.25" thickBot="1" x14ac:dyDescent="0.2">
      <c r="A393" s="96">
        <v>1631</v>
      </c>
      <c r="B393" s="96" t="s">
        <v>1710</v>
      </c>
      <c r="C393" s="96">
        <v>1631</v>
      </c>
      <c r="D393" s="97" t="s">
        <v>721</v>
      </c>
      <c r="E393" s="97" t="s">
        <v>736</v>
      </c>
      <c r="F393" s="98" t="s">
        <v>3181</v>
      </c>
      <c r="G393" s="102" t="s">
        <v>3424</v>
      </c>
      <c r="H393" s="103" t="s">
        <v>3438</v>
      </c>
      <c r="I393" s="103" t="s">
        <v>3439</v>
      </c>
      <c r="J393" s="101"/>
      <c r="K393" s="101"/>
      <c r="L393" s="101"/>
      <c r="M393" s="101"/>
      <c r="N393" s="101"/>
      <c r="O393" s="101"/>
      <c r="P393" s="101"/>
      <c r="Q393" s="101">
        <v>1</v>
      </c>
    </row>
    <row r="394" spans="1:17" ht="14.25" thickBot="1" x14ac:dyDescent="0.2">
      <c r="A394" s="96">
        <v>1632</v>
      </c>
      <c r="B394" s="96" t="s">
        <v>2115</v>
      </c>
      <c r="C394" s="96">
        <v>1632</v>
      </c>
      <c r="D394" s="97" t="s">
        <v>721</v>
      </c>
      <c r="E394" s="97" t="s">
        <v>736</v>
      </c>
      <c r="F394" s="98" t="s">
        <v>3181</v>
      </c>
      <c r="G394" s="102" t="s">
        <v>3424</v>
      </c>
      <c r="H394" s="103" t="s">
        <v>3438</v>
      </c>
      <c r="I394" s="103" t="s">
        <v>3440</v>
      </c>
      <c r="J394" s="101"/>
      <c r="K394" s="101"/>
      <c r="L394" s="101"/>
      <c r="M394" s="101"/>
      <c r="N394" s="101"/>
      <c r="O394" s="101"/>
      <c r="P394" s="101"/>
      <c r="Q394" s="101">
        <v>1</v>
      </c>
    </row>
    <row r="395" spans="1:17" ht="14.25" thickBot="1" x14ac:dyDescent="0.2">
      <c r="A395" s="96">
        <v>1633</v>
      </c>
      <c r="B395" s="96" t="s">
        <v>2467</v>
      </c>
      <c r="C395" s="96">
        <v>1633</v>
      </c>
      <c r="D395" s="97" t="s">
        <v>721</v>
      </c>
      <c r="E395" s="97" t="s">
        <v>736</v>
      </c>
      <c r="F395" s="98" t="s">
        <v>3181</v>
      </c>
      <c r="G395" s="102" t="s">
        <v>3424</v>
      </c>
      <c r="H395" s="103" t="s">
        <v>3438</v>
      </c>
      <c r="I395" s="103" t="s">
        <v>3441</v>
      </c>
      <c r="J395" s="101"/>
      <c r="K395" s="101"/>
      <c r="L395" s="101"/>
      <c r="M395" s="101"/>
      <c r="N395" s="101"/>
      <c r="O395" s="101"/>
      <c r="P395" s="101"/>
      <c r="Q395" s="101">
        <v>1</v>
      </c>
    </row>
    <row r="396" spans="1:17" ht="14.25" thickBot="1" x14ac:dyDescent="0.2">
      <c r="A396" s="96">
        <v>1634</v>
      </c>
      <c r="B396" s="96" t="s">
        <v>2663</v>
      </c>
      <c r="C396" s="96">
        <v>1634</v>
      </c>
      <c r="D396" s="97" t="s">
        <v>721</v>
      </c>
      <c r="E396" s="97" t="s">
        <v>736</v>
      </c>
      <c r="F396" s="98" t="s">
        <v>3181</v>
      </c>
      <c r="G396" s="102" t="s">
        <v>3424</v>
      </c>
      <c r="H396" s="103" t="s">
        <v>3438</v>
      </c>
      <c r="I396" s="103" t="s">
        <v>3442</v>
      </c>
      <c r="J396" s="101"/>
      <c r="K396" s="101"/>
      <c r="L396" s="101"/>
      <c r="M396" s="101"/>
      <c r="N396" s="101"/>
      <c r="O396" s="101"/>
      <c r="P396" s="101"/>
      <c r="Q396" s="101">
        <v>1</v>
      </c>
    </row>
    <row r="397" spans="1:17" ht="14.25" thickBot="1" x14ac:dyDescent="0.2">
      <c r="A397" s="96">
        <v>1635</v>
      </c>
      <c r="B397" s="96" t="s">
        <v>2785</v>
      </c>
      <c r="C397" s="96">
        <v>1635</v>
      </c>
      <c r="D397" s="97" t="s">
        <v>721</v>
      </c>
      <c r="E397" s="97" t="s">
        <v>736</v>
      </c>
      <c r="F397" s="98" t="s">
        <v>3181</v>
      </c>
      <c r="G397" s="102" t="s">
        <v>3424</v>
      </c>
      <c r="H397" s="103" t="s">
        <v>3438</v>
      </c>
      <c r="I397" s="103" t="s">
        <v>3443</v>
      </c>
      <c r="J397" s="101"/>
      <c r="K397" s="101"/>
      <c r="L397" s="101"/>
      <c r="M397" s="101"/>
      <c r="N397" s="101"/>
      <c r="O397" s="101"/>
      <c r="P397" s="101"/>
      <c r="Q397" s="101">
        <v>1</v>
      </c>
    </row>
    <row r="398" spans="1:17" ht="14.25" thickBot="1" x14ac:dyDescent="0.2">
      <c r="A398" s="96">
        <v>1636</v>
      </c>
      <c r="B398" s="96" t="s">
        <v>2862</v>
      </c>
      <c r="C398" s="96">
        <v>1636</v>
      </c>
      <c r="D398" s="97" t="s">
        <v>721</v>
      </c>
      <c r="E398" s="97" t="s">
        <v>736</v>
      </c>
      <c r="F398" s="98" t="s">
        <v>3181</v>
      </c>
      <c r="G398" s="102" t="s">
        <v>3424</v>
      </c>
      <c r="H398" s="103" t="s">
        <v>3438</v>
      </c>
      <c r="I398" s="103" t="s">
        <v>3444</v>
      </c>
      <c r="J398" s="101"/>
      <c r="K398" s="101"/>
      <c r="L398" s="101"/>
      <c r="M398" s="101"/>
      <c r="N398" s="101"/>
      <c r="O398" s="101"/>
      <c r="P398" s="101"/>
      <c r="Q398" s="101">
        <v>1</v>
      </c>
    </row>
    <row r="399" spans="1:17" ht="14.25" thickBot="1" x14ac:dyDescent="0.2">
      <c r="A399" s="96">
        <v>1639</v>
      </c>
      <c r="B399" s="96" t="s">
        <v>2913</v>
      </c>
      <c r="C399" s="96">
        <v>1639</v>
      </c>
      <c r="D399" s="97" t="s">
        <v>721</v>
      </c>
      <c r="E399" s="97" t="s">
        <v>736</v>
      </c>
      <c r="F399" s="98" t="s">
        <v>3181</v>
      </c>
      <c r="G399" s="102" t="s">
        <v>3424</v>
      </c>
      <c r="H399" s="103" t="s">
        <v>3438</v>
      </c>
      <c r="I399" s="103" t="s">
        <v>3445</v>
      </c>
      <c r="J399" s="101"/>
      <c r="K399" s="101"/>
      <c r="L399" s="101"/>
      <c r="M399" s="101"/>
      <c r="N399" s="101"/>
      <c r="O399" s="101"/>
      <c r="P399" s="101"/>
      <c r="Q399" s="101">
        <v>1</v>
      </c>
    </row>
    <row r="400" spans="1:17" ht="14.25" thickBot="1" x14ac:dyDescent="0.2">
      <c r="A400" s="96">
        <v>1641</v>
      </c>
      <c r="B400" s="96" t="s">
        <v>1711</v>
      </c>
      <c r="C400" s="96">
        <v>1641</v>
      </c>
      <c r="D400" s="97" t="s">
        <v>721</v>
      </c>
      <c r="E400" s="97" t="s">
        <v>736</v>
      </c>
      <c r="F400" s="98" t="s">
        <v>3181</v>
      </c>
      <c r="G400" s="102" t="s">
        <v>3424</v>
      </c>
      <c r="H400" s="103" t="s">
        <v>3446</v>
      </c>
      <c r="I400" s="103" t="s">
        <v>3447</v>
      </c>
      <c r="J400" s="101"/>
      <c r="K400" s="101"/>
      <c r="L400" s="101"/>
      <c r="M400" s="101"/>
      <c r="N400" s="101"/>
      <c r="O400" s="101"/>
      <c r="P400" s="101"/>
      <c r="Q400" s="101">
        <v>1</v>
      </c>
    </row>
    <row r="401" spans="1:17" ht="14.25" thickBot="1" x14ac:dyDescent="0.2">
      <c r="A401" s="96">
        <v>1642</v>
      </c>
      <c r="B401" s="96" t="s">
        <v>2116</v>
      </c>
      <c r="C401" s="96">
        <v>1642</v>
      </c>
      <c r="D401" s="97" t="s">
        <v>721</v>
      </c>
      <c r="E401" s="97" t="s">
        <v>736</v>
      </c>
      <c r="F401" s="98" t="s">
        <v>3181</v>
      </c>
      <c r="G401" s="102" t="s">
        <v>3424</v>
      </c>
      <c r="H401" s="103" t="s">
        <v>3446</v>
      </c>
      <c r="I401" s="103" t="s">
        <v>3448</v>
      </c>
      <c r="J401" s="101"/>
      <c r="K401" s="101"/>
      <c r="L401" s="101"/>
      <c r="M401" s="101"/>
      <c r="N401" s="101"/>
      <c r="O401" s="101"/>
      <c r="P401" s="101"/>
      <c r="Q401" s="101">
        <v>1</v>
      </c>
    </row>
    <row r="402" spans="1:17" ht="14.25" thickBot="1" x14ac:dyDescent="0.2">
      <c r="A402" s="96">
        <v>1643</v>
      </c>
      <c r="B402" s="96" t="s">
        <v>2468</v>
      </c>
      <c r="C402" s="96">
        <v>1643</v>
      </c>
      <c r="D402" s="97" t="s">
        <v>721</v>
      </c>
      <c r="E402" s="97" t="s">
        <v>736</v>
      </c>
      <c r="F402" s="98" t="s">
        <v>3181</v>
      </c>
      <c r="G402" s="102" t="s">
        <v>3424</v>
      </c>
      <c r="H402" s="103" t="s">
        <v>3446</v>
      </c>
      <c r="I402" s="103" t="s">
        <v>3449</v>
      </c>
      <c r="J402" s="101"/>
      <c r="K402" s="101"/>
      <c r="L402" s="101"/>
      <c r="M402" s="101"/>
      <c r="N402" s="101"/>
      <c r="O402" s="101"/>
      <c r="P402" s="101"/>
      <c r="Q402" s="101">
        <v>1</v>
      </c>
    </row>
    <row r="403" spans="1:17" ht="14.25" thickBot="1" x14ac:dyDescent="0.2">
      <c r="A403" s="96">
        <v>1644</v>
      </c>
      <c r="B403" s="96" t="s">
        <v>2664</v>
      </c>
      <c r="C403" s="96">
        <v>1644</v>
      </c>
      <c r="D403" s="97" t="s">
        <v>721</v>
      </c>
      <c r="E403" s="97" t="s">
        <v>736</v>
      </c>
      <c r="F403" s="98" t="s">
        <v>3181</v>
      </c>
      <c r="G403" s="102" t="s">
        <v>3424</v>
      </c>
      <c r="H403" s="103" t="s">
        <v>3446</v>
      </c>
      <c r="I403" s="103" t="s">
        <v>3450</v>
      </c>
      <c r="J403" s="101"/>
      <c r="K403" s="101"/>
      <c r="L403" s="101"/>
      <c r="M403" s="101"/>
      <c r="N403" s="101"/>
      <c r="O403" s="101"/>
      <c r="P403" s="101"/>
      <c r="Q403" s="101">
        <v>1</v>
      </c>
    </row>
    <row r="404" spans="1:17" ht="14.25" thickBot="1" x14ac:dyDescent="0.2">
      <c r="A404" s="96">
        <v>1645</v>
      </c>
      <c r="B404" s="96" t="s">
        <v>2786</v>
      </c>
      <c r="C404" s="96">
        <v>1645</v>
      </c>
      <c r="D404" s="97" t="s">
        <v>721</v>
      </c>
      <c r="E404" s="97" t="s">
        <v>736</v>
      </c>
      <c r="F404" s="98" t="s">
        <v>3181</v>
      </c>
      <c r="G404" s="102" t="s">
        <v>3424</v>
      </c>
      <c r="H404" s="103" t="s">
        <v>3446</v>
      </c>
      <c r="I404" s="103" t="s">
        <v>3451</v>
      </c>
      <c r="J404" s="101"/>
      <c r="K404" s="101"/>
      <c r="L404" s="101"/>
      <c r="M404" s="101"/>
      <c r="N404" s="101"/>
      <c r="O404" s="101"/>
      <c r="P404" s="101"/>
      <c r="Q404" s="101">
        <v>1</v>
      </c>
    </row>
    <row r="405" spans="1:17" ht="14.25" thickBot="1" x14ac:dyDescent="0.2">
      <c r="A405" s="96">
        <v>1646</v>
      </c>
      <c r="B405" s="96" t="s">
        <v>2863</v>
      </c>
      <c r="C405" s="96">
        <v>1646</v>
      </c>
      <c r="D405" s="97" t="s">
        <v>721</v>
      </c>
      <c r="E405" s="97" t="s">
        <v>736</v>
      </c>
      <c r="F405" s="98" t="s">
        <v>3181</v>
      </c>
      <c r="G405" s="102" t="s">
        <v>3424</v>
      </c>
      <c r="H405" s="103" t="s">
        <v>3446</v>
      </c>
      <c r="I405" s="103" t="s">
        <v>3452</v>
      </c>
      <c r="J405" s="101"/>
      <c r="K405" s="101"/>
      <c r="L405" s="101"/>
      <c r="M405" s="101"/>
      <c r="N405" s="101"/>
      <c r="O405" s="101"/>
      <c r="P405" s="101"/>
      <c r="Q405" s="101">
        <v>1</v>
      </c>
    </row>
    <row r="406" spans="1:17" ht="14.25" thickBot="1" x14ac:dyDescent="0.2">
      <c r="A406" s="96">
        <v>1647</v>
      </c>
      <c r="B406" s="96" t="s">
        <v>2914</v>
      </c>
      <c r="C406" s="96">
        <v>1647</v>
      </c>
      <c r="D406" s="97" t="s">
        <v>721</v>
      </c>
      <c r="E406" s="97" t="s">
        <v>736</v>
      </c>
      <c r="F406" s="98" t="s">
        <v>3181</v>
      </c>
      <c r="G406" s="102" t="s">
        <v>3424</v>
      </c>
      <c r="H406" s="103" t="s">
        <v>3446</v>
      </c>
      <c r="I406" s="103" t="s">
        <v>3453</v>
      </c>
      <c r="J406" s="101"/>
      <c r="K406" s="101"/>
      <c r="L406" s="101"/>
      <c r="M406" s="101"/>
      <c r="N406" s="101"/>
      <c r="O406" s="101"/>
      <c r="P406" s="101"/>
      <c r="Q406" s="101">
        <v>1</v>
      </c>
    </row>
    <row r="407" spans="1:17" ht="14.25" thickBot="1" x14ac:dyDescent="0.2">
      <c r="A407" s="96">
        <v>1651</v>
      </c>
      <c r="B407" s="96" t="s">
        <v>1712</v>
      </c>
      <c r="C407" s="96">
        <v>1651</v>
      </c>
      <c r="D407" s="97" t="s">
        <v>2978</v>
      </c>
      <c r="E407" s="97" t="s">
        <v>736</v>
      </c>
      <c r="F407" s="98" t="s">
        <v>3181</v>
      </c>
      <c r="G407" s="102" t="s">
        <v>3424</v>
      </c>
      <c r="H407" s="103" t="s">
        <v>3454</v>
      </c>
      <c r="I407" s="103" t="s">
        <v>3455</v>
      </c>
      <c r="J407" s="101"/>
      <c r="K407" s="101"/>
      <c r="L407" s="101"/>
      <c r="M407" s="101"/>
      <c r="N407" s="101"/>
      <c r="O407" s="101"/>
      <c r="P407" s="101"/>
      <c r="Q407" s="101">
        <v>1</v>
      </c>
    </row>
    <row r="408" spans="1:17" ht="14.25" thickBot="1" x14ac:dyDescent="0.2">
      <c r="A408" s="96">
        <v>1652</v>
      </c>
      <c r="B408" s="96" t="s">
        <v>2117</v>
      </c>
      <c r="C408" s="96">
        <v>1652</v>
      </c>
      <c r="D408" s="97" t="s">
        <v>2978</v>
      </c>
      <c r="E408" s="97" t="s">
        <v>736</v>
      </c>
      <c r="F408" s="98" t="s">
        <v>3181</v>
      </c>
      <c r="G408" s="102" t="s">
        <v>3424</v>
      </c>
      <c r="H408" s="103" t="s">
        <v>3454</v>
      </c>
      <c r="I408" s="103" t="s">
        <v>3456</v>
      </c>
      <c r="J408" s="101"/>
      <c r="K408" s="101"/>
      <c r="L408" s="101"/>
      <c r="M408" s="101"/>
      <c r="N408" s="101"/>
      <c r="O408" s="101"/>
      <c r="P408" s="101"/>
      <c r="Q408" s="101">
        <v>1</v>
      </c>
    </row>
    <row r="409" spans="1:17" ht="14.25" thickBot="1" x14ac:dyDescent="0.2">
      <c r="A409" s="96">
        <v>1653</v>
      </c>
      <c r="B409" s="96" t="s">
        <v>2469</v>
      </c>
      <c r="C409" s="96">
        <v>1653</v>
      </c>
      <c r="D409" s="97" t="s">
        <v>2978</v>
      </c>
      <c r="E409" s="97" t="s">
        <v>736</v>
      </c>
      <c r="F409" s="98" t="s">
        <v>3181</v>
      </c>
      <c r="G409" s="102" t="s">
        <v>3424</v>
      </c>
      <c r="H409" s="103" t="s">
        <v>3454</v>
      </c>
      <c r="I409" s="103" t="s">
        <v>3457</v>
      </c>
      <c r="J409" s="101"/>
      <c r="K409" s="101"/>
      <c r="L409" s="101"/>
      <c r="M409" s="101"/>
      <c r="N409" s="101"/>
      <c r="O409" s="101"/>
      <c r="P409" s="101"/>
      <c r="Q409" s="101">
        <v>1</v>
      </c>
    </row>
    <row r="410" spans="1:17" ht="14.25" thickBot="1" x14ac:dyDescent="0.2">
      <c r="A410" s="96">
        <v>1654</v>
      </c>
      <c r="B410" s="96" t="s">
        <v>2665</v>
      </c>
      <c r="C410" s="96">
        <v>1654</v>
      </c>
      <c r="D410" s="97" t="s">
        <v>2978</v>
      </c>
      <c r="E410" s="97" t="s">
        <v>736</v>
      </c>
      <c r="F410" s="98" t="s">
        <v>3181</v>
      </c>
      <c r="G410" s="102" t="s">
        <v>3424</v>
      </c>
      <c r="H410" s="103" t="s">
        <v>3454</v>
      </c>
      <c r="I410" s="103" t="s">
        <v>3458</v>
      </c>
      <c r="J410" s="101"/>
      <c r="K410" s="101"/>
      <c r="L410" s="101"/>
      <c r="M410" s="101"/>
      <c r="N410" s="101"/>
      <c r="O410" s="101"/>
      <c r="P410" s="101"/>
      <c r="Q410" s="101">
        <v>1</v>
      </c>
    </row>
    <row r="411" spans="1:17" ht="14.25" thickBot="1" x14ac:dyDescent="0.2">
      <c r="A411" s="96">
        <v>1655</v>
      </c>
      <c r="B411" s="96" t="s">
        <v>2787</v>
      </c>
      <c r="C411" s="96">
        <v>1655</v>
      </c>
      <c r="D411" s="97" t="s">
        <v>860</v>
      </c>
      <c r="E411" s="97" t="s">
        <v>736</v>
      </c>
      <c r="F411" s="98" t="s">
        <v>3181</v>
      </c>
      <c r="G411" s="102" t="s">
        <v>3424</v>
      </c>
      <c r="H411" s="103" t="s">
        <v>3454</v>
      </c>
      <c r="I411" s="103" t="s">
        <v>3459</v>
      </c>
      <c r="J411" s="101"/>
      <c r="K411" s="101"/>
      <c r="L411" s="101"/>
      <c r="M411" s="101"/>
      <c r="N411" s="101"/>
      <c r="O411" s="101"/>
      <c r="P411" s="101"/>
      <c r="Q411" s="101">
        <v>1</v>
      </c>
    </row>
    <row r="412" spans="1:17" ht="14.25" thickBot="1" x14ac:dyDescent="0.2">
      <c r="A412" s="96">
        <v>1661</v>
      </c>
      <c r="B412" s="96" t="s">
        <v>1713</v>
      </c>
      <c r="C412" s="96">
        <v>1661</v>
      </c>
      <c r="D412" s="97" t="s">
        <v>721</v>
      </c>
      <c r="E412" s="97" t="s">
        <v>736</v>
      </c>
      <c r="F412" s="98" t="s">
        <v>3181</v>
      </c>
      <c r="G412" s="102" t="s">
        <v>3424</v>
      </c>
      <c r="H412" s="103" t="s">
        <v>3460</v>
      </c>
      <c r="I412" s="103" t="s">
        <v>3461</v>
      </c>
      <c r="J412" s="101"/>
      <c r="K412" s="101"/>
      <c r="L412" s="101"/>
      <c r="M412" s="101"/>
      <c r="N412" s="101"/>
      <c r="O412" s="101"/>
      <c r="P412" s="101"/>
      <c r="Q412" s="101">
        <v>1</v>
      </c>
    </row>
    <row r="413" spans="1:17" ht="14.25" thickBot="1" x14ac:dyDescent="0.2">
      <c r="A413" s="96">
        <v>1662</v>
      </c>
      <c r="B413" s="96" t="s">
        <v>2118</v>
      </c>
      <c r="C413" s="96">
        <v>1662</v>
      </c>
      <c r="D413" s="97" t="s">
        <v>721</v>
      </c>
      <c r="E413" s="97" t="s">
        <v>736</v>
      </c>
      <c r="F413" s="98" t="s">
        <v>3181</v>
      </c>
      <c r="G413" s="102" t="s">
        <v>3424</v>
      </c>
      <c r="H413" s="103" t="s">
        <v>3460</v>
      </c>
      <c r="I413" s="103" t="s">
        <v>3462</v>
      </c>
      <c r="J413" s="101"/>
      <c r="K413" s="101"/>
      <c r="L413" s="101"/>
      <c r="M413" s="101"/>
      <c r="N413" s="101"/>
      <c r="O413" s="101"/>
      <c r="P413" s="101"/>
      <c r="Q413" s="101">
        <v>1</v>
      </c>
    </row>
    <row r="414" spans="1:17" ht="14.25" thickBot="1" x14ac:dyDescent="0.2">
      <c r="A414" s="96">
        <v>1669</v>
      </c>
      <c r="B414" s="96" t="s">
        <v>2470</v>
      </c>
      <c r="C414" s="96">
        <v>1669</v>
      </c>
      <c r="D414" s="97" t="s">
        <v>721</v>
      </c>
      <c r="E414" s="97" t="s">
        <v>736</v>
      </c>
      <c r="F414" s="98" t="s">
        <v>3181</v>
      </c>
      <c r="G414" s="102" t="s">
        <v>3424</v>
      </c>
      <c r="H414" s="103" t="s">
        <v>3460</v>
      </c>
      <c r="I414" s="103" t="s">
        <v>3463</v>
      </c>
      <c r="J414" s="101"/>
      <c r="K414" s="101"/>
      <c r="L414" s="101"/>
      <c r="M414" s="101"/>
      <c r="N414" s="101"/>
      <c r="O414" s="101"/>
      <c r="P414" s="101"/>
      <c r="Q414" s="101">
        <v>1</v>
      </c>
    </row>
    <row r="415" spans="1:17" ht="14.25" thickBot="1" x14ac:dyDescent="0.2">
      <c r="A415" s="96">
        <v>1691</v>
      </c>
      <c r="B415" s="96" t="s">
        <v>1714</v>
      </c>
      <c r="C415" s="96">
        <v>1691</v>
      </c>
      <c r="D415" s="97" t="s">
        <v>721</v>
      </c>
      <c r="E415" s="97" t="s">
        <v>736</v>
      </c>
      <c r="F415" s="98" t="s">
        <v>3181</v>
      </c>
      <c r="G415" s="102" t="s">
        <v>3424</v>
      </c>
      <c r="H415" s="103" t="s">
        <v>3464</v>
      </c>
      <c r="I415" s="103" t="s">
        <v>3465</v>
      </c>
      <c r="J415" s="101"/>
      <c r="K415" s="101"/>
      <c r="L415" s="101"/>
      <c r="M415" s="101"/>
      <c r="N415" s="101"/>
      <c r="O415" s="101"/>
      <c r="P415" s="101"/>
      <c r="Q415" s="101">
        <v>1</v>
      </c>
    </row>
    <row r="416" spans="1:17" ht="14.25" thickBot="1" x14ac:dyDescent="0.2">
      <c r="A416" s="96">
        <v>1692</v>
      </c>
      <c r="B416" s="96" t="s">
        <v>2119</v>
      </c>
      <c r="C416" s="96">
        <v>1692</v>
      </c>
      <c r="D416" s="97" t="s">
        <v>860</v>
      </c>
      <c r="E416" s="97" t="s">
        <v>736</v>
      </c>
      <c r="F416" s="98" t="s">
        <v>3181</v>
      </c>
      <c r="G416" s="102" t="s">
        <v>3424</v>
      </c>
      <c r="H416" s="103" t="s">
        <v>3464</v>
      </c>
      <c r="I416" s="103" t="s">
        <v>3466</v>
      </c>
      <c r="J416" s="101"/>
      <c r="K416" s="101"/>
      <c r="L416" s="101"/>
      <c r="M416" s="101"/>
      <c r="N416" s="101"/>
      <c r="O416" s="101"/>
      <c r="P416" s="101"/>
      <c r="Q416" s="101">
        <v>1</v>
      </c>
    </row>
    <row r="417" spans="1:17" ht="14.25" thickBot="1" x14ac:dyDescent="0.2">
      <c r="A417" s="96">
        <v>1693</v>
      </c>
      <c r="B417" s="96" t="s">
        <v>2471</v>
      </c>
      <c r="C417" s="96">
        <v>1693</v>
      </c>
      <c r="D417" s="97" t="s">
        <v>721</v>
      </c>
      <c r="E417" s="97" t="s">
        <v>736</v>
      </c>
      <c r="F417" s="98" t="s">
        <v>3181</v>
      </c>
      <c r="G417" s="102" t="s">
        <v>3424</v>
      </c>
      <c r="H417" s="103" t="s">
        <v>3464</v>
      </c>
      <c r="I417" s="103" t="s">
        <v>3467</v>
      </c>
      <c r="J417" s="101"/>
      <c r="K417" s="101"/>
      <c r="L417" s="101"/>
      <c r="M417" s="101"/>
      <c r="N417" s="101"/>
      <c r="O417" s="101"/>
      <c r="P417" s="101"/>
      <c r="Q417" s="101">
        <v>1</v>
      </c>
    </row>
    <row r="418" spans="1:17" ht="14.25" thickBot="1" x14ac:dyDescent="0.2">
      <c r="A418" s="96">
        <v>1694</v>
      </c>
      <c r="B418" s="96" t="s">
        <v>2666</v>
      </c>
      <c r="C418" s="96">
        <v>1694</v>
      </c>
      <c r="D418" s="97" t="s">
        <v>721</v>
      </c>
      <c r="E418" s="97" t="s">
        <v>736</v>
      </c>
      <c r="F418" s="98" t="s">
        <v>3181</v>
      </c>
      <c r="G418" s="102" t="s">
        <v>3424</v>
      </c>
      <c r="H418" s="103" t="s">
        <v>3464</v>
      </c>
      <c r="I418" s="103" t="s">
        <v>3468</v>
      </c>
      <c r="J418" s="101"/>
      <c r="K418" s="101"/>
      <c r="L418" s="101"/>
      <c r="M418" s="101"/>
      <c r="N418" s="101"/>
      <c r="O418" s="101"/>
      <c r="P418" s="101"/>
      <c r="Q418" s="101">
        <v>1</v>
      </c>
    </row>
    <row r="419" spans="1:17" ht="14.25" thickBot="1" x14ac:dyDescent="0.2">
      <c r="A419" s="96">
        <v>1695</v>
      </c>
      <c r="B419" s="96" t="s">
        <v>2788</v>
      </c>
      <c r="C419" s="96">
        <v>1695</v>
      </c>
      <c r="D419" s="97" t="s">
        <v>721</v>
      </c>
      <c r="E419" s="97" t="s">
        <v>736</v>
      </c>
      <c r="F419" s="98" t="s">
        <v>3181</v>
      </c>
      <c r="G419" s="102" t="s">
        <v>3424</v>
      </c>
      <c r="H419" s="103" t="s">
        <v>3464</v>
      </c>
      <c r="I419" s="103" t="s">
        <v>3469</v>
      </c>
      <c r="J419" s="101"/>
      <c r="K419" s="101"/>
      <c r="L419" s="101"/>
      <c r="M419" s="101"/>
      <c r="N419" s="101"/>
      <c r="O419" s="101"/>
      <c r="P419" s="101"/>
      <c r="Q419" s="101">
        <v>1</v>
      </c>
    </row>
    <row r="420" spans="1:17" ht="14.25" thickBot="1" x14ac:dyDescent="0.2">
      <c r="A420" s="96">
        <v>1696</v>
      </c>
      <c r="B420" s="96" t="s">
        <v>2864</v>
      </c>
      <c r="C420" s="96">
        <v>1696</v>
      </c>
      <c r="D420" s="97" t="s">
        <v>721</v>
      </c>
      <c r="E420" s="97" t="s">
        <v>736</v>
      </c>
      <c r="F420" s="98" t="s">
        <v>3181</v>
      </c>
      <c r="G420" s="102" t="s">
        <v>3424</v>
      </c>
      <c r="H420" s="103" t="s">
        <v>3464</v>
      </c>
      <c r="I420" s="103" t="s">
        <v>3470</v>
      </c>
      <c r="J420" s="101"/>
      <c r="K420" s="101"/>
      <c r="L420" s="101"/>
      <c r="M420" s="101"/>
      <c r="N420" s="101"/>
      <c r="O420" s="101"/>
      <c r="P420" s="101"/>
      <c r="Q420" s="101">
        <v>1</v>
      </c>
    </row>
    <row r="421" spans="1:17" ht="14.25" thickBot="1" x14ac:dyDescent="0.2">
      <c r="A421" s="96">
        <v>1697</v>
      </c>
      <c r="B421" s="96" t="s">
        <v>2915</v>
      </c>
      <c r="C421" s="96">
        <v>1697</v>
      </c>
      <c r="D421" s="97" t="s">
        <v>856</v>
      </c>
      <c r="E421" s="97" t="s">
        <v>736</v>
      </c>
      <c r="F421" s="98" t="s">
        <v>3181</v>
      </c>
      <c r="G421" s="102" t="s">
        <v>3424</v>
      </c>
      <c r="H421" s="103" t="s">
        <v>3464</v>
      </c>
      <c r="I421" s="103" t="s">
        <v>3471</v>
      </c>
      <c r="J421" s="101"/>
      <c r="K421" s="101"/>
      <c r="L421" s="101"/>
      <c r="M421" s="101"/>
      <c r="N421" s="101"/>
      <c r="O421" s="101"/>
      <c r="P421" s="101"/>
      <c r="Q421" s="101">
        <v>1</v>
      </c>
    </row>
    <row r="422" spans="1:17" ht="14.25" thickBot="1" x14ac:dyDescent="0.2">
      <c r="A422" s="96">
        <v>1699</v>
      </c>
      <c r="B422" s="96" t="s">
        <v>2947</v>
      </c>
      <c r="C422" s="96">
        <v>1699</v>
      </c>
      <c r="D422" s="97" t="s">
        <v>721</v>
      </c>
      <c r="E422" s="97" t="s">
        <v>736</v>
      </c>
      <c r="F422" s="98" t="s">
        <v>3181</v>
      </c>
      <c r="G422" s="102" t="s">
        <v>3424</v>
      </c>
      <c r="H422" s="103" t="s">
        <v>3464</v>
      </c>
      <c r="I422" s="103" t="s">
        <v>3472</v>
      </c>
      <c r="J422" s="101"/>
      <c r="K422" s="101"/>
      <c r="L422" s="101"/>
      <c r="M422" s="101"/>
      <c r="N422" s="101"/>
      <c r="O422" s="101"/>
      <c r="P422" s="101"/>
      <c r="Q422" s="101">
        <v>1</v>
      </c>
    </row>
    <row r="423" spans="1:17" ht="14.25" thickBot="1" x14ac:dyDescent="0.2">
      <c r="A423" s="96">
        <v>1700</v>
      </c>
      <c r="B423" s="96" t="s">
        <v>1715</v>
      </c>
      <c r="C423" s="96">
        <v>1700</v>
      </c>
      <c r="D423" s="97" t="s">
        <v>721</v>
      </c>
      <c r="E423" s="97" t="s">
        <v>736</v>
      </c>
      <c r="F423" s="98" t="s">
        <v>3181</v>
      </c>
      <c r="G423" s="102" t="s">
        <v>3473</v>
      </c>
      <c r="H423" s="103" t="s">
        <v>3474</v>
      </c>
      <c r="I423" s="103" t="s">
        <v>3475</v>
      </c>
      <c r="J423" s="101"/>
      <c r="K423" s="101"/>
      <c r="L423" s="101"/>
      <c r="M423" s="101"/>
      <c r="N423" s="101"/>
      <c r="O423" s="101"/>
      <c r="P423" s="101"/>
      <c r="Q423" s="101">
        <v>1</v>
      </c>
    </row>
    <row r="424" spans="1:17" ht="14.25" thickBot="1" x14ac:dyDescent="0.2">
      <c r="A424" s="96">
        <v>1709</v>
      </c>
      <c r="B424" s="96" t="s">
        <v>2120</v>
      </c>
      <c r="C424" s="96">
        <v>1709</v>
      </c>
      <c r="D424" s="97" t="s">
        <v>721</v>
      </c>
      <c r="E424" s="97" t="s">
        <v>736</v>
      </c>
      <c r="F424" s="98" t="s">
        <v>3181</v>
      </c>
      <c r="G424" s="102" t="s">
        <v>3473</v>
      </c>
      <c r="H424" s="103" t="s">
        <v>3474</v>
      </c>
      <c r="I424" s="103" t="s">
        <v>3476</v>
      </c>
      <c r="J424" s="101"/>
      <c r="K424" s="101"/>
      <c r="L424" s="101"/>
      <c r="M424" s="101"/>
      <c r="N424" s="101"/>
      <c r="O424" s="101"/>
      <c r="P424" s="101"/>
      <c r="Q424" s="101">
        <v>1</v>
      </c>
    </row>
    <row r="425" spans="1:17" ht="14.25" thickBot="1" x14ac:dyDescent="0.2">
      <c r="A425" s="96">
        <v>1711</v>
      </c>
      <c r="B425" s="96" t="s">
        <v>1205</v>
      </c>
      <c r="C425" s="96">
        <v>1711</v>
      </c>
      <c r="D425" s="97" t="s">
        <v>721</v>
      </c>
      <c r="E425" s="97" t="s">
        <v>736</v>
      </c>
      <c r="F425" s="98" t="s">
        <v>3181</v>
      </c>
      <c r="G425" s="102" t="s">
        <v>3473</v>
      </c>
      <c r="H425" s="103" t="s">
        <v>3477</v>
      </c>
      <c r="I425" s="103" t="s">
        <v>3478</v>
      </c>
      <c r="J425" s="101"/>
      <c r="K425" s="101"/>
      <c r="L425" s="101"/>
      <c r="M425" s="101"/>
      <c r="N425" s="101"/>
      <c r="O425" s="101"/>
      <c r="P425" s="101"/>
      <c r="Q425" s="101">
        <v>1</v>
      </c>
    </row>
    <row r="426" spans="1:17" ht="14.25" thickBot="1" x14ac:dyDescent="0.2">
      <c r="A426" s="96">
        <v>1721</v>
      </c>
      <c r="B426" s="96" t="s">
        <v>1716</v>
      </c>
      <c r="C426" s="96">
        <v>1721</v>
      </c>
      <c r="D426" s="97" t="s">
        <v>721</v>
      </c>
      <c r="E426" s="97" t="s">
        <v>736</v>
      </c>
      <c r="F426" s="98" t="s">
        <v>3181</v>
      </c>
      <c r="G426" s="102" t="s">
        <v>3473</v>
      </c>
      <c r="H426" s="103" t="s">
        <v>3479</v>
      </c>
      <c r="I426" s="103" t="s">
        <v>3480</v>
      </c>
      <c r="J426" s="101"/>
      <c r="K426" s="101"/>
      <c r="L426" s="101"/>
      <c r="M426" s="101"/>
      <c r="N426" s="101"/>
      <c r="O426" s="101"/>
      <c r="P426" s="101"/>
      <c r="Q426" s="101">
        <v>1</v>
      </c>
    </row>
    <row r="427" spans="1:17" ht="14.25" thickBot="1" x14ac:dyDescent="0.2">
      <c r="A427" s="96">
        <v>1731</v>
      </c>
      <c r="B427" s="96" t="s">
        <v>1387</v>
      </c>
      <c r="C427" s="96">
        <v>1731</v>
      </c>
      <c r="D427" s="97" t="s">
        <v>721</v>
      </c>
      <c r="E427" s="97" t="s">
        <v>736</v>
      </c>
      <c r="F427" s="98" t="s">
        <v>3181</v>
      </c>
      <c r="G427" s="102" t="s">
        <v>3473</v>
      </c>
      <c r="H427" s="103" t="s">
        <v>3481</v>
      </c>
      <c r="I427" s="103" t="s">
        <v>3482</v>
      </c>
      <c r="J427" s="101"/>
      <c r="K427" s="101"/>
      <c r="L427" s="101"/>
      <c r="M427" s="101"/>
      <c r="N427" s="101"/>
      <c r="O427" s="101"/>
      <c r="P427" s="101"/>
      <c r="Q427" s="101">
        <v>1</v>
      </c>
    </row>
    <row r="428" spans="1:17" ht="14.25" thickBot="1" x14ac:dyDescent="0.2">
      <c r="A428" s="96">
        <v>1741</v>
      </c>
      <c r="B428" s="96" t="s">
        <v>1459</v>
      </c>
      <c r="C428" s="96">
        <v>1741</v>
      </c>
      <c r="D428" s="97" t="s">
        <v>721</v>
      </c>
      <c r="E428" s="97" t="s">
        <v>736</v>
      </c>
      <c r="F428" s="98" t="s">
        <v>3181</v>
      </c>
      <c r="G428" s="102" t="s">
        <v>3473</v>
      </c>
      <c r="H428" s="103" t="s">
        <v>3483</v>
      </c>
      <c r="I428" s="103" t="s">
        <v>3484</v>
      </c>
      <c r="J428" s="101"/>
      <c r="K428" s="101"/>
      <c r="L428" s="101"/>
      <c r="M428" s="101"/>
      <c r="N428" s="101"/>
      <c r="O428" s="101"/>
      <c r="P428" s="101"/>
      <c r="Q428" s="101">
        <v>1</v>
      </c>
    </row>
    <row r="429" spans="1:17" ht="14.25" thickBot="1" x14ac:dyDescent="0.2">
      <c r="A429" s="96">
        <v>1799</v>
      </c>
      <c r="B429" s="96" t="s">
        <v>1513</v>
      </c>
      <c r="C429" s="96">
        <v>1799</v>
      </c>
      <c r="D429" s="97" t="s">
        <v>721</v>
      </c>
      <c r="E429" s="97" t="s">
        <v>736</v>
      </c>
      <c r="F429" s="98" t="s">
        <v>3181</v>
      </c>
      <c r="G429" s="102" t="s">
        <v>3473</v>
      </c>
      <c r="H429" s="103" t="s">
        <v>3485</v>
      </c>
      <c r="I429" s="103" t="s">
        <v>3486</v>
      </c>
      <c r="J429" s="101"/>
      <c r="K429" s="101"/>
      <c r="L429" s="101"/>
      <c r="M429" s="101"/>
      <c r="N429" s="101"/>
      <c r="O429" s="101"/>
      <c r="P429" s="101"/>
      <c r="Q429" s="101">
        <v>1</v>
      </c>
    </row>
    <row r="430" spans="1:17" ht="14.25" thickBot="1" x14ac:dyDescent="0.2">
      <c r="A430" s="96">
        <v>1800</v>
      </c>
      <c r="B430" s="96" t="s">
        <v>1717</v>
      </c>
      <c r="C430" s="96">
        <v>1800</v>
      </c>
      <c r="D430" s="97" t="s">
        <v>721</v>
      </c>
      <c r="E430" s="97" t="s">
        <v>736</v>
      </c>
      <c r="F430" s="98" t="s">
        <v>3181</v>
      </c>
      <c r="G430" s="102" t="s">
        <v>3487</v>
      </c>
      <c r="H430" s="103" t="s">
        <v>3488</v>
      </c>
      <c r="I430" s="103" t="s">
        <v>3489</v>
      </c>
      <c r="J430" s="101"/>
      <c r="K430" s="101"/>
      <c r="L430" s="101"/>
      <c r="M430" s="101"/>
      <c r="N430" s="101"/>
      <c r="O430" s="101"/>
      <c r="P430" s="101"/>
      <c r="Q430" s="101">
        <v>1</v>
      </c>
    </row>
    <row r="431" spans="1:17" ht="14.25" thickBot="1" x14ac:dyDescent="0.2">
      <c r="A431" s="96">
        <v>1809</v>
      </c>
      <c r="B431" s="96" t="s">
        <v>2121</v>
      </c>
      <c r="C431" s="96">
        <v>1809</v>
      </c>
      <c r="D431" s="97" t="s">
        <v>721</v>
      </c>
      <c r="E431" s="97" t="s">
        <v>736</v>
      </c>
      <c r="F431" s="98" t="s">
        <v>3181</v>
      </c>
      <c r="G431" s="102" t="s">
        <v>3487</v>
      </c>
      <c r="H431" s="103" t="s">
        <v>3488</v>
      </c>
      <c r="I431" s="103" t="s">
        <v>3490</v>
      </c>
      <c r="J431" s="101"/>
      <c r="K431" s="101"/>
      <c r="L431" s="101"/>
      <c r="M431" s="101"/>
      <c r="N431" s="101"/>
      <c r="O431" s="101"/>
      <c r="P431" s="101"/>
      <c r="Q431" s="101">
        <v>1</v>
      </c>
    </row>
    <row r="432" spans="1:17" ht="14.25" thickBot="1" x14ac:dyDescent="0.2">
      <c r="A432" s="96">
        <v>1811</v>
      </c>
      <c r="B432" s="96" t="s">
        <v>1718</v>
      </c>
      <c r="C432" s="96">
        <v>1811</v>
      </c>
      <c r="D432" s="97" t="s">
        <v>721</v>
      </c>
      <c r="E432" s="97" t="s">
        <v>736</v>
      </c>
      <c r="F432" s="98" t="s">
        <v>3181</v>
      </c>
      <c r="G432" s="102" t="s">
        <v>3487</v>
      </c>
      <c r="H432" s="103" t="s">
        <v>3491</v>
      </c>
      <c r="I432" s="103" t="s">
        <v>3492</v>
      </c>
      <c r="J432" s="101"/>
      <c r="K432" s="101"/>
      <c r="L432" s="101"/>
      <c r="M432" s="101"/>
      <c r="N432" s="101"/>
      <c r="O432" s="101"/>
      <c r="P432" s="101"/>
      <c r="Q432" s="101">
        <v>1</v>
      </c>
    </row>
    <row r="433" spans="1:17" ht="14.25" thickBot="1" x14ac:dyDescent="0.2">
      <c r="A433" s="96">
        <v>1812</v>
      </c>
      <c r="B433" s="96" t="s">
        <v>2122</v>
      </c>
      <c r="C433" s="96">
        <v>1812</v>
      </c>
      <c r="D433" s="97" t="s">
        <v>721</v>
      </c>
      <c r="E433" s="97" t="s">
        <v>736</v>
      </c>
      <c r="F433" s="98" t="s">
        <v>3181</v>
      </c>
      <c r="G433" s="102" t="s">
        <v>3487</v>
      </c>
      <c r="H433" s="103" t="s">
        <v>3491</v>
      </c>
      <c r="I433" s="103" t="s">
        <v>3493</v>
      </c>
      <c r="J433" s="101"/>
      <c r="K433" s="101"/>
      <c r="L433" s="101"/>
      <c r="M433" s="101"/>
      <c r="N433" s="101"/>
      <c r="O433" s="101"/>
      <c r="P433" s="101"/>
      <c r="Q433" s="101">
        <v>1</v>
      </c>
    </row>
    <row r="434" spans="1:17" ht="14.25" thickBot="1" x14ac:dyDescent="0.2">
      <c r="A434" s="96">
        <v>1813</v>
      </c>
      <c r="B434" s="96" t="s">
        <v>2472</v>
      </c>
      <c r="C434" s="96">
        <v>1813</v>
      </c>
      <c r="D434" s="97" t="s">
        <v>721</v>
      </c>
      <c r="E434" s="97" t="s">
        <v>736</v>
      </c>
      <c r="F434" s="98" t="s">
        <v>3181</v>
      </c>
      <c r="G434" s="102" t="s">
        <v>3487</v>
      </c>
      <c r="H434" s="103" t="s">
        <v>3491</v>
      </c>
      <c r="I434" s="103" t="s">
        <v>3494</v>
      </c>
      <c r="J434" s="101"/>
      <c r="K434" s="101"/>
      <c r="L434" s="101"/>
      <c r="M434" s="101"/>
      <c r="N434" s="101"/>
      <c r="O434" s="101"/>
      <c r="P434" s="101"/>
      <c r="Q434" s="101">
        <v>1</v>
      </c>
    </row>
    <row r="435" spans="1:17" ht="14.25" thickBot="1" x14ac:dyDescent="0.2">
      <c r="A435" s="96">
        <v>1814</v>
      </c>
      <c r="B435" s="96" t="s">
        <v>2667</v>
      </c>
      <c r="C435" s="96">
        <v>1814</v>
      </c>
      <c r="D435" s="97" t="s">
        <v>721</v>
      </c>
      <c r="E435" s="97" t="s">
        <v>736</v>
      </c>
      <c r="F435" s="98" t="s">
        <v>3181</v>
      </c>
      <c r="G435" s="102" t="s">
        <v>3487</v>
      </c>
      <c r="H435" s="103" t="s">
        <v>3491</v>
      </c>
      <c r="I435" s="103" t="s">
        <v>3495</v>
      </c>
      <c r="J435" s="101"/>
      <c r="K435" s="101"/>
      <c r="L435" s="101"/>
      <c r="M435" s="101"/>
      <c r="N435" s="101"/>
      <c r="O435" s="101"/>
      <c r="P435" s="101"/>
      <c r="Q435" s="101">
        <v>1</v>
      </c>
    </row>
    <row r="436" spans="1:17" ht="14.25" thickBot="1" x14ac:dyDescent="0.2">
      <c r="A436" s="96">
        <v>1815</v>
      </c>
      <c r="B436" s="96" t="s">
        <v>2789</v>
      </c>
      <c r="C436" s="96">
        <v>1815</v>
      </c>
      <c r="D436" s="97" t="s">
        <v>721</v>
      </c>
      <c r="E436" s="97" t="s">
        <v>736</v>
      </c>
      <c r="F436" s="98" t="s">
        <v>3181</v>
      </c>
      <c r="G436" s="102" t="s">
        <v>3487</v>
      </c>
      <c r="H436" s="103" t="s">
        <v>3491</v>
      </c>
      <c r="I436" s="103" t="s">
        <v>3496</v>
      </c>
      <c r="J436" s="101"/>
      <c r="K436" s="101"/>
      <c r="L436" s="101"/>
      <c r="M436" s="101"/>
      <c r="N436" s="101"/>
      <c r="O436" s="101"/>
      <c r="P436" s="101"/>
      <c r="Q436" s="101">
        <v>1</v>
      </c>
    </row>
    <row r="437" spans="1:17" ht="14.25" thickBot="1" x14ac:dyDescent="0.2">
      <c r="A437" s="96">
        <v>1821</v>
      </c>
      <c r="B437" s="96" t="s">
        <v>1719</v>
      </c>
      <c r="C437" s="96">
        <v>1821</v>
      </c>
      <c r="D437" s="97" t="s">
        <v>721</v>
      </c>
      <c r="E437" s="97" t="s">
        <v>736</v>
      </c>
      <c r="F437" s="98" t="s">
        <v>3181</v>
      </c>
      <c r="G437" s="99" t="s">
        <v>3487</v>
      </c>
      <c r="H437" s="100" t="s">
        <v>3497</v>
      </c>
      <c r="I437" s="100" t="s">
        <v>3498</v>
      </c>
      <c r="J437" s="101"/>
      <c r="K437" s="101"/>
      <c r="L437" s="101"/>
      <c r="M437" s="101"/>
      <c r="N437" s="101"/>
      <c r="O437" s="101"/>
      <c r="P437" s="101"/>
      <c r="Q437" s="101">
        <v>1</v>
      </c>
    </row>
    <row r="438" spans="1:17" ht="14.25" thickBot="1" x14ac:dyDescent="0.2">
      <c r="A438" s="96">
        <v>1822</v>
      </c>
      <c r="B438" s="96" t="s">
        <v>2123</v>
      </c>
      <c r="C438" s="96">
        <v>1822</v>
      </c>
      <c r="D438" s="97" t="s">
        <v>721</v>
      </c>
      <c r="E438" s="97" t="s">
        <v>736</v>
      </c>
      <c r="F438" s="98" t="s">
        <v>3181</v>
      </c>
      <c r="G438" s="102" t="s">
        <v>3487</v>
      </c>
      <c r="H438" s="103" t="s">
        <v>3497</v>
      </c>
      <c r="I438" s="103" t="s">
        <v>3499</v>
      </c>
      <c r="J438" s="101"/>
      <c r="K438" s="101"/>
      <c r="L438" s="101"/>
      <c r="M438" s="101"/>
      <c r="N438" s="101"/>
      <c r="O438" s="101"/>
      <c r="P438" s="101"/>
      <c r="Q438" s="101">
        <v>1</v>
      </c>
    </row>
    <row r="439" spans="1:17" ht="14.25" thickBot="1" x14ac:dyDescent="0.2">
      <c r="A439" s="96">
        <v>1823</v>
      </c>
      <c r="B439" s="96" t="s">
        <v>2473</v>
      </c>
      <c r="C439" s="96">
        <v>1823</v>
      </c>
      <c r="D439" s="97" t="s">
        <v>721</v>
      </c>
      <c r="E439" s="97" t="s">
        <v>736</v>
      </c>
      <c r="F439" s="98" t="s">
        <v>3181</v>
      </c>
      <c r="G439" s="102" t="s">
        <v>3487</v>
      </c>
      <c r="H439" s="103" t="s">
        <v>3497</v>
      </c>
      <c r="I439" s="103" t="s">
        <v>3500</v>
      </c>
      <c r="J439" s="101"/>
      <c r="K439" s="101"/>
      <c r="L439" s="101"/>
      <c r="M439" s="101"/>
      <c r="N439" s="101"/>
      <c r="O439" s="101"/>
      <c r="P439" s="101"/>
      <c r="Q439" s="101">
        <v>1</v>
      </c>
    </row>
    <row r="440" spans="1:17" ht="14.25" thickBot="1" x14ac:dyDescent="0.2">
      <c r="A440" s="96">
        <v>1824</v>
      </c>
      <c r="B440" s="96" t="s">
        <v>2668</v>
      </c>
      <c r="C440" s="96">
        <v>1824</v>
      </c>
      <c r="D440" s="97" t="s">
        <v>721</v>
      </c>
      <c r="E440" s="97" t="s">
        <v>736</v>
      </c>
      <c r="F440" s="98" t="s">
        <v>3181</v>
      </c>
      <c r="G440" s="102" t="s">
        <v>3487</v>
      </c>
      <c r="H440" s="103" t="s">
        <v>3497</v>
      </c>
      <c r="I440" s="103" t="s">
        <v>3501</v>
      </c>
      <c r="J440" s="101"/>
      <c r="K440" s="101"/>
      <c r="L440" s="101"/>
      <c r="M440" s="101"/>
      <c r="N440" s="101"/>
      <c r="O440" s="101"/>
      <c r="P440" s="101"/>
      <c r="Q440" s="101">
        <v>1</v>
      </c>
    </row>
    <row r="441" spans="1:17" ht="14.25" thickBot="1" x14ac:dyDescent="0.2">
      <c r="A441" s="96">
        <v>1825</v>
      </c>
      <c r="B441" s="96" t="s">
        <v>2790</v>
      </c>
      <c r="C441" s="96">
        <v>1825</v>
      </c>
      <c r="D441" s="97" t="s">
        <v>721</v>
      </c>
      <c r="E441" s="97" t="s">
        <v>736</v>
      </c>
      <c r="F441" s="98" t="s">
        <v>3181</v>
      </c>
      <c r="G441" s="102" t="s">
        <v>3487</v>
      </c>
      <c r="H441" s="103" t="s">
        <v>3497</v>
      </c>
      <c r="I441" s="103" t="s">
        <v>3502</v>
      </c>
      <c r="J441" s="101"/>
      <c r="K441" s="101"/>
      <c r="L441" s="101"/>
      <c r="M441" s="101"/>
      <c r="N441" s="101"/>
      <c r="O441" s="101"/>
      <c r="P441" s="101"/>
      <c r="Q441" s="101">
        <v>1</v>
      </c>
    </row>
    <row r="442" spans="1:17" ht="14.25" thickBot="1" x14ac:dyDescent="0.2">
      <c r="A442" s="96">
        <v>1831</v>
      </c>
      <c r="B442" s="96" t="s">
        <v>1720</v>
      </c>
      <c r="C442" s="96">
        <v>1831</v>
      </c>
      <c r="D442" s="97" t="s">
        <v>721</v>
      </c>
      <c r="E442" s="97" t="s">
        <v>736</v>
      </c>
      <c r="F442" s="98" t="s">
        <v>3181</v>
      </c>
      <c r="G442" s="102" t="s">
        <v>3487</v>
      </c>
      <c r="H442" s="103" t="s">
        <v>3503</v>
      </c>
      <c r="I442" s="103" t="s">
        <v>3504</v>
      </c>
      <c r="J442" s="101"/>
      <c r="K442" s="101"/>
      <c r="L442" s="101"/>
      <c r="M442" s="101"/>
      <c r="N442" s="101"/>
      <c r="O442" s="101"/>
      <c r="P442" s="101"/>
      <c r="Q442" s="101">
        <v>1</v>
      </c>
    </row>
    <row r="443" spans="1:17" ht="14.25" thickBot="1" x14ac:dyDescent="0.2">
      <c r="A443" s="96">
        <v>1832</v>
      </c>
      <c r="B443" s="96" t="s">
        <v>2124</v>
      </c>
      <c r="C443" s="96">
        <v>1832</v>
      </c>
      <c r="D443" s="97" t="s">
        <v>721</v>
      </c>
      <c r="E443" s="97" t="s">
        <v>736</v>
      </c>
      <c r="F443" s="98" t="s">
        <v>3181</v>
      </c>
      <c r="G443" s="102" t="s">
        <v>3487</v>
      </c>
      <c r="H443" s="103" t="s">
        <v>3503</v>
      </c>
      <c r="I443" s="103" t="s">
        <v>3505</v>
      </c>
      <c r="J443" s="101"/>
      <c r="K443" s="101"/>
      <c r="L443" s="101"/>
      <c r="M443" s="101"/>
      <c r="N443" s="101"/>
      <c r="O443" s="101"/>
      <c r="P443" s="101"/>
      <c r="Q443" s="101">
        <v>1</v>
      </c>
    </row>
    <row r="444" spans="1:17" ht="14.25" thickBot="1" x14ac:dyDescent="0.2">
      <c r="A444" s="96">
        <v>1833</v>
      </c>
      <c r="B444" s="96" t="s">
        <v>2474</v>
      </c>
      <c r="C444" s="96">
        <v>1833</v>
      </c>
      <c r="D444" s="97" t="s">
        <v>721</v>
      </c>
      <c r="E444" s="97" t="s">
        <v>736</v>
      </c>
      <c r="F444" s="98" t="s">
        <v>3181</v>
      </c>
      <c r="G444" s="102" t="s">
        <v>3487</v>
      </c>
      <c r="H444" s="103" t="s">
        <v>3503</v>
      </c>
      <c r="I444" s="103" t="s">
        <v>3506</v>
      </c>
      <c r="J444" s="101"/>
      <c r="K444" s="101"/>
      <c r="L444" s="101"/>
      <c r="M444" s="101"/>
      <c r="N444" s="101"/>
      <c r="O444" s="101"/>
      <c r="P444" s="101"/>
      <c r="Q444" s="101">
        <v>1</v>
      </c>
    </row>
    <row r="445" spans="1:17" ht="14.25" thickBot="1" x14ac:dyDescent="0.2">
      <c r="A445" s="96">
        <v>1834</v>
      </c>
      <c r="B445" s="96" t="s">
        <v>2669</v>
      </c>
      <c r="C445" s="96">
        <v>1834</v>
      </c>
      <c r="D445" s="97" t="s">
        <v>721</v>
      </c>
      <c r="E445" s="97" t="s">
        <v>736</v>
      </c>
      <c r="F445" s="98" t="s">
        <v>3181</v>
      </c>
      <c r="G445" s="102" t="s">
        <v>3487</v>
      </c>
      <c r="H445" s="103" t="s">
        <v>3503</v>
      </c>
      <c r="I445" s="103" t="s">
        <v>3507</v>
      </c>
      <c r="J445" s="101"/>
      <c r="K445" s="101"/>
      <c r="L445" s="101"/>
      <c r="M445" s="101"/>
      <c r="N445" s="101"/>
      <c r="O445" s="101"/>
      <c r="P445" s="101"/>
      <c r="Q445" s="101">
        <v>1</v>
      </c>
    </row>
    <row r="446" spans="1:17" ht="14.25" thickBot="1" x14ac:dyDescent="0.2">
      <c r="A446" s="96">
        <v>1841</v>
      </c>
      <c r="B446" s="96" t="s">
        <v>1721</v>
      </c>
      <c r="C446" s="96">
        <v>1841</v>
      </c>
      <c r="D446" s="97" t="s">
        <v>721</v>
      </c>
      <c r="E446" s="97" t="s">
        <v>736</v>
      </c>
      <c r="F446" s="98" t="s">
        <v>3181</v>
      </c>
      <c r="G446" s="102" t="s">
        <v>3487</v>
      </c>
      <c r="H446" s="103" t="s">
        <v>3508</v>
      </c>
      <c r="I446" s="103" t="s">
        <v>3509</v>
      </c>
      <c r="J446" s="101"/>
      <c r="K446" s="101"/>
      <c r="L446" s="101"/>
      <c r="M446" s="101"/>
      <c r="N446" s="101"/>
      <c r="O446" s="101"/>
      <c r="P446" s="101"/>
      <c r="Q446" s="101">
        <v>1</v>
      </c>
    </row>
    <row r="447" spans="1:17" ht="14.25" thickBot="1" x14ac:dyDescent="0.2">
      <c r="A447" s="96">
        <v>1842</v>
      </c>
      <c r="B447" s="96" t="s">
        <v>2125</v>
      </c>
      <c r="C447" s="96">
        <v>1842</v>
      </c>
      <c r="D447" s="97" t="s">
        <v>721</v>
      </c>
      <c r="E447" s="97" t="s">
        <v>736</v>
      </c>
      <c r="F447" s="98" t="s">
        <v>3181</v>
      </c>
      <c r="G447" s="102" t="s">
        <v>3487</v>
      </c>
      <c r="H447" s="103" t="s">
        <v>3508</v>
      </c>
      <c r="I447" s="103" t="s">
        <v>3510</v>
      </c>
      <c r="J447" s="101"/>
      <c r="K447" s="101"/>
      <c r="L447" s="101"/>
      <c r="M447" s="101"/>
      <c r="N447" s="101"/>
      <c r="O447" s="101"/>
      <c r="P447" s="101"/>
      <c r="Q447" s="101">
        <v>1</v>
      </c>
    </row>
    <row r="448" spans="1:17" ht="14.25" thickBot="1" x14ac:dyDescent="0.2">
      <c r="A448" s="96">
        <v>1843</v>
      </c>
      <c r="B448" s="96" t="s">
        <v>2475</v>
      </c>
      <c r="C448" s="96">
        <v>1843</v>
      </c>
      <c r="D448" s="97" t="s">
        <v>721</v>
      </c>
      <c r="E448" s="97" t="s">
        <v>736</v>
      </c>
      <c r="F448" s="98" t="s">
        <v>3181</v>
      </c>
      <c r="G448" s="102" t="s">
        <v>3487</v>
      </c>
      <c r="H448" s="103" t="s">
        <v>3508</v>
      </c>
      <c r="I448" s="103" t="s">
        <v>3511</v>
      </c>
      <c r="J448" s="101"/>
      <c r="K448" s="101"/>
      <c r="L448" s="101"/>
      <c r="M448" s="101"/>
      <c r="N448" s="101"/>
      <c r="O448" s="101"/>
      <c r="P448" s="101"/>
      <c r="Q448" s="101">
        <v>1</v>
      </c>
    </row>
    <row r="449" spans="1:17" ht="14.25" thickBot="1" x14ac:dyDescent="0.2">
      <c r="A449" s="96">
        <v>1844</v>
      </c>
      <c r="B449" s="96" t="s">
        <v>2670</v>
      </c>
      <c r="C449" s="96">
        <v>1844</v>
      </c>
      <c r="D449" s="97" t="s">
        <v>721</v>
      </c>
      <c r="E449" s="97" t="s">
        <v>736</v>
      </c>
      <c r="F449" s="98" t="s">
        <v>3181</v>
      </c>
      <c r="G449" s="102" t="s">
        <v>3487</v>
      </c>
      <c r="H449" s="103" t="s">
        <v>3508</v>
      </c>
      <c r="I449" s="103" t="s">
        <v>3512</v>
      </c>
      <c r="J449" s="101"/>
      <c r="K449" s="101"/>
      <c r="L449" s="101"/>
      <c r="M449" s="101"/>
      <c r="N449" s="101"/>
      <c r="O449" s="101"/>
      <c r="P449" s="101"/>
      <c r="Q449" s="101">
        <v>1</v>
      </c>
    </row>
    <row r="450" spans="1:17" ht="14.25" thickBot="1" x14ac:dyDescent="0.2">
      <c r="A450" s="96">
        <v>1845</v>
      </c>
      <c r="B450" s="96" t="s">
        <v>2791</v>
      </c>
      <c r="C450" s="96">
        <v>1845</v>
      </c>
      <c r="D450" s="97" t="s">
        <v>721</v>
      </c>
      <c r="E450" s="97" t="s">
        <v>736</v>
      </c>
      <c r="F450" s="98" t="s">
        <v>3181</v>
      </c>
      <c r="G450" s="102" t="s">
        <v>3487</v>
      </c>
      <c r="H450" s="103" t="s">
        <v>3508</v>
      </c>
      <c r="I450" s="103" t="s">
        <v>3513</v>
      </c>
      <c r="J450" s="101"/>
      <c r="K450" s="101"/>
      <c r="L450" s="101"/>
      <c r="M450" s="101"/>
      <c r="N450" s="101"/>
      <c r="O450" s="101"/>
      <c r="P450" s="101"/>
      <c r="Q450" s="101">
        <v>1</v>
      </c>
    </row>
    <row r="451" spans="1:17" ht="14.25" thickBot="1" x14ac:dyDescent="0.2">
      <c r="A451" s="96">
        <v>1851</v>
      </c>
      <c r="B451" s="96" t="s">
        <v>1722</v>
      </c>
      <c r="C451" s="96">
        <v>1851</v>
      </c>
      <c r="D451" s="97" t="s">
        <v>721</v>
      </c>
      <c r="E451" s="97" t="s">
        <v>736</v>
      </c>
      <c r="F451" s="98" t="s">
        <v>3181</v>
      </c>
      <c r="G451" s="102" t="s">
        <v>3487</v>
      </c>
      <c r="H451" s="103" t="s">
        <v>3514</v>
      </c>
      <c r="I451" s="103" t="s">
        <v>3515</v>
      </c>
      <c r="J451" s="101"/>
      <c r="K451" s="101"/>
      <c r="L451" s="101"/>
      <c r="M451" s="101"/>
      <c r="N451" s="101"/>
      <c r="O451" s="101"/>
      <c r="P451" s="101"/>
      <c r="Q451" s="101">
        <v>1</v>
      </c>
    </row>
    <row r="452" spans="1:17" ht="14.25" thickBot="1" x14ac:dyDescent="0.2">
      <c r="A452" s="96">
        <v>1852</v>
      </c>
      <c r="B452" s="96" t="s">
        <v>2126</v>
      </c>
      <c r="C452" s="96">
        <v>1852</v>
      </c>
      <c r="D452" s="97" t="s">
        <v>721</v>
      </c>
      <c r="E452" s="97" t="s">
        <v>736</v>
      </c>
      <c r="F452" s="98" t="s">
        <v>3181</v>
      </c>
      <c r="G452" s="102" t="s">
        <v>3487</v>
      </c>
      <c r="H452" s="103" t="s">
        <v>3514</v>
      </c>
      <c r="I452" s="103" t="s">
        <v>3516</v>
      </c>
      <c r="J452" s="101"/>
      <c r="K452" s="101"/>
      <c r="L452" s="101"/>
      <c r="M452" s="101"/>
      <c r="N452" s="101"/>
      <c r="O452" s="101"/>
      <c r="P452" s="101"/>
      <c r="Q452" s="101">
        <v>1</v>
      </c>
    </row>
    <row r="453" spans="1:17" ht="14.25" thickBot="1" x14ac:dyDescent="0.2">
      <c r="A453" s="96">
        <v>1891</v>
      </c>
      <c r="B453" s="96" t="s">
        <v>1723</v>
      </c>
      <c r="C453" s="96">
        <v>1891</v>
      </c>
      <c r="D453" s="97" t="s">
        <v>721</v>
      </c>
      <c r="E453" s="97" t="s">
        <v>736</v>
      </c>
      <c r="F453" s="98" t="s">
        <v>3181</v>
      </c>
      <c r="G453" s="102" t="s">
        <v>3487</v>
      </c>
      <c r="H453" s="103" t="s">
        <v>3517</v>
      </c>
      <c r="I453" s="103" t="s">
        <v>3518</v>
      </c>
      <c r="J453" s="101"/>
      <c r="K453" s="101"/>
      <c r="L453" s="101"/>
      <c r="M453" s="101"/>
      <c r="N453" s="101"/>
      <c r="O453" s="101"/>
      <c r="P453" s="101"/>
      <c r="Q453" s="101">
        <v>1</v>
      </c>
    </row>
    <row r="454" spans="1:17" ht="14.25" thickBot="1" x14ac:dyDescent="0.2">
      <c r="A454" s="96">
        <v>1892</v>
      </c>
      <c r="B454" s="96" t="s">
        <v>2127</v>
      </c>
      <c r="C454" s="96">
        <v>1892</v>
      </c>
      <c r="D454" s="97" t="s">
        <v>721</v>
      </c>
      <c r="E454" s="97" t="s">
        <v>736</v>
      </c>
      <c r="F454" s="98" t="s">
        <v>3181</v>
      </c>
      <c r="G454" s="102" t="s">
        <v>3487</v>
      </c>
      <c r="H454" s="103" t="s">
        <v>3517</v>
      </c>
      <c r="I454" s="103" t="s">
        <v>3519</v>
      </c>
      <c r="J454" s="101"/>
      <c r="K454" s="101"/>
      <c r="L454" s="101"/>
      <c r="M454" s="101"/>
      <c r="N454" s="101"/>
      <c r="O454" s="101"/>
      <c r="P454" s="101"/>
      <c r="Q454" s="101">
        <v>1</v>
      </c>
    </row>
    <row r="455" spans="1:17" ht="14.25" thickBot="1" x14ac:dyDescent="0.2">
      <c r="A455" s="96">
        <v>1897</v>
      </c>
      <c r="B455" s="96" t="s">
        <v>2476</v>
      </c>
      <c r="C455" s="96">
        <v>1897</v>
      </c>
      <c r="D455" s="97" t="s">
        <v>721</v>
      </c>
      <c r="E455" s="97" t="s">
        <v>736</v>
      </c>
      <c r="F455" s="98" t="s">
        <v>3181</v>
      </c>
      <c r="G455" s="102" t="s">
        <v>3487</v>
      </c>
      <c r="H455" s="103" t="s">
        <v>3517</v>
      </c>
      <c r="I455" s="103" t="s">
        <v>3520</v>
      </c>
      <c r="J455" s="101"/>
      <c r="K455" s="101"/>
      <c r="L455" s="101"/>
      <c r="M455" s="101"/>
      <c r="N455" s="101"/>
      <c r="O455" s="101"/>
      <c r="P455" s="101"/>
      <c r="Q455" s="101">
        <v>1</v>
      </c>
    </row>
    <row r="456" spans="1:17" ht="14.25" thickBot="1" x14ac:dyDescent="0.2">
      <c r="A456" s="96">
        <v>1898</v>
      </c>
      <c r="B456" s="96" t="s">
        <v>2671</v>
      </c>
      <c r="C456" s="96">
        <v>1898</v>
      </c>
      <c r="D456" s="97" t="s">
        <v>721</v>
      </c>
      <c r="E456" s="97" t="s">
        <v>736</v>
      </c>
      <c r="F456" s="98" t="s">
        <v>3181</v>
      </c>
      <c r="G456" s="102" t="s">
        <v>3487</v>
      </c>
      <c r="H456" s="103" t="s">
        <v>3517</v>
      </c>
      <c r="I456" s="103" t="s">
        <v>3521</v>
      </c>
      <c r="J456" s="101"/>
      <c r="K456" s="101"/>
      <c r="L456" s="101"/>
      <c r="M456" s="101"/>
      <c r="N456" s="101"/>
      <c r="O456" s="101"/>
      <c r="P456" s="101"/>
      <c r="Q456" s="101">
        <v>1</v>
      </c>
    </row>
    <row r="457" spans="1:17" ht="14.25" thickBot="1" x14ac:dyDescent="0.2">
      <c r="A457" s="96">
        <v>1900</v>
      </c>
      <c r="B457" s="96" t="s">
        <v>1724</v>
      </c>
      <c r="C457" s="96">
        <v>1900</v>
      </c>
      <c r="D457" s="97" t="s">
        <v>721</v>
      </c>
      <c r="E457" s="97" t="s">
        <v>736</v>
      </c>
      <c r="F457" s="98" t="s">
        <v>3181</v>
      </c>
      <c r="G457" s="102" t="s">
        <v>3522</v>
      </c>
      <c r="H457" s="103" t="s">
        <v>3523</v>
      </c>
      <c r="I457" s="103" t="s">
        <v>3524</v>
      </c>
      <c r="J457" s="101"/>
      <c r="K457" s="101"/>
      <c r="L457" s="101"/>
      <c r="M457" s="101"/>
      <c r="N457" s="101"/>
      <c r="O457" s="101"/>
      <c r="P457" s="101"/>
      <c r="Q457" s="101">
        <v>1</v>
      </c>
    </row>
    <row r="458" spans="1:17" ht="14.25" thickBot="1" x14ac:dyDescent="0.2">
      <c r="A458" s="96">
        <v>1909</v>
      </c>
      <c r="B458" s="96" t="s">
        <v>2128</v>
      </c>
      <c r="C458" s="96">
        <v>1909</v>
      </c>
      <c r="D458" s="97" t="s">
        <v>721</v>
      </c>
      <c r="E458" s="97" t="s">
        <v>736</v>
      </c>
      <c r="F458" s="98" t="s">
        <v>3181</v>
      </c>
      <c r="G458" s="102" t="s">
        <v>3522</v>
      </c>
      <c r="H458" s="103" t="s">
        <v>3523</v>
      </c>
      <c r="I458" s="103" t="s">
        <v>3525</v>
      </c>
      <c r="J458" s="101"/>
      <c r="K458" s="101"/>
      <c r="L458" s="101"/>
      <c r="M458" s="101"/>
      <c r="N458" s="101"/>
      <c r="O458" s="101"/>
      <c r="P458" s="101"/>
      <c r="Q458" s="101">
        <v>1</v>
      </c>
    </row>
    <row r="459" spans="1:17" ht="14.25" thickBot="1" x14ac:dyDescent="0.2">
      <c r="A459" s="96">
        <v>1911</v>
      </c>
      <c r="B459" s="96" t="s">
        <v>1725</v>
      </c>
      <c r="C459" s="96">
        <v>1911</v>
      </c>
      <c r="D459" s="97" t="s">
        <v>721</v>
      </c>
      <c r="E459" s="97" t="s">
        <v>736</v>
      </c>
      <c r="F459" s="98" t="s">
        <v>3181</v>
      </c>
      <c r="G459" s="102" t="s">
        <v>3522</v>
      </c>
      <c r="H459" s="103" t="s">
        <v>3526</v>
      </c>
      <c r="I459" s="103" t="s">
        <v>3527</v>
      </c>
      <c r="J459" s="101"/>
      <c r="K459" s="101"/>
      <c r="L459" s="101"/>
      <c r="M459" s="101"/>
      <c r="N459" s="101"/>
      <c r="O459" s="101"/>
      <c r="P459" s="101"/>
      <c r="Q459" s="101">
        <v>1</v>
      </c>
    </row>
    <row r="460" spans="1:17" ht="14.25" thickBot="1" x14ac:dyDescent="0.2">
      <c r="A460" s="96">
        <v>1919</v>
      </c>
      <c r="B460" s="96" t="s">
        <v>2129</v>
      </c>
      <c r="C460" s="96">
        <v>1919</v>
      </c>
      <c r="D460" s="97" t="s">
        <v>721</v>
      </c>
      <c r="E460" s="97" t="s">
        <v>736</v>
      </c>
      <c r="F460" s="98" t="s">
        <v>3181</v>
      </c>
      <c r="G460" s="102" t="s">
        <v>3522</v>
      </c>
      <c r="H460" s="103" t="s">
        <v>3526</v>
      </c>
      <c r="I460" s="103" t="s">
        <v>3528</v>
      </c>
      <c r="J460" s="101"/>
      <c r="K460" s="101"/>
      <c r="L460" s="101"/>
      <c r="M460" s="101"/>
      <c r="N460" s="101"/>
      <c r="O460" s="101"/>
      <c r="P460" s="101"/>
      <c r="Q460" s="101">
        <v>1</v>
      </c>
    </row>
    <row r="461" spans="1:17" ht="14.25" thickBot="1" x14ac:dyDescent="0.2">
      <c r="A461" s="96">
        <v>1921</v>
      </c>
      <c r="B461" s="96" t="s">
        <v>1726</v>
      </c>
      <c r="C461" s="96">
        <v>1921</v>
      </c>
      <c r="D461" s="97" t="s">
        <v>721</v>
      </c>
      <c r="E461" s="97" t="s">
        <v>736</v>
      </c>
      <c r="F461" s="98" t="s">
        <v>3181</v>
      </c>
      <c r="G461" s="102" t="s">
        <v>3522</v>
      </c>
      <c r="H461" s="103" t="s">
        <v>3529</v>
      </c>
      <c r="I461" s="103" t="s">
        <v>3530</v>
      </c>
      <c r="J461" s="101"/>
      <c r="K461" s="101"/>
      <c r="L461" s="101"/>
      <c r="M461" s="101"/>
      <c r="N461" s="101"/>
      <c r="O461" s="101"/>
      <c r="P461" s="101"/>
      <c r="Q461" s="101">
        <v>1</v>
      </c>
    </row>
    <row r="462" spans="1:17" ht="14.25" thickBot="1" x14ac:dyDescent="0.2">
      <c r="A462" s="96">
        <v>1922</v>
      </c>
      <c r="B462" s="96" t="s">
        <v>2130</v>
      </c>
      <c r="C462" s="96">
        <v>1922</v>
      </c>
      <c r="D462" s="97" t="s">
        <v>721</v>
      </c>
      <c r="E462" s="97" t="s">
        <v>736</v>
      </c>
      <c r="F462" s="98" t="s">
        <v>3181</v>
      </c>
      <c r="G462" s="102" t="s">
        <v>3522</v>
      </c>
      <c r="H462" s="103" t="s">
        <v>3529</v>
      </c>
      <c r="I462" s="103" t="s">
        <v>3531</v>
      </c>
      <c r="J462" s="101"/>
      <c r="K462" s="101"/>
      <c r="L462" s="101"/>
      <c r="M462" s="101"/>
      <c r="N462" s="101"/>
      <c r="O462" s="101"/>
      <c r="P462" s="101"/>
      <c r="Q462" s="101">
        <v>1</v>
      </c>
    </row>
    <row r="463" spans="1:17" ht="14.25" thickBot="1" x14ac:dyDescent="0.2">
      <c r="A463" s="96">
        <v>1931</v>
      </c>
      <c r="B463" s="96" t="s">
        <v>1727</v>
      </c>
      <c r="C463" s="96">
        <v>1931</v>
      </c>
      <c r="D463" s="97" t="s">
        <v>721</v>
      </c>
      <c r="E463" s="97" t="s">
        <v>736</v>
      </c>
      <c r="F463" s="98" t="s">
        <v>3181</v>
      </c>
      <c r="G463" s="102" t="s">
        <v>3522</v>
      </c>
      <c r="H463" s="103" t="s">
        <v>3532</v>
      </c>
      <c r="I463" s="103" t="s">
        <v>3533</v>
      </c>
      <c r="J463" s="101"/>
      <c r="K463" s="101"/>
      <c r="L463" s="101"/>
      <c r="M463" s="101"/>
      <c r="N463" s="101"/>
      <c r="O463" s="101"/>
      <c r="P463" s="101"/>
      <c r="Q463" s="101">
        <v>1</v>
      </c>
    </row>
    <row r="464" spans="1:17" ht="14.25" thickBot="1" x14ac:dyDescent="0.2">
      <c r="A464" s="96">
        <v>1932</v>
      </c>
      <c r="B464" s="96" t="s">
        <v>2131</v>
      </c>
      <c r="C464" s="96">
        <v>1932</v>
      </c>
      <c r="D464" s="97" t="s">
        <v>721</v>
      </c>
      <c r="E464" s="97" t="s">
        <v>736</v>
      </c>
      <c r="F464" s="98" t="s">
        <v>3181</v>
      </c>
      <c r="G464" s="102" t="s">
        <v>3522</v>
      </c>
      <c r="H464" s="103" t="s">
        <v>3532</v>
      </c>
      <c r="I464" s="103" t="s">
        <v>3534</v>
      </c>
      <c r="J464" s="101"/>
      <c r="K464" s="101"/>
      <c r="L464" s="101"/>
      <c r="M464" s="101"/>
      <c r="N464" s="101"/>
      <c r="O464" s="101"/>
      <c r="P464" s="101"/>
      <c r="Q464" s="101">
        <v>1</v>
      </c>
    </row>
    <row r="465" spans="1:17" ht="14.25" thickBot="1" x14ac:dyDescent="0.2">
      <c r="A465" s="96">
        <v>1933</v>
      </c>
      <c r="B465" s="96" t="s">
        <v>2477</v>
      </c>
      <c r="C465" s="96">
        <v>1933</v>
      </c>
      <c r="D465" s="97" t="s">
        <v>721</v>
      </c>
      <c r="E465" s="97" t="s">
        <v>736</v>
      </c>
      <c r="F465" s="98" t="s">
        <v>3181</v>
      </c>
      <c r="G465" s="99" t="s">
        <v>3522</v>
      </c>
      <c r="H465" s="100" t="s">
        <v>3532</v>
      </c>
      <c r="I465" s="100" t="s">
        <v>3535</v>
      </c>
      <c r="J465" s="101"/>
      <c r="K465" s="101"/>
      <c r="L465" s="101"/>
      <c r="M465" s="101"/>
      <c r="N465" s="101"/>
      <c r="O465" s="101"/>
      <c r="P465" s="101"/>
      <c r="Q465" s="101">
        <v>1</v>
      </c>
    </row>
    <row r="466" spans="1:17" ht="14.25" thickBot="1" x14ac:dyDescent="0.2">
      <c r="A466" s="96">
        <v>1991</v>
      </c>
      <c r="B466" s="96" t="s">
        <v>1728</v>
      </c>
      <c r="C466" s="96">
        <v>1991</v>
      </c>
      <c r="D466" s="97" t="s">
        <v>721</v>
      </c>
      <c r="E466" s="97" t="s">
        <v>736</v>
      </c>
      <c r="F466" s="98" t="s">
        <v>3181</v>
      </c>
      <c r="G466" s="102" t="s">
        <v>3522</v>
      </c>
      <c r="H466" s="103" t="s">
        <v>3536</v>
      </c>
      <c r="I466" s="103" t="s">
        <v>3537</v>
      </c>
      <c r="J466" s="101"/>
      <c r="K466" s="101"/>
      <c r="L466" s="101"/>
      <c r="M466" s="101"/>
      <c r="N466" s="101"/>
      <c r="O466" s="101"/>
      <c r="P466" s="101"/>
      <c r="Q466" s="101">
        <v>1</v>
      </c>
    </row>
    <row r="467" spans="1:17" ht="14.25" thickBot="1" x14ac:dyDescent="0.2">
      <c r="A467" s="96">
        <v>1992</v>
      </c>
      <c r="B467" s="96" t="s">
        <v>2132</v>
      </c>
      <c r="C467" s="96">
        <v>1992</v>
      </c>
      <c r="D467" s="97" t="s">
        <v>856</v>
      </c>
      <c r="E467" s="97" t="s">
        <v>736</v>
      </c>
      <c r="F467" s="98" t="s">
        <v>3181</v>
      </c>
      <c r="G467" s="102" t="s">
        <v>3522</v>
      </c>
      <c r="H467" s="103" t="s">
        <v>3536</v>
      </c>
      <c r="I467" s="103" t="s">
        <v>3538</v>
      </c>
      <c r="J467" s="101"/>
      <c r="K467" s="101"/>
      <c r="L467" s="101"/>
      <c r="M467" s="101"/>
      <c r="N467" s="101"/>
      <c r="O467" s="101"/>
      <c r="P467" s="101"/>
      <c r="Q467" s="101">
        <v>1</v>
      </c>
    </row>
    <row r="468" spans="1:17" ht="14.25" thickBot="1" x14ac:dyDescent="0.2">
      <c r="A468" s="96">
        <v>1993</v>
      </c>
      <c r="B468" s="96" t="s">
        <v>2478</v>
      </c>
      <c r="C468" s="96">
        <v>1993</v>
      </c>
      <c r="D468" s="97" t="s">
        <v>721</v>
      </c>
      <c r="E468" s="97" t="s">
        <v>736</v>
      </c>
      <c r="F468" s="98" t="s">
        <v>3181</v>
      </c>
      <c r="G468" s="102" t="s">
        <v>3522</v>
      </c>
      <c r="H468" s="103" t="s">
        <v>3536</v>
      </c>
      <c r="I468" s="103" t="s">
        <v>3539</v>
      </c>
      <c r="J468" s="101"/>
      <c r="K468" s="101"/>
      <c r="L468" s="101"/>
      <c r="M468" s="101"/>
      <c r="N468" s="101"/>
      <c r="O468" s="101"/>
      <c r="P468" s="101"/>
      <c r="Q468" s="101">
        <v>1</v>
      </c>
    </row>
    <row r="469" spans="1:17" ht="14.25" thickBot="1" x14ac:dyDescent="0.2">
      <c r="A469" s="96">
        <v>1994</v>
      </c>
      <c r="B469" s="96" t="s">
        <v>2672</v>
      </c>
      <c r="C469" s="96">
        <v>1994</v>
      </c>
      <c r="D469" s="97" t="s">
        <v>721</v>
      </c>
      <c r="E469" s="97" t="s">
        <v>736</v>
      </c>
      <c r="F469" s="98" t="s">
        <v>3181</v>
      </c>
      <c r="G469" s="102" t="s">
        <v>3522</v>
      </c>
      <c r="H469" s="103" t="s">
        <v>3536</v>
      </c>
      <c r="I469" s="103" t="s">
        <v>3540</v>
      </c>
      <c r="J469" s="101"/>
      <c r="K469" s="101"/>
      <c r="L469" s="101"/>
      <c r="M469" s="101"/>
      <c r="N469" s="101"/>
      <c r="O469" s="101"/>
      <c r="P469" s="101"/>
      <c r="Q469" s="101">
        <v>1</v>
      </c>
    </row>
    <row r="470" spans="1:17" ht="14.25" thickBot="1" x14ac:dyDescent="0.2">
      <c r="A470" s="96">
        <v>1995</v>
      </c>
      <c r="B470" s="96" t="s">
        <v>2792</v>
      </c>
      <c r="C470" s="96">
        <v>1995</v>
      </c>
      <c r="D470" s="97" t="s">
        <v>721</v>
      </c>
      <c r="E470" s="97" t="s">
        <v>736</v>
      </c>
      <c r="F470" s="98" t="s">
        <v>3181</v>
      </c>
      <c r="G470" s="102" t="s">
        <v>3522</v>
      </c>
      <c r="H470" s="103" t="s">
        <v>3536</v>
      </c>
      <c r="I470" s="103" t="s">
        <v>3541</v>
      </c>
      <c r="J470" s="101"/>
      <c r="K470" s="101"/>
      <c r="L470" s="101"/>
      <c r="M470" s="101"/>
      <c r="N470" s="101"/>
      <c r="O470" s="101"/>
      <c r="P470" s="101"/>
      <c r="Q470" s="101">
        <v>1</v>
      </c>
    </row>
    <row r="471" spans="1:17" ht="14.25" thickBot="1" x14ac:dyDescent="0.2">
      <c r="A471" s="96">
        <v>1999</v>
      </c>
      <c r="B471" s="96" t="s">
        <v>2865</v>
      </c>
      <c r="C471" s="96">
        <v>1999</v>
      </c>
      <c r="D471" s="97" t="s">
        <v>721</v>
      </c>
      <c r="E471" s="97" t="s">
        <v>736</v>
      </c>
      <c r="F471" s="98" t="s">
        <v>3181</v>
      </c>
      <c r="G471" s="102" t="s">
        <v>3522</v>
      </c>
      <c r="H471" s="103" t="s">
        <v>3536</v>
      </c>
      <c r="I471" s="103" t="s">
        <v>3542</v>
      </c>
      <c r="J471" s="101"/>
      <c r="K471" s="101"/>
      <c r="L471" s="101"/>
      <c r="M471" s="101"/>
      <c r="N471" s="101"/>
      <c r="O471" s="101"/>
      <c r="P471" s="101"/>
      <c r="Q471" s="101">
        <v>1</v>
      </c>
    </row>
    <row r="472" spans="1:17" ht="14.25" thickBot="1" x14ac:dyDescent="0.2">
      <c r="A472" s="96">
        <v>2000</v>
      </c>
      <c r="B472" s="96" t="s">
        <v>1729</v>
      </c>
      <c r="C472" s="96">
        <v>2000</v>
      </c>
      <c r="D472" s="97" t="s">
        <v>721</v>
      </c>
      <c r="E472" s="97" t="s">
        <v>736</v>
      </c>
      <c r="F472" s="98" t="s">
        <v>3181</v>
      </c>
      <c r="G472" s="102" t="s">
        <v>3543</v>
      </c>
      <c r="H472" s="103" t="s">
        <v>3544</v>
      </c>
      <c r="I472" s="103" t="s">
        <v>3545</v>
      </c>
      <c r="J472" s="101"/>
      <c r="K472" s="101"/>
      <c r="L472" s="101"/>
      <c r="M472" s="101"/>
      <c r="N472" s="101"/>
      <c r="O472" s="101"/>
      <c r="P472" s="101"/>
      <c r="Q472" s="101">
        <v>1</v>
      </c>
    </row>
    <row r="473" spans="1:17" ht="14.25" thickBot="1" x14ac:dyDescent="0.2">
      <c r="A473" s="96">
        <v>2009</v>
      </c>
      <c r="B473" s="96" t="s">
        <v>2133</v>
      </c>
      <c r="C473" s="96">
        <v>2009</v>
      </c>
      <c r="D473" s="97" t="s">
        <v>721</v>
      </c>
      <c r="E473" s="97" t="s">
        <v>736</v>
      </c>
      <c r="F473" s="98" t="s">
        <v>3181</v>
      </c>
      <c r="G473" s="102" t="s">
        <v>3543</v>
      </c>
      <c r="H473" s="103" t="s">
        <v>3544</v>
      </c>
      <c r="I473" s="103" t="s">
        <v>3546</v>
      </c>
      <c r="J473" s="101"/>
      <c r="K473" s="101"/>
      <c r="L473" s="101"/>
      <c r="M473" s="101"/>
      <c r="N473" s="101"/>
      <c r="O473" s="101"/>
      <c r="P473" s="101"/>
      <c r="Q473" s="101">
        <v>1</v>
      </c>
    </row>
    <row r="474" spans="1:17" ht="14.25" thickBot="1" x14ac:dyDescent="0.2">
      <c r="A474" s="96">
        <v>2011</v>
      </c>
      <c r="B474" s="96" t="s">
        <v>1208</v>
      </c>
      <c r="C474" s="96">
        <v>2011</v>
      </c>
      <c r="D474" s="97" t="s">
        <v>721</v>
      </c>
      <c r="E474" s="97" t="s">
        <v>736</v>
      </c>
      <c r="F474" s="98" t="s">
        <v>3181</v>
      </c>
      <c r="G474" s="102" t="s">
        <v>3543</v>
      </c>
      <c r="H474" s="103" t="s">
        <v>3547</v>
      </c>
      <c r="I474" s="103" t="s">
        <v>3548</v>
      </c>
      <c r="J474" s="101"/>
      <c r="K474" s="101"/>
      <c r="L474" s="101"/>
      <c r="M474" s="101"/>
      <c r="N474" s="101"/>
      <c r="O474" s="101"/>
      <c r="P474" s="101"/>
      <c r="Q474" s="101">
        <v>1</v>
      </c>
    </row>
    <row r="475" spans="1:17" ht="14.25" thickBot="1" x14ac:dyDescent="0.2">
      <c r="A475" s="96">
        <v>2021</v>
      </c>
      <c r="B475" s="96" t="s">
        <v>1730</v>
      </c>
      <c r="C475" s="96">
        <v>2021</v>
      </c>
      <c r="D475" s="97" t="s">
        <v>721</v>
      </c>
      <c r="E475" s="97" t="s">
        <v>736</v>
      </c>
      <c r="F475" s="98" t="s">
        <v>3181</v>
      </c>
      <c r="G475" s="102" t="s">
        <v>3543</v>
      </c>
      <c r="H475" s="103" t="s">
        <v>3549</v>
      </c>
      <c r="I475" s="103" t="s">
        <v>3550</v>
      </c>
      <c r="J475" s="101"/>
      <c r="K475" s="101"/>
      <c r="L475" s="101"/>
      <c r="M475" s="101"/>
      <c r="N475" s="101"/>
      <c r="O475" s="101"/>
      <c r="P475" s="101"/>
      <c r="Q475" s="101">
        <v>1</v>
      </c>
    </row>
    <row r="476" spans="1:17" ht="14.25" thickBot="1" x14ac:dyDescent="0.2">
      <c r="A476" s="96">
        <v>2031</v>
      </c>
      <c r="B476" s="96" t="s">
        <v>1390</v>
      </c>
      <c r="C476" s="96">
        <v>2031</v>
      </c>
      <c r="D476" s="97" t="s">
        <v>721</v>
      </c>
      <c r="E476" s="97" t="s">
        <v>736</v>
      </c>
      <c r="F476" s="98" t="s">
        <v>3181</v>
      </c>
      <c r="G476" s="102" t="s">
        <v>3543</v>
      </c>
      <c r="H476" s="103" t="s">
        <v>3551</v>
      </c>
      <c r="I476" s="103" t="s">
        <v>3552</v>
      </c>
      <c r="J476" s="101"/>
      <c r="K476" s="101"/>
      <c r="L476" s="101"/>
      <c r="M476" s="101"/>
      <c r="N476" s="101"/>
      <c r="O476" s="101"/>
      <c r="P476" s="101"/>
      <c r="Q476" s="101">
        <v>1</v>
      </c>
    </row>
    <row r="477" spans="1:17" ht="14.25" thickBot="1" x14ac:dyDescent="0.2">
      <c r="A477" s="96">
        <v>2041</v>
      </c>
      <c r="B477" s="96" t="s">
        <v>1462</v>
      </c>
      <c r="C477" s="96">
        <v>2041</v>
      </c>
      <c r="D477" s="97" t="s">
        <v>721</v>
      </c>
      <c r="E477" s="97" t="s">
        <v>736</v>
      </c>
      <c r="F477" s="98" t="s">
        <v>3181</v>
      </c>
      <c r="G477" s="102" t="s">
        <v>3543</v>
      </c>
      <c r="H477" s="103" t="s">
        <v>3553</v>
      </c>
      <c r="I477" s="103" t="s">
        <v>3554</v>
      </c>
      <c r="J477" s="101"/>
      <c r="K477" s="101"/>
      <c r="L477" s="101"/>
      <c r="M477" s="101"/>
      <c r="N477" s="101"/>
      <c r="O477" s="101"/>
      <c r="P477" s="101"/>
      <c r="Q477" s="101">
        <v>1</v>
      </c>
    </row>
    <row r="478" spans="1:17" ht="14.25" thickBot="1" x14ac:dyDescent="0.2">
      <c r="A478" s="96">
        <v>2051</v>
      </c>
      <c r="B478" s="96" t="s">
        <v>1515</v>
      </c>
      <c r="C478" s="96">
        <v>2051</v>
      </c>
      <c r="D478" s="97" t="s">
        <v>721</v>
      </c>
      <c r="E478" s="97" t="s">
        <v>736</v>
      </c>
      <c r="F478" s="98" t="s">
        <v>3181</v>
      </c>
      <c r="G478" s="102" t="s">
        <v>3543</v>
      </c>
      <c r="H478" s="103" t="s">
        <v>3555</v>
      </c>
      <c r="I478" s="103" t="s">
        <v>3556</v>
      </c>
      <c r="J478" s="101"/>
      <c r="K478" s="101"/>
      <c r="L478" s="101"/>
      <c r="M478" s="101"/>
      <c r="N478" s="101"/>
      <c r="O478" s="101"/>
      <c r="P478" s="101"/>
      <c r="Q478" s="101">
        <v>1</v>
      </c>
    </row>
    <row r="479" spans="1:17" ht="14.25" thickBot="1" x14ac:dyDescent="0.2">
      <c r="A479" s="96">
        <v>2061</v>
      </c>
      <c r="B479" s="96" t="s">
        <v>1555</v>
      </c>
      <c r="C479" s="96">
        <v>2061</v>
      </c>
      <c r="D479" s="97" t="s">
        <v>721</v>
      </c>
      <c r="E479" s="97" t="s">
        <v>736</v>
      </c>
      <c r="F479" s="98" t="s">
        <v>3181</v>
      </c>
      <c r="G479" s="102" t="s">
        <v>3543</v>
      </c>
      <c r="H479" s="103" t="s">
        <v>3557</v>
      </c>
      <c r="I479" s="103" t="s">
        <v>3558</v>
      </c>
      <c r="J479" s="101"/>
      <c r="K479" s="101"/>
      <c r="L479" s="101"/>
      <c r="M479" s="101"/>
      <c r="N479" s="101"/>
      <c r="O479" s="101"/>
      <c r="P479" s="101"/>
      <c r="Q479" s="101">
        <v>1</v>
      </c>
    </row>
    <row r="480" spans="1:17" ht="14.25" thickBot="1" x14ac:dyDescent="0.2">
      <c r="A480" s="96">
        <v>2071</v>
      </c>
      <c r="B480" s="96" t="s">
        <v>1731</v>
      </c>
      <c r="C480" s="96">
        <v>2071</v>
      </c>
      <c r="D480" s="97" t="s">
        <v>721</v>
      </c>
      <c r="E480" s="97" t="s">
        <v>736</v>
      </c>
      <c r="F480" s="98" t="s">
        <v>3181</v>
      </c>
      <c r="G480" s="102" t="s">
        <v>3543</v>
      </c>
      <c r="H480" s="103" t="s">
        <v>3559</v>
      </c>
      <c r="I480" s="103" t="s">
        <v>3560</v>
      </c>
      <c r="J480" s="101"/>
      <c r="K480" s="101"/>
      <c r="L480" s="101"/>
      <c r="M480" s="101"/>
      <c r="N480" s="101"/>
      <c r="O480" s="101"/>
      <c r="P480" s="101"/>
      <c r="Q480" s="101">
        <v>1</v>
      </c>
    </row>
    <row r="481" spans="1:17" ht="14.25" thickBot="1" x14ac:dyDescent="0.2">
      <c r="A481" s="96">
        <v>2072</v>
      </c>
      <c r="B481" s="96" t="s">
        <v>2134</v>
      </c>
      <c r="C481" s="96">
        <v>2072</v>
      </c>
      <c r="D481" s="97" t="s">
        <v>721</v>
      </c>
      <c r="E481" s="97" t="s">
        <v>736</v>
      </c>
      <c r="F481" s="98" t="s">
        <v>3181</v>
      </c>
      <c r="G481" s="102" t="s">
        <v>3543</v>
      </c>
      <c r="H481" s="103" t="s">
        <v>3559</v>
      </c>
      <c r="I481" s="103" t="s">
        <v>3561</v>
      </c>
      <c r="J481" s="101"/>
      <c r="K481" s="101"/>
      <c r="L481" s="101"/>
      <c r="M481" s="101"/>
      <c r="N481" s="101"/>
      <c r="O481" s="101"/>
      <c r="P481" s="101"/>
      <c r="Q481" s="101">
        <v>1</v>
      </c>
    </row>
    <row r="482" spans="1:17" ht="14.25" thickBot="1" x14ac:dyDescent="0.2">
      <c r="A482" s="96">
        <v>2081</v>
      </c>
      <c r="B482" s="96" t="s">
        <v>1604</v>
      </c>
      <c r="C482" s="96">
        <v>2081</v>
      </c>
      <c r="D482" s="97" t="s">
        <v>721</v>
      </c>
      <c r="E482" s="97" t="s">
        <v>736</v>
      </c>
      <c r="F482" s="98" t="s">
        <v>3181</v>
      </c>
      <c r="G482" s="102" t="s">
        <v>3543</v>
      </c>
      <c r="H482" s="103" t="s">
        <v>3562</v>
      </c>
      <c r="I482" s="103" t="s">
        <v>3563</v>
      </c>
      <c r="J482" s="101"/>
      <c r="K482" s="101"/>
      <c r="L482" s="101"/>
      <c r="M482" s="101"/>
      <c r="N482" s="101"/>
      <c r="O482" s="101"/>
      <c r="P482" s="101"/>
      <c r="Q482" s="101">
        <v>1</v>
      </c>
    </row>
    <row r="483" spans="1:17" ht="14.25" thickBot="1" x14ac:dyDescent="0.2">
      <c r="A483" s="96">
        <v>2099</v>
      </c>
      <c r="B483" s="96" t="s">
        <v>1617</v>
      </c>
      <c r="C483" s="96">
        <v>2099</v>
      </c>
      <c r="D483" s="97" t="s">
        <v>721</v>
      </c>
      <c r="E483" s="97" t="s">
        <v>736</v>
      </c>
      <c r="F483" s="98" t="s">
        <v>3181</v>
      </c>
      <c r="G483" s="102" t="s">
        <v>3543</v>
      </c>
      <c r="H483" s="103" t="s">
        <v>3564</v>
      </c>
      <c r="I483" s="103" t="s">
        <v>3565</v>
      </c>
      <c r="J483" s="101"/>
      <c r="K483" s="101"/>
      <c r="L483" s="101"/>
      <c r="M483" s="101"/>
      <c r="N483" s="101"/>
      <c r="O483" s="101"/>
      <c r="P483" s="101"/>
      <c r="Q483" s="101">
        <v>1</v>
      </c>
    </row>
    <row r="484" spans="1:17" ht="14.25" thickBot="1" x14ac:dyDescent="0.2">
      <c r="A484" s="96">
        <v>2100</v>
      </c>
      <c r="B484" s="96" t="s">
        <v>1732</v>
      </c>
      <c r="C484" s="96">
        <v>2100</v>
      </c>
      <c r="D484" s="97" t="s">
        <v>721</v>
      </c>
      <c r="E484" s="97" t="s">
        <v>736</v>
      </c>
      <c r="F484" s="98" t="s">
        <v>3181</v>
      </c>
      <c r="G484" s="99" t="s">
        <v>3566</v>
      </c>
      <c r="H484" s="100" t="s">
        <v>3567</v>
      </c>
      <c r="I484" s="100" t="s">
        <v>3568</v>
      </c>
      <c r="J484" s="101"/>
      <c r="K484" s="101"/>
      <c r="L484" s="101"/>
      <c r="M484" s="101"/>
      <c r="N484" s="101"/>
      <c r="O484" s="101"/>
      <c r="P484" s="101"/>
      <c r="Q484" s="101">
        <v>1</v>
      </c>
    </row>
    <row r="485" spans="1:17" ht="14.25" thickBot="1" x14ac:dyDescent="0.2">
      <c r="A485" s="96">
        <v>2109</v>
      </c>
      <c r="B485" s="96" t="s">
        <v>2135</v>
      </c>
      <c r="C485" s="96">
        <v>2109</v>
      </c>
      <c r="D485" s="97" t="s">
        <v>721</v>
      </c>
      <c r="E485" s="97" t="s">
        <v>736</v>
      </c>
      <c r="F485" s="98" t="s">
        <v>3181</v>
      </c>
      <c r="G485" s="102" t="s">
        <v>3566</v>
      </c>
      <c r="H485" s="103" t="s">
        <v>3567</v>
      </c>
      <c r="I485" s="103" t="s">
        <v>3569</v>
      </c>
      <c r="J485" s="101"/>
      <c r="K485" s="101"/>
      <c r="L485" s="101"/>
      <c r="M485" s="101"/>
      <c r="N485" s="101"/>
      <c r="O485" s="101"/>
      <c r="P485" s="101"/>
      <c r="Q485" s="101">
        <v>1</v>
      </c>
    </row>
    <row r="486" spans="1:17" ht="14.25" thickBot="1" x14ac:dyDescent="0.2">
      <c r="A486" s="96">
        <v>2111</v>
      </c>
      <c r="B486" s="96" t="s">
        <v>1733</v>
      </c>
      <c r="C486" s="96">
        <v>2111</v>
      </c>
      <c r="D486" s="97" t="s">
        <v>721</v>
      </c>
      <c r="E486" s="97" t="s">
        <v>736</v>
      </c>
      <c r="F486" s="98" t="s">
        <v>3181</v>
      </c>
      <c r="G486" s="102" t="s">
        <v>3566</v>
      </c>
      <c r="H486" s="103" t="s">
        <v>3570</v>
      </c>
      <c r="I486" s="103" t="s">
        <v>3571</v>
      </c>
      <c r="J486" s="101"/>
      <c r="K486" s="101"/>
      <c r="L486" s="101"/>
      <c r="M486" s="101"/>
      <c r="N486" s="101"/>
      <c r="O486" s="101"/>
      <c r="P486" s="101"/>
      <c r="Q486" s="101">
        <v>1</v>
      </c>
    </row>
    <row r="487" spans="1:17" ht="14.25" thickBot="1" x14ac:dyDescent="0.2">
      <c r="A487" s="96">
        <v>2112</v>
      </c>
      <c r="B487" s="96" t="s">
        <v>2136</v>
      </c>
      <c r="C487" s="96">
        <v>2112</v>
      </c>
      <c r="D487" s="97" t="s">
        <v>721</v>
      </c>
      <c r="E487" s="97" t="s">
        <v>736</v>
      </c>
      <c r="F487" s="98" t="s">
        <v>3181</v>
      </c>
      <c r="G487" s="102" t="s">
        <v>3566</v>
      </c>
      <c r="H487" s="103" t="s">
        <v>3570</v>
      </c>
      <c r="I487" s="103" t="s">
        <v>3572</v>
      </c>
      <c r="J487" s="101"/>
      <c r="K487" s="101"/>
      <c r="L487" s="101"/>
      <c r="M487" s="101"/>
      <c r="N487" s="101"/>
      <c r="O487" s="101"/>
      <c r="P487" s="101"/>
      <c r="Q487" s="101">
        <v>1</v>
      </c>
    </row>
    <row r="488" spans="1:17" ht="14.25" thickBot="1" x14ac:dyDescent="0.2">
      <c r="A488" s="96">
        <v>2113</v>
      </c>
      <c r="B488" s="96" t="s">
        <v>2479</v>
      </c>
      <c r="C488" s="96">
        <v>2113</v>
      </c>
      <c r="D488" s="97" t="s">
        <v>721</v>
      </c>
      <c r="E488" s="97" t="s">
        <v>736</v>
      </c>
      <c r="F488" s="98" t="s">
        <v>3181</v>
      </c>
      <c r="G488" s="102" t="s">
        <v>3566</v>
      </c>
      <c r="H488" s="103" t="s">
        <v>3570</v>
      </c>
      <c r="I488" s="103" t="s">
        <v>3573</v>
      </c>
      <c r="J488" s="101"/>
      <c r="K488" s="101"/>
      <c r="L488" s="101"/>
      <c r="M488" s="101"/>
      <c r="N488" s="101"/>
      <c r="O488" s="101"/>
      <c r="P488" s="101"/>
      <c r="Q488" s="101">
        <v>1</v>
      </c>
    </row>
    <row r="489" spans="1:17" ht="14.25" thickBot="1" x14ac:dyDescent="0.2">
      <c r="A489" s="96">
        <v>2114</v>
      </c>
      <c r="B489" s="96" t="s">
        <v>2673</v>
      </c>
      <c r="C489" s="96">
        <v>2114</v>
      </c>
      <c r="D489" s="97" t="s">
        <v>721</v>
      </c>
      <c r="E489" s="97" t="s">
        <v>736</v>
      </c>
      <c r="F489" s="98" t="s">
        <v>3181</v>
      </c>
      <c r="G489" s="102" t="s">
        <v>3566</v>
      </c>
      <c r="H489" s="103" t="s">
        <v>3570</v>
      </c>
      <c r="I489" s="103" t="s">
        <v>3574</v>
      </c>
      <c r="J489" s="101"/>
      <c r="K489" s="101"/>
      <c r="L489" s="101"/>
      <c r="M489" s="101"/>
      <c r="N489" s="101"/>
      <c r="O489" s="101"/>
      <c r="P489" s="101"/>
      <c r="Q489" s="101">
        <v>1</v>
      </c>
    </row>
    <row r="490" spans="1:17" ht="14.25" thickBot="1" x14ac:dyDescent="0.2">
      <c r="A490" s="96">
        <v>2115</v>
      </c>
      <c r="B490" s="96" t="s">
        <v>2793</v>
      </c>
      <c r="C490" s="96">
        <v>2115</v>
      </c>
      <c r="D490" s="97" t="s">
        <v>856</v>
      </c>
      <c r="E490" s="97" t="s">
        <v>736</v>
      </c>
      <c r="F490" s="98" t="s">
        <v>3181</v>
      </c>
      <c r="G490" s="102" t="s">
        <v>3566</v>
      </c>
      <c r="H490" s="103" t="s">
        <v>3570</v>
      </c>
      <c r="I490" s="103" t="s">
        <v>3575</v>
      </c>
      <c r="J490" s="101"/>
      <c r="K490" s="101"/>
      <c r="L490" s="101"/>
      <c r="M490" s="101"/>
      <c r="N490" s="101"/>
      <c r="O490" s="101"/>
      <c r="P490" s="101"/>
      <c r="Q490" s="101">
        <v>1</v>
      </c>
    </row>
    <row r="491" spans="1:17" ht="14.25" thickBot="1" x14ac:dyDescent="0.2">
      <c r="A491" s="96">
        <v>2116</v>
      </c>
      <c r="B491" s="96" t="s">
        <v>2866</v>
      </c>
      <c r="C491" s="96">
        <v>2116</v>
      </c>
      <c r="D491" s="97" t="s">
        <v>721</v>
      </c>
      <c r="E491" s="97" t="s">
        <v>736</v>
      </c>
      <c r="F491" s="98" t="s">
        <v>3181</v>
      </c>
      <c r="G491" s="102" t="s">
        <v>3566</v>
      </c>
      <c r="H491" s="103" t="s">
        <v>3570</v>
      </c>
      <c r="I491" s="103" t="s">
        <v>3576</v>
      </c>
      <c r="J491" s="101"/>
      <c r="K491" s="101"/>
      <c r="L491" s="101"/>
      <c r="M491" s="101"/>
      <c r="N491" s="101"/>
      <c r="O491" s="101"/>
      <c r="P491" s="101"/>
      <c r="Q491" s="101">
        <v>1</v>
      </c>
    </row>
    <row r="492" spans="1:17" ht="14.25" thickBot="1" x14ac:dyDescent="0.2">
      <c r="A492" s="96">
        <v>2117</v>
      </c>
      <c r="B492" s="96" t="s">
        <v>2916</v>
      </c>
      <c r="C492" s="96">
        <v>2117</v>
      </c>
      <c r="D492" s="97" t="s">
        <v>721</v>
      </c>
      <c r="E492" s="97" t="s">
        <v>736</v>
      </c>
      <c r="F492" s="98" t="s">
        <v>3181</v>
      </c>
      <c r="G492" s="102" t="s">
        <v>3566</v>
      </c>
      <c r="H492" s="103" t="s">
        <v>3570</v>
      </c>
      <c r="I492" s="103" t="s">
        <v>3577</v>
      </c>
      <c r="J492" s="101"/>
      <c r="K492" s="101"/>
      <c r="L492" s="101"/>
      <c r="M492" s="101"/>
      <c r="N492" s="101"/>
      <c r="O492" s="101"/>
      <c r="P492" s="101"/>
      <c r="Q492" s="101">
        <v>1</v>
      </c>
    </row>
    <row r="493" spans="1:17" ht="14.25" thickBot="1" x14ac:dyDescent="0.2">
      <c r="A493" s="96">
        <v>2119</v>
      </c>
      <c r="B493" s="96" t="s">
        <v>2948</v>
      </c>
      <c r="C493" s="96">
        <v>2119</v>
      </c>
      <c r="D493" s="97" t="s">
        <v>721</v>
      </c>
      <c r="E493" s="97" t="s">
        <v>736</v>
      </c>
      <c r="F493" s="98" t="s">
        <v>3181</v>
      </c>
      <c r="G493" s="102" t="s">
        <v>3566</v>
      </c>
      <c r="H493" s="103" t="s">
        <v>3570</v>
      </c>
      <c r="I493" s="103" t="s">
        <v>3578</v>
      </c>
      <c r="J493" s="101"/>
      <c r="K493" s="101"/>
      <c r="L493" s="101"/>
      <c r="M493" s="101"/>
      <c r="N493" s="101"/>
      <c r="O493" s="101"/>
      <c r="P493" s="101"/>
      <c r="Q493" s="101">
        <v>1</v>
      </c>
    </row>
    <row r="494" spans="1:17" ht="14.25" thickBot="1" x14ac:dyDescent="0.2">
      <c r="A494" s="96">
        <v>2121</v>
      </c>
      <c r="B494" s="96" t="s">
        <v>1734</v>
      </c>
      <c r="C494" s="96">
        <v>2121</v>
      </c>
      <c r="D494" s="97" t="s">
        <v>721</v>
      </c>
      <c r="E494" s="97" t="s">
        <v>736</v>
      </c>
      <c r="F494" s="98" t="s">
        <v>3181</v>
      </c>
      <c r="G494" s="102" t="s">
        <v>3566</v>
      </c>
      <c r="H494" s="103" t="s">
        <v>3579</v>
      </c>
      <c r="I494" s="103" t="s">
        <v>3580</v>
      </c>
      <c r="J494" s="101"/>
      <c r="K494" s="101"/>
      <c r="L494" s="101"/>
      <c r="M494" s="101"/>
      <c r="N494" s="101"/>
      <c r="O494" s="101"/>
      <c r="P494" s="101"/>
      <c r="Q494" s="101">
        <v>1</v>
      </c>
    </row>
    <row r="495" spans="1:17" ht="14.25" thickBot="1" x14ac:dyDescent="0.2">
      <c r="A495" s="96">
        <v>2122</v>
      </c>
      <c r="B495" s="96" t="s">
        <v>2137</v>
      </c>
      <c r="C495" s="96">
        <v>2122</v>
      </c>
      <c r="D495" s="97" t="s">
        <v>721</v>
      </c>
      <c r="E495" s="97" t="s">
        <v>736</v>
      </c>
      <c r="F495" s="98" t="s">
        <v>3181</v>
      </c>
      <c r="G495" s="102" t="s">
        <v>3566</v>
      </c>
      <c r="H495" s="103" t="s">
        <v>3579</v>
      </c>
      <c r="I495" s="103" t="s">
        <v>3581</v>
      </c>
      <c r="J495" s="101"/>
      <c r="K495" s="101"/>
      <c r="L495" s="101"/>
      <c r="M495" s="101"/>
      <c r="N495" s="101"/>
      <c r="O495" s="101"/>
      <c r="P495" s="101"/>
      <c r="Q495" s="101">
        <v>1</v>
      </c>
    </row>
    <row r="496" spans="1:17" ht="14.25" thickBot="1" x14ac:dyDescent="0.2">
      <c r="A496" s="96">
        <v>2123</v>
      </c>
      <c r="B496" s="96" t="s">
        <v>2480</v>
      </c>
      <c r="C496" s="96">
        <v>2123</v>
      </c>
      <c r="D496" s="97" t="s">
        <v>721</v>
      </c>
      <c r="E496" s="97" t="s">
        <v>736</v>
      </c>
      <c r="F496" s="98" t="s">
        <v>3181</v>
      </c>
      <c r="G496" s="102" t="s">
        <v>3566</v>
      </c>
      <c r="H496" s="103" t="s">
        <v>3579</v>
      </c>
      <c r="I496" s="103" t="s">
        <v>3582</v>
      </c>
      <c r="J496" s="101"/>
      <c r="K496" s="101"/>
      <c r="L496" s="101"/>
      <c r="M496" s="101"/>
      <c r="N496" s="101"/>
      <c r="O496" s="101"/>
      <c r="P496" s="101"/>
      <c r="Q496" s="101">
        <v>1</v>
      </c>
    </row>
    <row r="497" spans="1:17" ht="14.25" thickBot="1" x14ac:dyDescent="0.2">
      <c r="A497" s="96">
        <v>2129</v>
      </c>
      <c r="B497" s="96" t="s">
        <v>2674</v>
      </c>
      <c r="C497" s="96">
        <v>2129</v>
      </c>
      <c r="D497" s="97" t="s">
        <v>721</v>
      </c>
      <c r="E497" s="97" t="s">
        <v>736</v>
      </c>
      <c r="F497" s="98" t="s">
        <v>3181</v>
      </c>
      <c r="G497" s="102" t="s">
        <v>3566</v>
      </c>
      <c r="H497" s="103" t="s">
        <v>3579</v>
      </c>
      <c r="I497" s="103" t="s">
        <v>3583</v>
      </c>
      <c r="J497" s="101"/>
      <c r="K497" s="101"/>
      <c r="L497" s="101"/>
      <c r="M497" s="101"/>
      <c r="N497" s="101"/>
      <c r="O497" s="101"/>
      <c r="P497" s="101"/>
      <c r="Q497" s="101">
        <v>1</v>
      </c>
    </row>
    <row r="498" spans="1:17" ht="14.25" thickBot="1" x14ac:dyDescent="0.2">
      <c r="A498" s="96">
        <v>2131</v>
      </c>
      <c r="B498" s="96" t="s">
        <v>1735</v>
      </c>
      <c r="C498" s="96">
        <v>2131</v>
      </c>
      <c r="D498" s="97" t="s">
        <v>721</v>
      </c>
      <c r="E498" s="97" t="s">
        <v>736</v>
      </c>
      <c r="F498" s="98" t="s">
        <v>3181</v>
      </c>
      <c r="G498" s="102" t="s">
        <v>3566</v>
      </c>
      <c r="H498" s="103" t="s">
        <v>3584</v>
      </c>
      <c r="I498" s="103" t="s">
        <v>3585</v>
      </c>
      <c r="J498" s="101"/>
      <c r="K498" s="101"/>
      <c r="L498" s="101"/>
      <c r="M498" s="101"/>
      <c r="N498" s="101"/>
      <c r="O498" s="101"/>
      <c r="P498" s="101"/>
      <c r="Q498" s="101">
        <v>1</v>
      </c>
    </row>
    <row r="499" spans="1:17" ht="14.25" thickBot="1" x14ac:dyDescent="0.2">
      <c r="A499" s="96">
        <v>2132</v>
      </c>
      <c r="B499" s="96" t="s">
        <v>2138</v>
      </c>
      <c r="C499" s="96">
        <v>2132</v>
      </c>
      <c r="D499" s="97" t="s">
        <v>721</v>
      </c>
      <c r="E499" s="97" t="s">
        <v>736</v>
      </c>
      <c r="F499" s="98" t="s">
        <v>3181</v>
      </c>
      <c r="G499" s="102" t="s">
        <v>3566</v>
      </c>
      <c r="H499" s="103" t="s">
        <v>3584</v>
      </c>
      <c r="I499" s="103" t="s">
        <v>3586</v>
      </c>
      <c r="J499" s="101"/>
      <c r="K499" s="101"/>
      <c r="L499" s="101"/>
      <c r="M499" s="101"/>
      <c r="N499" s="101"/>
      <c r="O499" s="101"/>
      <c r="P499" s="101"/>
      <c r="Q499" s="101">
        <v>1</v>
      </c>
    </row>
    <row r="500" spans="1:17" ht="14.25" thickBot="1" x14ac:dyDescent="0.2">
      <c r="A500" s="96">
        <v>2139</v>
      </c>
      <c r="B500" s="96" t="s">
        <v>2481</v>
      </c>
      <c r="C500" s="96">
        <v>2139</v>
      </c>
      <c r="D500" s="97" t="s">
        <v>721</v>
      </c>
      <c r="E500" s="97" t="s">
        <v>736</v>
      </c>
      <c r="F500" s="98" t="s">
        <v>3181</v>
      </c>
      <c r="G500" s="102" t="s">
        <v>3566</v>
      </c>
      <c r="H500" s="103" t="s">
        <v>3584</v>
      </c>
      <c r="I500" s="103" t="s">
        <v>3587</v>
      </c>
      <c r="J500" s="101"/>
      <c r="K500" s="101"/>
      <c r="L500" s="101"/>
      <c r="M500" s="101"/>
      <c r="N500" s="101"/>
      <c r="O500" s="101"/>
      <c r="P500" s="101"/>
      <c r="Q500" s="101">
        <v>1</v>
      </c>
    </row>
    <row r="501" spans="1:17" ht="14.25" thickBot="1" x14ac:dyDescent="0.2">
      <c r="A501" s="96">
        <v>2141</v>
      </c>
      <c r="B501" s="96" t="s">
        <v>1736</v>
      </c>
      <c r="C501" s="96">
        <v>2141</v>
      </c>
      <c r="D501" s="97" t="s">
        <v>721</v>
      </c>
      <c r="E501" s="97" t="s">
        <v>736</v>
      </c>
      <c r="F501" s="98" t="s">
        <v>3181</v>
      </c>
      <c r="G501" s="102" t="s">
        <v>3566</v>
      </c>
      <c r="H501" s="103" t="s">
        <v>3588</v>
      </c>
      <c r="I501" s="103" t="s">
        <v>3589</v>
      </c>
      <c r="J501" s="101"/>
      <c r="K501" s="101"/>
      <c r="L501" s="101"/>
      <c r="M501" s="101"/>
      <c r="N501" s="101"/>
      <c r="O501" s="101"/>
      <c r="P501" s="101"/>
      <c r="Q501" s="101">
        <v>1</v>
      </c>
    </row>
    <row r="502" spans="1:17" ht="14.25" thickBot="1" x14ac:dyDescent="0.2">
      <c r="A502" s="96">
        <v>2142</v>
      </c>
      <c r="B502" s="96" t="s">
        <v>2139</v>
      </c>
      <c r="C502" s="96">
        <v>2142</v>
      </c>
      <c r="D502" s="97" t="s">
        <v>721</v>
      </c>
      <c r="E502" s="97" t="s">
        <v>736</v>
      </c>
      <c r="F502" s="98" t="s">
        <v>3181</v>
      </c>
      <c r="G502" s="102" t="s">
        <v>3566</v>
      </c>
      <c r="H502" s="103" t="s">
        <v>3588</v>
      </c>
      <c r="I502" s="103" t="s">
        <v>3590</v>
      </c>
      <c r="J502" s="101"/>
      <c r="K502" s="101"/>
      <c r="L502" s="101"/>
      <c r="M502" s="101"/>
      <c r="N502" s="101"/>
      <c r="O502" s="101"/>
      <c r="P502" s="101"/>
      <c r="Q502" s="101">
        <v>1</v>
      </c>
    </row>
    <row r="503" spans="1:17" ht="14.25" thickBot="1" x14ac:dyDescent="0.2">
      <c r="A503" s="96">
        <v>2143</v>
      </c>
      <c r="B503" s="96" t="s">
        <v>2482</v>
      </c>
      <c r="C503" s="96">
        <v>2143</v>
      </c>
      <c r="D503" s="97" t="s">
        <v>721</v>
      </c>
      <c r="E503" s="97" t="s">
        <v>736</v>
      </c>
      <c r="F503" s="98" t="s">
        <v>3181</v>
      </c>
      <c r="G503" s="102" t="s">
        <v>3566</v>
      </c>
      <c r="H503" s="103" t="s">
        <v>3588</v>
      </c>
      <c r="I503" s="103" t="s">
        <v>3591</v>
      </c>
      <c r="J503" s="101"/>
      <c r="K503" s="101"/>
      <c r="L503" s="101"/>
      <c r="M503" s="101"/>
      <c r="N503" s="101"/>
      <c r="O503" s="101"/>
      <c r="P503" s="101"/>
      <c r="Q503" s="101">
        <v>1</v>
      </c>
    </row>
    <row r="504" spans="1:17" ht="14.25" thickBot="1" x14ac:dyDescent="0.2">
      <c r="A504" s="96">
        <v>2144</v>
      </c>
      <c r="B504" s="96" t="s">
        <v>2675</v>
      </c>
      <c r="C504" s="96">
        <v>2144</v>
      </c>
      <c r="D504" s="97" t="s">
        <v>721</v>
      </c>
      <c r="E504" s="97" t="s">
        <v>736</v>
      </c>
      <c r="F504" s="98" t="s">
        <v>3181</v>
      </c>
      <c r="G504" s="102" t="s">
        <v>3566</v>
      </c>
      <c r="H504" s="103" t="s">
        <v>3588</v>
      </c>
      <c r="I504" s="103" t="s">
        <v>3592</v>
      </c>
      <c r="J504" s="101"/>
      <c r="K504" s="101"/>
      <c r="L504" s="101"/>
      <c r="M504" s="101"/>
      <c r="N504" s="101"/>
      <c r="O504" s="101"/>
      <c r="P504" s="101"/>
      <c r="Q504" s="101">
        <v>1</v>
      </c>
    </row>
    <row r="505" spans="1:17" ht="14.25" thickBot="1" x14ac:dyDescent="0.2">
      <c r="A505" s="96">
        <v>2145</v>
      </c>
      <c r="B505" s="96" t="s">
        <v>2794</v>
      </c>
      <c r="C505" s="96">
        <v>2145</v>
      </c>
      <c r="D505" s="97" t="s">
        <v>721</v>
      </c>
      <c r="E505" s="97" t="s">
        <v>736</v>
      </c>
      <c r="F505" s="98" t="s">
        <v>3181</v>
      </c>
      <c r="G505" s="102" t="s">
        <v>3566</v>
      </c>
      <c r="H505" s="103" t="s">
        <v>3588</v>
      </c>
      <c r="I505" s="103" t="s">
        <v>3593</v>
      </c>
      <c r="J505" s="101"/>
      <c r="K505" s="101"/>
      <c r="L505" s="101"/>
      <c r="M505" s="101"/>
      <c r="N505" s="101"/>
      <c r="O505" s="101"/>
      <c r="P505" s="101"/>
      <c r="Q505" s="101">
        <v>1</v>
      </c>
    </row>
    <row r="506" spans="1:17" ht="14.25" thickBot="1" x14ac:dyDescent="0.2">
      <c r="A506" s="96">
        <v>2146</v>
      </c>
      <c r="B506" s="96" t="s">
        <v>2867</v>
      </c>
      <c r="C506" s="96">
        <v>2146</v>
      </c>
      <c r="D506" s="97" t="s">
        <v>721</v>
      </c>
      <c r="E506" s="97" t="s">
        <v>736</v>
      </c>
      <c r="F506" s="98" t="s">
        <v>3181</v>
      </c>
      <c r="G506" s="102" t="s">
        <v>3566</v>
      </c>
      <c r="H506" s="103" t="s">
        <v>3588</v>
      </c>
      <c r="I506" s="103" t="s">
        <v>3594</v>
      </c>
      <c r="J506" s="101"/>
      <c r="K506" s="101"/>
      <c r="L506" s="101"/>
      <c r="M506" s="101"/>
      <c r="N506" s="101"/>
      <c r="O506" s="101"/>
      <c r="P506" s="101"/>
      <c r="Q506" s="101">
        <v>1</v>
      </c>
    </row>
    <row r="507" spans="1:17" ht="14.25" thickBot="1" x14ac:dyDescent="0.2">
      <c r="A507" s="96">
        <v>2147</v>
      </c>
      <c r="B507" s="96" t="s">
        <v>2917</v>
      </c>
      <c r="C507" s="96">
        <v>2147</v>
      </c>
      <c r="D507" s="97" t="s">
        <v>721</v>
      </c>
      <c r="E507" s="97" t="s">
        <v>736</v>
      </c>
      <c r="F507" s="98" t="s">
        <v>3181</v>
      </c>
      <c r="G507" s="102" t="s">
        <v>3566</v>
      </c>
      <c r="H507" s="103" t="s">
        <v>3588</v>
      </c>
      <c r="I507" s="103" t="s">
        <v>3595</v>
      </c>
      <c r="J507" s="101"/>
      <c r="K507" s="101"/>
      <c r="L507" s="101"/>
      <c r="M507" s="101"/>
      <c r="N507" s="101"/>
      <c r="O507" s="101"/>
      <c r="P507" s="101"/>
      <c r="Q507" s="101">
        <v>1</v>
      </c>
    </row>
    <row r="508" spans="1:17" ht="14.25" thickBot="1" x14ac:dyDescent="0.2">
      <c r="A508" s="96">
        <v>2148</v>
      </c>
      <c r="B508" s="96" t="s">
        <v>2949</v>
      </c>
      <c r="C508" s="96">
        <v>2148</v>
      </c>
      <c r="D508" s="97" t="s">
        <v>721</v>
      </c>
      <c r="E508" s="97" t="s">
        <v>736</v>
      </c>
      <c r="F508" s="98" t="s">
        <v>3181</v>
      </c>
      <c r="G508" s="102" t="s">
        <v>3566</v>
      </c>
      <c r="H508" s="103" t="s">
        <v>3588</v>
      </c>
      <c r="I508" s="103" t="s">
        <v>3596</v>
      </c>
      <c r="J508" s="101"/>
      <c r="K508" s="101"/>
      <c r="L508" s="101"/>
      <c r="M508" s="101"/>
      <c r="N508" s="101"/>
      <c r="O508" s="101"/>
      <c r="P508" s="101"/>
      <c r="Q508" s="101">
        <v>1</v>
      </c>
    </row>
    <row r="509" spans="1:17" ht="14.25" thickBot="1" x14ac:dyDescent="0.2">
      <c r="A509" s="96">
        <v>2149</v>
      </c>
      <c r="B509" s="96" t="s">
        <v>2968</v>
      </c>
      <c r="C509" s="96">
        <v>2149</v>
      </c>
      <c r="D509" s="97" t="s">
        <v>721</v>
      </c>
      <c r="E509" s="97" t="s">
        <v>736</v>
      </c>
      <c r="F509" s="98" t="s">
        <v>3181</v>
      </c>
      <c r="G509" s="102" t="s">
        <v>3566</v>
      </c>
      <c r="H509" s="103" t="s">
        <v>3588</v>
      </c>
      <c r="I509" s="103" t="s">
        <v>3597</v>
      </c>
      <c r="J509" s="101"/>
      <c r="K509" s="101"/>
      <c r="L509" s="101"/>
      <c r="M509" s="101"/>
      <c r="N509" s="101"/>
      <c r="O509" s="101"/>
      <c r="P509" s="101"/>
      <c r="Q509" s="101">
        <v>1</v>
      </c>
    </row>
    <row r="510" spans="1:17" ht="14.25" thickBot="1" x14ac:dyDescent="0.2">
      <c r="A510" s="96">
        <v>2151</v>
      </c>
      <c r="B510" s="96" t="s">
        <v>1737</v>
      </c>
      <c r="C510" s="96">
        <v>2151</v>
      </c>
      <c r="D510" s="97" t="s">
        <v>721</v>
      </c>
      <c r="E510" s="97" t="s">
        <v>736</v>
      </c>
      <c r="F510" s="98" t="s">
        <v>3181</v>
      </c>
      <c r="G510" s="102" t="s">
        <v>3566</v>
      </c>
      <c r="H510" s="103" t="s">
        <v>3598</v>
      </c>
      <c r="I510" s="103" t="s">
        <v>3599</v>
      </c>
      <c r="J510" s="101"/>
      <c r="K510" s="101"/>
      <c r="L510" s="101"/>
      <c r="M510" s="101"/>
      <c r="N510" s="101"/>
      <c r="O510" s="101"/>
      <c r="P510" s="101"/>
      <c r="Q510" s="101">
        <v>1</v>
      </c>
    </row>
    <row r="511" spans="1:17" ht="14.25" thickBot="1" x14ac:dyDescent="0.2">
      <c r="A511" s="96">
        <v>2152</v>
      </c>
      <c r="B511" s="96" t="s">
        <v>2140</v>
      </c>
      <c r="C511" s="96">
        <v>2152</v>
      </c>
      <c r="D511" s="97" t="s">
        <v>721</v>
      </c>
      <c r="E511" s="97" t="s">
        <v>736</v>
      </c>
      <c r="F511" s="98" t="s">
        <v>3181</v>
      </c>
      <c r="G511" s="102" t="s">
        <v>3566</v>
      </c>
      <c r="H511" s="103" t="s">
        <v>3598</v>
      </c>
      <c r="I511" s="103" t="s">
        <v>3600</v>
      </c>
      <c r="J511" s="101"/>
      <c r="K511" s="101"/>
      <c r="L511" s="101"/>
      <c r="M511" s="101"/>
      <c r="N511" s="101"/>
      <c r="O511" s="101"/>
      <c r="P511" s="101"/>
      <c r="Q511" s="101">
        <v>1</v>
      </c>
    </row>
    <row r="512" spans="1:17" ht="14.25" thickBot="1" x14ac:dyDescent="0.2">
      <c r="A512" s="96">
        <v>2159</v>
      </c>
      <c r="B512" s="96" t="s">
        <v>2483</v>
      </c>
      <c r="C512" s="96">
        <v>2159</v>
      </c>
      <c r="D512" s="97" t="s">
        <v>721</v>
      </c>
      <c r="E512" s="97" t="s">
        <v>736</v>
      </c>
      <c r="F512" s="98" t="s">
        <v>3181</v>
      </c>
      <c r="G512" s="99" t="s">
        <v>3566</v>
      </c>
      <c r="H512" s="100" t="s">
        <v>3598</v>
      </c>
      <c r="I512" s="100" t="s">
        <v>3601</v>
      </c>
      <c r="J512" s="101"/>
      <c r="K512" s="101"/>
      <c r="L512" s="101"/>
      <c r="M512" s="101"/>
      <c r="N512" s="101"/>
      <c r="O512" s="101"/>
      <c r="P512" s="101"/>
      <c r="Q512" s="101">
        <v>1</v>
      </c>
    </row>
    <row r="513" spans="1:17" ht="14.25" thickBot="1" x14ac:dyDescent="0.2">
      <c r="A513" s="96">
        <v>2161</v>
      </c>
      <c r="B513" s="96" t="s">
        <v>1738</v>
      </c>
      <c r="C513" s="96">
        <v>2161</v>
      </c>
      <c r="D513" s="97" t="s">
        <v>721</v>
      </c>
      <c r="E513" s="97" t="s">
        <v>736</v>
      </c>
      <c r="F513" s="98" t="s">
        <v>3181</v>
      </c>
      <c r="G513" s="102" t="s">
        <v>3566</v>
      </c>
      <c r="H513" s="103" t="s">
        <v>3602</v>
      </c>
      <c r="I513" s="103" t="s">
        <v>3603</v>
      </c>
      <c r="J513" s="101"/>
      <c r="K513" s="101"/>
      <c r="L513" s="101"/>
      <c r="M513" s="101"/>
      <c r="N513" s="101"/>
      <c r="O513" s="101"/>
      <c r="P513" s="101"/>
      <c r="Q513" s="101">
        <v>1</v>
      </c>
    </row>
    <row r="514" spans="1:17" ht="14.25" thickBot="1" x14ac:dyDescent="0.2">
      <c r="A514" s="96">
        <v>2169</v>
      </c>
      <c r="B514" s="96" t="s">
        <v>2141</v>
      </c>
      <c r="C514" s="96">
        <v>2169</v>
      </c>
      <c r="D514" s="97" t="s">
        <v>721</v>
      </c>
      <c r="E514" s="97" t="s">
        <v>736</v>
      </c>
      <c r="F514" s="98" t="s">
        <v>3181</v>
      </c>
      <c r="G514" s="102" t="s">
        <v>3566</v>
      </c>
      <c r="H514" s="103" t="s">
        <v>3602</v>
      </c>
      <c r="I514" s="103" t="s">
        <v>3604</v>
      </c>
      <c r="J514" s="101"/>
      <c r="K514" s="101"/>
      <c r="L514" s="101"/>
      <c r="M514" s="101"/>
      <c r="N514" s="101"/>
      <c r="O514" s="101"/>
      <c r="P514" s="101"/>
      <c r="Q514" s="101">
        <v>1</v>
      </c>
    </row>
    <row r="515" spans="1:17" ht="14.25" thickBot="1" x14ac:dyDescent="0.2">
      <c r="A515" s="96">
        <v>2171</v>
      </c>
      <c r="B515" s="96" t="s">
        <v>1739</v>
      </c>
      <c r="C515" s="96">
        <v>2171</v>
      </c>
      <c r="D515" s="97" t="s">
        <v>721</v>
      </c>
      <c r="E515" s="97" t="s">
        <v>736</v>
      </c>
      <c r="F515" s="98" t="s">
        <v>3181</v>
      </c>
      <c r="G515" s="102" t="s">
        <v>3566</v>
      </c>
      <c r="H515" s="103" t="s">
        <v>3605</v>
      </c>
      <c r="I515" s="103" t="s">
        <v>3606</v>
      </c>
      <c r="J515" s="101"/>
      <c r="K515" s="101"/>
      <c r="L515" s="101"/>
      <c r="M515" s="101"/>
      <c r="N515" s="101"/>
      <c r="O515" s="101"/>
      <c r="P515" s="101"/>
      <c r="Q515" s="101">
        <v>1</v>
      </c>
    </row>
    <row r="516" spans="1:17" ht="14.25" thickBot="1" x14ac:dyDescent="0.2">
      <c r="A516" s="96">
        <v>2172</v>
      </c>
      <c r="B516" s="96" t="s">
        <v>2142</v>
      </c>
      <c r="C516" s="96">
        <v>2172</v>
      </c>
      <c r="D516" s="97" t="s">
        <v>721</v>
      </c>
      <c r="E516" s="97" t="s">
        <v>736</v>
      </c>
      <c r="F516" s="98" t="s">
        <v>3181</v>
      </c>
      <c r="G516" s="102" t="s">
        <v>3566</v>
      </c>
      <c r="H516" s="103" t="s">
        <v>3605</v>
      </c>
      <c r="I516" s="103" t="s">
        <v>3607</v>
      </c>
      <c r="J516" s="101"/>
      <c r="K516" s="101"/>
      <c r="L516" s="101"/>
      <c r="M516" s="101"/>
      <c r="N516" s="101"/>
      <c r="O516" s="101"/>
      <c r="P516" s="101"/>
      <c r="Q516" s="101">
        <v>1</v>
      </c>
    </row>
    <row r="517" spans="1:17" ht="14.25" thickBot="1" x14ac:dyDescent="0.2">
      <c r="A517" s="96">
        <v>2173</v>
      </c>
      <c r="B517" s="96" t="s">
        <v>2484</v>
      </c>
      <c r="C517" s="96">
        <v>2173</v>
      </c>
      <c r="D517" s="97" t="s">
        <v>721</v>
      </c>
      <c r="E517" s="97" t="s">
        <v>736</v>
      </c>
      <c r="F517" s="98" t="s">
        <v>3181</v>
      </c>
      <c r="G517" s="102" t="s">
        <v>3566</v>
      </c>
      <c r="H517" s="103" t="s">
        <v>3605</v>
      </c>
      <c r="I517" s="103" t="s">
        <v>3608</v>
      </c>
      <c r="J517" s="101"/>
      <c r="K517" s="101"/>
      <c r="L517" s="101"/>
      <c r="M517" s="101"/>
      <c r="N517" s="101"/>
      <c r="O517" s="101"/>
      <c r="P517" s="101"/>
      <c r="Q517" s="101">
        <v>1</v>
      </c>
    </row>
    <row r="518" spans="1:17" ht="14.25" thickBot="1" x14ac:dyDescent="0.2">
      <c r="A518" s="96">
        <v>2179</v>
      </c>
      <c r="B518" s="96" t="s">
        <v>2676</v>
      </c>
      <c r="C518" s="96">
        <v>2179</v>
      </c>
      <c r="D518" s="97" t="s">
        <v>721</v>
      </c>
      <c r="E518" s="97" t="s">
        <v>736</v>
      </c>
      <c r="F518" s="98" t="s">
        <v>3181</v>
      </c>
      <c r="G518" s="102" t="s">
        <v>3566</v>
      </c>
      <c r="H518" s="103" t="s">
        <v>3605</v>
      </c>
      <c r="I518" s="103" t="s">
        <v>3609</v>
      </c>
      <c r="J518" s="101"/>
      <c r="K518" s="101"/>
      <c r="L518" s="101"/>
      <c r="M518" s="101"/>
      <c r="N518" s="101"/>
      <c r="O518" s="101"/>
      <c r="P518" s="101"/>
      <c r="Q518" s="101">
        <v>1</v>
      </c>
    </row>
    <row r="519" spans="1:17" ht="14.25" thickBot="1" x14ac:dyDescent="0.2">
      <c r="A519" s="96">
        <v>2181</v>
      </c>
      <c r="B519" s="96" t="s">
        <v>1740</v>
      </c>
      <c r="C519" s="96">
        <v>2181</v>
      </c>
      <c r="D519" s="97" t="s">
        <v>721</v>
      </c>
      <c r="E519" s="97" t="s">
        <v>736</v>
      </c>
      <c r="F519" s="98" t="s">
        <v>3181</v>
      </c>
      <c r="G519" s="102" t="s">
        <v>3566</v>
      </c>
      <c r="H519" s="103" t="s">
        <v>3610</v>
      </c>
      <c r="I519" s="103" t="s">
        <v>3611</v>
      </c>
      <c r="J519" s="101"/>
      <c r="K519" s="101"/>
      <c r="L519" s="101"/>
      <c r="M519" s="101"/>
      <c r="N519" s="101"/>
      <c r="O519" s="101"/>
      <c r="P519" s="101"/>
      <c r="Q519" s="101">
        <v>1</v>
      </c>
    </row>
    <row r="520" spans="1:17" ht="14.25" thickBot="1" x14ac:dyDescent="0.2">
      <c r="A520" s="96">
        <v>2182</v>
      </c>
      <c r="B520" s="96" t="s">
        <v>2143</v>
      </c>
      <c r="C520" s="96">
        <v>2182</v>
      </c>
      <c r="D520" s="97" t="s">
        <v>721</v>
      </c>
      <c r="E520" s="97" t="s">
        <v>736</v>
      </c>
      <c r="F520" s="98" t="s">
        <v>3181</v>
      </c>
      <c r="G520" s="102" t="s">
        <v>3566</v>
      </c>
      <c r="H520" s="103" t="s">
        <v>3610</v>
      </c>
      <c r="I520" s="103" t="s">
        <v>3612</v>
      </c>
      <c r="J520" s="101"/>
      <c r="K520" s="101"/>
      <c r="L520" s="101"/>
      <c r="M520" s="101"/>
      <c r="N520" s="101"/>
      <c r="O520" s="101"/>
      <c r="P520" s="101"/>
      <c r="Q520" s="101">
        <v>1</v>
      </c>
    </row>
    <row r="521" spans="1:17" ht="14.25" thickBot="1" x14ac:dyDescent="0.2">
      <c r="A521" s="96">
        <v>2183</v>
      </c>
      <c r="B521" s="96" t="s">
        <v>2485</v>
      </c>
      <c r="C521" s="96">
        <v>2183</v>
      </c>
      <c r="D521" s="97" t="s">
        <v>721</v>
      </c>
      <c r="E521" s="97" t="s">
        <v>736</v>
      </c>
      <c r="F521" s="98" t="s">
        <v>3181</v>
      </c>
      <c r="G521" s="102" t="s">
        <v>3566</v>
      </c>
      <c r="H521" s="103" t="s">
        <v>3610</v>
      </c>
      <c r="I521" s="103" t="s">
        <v>3613</v>
      </c>
      <c r="J521" s="101"/>
      <c r="K521" s="101"/>
      <c r="L521" s="101"/>
      <c r="M521" s="101"/>
      <c r="N521" s="101"/>
      <c r="O521" s="101"/>
      <c r="P521" s="101"/>
      <c r="Q521" s="101">
        <v>1</v>
      </c>
    </row>
    <row r="522" spans="1:17" ht="14.25" thickBot="1" x14ac:dyDescent="0.2">
      <c r="A522" s="96">
        <v>2184</v>
      </c>
      <c r="B522" s="96" t="s">
        <v>2677</v>
      </c>
      <c r="C522" s="96">
        <v>2184</v>
      </c>
      <c r="D522" s="97" t="s">
        <v>721</v>
      </c>
      <c r="E522" s="97" t="s">
        <v>736</v>
      </c>
      <c r="F522" s="98" t="s">
        <v>3181</v>
      </c>
      <c r="G522" s="102" t="s">
        <v>3566</v>
      </c>
      <c r="H522" s="103" t="s">
        <v>3610</v>
      </c>
      <c r="I522" s="103" t="s">
        <v>3614</v>
      </c>
      <c r="J522" s="101"/>
      <c r="K522" s="101"/>
      <c r="L522" s="101"/>
      <c r="M522" s="101"/>
      <c r="N522" s="101"/>
      <c r="O522" s="101"/>
      <c r="P522" s="101"/>
      <c r="Q522" s="101">
        <v>1</v>
      </c>
    </row>
    <row r="523" spans="1:17" ht="14.25" thickBot="1" x14ac:dyDescent="0.2">
      <c r="A523" s="96">
        <v>2185</v>
      </c>
      <c r="B523" s="96" t="s">
        <v>2795</v>
      </c>
      <c r="C523" s="96">
        <v>2185</v>
      </c>
      <c r="D523" s="97" t="s">
        <v>721</v>
      </c>
      <c r="E523" s="97" t="s">
        <v>736</v>
      </c>
      <c r="F523" s="98" t="s">
        <v>3181</v>
      </c>
      <c r="G523" s="102" t="s">
        <v>3566</v>
      </c>
      <c r="H523" s="103" t="s">
        <v>3610</v>
      </c>
      <c r="I523" s="103" t="s">
        <v>3615</v>
      </c>
      <c r="J523" s="101"/>
      <c r="K523" s="101"/>
      <c r="L523" s="101"/>
      <c r="M523" s="101"/>
      <c r="N523" s="101"/>
      <c r="O523" s="101"/>
      <c r="P523" s="101"/>
      <c r="Q523" s="101">
        <v>1</v>
      </c>
    </row>
    <row r="524" spans="1:17" ht="14.25" thickBot="1" x14ac:dyDescent="0.2">
      <c r="A524" s="96">
        <v>2186</v>
      </c>
      <c r="B524" s="96" t="s">
        <v>2868</v>
      </c>
      <c r="C524" s="96">
        <v>2186</v>
      </c>
      <c r="D524" s="97" t="s">
        <v>721</v>
      </c>
      <c r="E524" s="97" t="s">
        <v>736</v>
      </c>
      <c r="F524" s="98" t="s">
        <v>3181</v>
      </c>
      <c r="G524" s="102" t="s">
        <v>3566</v>
      </c>
      <c r="H524" s="103" t="s">
        <v>3610</v>
      </c>
      <c r="I524" s="103" t="s">
        <v>3616</v>
      </c>
      <c r="J524" s="101"/>
      <c r="K524" s="101"/>
      <c r="L524" s="101"/>
      <c r="M524" s="101"/>
      <c r="N524" s="101"/>
      <c r="O524" s="101"/>
      <c r="P524" s="101"/>
      <c r="Q524" s="101">
        <v>1</v>
      </c>
    </row>
    <row r="525" spans="1:17" ht="14.25" thickBot="1" x14ac:dyDescent="0.2">
      <c r="A525" s="96">
        <v>2191</v>
      </c>
      <c r="B525" s="96" t="s">
        <v>1741</v>
      </c>
      <c r="C525" s="96">
        <v>2191</v>
      </c>
      <c r="D525" s="97" t="s">
        <v>721</v>
      </c>
      <c r="E525" s="97" t="s">
        <v>736</v>
      </c>
      <c r="F525" s="98" t="s">
        <v>3181</v>
      </c>
      <c r="G525" s="102" t="s">
        <v>3566</v>
      </c>
      <c r="H525" s="103" t="s">
        <v>3617</v>
      </c>
      <c r="I525" s="103" t="s">
        <v>3618</v>
      </c>
      <c r="J525" s="101"/>
      <c r="K525" s="101"/>
      <c r="L525" s="101"/>
      <c r="M525" s="101"/>
      <c r="N525" s="101"/>
      <c r="O525" s="101"/>
      <c r="P525" s="101"/>
      <c r="Q525" s="101">
        <v>1</v>
      </c>
    </row>
    <row r="526" spans="1:17" ht="14.25" thickBot="1" x14ac:dyDescent="0.2">
      <c r="A526" s="96">
        <v>2192</v>
      </c>
      <c r="B526" s="96" t="s">
        <v>2144</v>
      </c>
      <c r="C526" s="96">
        <v>2192</v>
      </c>
      <c r="D526" s="97" t="s">
        <v>721</v>
      </c>
      <c r="E526" s="97" t="s">
        <v>736</v>
      </c>
      <c r="F526" s="98" t="s">
        <v>3181</v>
      </c>
      <c r="G526" s="102" t="s">
        <v>3566</v>
      </c>
      <c r="H526" s="103" t="s">
        <v>3617</v>
      </c>
      <c r="I526" s="103" t="s">
        <v>3619</v>
      </c>
      <c r="J526" s="101"/>
      <c r="K526" s="101"/>
      <c r="L526" s="101"/>
      <c r="M526" s="101"/>
      <c r="N526" s="101"/>
      <c r="O526" s="101"/>
      <c r="P526" s="101"/>
      <c r="Q526" s="101">
        <v>1</v>
      </c>
    </row>
    <row r="527" spans="1:17" ht="14.25" thickBot="1" x14ac:dyDescent="0.2">
      <c r="A527" s="96">
        <v>2193</v>
      </c>
      <c r="B527" s="96" t="s">
        <v>2486</v>
      </c>
      <c r="C527" s="96">
        <v>2193</v>
      </c>
      <c r="D527" s="97" t="s">
        <v>721</v>
      </c>
      <c r="E527" s="97" t="s">
        <v>736</v>
      </c>
      <c r="F527" s="98" t="s">
        <v>3181</v>
      </c>
      <c r="G527" s="102" t="s">
        <v>3566</v>
      </c>
      <c r="H527" s="103" t="s">
        <v>3617</v>
      </c>
      <c r="I527" s="103" t="s">
        <v>3620</v>
      </c>
      <c r="J527" s="101"/>
      <c r="K527" s="101"/>
      <c r="L527" s="101"/>
      <c r="M527" s="101"/>
      <c r="N527" s="101"/>
      <c r="O527" s="101"/>
      <c r="P527" s="101"/>
      <c r="Q527" s="101">
        <v>1</v>
      </c>
    </row>
    <row r="528" spans="1:17" ht="14.25" thickBot="1" x14ac:dyDescent="0.2">
      <c r="A528" s="96">
        <v>2194</v>
      </c>
      <c r="B528" s="96" t="s">
        <v>2678</v>
      </c>
      <c r="C528" s="96">
        <v>2194</v>
      </c>
      <c r="D528" s="97" t="s">
        <v>721</v>
      </c>
      <c r="E528" s="97" t="s">
        <v>736</v>
      </c>
      <c r="F528" s="98" t="s">
        <v>3181</v>
      </c>
      <c r="G528" s="102" t="s">
        <v>3566</v>
      </c>
      <c r="H528" s="103" t="s">
        <v>3617</v>
      </c>
      <c r="I528" s="103" t="s">
        <v>3621</v>
      </c>
      <c r="J528" s="101"/>
      <c r="K528" s="101"/>
      <c r="L528" s="101"/>
      <c r="M528" s="101"/>
      <c r="N528" s="101"/>
      <c r="O528" s="101"/>
      <c r="P528" s="101"/>
      <c r="Q528" s="101">
        <v>1</v>
      </c>
    </row>
    <row r="529" spans="1:17" ht="14.25" thickBot="1" x14ac:dyDescent="0.2">
      <c r="A529" s="96">
        <v>2199</v>
      </c>
      <c r="B529" s="96" t="s">
        <v>2796</v>
      </c>
      <c r="C529" s="96">
        <v>2199</v>
      </c>
      <c r="D529" s="97" t="s">
        <v>721</v>
      </c>
      <c r="E529" s="97" t="s">
        <v>736</v>
      </c>
      <c r="F529" s="98" t="s">
        <v>3181</v>
      </c>
      <c r="G529" s="99" t="s">
        <v>3566</v>
      </c>
      <c r="H529" s="100" t="s">
        <v>3617</v>
      </c>
      <c r="I529" s="100" t="s">
        <v>3622</v>
      </c>
      <c r="J529" s="101"/>
      <c r="K529" s="101"/>
      <c r="L529" s="101"/>
      <c r="M529" s="101"/>
      <c r="N529" s="101"/>
      <c r="O529" s="101"/>
      <c r="P529" s="101"/>
      <c r="Q529" s="101">
        <v>1</v>
      </c>
    </row>
    <row r="530" spans="1:17" ht="14.25" thickBot="1" x14ac:dyDescent="0.2">
      <c r="A530" s="96">
        <v>2200</v>
      </c>
      <c r="B530" s="96" t="s">
        <v>1742</v>
      </c>
      <c r="C530" s="96">
        <v>2200</v>
      </c>
      <c r="D530" s="97" t="s">
        <v>721</v>
      </c>
      <c r="E530" s="97" t="s">
        <v>736</v>
      </c>
      <c r="F530" s="98" t="s">
        <v>3181</v>
      </c>
      <c r="G530" s="102" t="s">
        <v>3623</v>
      </c>
      <c r="H530" s="103" t="s">
        <v>3624</v>
      </c>
      <c r="I530" s="103" t="s">
        <v>3625</v>
      </c>
      <c r="J530" s="101"/>
      <c r="K530" s="101"/>
      <c r="L530" s="101"/>
      <c r="M530" s="101"/>
      <c r="N530" s="101"/>
      <c r="O530" s="101"/>
      <c r="P530" s="101"/>
      <c r="Q530" s="101">
        <v>1</v>
      </c>
    </row>
    <row r="531" spans="1:17" ht="14.25" thickBot="1" x14ac:dyDescent="0.2">
      <c r="A531" s="96">
        <v>2209</v>
      </c>
      <c r="B531" s="96" t="s">
        <v>2145</v>
      </c>
      <c r="C531" s="96">
        <v>2209</v>
      </c>
      <c r="D531" s="97" t="s">
        <v>721</v>
      </c>
      <c r="E531" s="97" t="s">
        <v>736</v>
      </c>
      <c r="F531" s="98" t="s">
        <v>3181</v>
      </c>
      <c r="G531" s="102" t="s">
        <v>3623</v>
      </c>
      <c r="H531" s="103" t="s">
        <v>3624</v>
      </c>
      <c r="I531" s="103" t="s">
        <v>3626</v>
      </c>
      <c r="J531" s="101"/>
      <c r="K531" s="101"/>
      <c r="L531" s="101"/>
      <c r="M531" s="101"/>
      <c r="N531" s="101"/>
      <c r="O531" s="101"/>
      <c r="P531" s="101"/>
      <c r="Q531" s="101">
        <v>1</v>
      </c>
    </row>
    <row r="532" spans="1:17" ht="14.25" thickBot="1" x14ac:dyDescent="0.2">
      <c r="A532" s="96">
        <v>2211</v>
      </c>
      <c r="B532" s="96" t="s">
        <v>1743</v>
      </c>
      <c r="C532" s="96">
        <v>2211</v>
      </c>
      <c r="D532" s="97" t="s">
        <v>721</v>
      </c>
      <c r="E532" s="97" t="s">
        <v>736</v>
      </c>
      <c r="F532" s="98" t="s">
        <v>3181</v>
      </c>
      <c r="G532" s="102" t="s">
        <v>3623</v>
      </c>
      <c r="H532" s="103" t="s">
        <v>3627</v>
      </c>
      <c r="I532" s="103" t="s">
        <v>3628</v>
      </c>
      <c r="J532" s="101"/>
      <c r="K532" s="101"/>
      <c r="L532" s="101"/>
      <c r="M532" s="101"/>
      <c r="N532" s="101"/>
      <c r="O532" s="101"/>
      <c r="P532" s="101"/>
      <c r="Q532" s="101">
        <v>1</v>
      </c>
    </row>
    <row r="533" spans="1:17" ht="14.25" thickBot="1" x14ac:dyDescent="0.2">
      <c r="A533" s="96">
        <v>2212</v>
      </c>
      <c r="B533" s="96" t="s">
        <v>2146</v>
      </c>
      <c r="C533" s="96">
        <v>2212</v>
      </c>
      <c r="D533" s="97" t="s">
        <v>721</v>
      </c>
      <c r="E533" s="97" t="s">
        <v>736</v>
      </c>
      <c r="F533" s="98" t="s">
        <v>3181</v>
      </c>
      <c r="G533" s="102" t="s">
        <v>3623</v>
      </c>
      <c r="H533" s="103" t="s">
        <v>3627</v>
      </c>
      <c r="I533" s="103" t="s">
        <v>3629</v>
      </c>
      <c r="J533" s="101"/>
      <c r="K533" s="101"/>
      <c r="L533" s="101"/>
      <c r="M533" s="101"/>
      <c r="N533" s="101"/>
      <c r="O533" s="101"/>
      <c r="P533" s="101"/>
      <c r="Q533" s="101">
        <v>1</v>
      </c>
    </row>
    <row r="534" spans="1:17" ht="14.25" thickBot="1" x14ac:dyDescent="0.2">
      <c r="A534" s="96">
        <v>2213</v>
      </c>
      <c r="B534" s="96" t="s">
        <v>2487</v>
      </c>
      <c r="C534" s="96">
        <v>2213</v>
      </c>
      <c r="D534" s="97" t="s">
        <v>721</v>
      </c>
      <c r="E534" s="97" t="s">
        <v>736</v>
      </c>
      <c r="F534" s="98" t="s">
        <v>3181</v>
      </c>
      <c r="G534" s="102" t="s">
        <v>3623</v>
      </c>
      <c r="H534" s="103" t="s">
        <v>3627</v>
      </c>
      <c r="I534" s="103" t="s">
        <v>3630</v>
      </c>
      <c r="J534" s="101"/>
      <c r="K534" s="101"/>
      <c r="L534" s="101"/>
      <c r="M534" s="101"/>
      <c r="N534" s="101"/>
      <c r="O534" s="101"/>
      <c r="P534" s="101"/>
      <c r="Q534" s="101">
        <v>1</v>
      </c>
    </row>
    <row r="535" spans="1:17" ht="14.25" thickBot="1" x14ac:dyDescent="0.2">
      <c r="A535" s="96">
        <v>2221</v>
      </c>
      <c r="B535" s="96" t="s">
        <v>1307</v>
      </c>
      <c r="C535" s="96">
        <v>2221</v>
      </c>
      <c r="D535" s="97" t="s">
        <v>721</v>
      </c>
      <c r="E535" s="97" t="s">
        <v>736</v>
      </c>
      <c r="F535" s="98" t="s">
        <v>3181</v>
      </c>
      <c r="G535" s="102" t="s">
        <v>3623</v>
      </c>
      <c r="H535" s="103" t="s">
        <v>3631</v>
      </c>
      <c r="I535" s="103" t="s">
        <v>3632</v>
      </c>
      <c r="J535" s="101"/>
      <c r="K535" s="101"/>
      <c r="L535" s="101"/>
      <c r="M535" s="101"/>
      <c r="N535" s="101"/>
      <c r="O535" s="101"/>
      <c r="P535" s="101"/>
      <c r="Q535" s="101">
        <v>1</v>
      </c>
    </row>
    <row r="536" spans="1:17" ht="14.25" thickBot="1" x14ac:dyDescent="0.2">
      <c r="A536" s="96">
        <v>2231</v>
      </c>
      <c r="B536" s="96" t="s">
        <v>1744</v>
      </c>
      <c r="C536" s="96">
        <v>2231</v>
      </c>
      <c r="D536" s="97" t="s">
        <v>721</v>
      </c>
      <c r="E536" s="97" t="s">
        <v>736</v>
      </c>
      <c r="F536" s="98" t="s">
        <v>3181</v>
      </c>
      <c r="G536" s="102" t="s">
        <v>3623</v>
      </c>
      <c r="H536" s="103" t="s">
        <v>3633</v>
      </c>
      <c r="I536" s="103" t="s">
        <v>3634</v>
      </c>
      <c r="J536" s="101"/>
      <c r="K536" s="101"/>
      <c r="L536" s="101"/>
      <c r="M536" s="101"/>
      <c r="N536" s="101"/>
      <c r="O536" s="101"/>
      <c r="P536" s="101"/>
      <c r="Q536" s="101">
        <v>1</v>
      </c>
    </row>
    <row r="537" spans="1:17" ht="14.25" thickBot="1" x14ac:dyDescent="0.2">
      <c r="A537" s="96">
        <v>2232</v>
      </c>
      <c r="B537" s="96" t="s">
        <v>2147</v>
      </c>
      <c r="C537" s="96">
        <v>2232</v>
      </c>
      <c r="D537" s="97" t="s">
        <v>721</v>
      </c>
      <c r="E537" s="97" t="s">
        <v>736</v>
      </c>
      <c r="F537" s="98" t="s">
        <v>3181</v>
      </c>
      <c r="G537" s="102" t="s">
        <v>3623</v>
      </c>
      <c r="H537" s="103" t="s">
        <v>3633</v>
      </c>
      <c r="I537" s="103" t="s">
        <v>3635</v>
      </c>
      <c r="J537" s="101"/>
      <c r="K537" s="101"/>
      <c r="L537" s="101"/>
      <c r="M537" s="101"/>
      <c r="N537" s="101"/>
      <c r="O537" s="101"/>
      <c r="P537" s="101"/>
      <c r="Q537" s="101">
        <v>1</v>
      </c>
    </row>
    <row r="538" spans="1:17" ht="14.25" thickBot="1" x14ac:dyDescent="0.2">
      <c r="A538" s="96">
        <v>2233</v>
      </c>
      <c r="B538" s="96" t="s">
        <v>2488</v>
      </c>
      <c r="C538" s="96">
        <v>2233</v>
      </c>
      <c r="D538" s="97" t="s">
        <v>721</v>
      </c>
      <c r="E538" s="97" t="s">
        <v>736</v>
      </c>
      <c r="F538" s="98" t="s">
        <v>3181</v>
      </c>
      <c r="G538" s="102" t="s">
        <v>3623</v>
      </c>
      <c r="H538" s="103" t="s">
        <v>3633</v>
      </c>
      <c r="I538" s="103" t="s">
        <v>3636</v>
      </c>
      <c r="J538" s="101"/>
      <c r="K538" s="101"/>
      <c r="L538" s="101"/>
      <c r="M538" s="101"/>
      <c r="N538" s="101"/>
      <c r="O538" s="101"/>
      <c r="P538" s="101"/>
      <c r="Q538" s="101">
        <v>1</v>
      </c>
    </row>
    <row r="539" spans="1:17" ht="14.25" thickBot="1" x14ac:dyDescent="0.2">
      <c r="A539" s="96">
        <v>2234</v>
      </c>
      <c r="B539" s="96" t="s">
        <v>2679</v>
      </c>
      <c r="C539" s="96">
        <v>2234</v>
      </c>
      <c r="D539" s="97" t="s">
        <v>721</v>
      </c>
      <c r="E539" s="97" t="s">
        <v>736</v>
      </c>
      <c r="F539" s="98" t="s">
        <v>3181</v>
      </c>
      <c r="G539" s="102" t="s">
        <v>3623</v>
      </c>
      <c r="H539" s="103" t="s">
        <v>3633</v>
      </c>
      <c r="I539" s="103" t="s">
        <v>3637</v>
      </c>
      <c r="J539" s="101"/>
      <c r="K539" s="101"/>
      <c r="L539" s="101"/>
      <c r="M539" s="101"/>
      <c r="N539" s="101"/>
      <c r="O539" s="101"/>
      <c r="P539" s="101"/>
      <c r="Q539" s="101">
        <v>1</v>
      </c>
    </row>
    <row r="540" spans="1:17" ht="14.25" thickBot="1" x14ac:dyDescent="0.2">
      <c r="A540" s="96">
        <v>2235</v>
      </c>
      <c r="B540" s="96" t="s">
        <v>2797</v>
      </c>
      <c r="C540" s="96">
        <v>2235</v>
      </c>
      <c r="D540" s="97" t="s">
        <v>721</v>
      </c>
      <c r="E540" s="97" t="s">
        <v>736</v>
      </c>
      <c r="F540" s="98" t="s">
        <v>3181</v>
      </c>
      <c r="G540" s="102" t="s">
        <v>3623</v>
      </c>
      <c r="H540" s="103" t="s">
        <v>3633</v>
      </c>
      <c r="I540" s="103" t="s">
        <v>3638</v>
      </c>
      <c r="J540" s="101"/>
      <c r="K540" s="101"/>
      <c r="L540" s="101"/>
      <c r="M540" s="101"/>
      <c r="N540" s="101"/>
      <c r="O540" s="101"/>
      <c r="P540" s="101"/>
      <c r="Q540" s="101">
        <v>1</v>
      </c>
    </row>
    <row r="541" spans="1:17" ht="14.25" thickBot="1" x14ac:dyDescent="0.2">
      <c r="A541" s="96">
        <v>2236</v>
      </c>
      <c r="B541" s="96" t="s">
        <v>2869</v>
      </c>
      <c r="C541" s="96">
        <v>2236</v>
      </c>
      <c r="D541" s="97" t="s">
        <v>721</v>
      </c>
      <c r="E541" s="97" t="s">
        <v>736</v>
      </c>
      <c r="F541" s="98" t="s">
        <v>3181</v>
      </c>
      <c r="G541" s="102" t="s">
        <v>3623</v>
      </c>
      <c r="H541" s="103" t="s">
        <v>3633</v>
      </c>
      <c r="I541" s="103" t="s">
        <v>3639</v>
      </c>
      <c r="J541" s="101"/>
      <c r="K541" s="101"/>
      <c r="L541" s="101"/>
      <c r="M541" s="101"/>
      <c r="N541" s="101"/>
      <c r="O541" s="101"/>
      <c r="P541" s="101"/>
      <c r="Q541" s="101">
        <v>1</v>
      </c>
    </row>
    <row r="542" spans="1:17" ht="14.25" thickBot="1" x14ac:dyDescent="0.2">
      <c r="A542" s="96">
        <v>2237</v>
      </c>
      <c r="B542" s="96" t="s">
        <v>2918</v>
      </c>
      <c r="C542" s="96">
        <v>2237</v>
      </c>
      <c r="D542" s="97" t="s">
        <v>721</v>
      </c>
      <c r="E542" s="97" t="s">
        <v>736</v>
      </c>
      <c r="F542" s="98" t="s">
        <v>3181</v>
      </c>
      <c r="G542" s="102" t="s">
        <v>3623</v>
      </c>
      <c r="H542" s="103" t="s">
        <v>3633</v>
      </c>
      <c r="I542" s="103" t="s">
        <v>3640</v>
      </c>
      <c r="J542" s="101"/>
      <c r="K542" s="101"/>
      <c r="L542" s="101"/>
      <c r="M542" s="101"/>
      <c r="N542" s="101"/>
      <c r="O542" s="101"/>
      <c r="P542" s="101"/>
      <c r="Q542" s="101">
        <v>1</v>
      </c>
    </row>
    <row r="543" spans="1:17" ht="14.25" thickBot="1" x14ac:dyDescent="0.2">
      <c r="A543" s="96">
        <v>2238</v>
      </c>
      <c r="B543" s="96" t="s">
        <v>2950</v>
      </c>
      <c r="C543" s="96">
        <v>2238</v>
      </c>
      <c r="D543" s="97" t="s">
        <v>721</v>
      </c>
      <c r="E543" s="97" t="s">
        <v>736</v>
      </c>
      <c r="F543" s="98" t="s">
        <v>3181</v>
      </c>
      <c r="G543" s="102" t="s">
        <v>3623</v>
      </c>
      <c r="H543" s="103" t="s">
        <v>3633</v>
      </c>
      <c r="I543" s="103" t="s">
        <v>3641</v>
      </c>
      <c r="J543" s="101"/>
      <c r="K543" s="101"/>
      <c r="L543" s="101"/>
      <c r="M543" s="101"/>
      <c r="N543" s="101"/>
      <c r="O543" s="101"/>
      <c r="P543" s="101"/>
      <c r="Q543" s="101">
        <v>1</v>
      </c>
    </row>
    <row r="544" spans="1:17" ht="14.25" thickBot="1" x14ac:dyDescent="0.2">
      <c r="A544" s="96">
        <v>2239</v>
      </c>
      <c r="B544" s="96" t="s">
        <v>2969</v>
      </c>
      <c r="C544" s="96">
        <v>2239</v>
      </c>
      <c r="D544" s="97" t="s">
        <v>721</v>
      </c>
      <c r="E544" s="97" t="s">
        <v>736</v>
      </c>
      <c r="F544" s="98" t="s">
        <v>3181</v>
      </c>
      <c r="G544" s="102" t="s">
        <v>3623</v>
      </c>
      <c r="H544" s="103" t="s">
        <v>3633</v>
      </c>
      <c r="I544" s="103" t="s">
        <v>3642</v>
      </c>
      <c r="J544" s="101"/>
      <c r="K544" s="101"/>
      <c r="L544" s="101"/>
      <c r="M544" s="101"/>
      <c r="N544" s="101"/>
      <c r="O544" s="101"/>
      <c r="P544" s="101"/>
      <c r="Q544" s="101">
        <v>1</v>
      </c>
    </row>
    <row r="545" spans="1:17" ht="14.25" thickBot="1" x14ac:dyDescent="0.2">
      <c r="A545" s="96">
        <v>2241</v>
      </c>
      <c r="B545" s="96" t="s">
        <v>1745</v>
      </c>
      <c r="C545" s="96">
        <v>2241</v>
      </c>
      <c r="D545" s="97" t="s">
        <v>721</v>
      </c>
      <c r="E545" s="97" t="s">
        <v>736</v>
      </c>
      <c r="F545" s="98" t="s">
        <v>3181</v>
      </c>
      <c r="G545" s="102" t="s">
        <v>3623</v>
      </c>
      <c r="H545" s="103" t="s">
        <v>3643</v>
      </c>
      <c r="I545" s="103" t="s">
        <v>3644</v>
      </c>
      <c r="J545" s="101"/>
      <c r="K545" s="101"/>
      <c r="L545" s="101"/>
      <c r="M545" s="101"/>
      <c r="N545" s="101"/>
      <c r="O545" s="101"/>
      <c r="P545" s="101"/>
      <c r="Q545" s="101">
        <v>1</v>
      </c>
    </row>
    <row r="546" spans="1:17" ht="14.25" thickBot="1" x14ac:dyDescent="0.2">
      <c r="A546" s="96">
        <v>2249</v>
      </c>
      <c r="B546" s="96" t="s">
        <v>2148</v>
      </c>
      <c r="C546" s="96">
        <v>2249</v>
      </c>
      <c r="D546" s="97" t="s">
        <v>721</v>
      </c>
      <c r="E546" s="97" t="s">
        <v>736</v>
      </c>
      <c r="F546" s="98" t="s">
        <v>3181</v>
      </c>
      <c r="G546" s="102" t="s">
        <v>3623</v>
      </c>
      <c r="H546" s="103" t="s">
        <v>3643</v>
      </c>
      <c r="I546" s="103" t="s">
        <v>3645</v>
      </c>
      <c r="J546" s="101"/>
      <c r="K546" s="101"/>
      <c r="L546" s="101"/>
      <c r="M546" s="101"/>
      <c r="N546" s="101"/>
      <c r="O546" s="101"/>
      <c r="P546" s="101"/>
      <c r="Q546" s="101">
        <v>1</v>
      </c>
    </row>
    <row r="547" spans="1:17" ht="14.25" thickBot="1" x14ac:dyDescent="0.2">
      <c r="A547" s="96">
        <v>2251</v>
      </c>
      <c r="B547" s="96" t="s">
        <v>1746</v>
      </c>
      <c r="C547" s="96">
        <v>2251</v>
      </c>
      <c r="D547" s="97" t="s">
        <v>721</v>
      </c>
      <c r="E547" s="97" t="s">
        <v>736</v>
      </c>
      <c r="F547" s="98" t="s">
        <v>3181</v>
      </c>
      <c r="G547" s="102" t="s">
        <v>3623</v>
      </c>
      <c r="H547" s="103" t="s">
        <v>3646</v>
      </c>
      <c r="I547" s="103" t="s">
        <v>3647</v>
      </c>
      <c r="J547" s="101"/>
      <c r="K547" s="101"/>
      <c r="L547" s="101"/>
      <c r="M547" s="101"/>
      <c r="N547" s="101"/>
      <c r="O547" s="101"/>
      <c r="P547" s="101"/>
      <c r="Q547" s="101">
        <v>1</v>
      </c>
    </row>
    <row r="548" spans="1:17" ht="14.25" thickBot="1" x14ac:dyDescent="0.2">
      <c r="A548" s="96">
        <v>2252</v>
      </c>
      <c r="B548" s="96" t="s">
        <v>2149</v>
      </c>
      <c r="C548" s="96">
        <v>2252</v>
      </c>
      <c r="D548" s="97" t="s">
        <v>721</v>
      </c>
      <c r="E548" s="97" t="s">
        <v>736</v>
      </c>
      <c r="F548" s="98" t="s">
        <v>3181</v>
      </c>
      <c r="G548" s="102" t="s">
        <v>3623</v>
      </c>
      <c r="H548" s="103" t="s">
        <v>3646</v>
      </c>
      <c r="I548" s="103" t="s">
        <v>3648</v>
      </c>
      <c r="J548" s="101"/>
      <c r="K548" s="101"/>
      <c r="L548" s="101"/>
      <c r="M548" s="101"/>
      <c r="N548" s="101"/>
      <c r="O548" s="101"/>
      <c r="P548" s="101"/>
      <c r="Q548" s="101">
        <v>1</v>
      </c>
    </row>
    <row r="549" spans="1:17" ht="14.25" thickBot="1" x14ac:dyDescent="0.2">
      <c r="A549" s="96">
        <v>2253</v>
      </c>
      <c r="B549" s="96" t="s">
        <v>2489</v>
      </c>
      <c r="C549" s="96">
        <v>2253</v>
      </c>
      <c r="D549" s="97" t="s">
        <v>721</v>
      </c>
      <c r="E549" s="97" t="s">
        <v>736</v>
      </c>
      <c r="F549" s="98" t="s">
        <v>3181</v>
      </c>
      <c r="G549" s="102" t="s">
        <v>3623</v>
      </c>
      <c r="H549" s="103" t="s">
        <v>3646</v>
      </c>
      <c r="I549" s="103" t="s">
        <v>3649</v>
      </c>
      <c r="J549" s="101"/>
      <c r="K549" s="101"/>
      <c r="L549" s="101"/>
      <c r="M549" s="101"/>
      <c r="N549" s="101"/>
      <c r="O549" s="101"/>
      <c r="P549" s="101"/>
      <c r="Q549" s="101">
        <v>1</v>
      </c>
    </row>
    <row r="550" spans="1:17" ht="14.25" thickBot="1" x14ac:dyDescent="0.2">
      <c r="A550" s="96">
        <v>2254</v>
      </c>
      <c r="B550" s="96" t="s">
        <v>2680</v>
      </c>
      <c r="C550" s="96">
        <v>2254</v>
      </c>
      <c r="D550" s="97" t="s">
        <v>721</v>
      </c>
      <c r="E550" s="97" t="s">
        <v>736</v>
      </c>
      <c r="F550" s="98" t="s">
        <v>3181</v>
      </c>
      <c r="G550" s="102" t="s">
        <v>3623</v>
      </c>
      <c r="H550" s="103" t="s">
        <v>3646</v>
      </c>
      <c r="I550" s="103" t="s">
        <v>3650</v>
      </c>
      <c r="J550" s="101"/>
      <c r="K550" s="101"/>
      <c r="L550" s="101"/>
      <c r="M550" s="101"/>
      <c r="N550" s="101"/>
      <c r="O550" s="101"/>
      <c r="P550" s="101"/>
      <c r="Q550" s="101">
        <v>1</v>
      </c>
    </row>
    <row r="551" spans="1:17" ht="14.25" thickBot="1" x14ac:dyDescent="0.2">
      <c r="A551" s="96">
        <v>2255</v>
      </c>
      <c r="B551" s="96" t="s">
        <v>2798</v>
      </c>
      <c r="C551" s="96">
        <v>2255</v>
      </c>
      <c r="D551" s="97" t="s">
        <v>721</v>
      </c>
      <c r="E551" s="97" t="s">
        <v>736</v>
      </c>
      <c r="F551" s="98" t="s">
        <v>3181</v>
      </c>
      <c r="G551" s="102" t="s">
        <v>3623</v>
      </c>
      <c r="H551" s="103" t="s">
        <v>3646</v>
      </c>
      <c r="I551" s="103" t="s">
        <v>3651</v>
      </c>
      <c r="J551" s="101"/>
      <c r="K551" s="101"/>
      <c r="L551" s="101"/>
      <c r="M551" s="101"/>
      <c r="N551" s="101"/>
      <c r="O551" s="101"/>
      <c r="P551" s="101"/>
      <c r="Q551" s="101">
        <v>1</v>
      </c>
    </row>
    <row r="552" spans="1:17" ht="14.25" thickBot="1" x14ac:dyDescent="0.2">
      <c r="A552" s="96">
        <v>2291</v>
      </c>
      <c r="B552" s="96" t="s">
        <v>1747</v>
      </c>
      <c r="C552" s="96">
        <v>2291</v>
      </c>
      <c r="D552" s="97" t="s">
        <v>721</v>
      </c>
      <c r="E552" s="97" t="s">
        <v>736</v>
      </c>
      <c r="F552" s="98" t="s">
        <v>3181</v>
      </c>
      <c r="G552" s="102" t="s">
        <v>3623</v>
      </c>
      <c r="H552" s="103" t="s">
        <v>3652</v>
      </c>
      <c r="I552" s="103" t="s">
        <v>3653</v>
      </c>
      <c r="J552" s="101"/>
      <c r="K552" s="101"/>
      <c r="L552" s="101"/>
      <c r="M552" s="101"/>
      <c r="N552" s="101"/>
      <c r="O552" s="101"/>
      <c r="P552" s="101"/>
      <c r="Q552" s="101">
        <v>1</v>
      </c>
    </row>
    <row r="553" spans="1:17" ht="14.25" thickBot="1" x14ac:dyDescent="0.2">
      <c r="A553" s="96">
        <v>2292</v>
      </c>
      <c r="B553" s="96" t="s">
        <v>2150</v>
      </c>
      <c r="C553" s="96">
        <v>2292</v>
      </c>
      <c r="D553" s="97" t="s">
        <v>721</v>
      </c>
      <c r="E553" s="97" t="s">
        <v>736</v>
      </c>
      <c r="F553" s="98" t="s">
        <v>3181</v>
      </c>
      <c r="G553" s="102" t="s">
        <v>3623</v>
      </c>
      <c r="H553" s="103" t="s">
        <v>3652</v>
      </c>
      <c r="I553" s="103" t="s">
        <v>3654</v>
      </c>
      <c r="J553" s="101"/>
      <c r="K553" s="101"/>
      <c r="L553" s="101"/>
      <c r="M553" s="101"/>
      <c r="N553" s="101"/>
      <c r="O553" s="101"/>
      <c r="P553" s="101"/>
      <c r="Q553" s="101">
        <v>1</v>
      </c>
    </row>
    <row r="554" spans="1:17" ht="14.25" thickBot="1" x14ac:dyDescent="0.2">
      <c r="A554" s="96">
        <v>2293</v>
      </c>
      <c r="B554" s="96" t="s">
        <v>2490</v>
      </c>
      <c r="C554" s="96">
        <v>2293</v>
      </c>
      <c r="D554" s="97" t="s">
        <v>721</v>
      </c>
      <c r="E554" s="97" t="s">
        <v>736</v>
      </c>
      <c r="F554" s="98" t="s">
        <v>3181</v>
      </c>
      <c r="G554" s="102" t="s">
        <v>3623</v>
      </c>
      <c r="H554" s="103" t="s">
        <v>3652</v>
      </c>
      <c r="I554" s="103" t="s">
        <v>3655</v>
      </c>
      <c r="J554" s="101"/>
      <c r="K554" s="101"/>
      <c r="L554" s="101"/>
      <c r="M554" s="101"/>
      <c r="N554" s="101"/>
      <c r="O554" s="101"/>
      <c r="P554" s="101"/>
      <c r="Q554" s="101">
        <v>1</v>
      </c>
    </row>
    <row r="555" spans="1:17" ht="14.25" thickBot="1" x14ac:dyDescent="0.2">
      <c r="A555" s="96">
        <v>2299</v>
      </c>
      <c r="B555" s="96" t="s">
        <v>2681</v>
      </c>
      <c r="C555" s="96">
        <v>2299</v>
      </c>
      <c r="D555" s="97" t="s">
        <v>721</v>
      </c>
      <c r="E555" s="97" t="s">
        <v>736</v>
      </c>
      <c r="F555" s="98" t="s">
        <v>3181</v>
      </c>
      <c r="G555" s="102" t="s">
        <v>3623</v>
      </c>
      <c r="H555" s="103" t="s">
        <v>3652</v>
      </c>
      <c r="I555" s="103" t="s">
        <v>3656</v>
      </c>
      <c r="J555" s="101"/>
      <c r="K555" s="101"/>
      <c r="L555" s="101"/>
      <c r="M555" s="101"/>
      <c r="N555" s="101"/>
      <c r="O555" s="101"/>
      <c r="P555" s="101"/>
      <c r="Q555" s="101">
        <v>1</v>
      </c>
    </row>
    <row r="556" spans="1:17" ht="14.25" thickBot="1" x14ac:dyDescent="0.2">
      <c r="A556" s="96">
        <v>2300</v>
      </c>
      <c r="B556" s="96" t="s">
        <v>1748</v>
      </c>
      <c r="C556" s="96">
        <v>2300</v>
      </c>
      <c r="D556" s="97" t="s">
        <v>721</v>
      </c>
      <c r="E556" s="97" t="s">
        <v>736</v>
      </c>
      <c r="F556" s="98" t="s">
        <v>3181</v>
      </c>
      <c r="G556" s="102" t="s">
        <v>3657</v>
      </c>
      <c r="H556" s="103" t="s">
        <v>3658</v>
      </c>
      <c r="I556" s="103" t="s">
        <v>3659</v>
      </c>
      <c r="J556" s="101"/>
      <c r="K556" s="101"/>
      <c r="L556" s="101"/>
      <c r="M556" s="101"/>
      <c r="N556" s="101"/>
      <c r="O556" s="101"/>
      <c r="P556" s="101"/>
      <c r="Q556" s="101">
        <v>1</v>
      </c>
    </row>
    <row r="557" spans="1:17" ht="14.25" thickBot="1" x14ac:dyDescent="0.2">
      <c r="A557" s="96">
        <v>2309</v>
      </c>
      <c r="B557" s="96" t="s">
        <v>2151</v>
      </c>
      <c r="C557" s="96">
        <v>2309</v>
      </c>
      <c r="D557" s="97" t="s">
        <v>721</v>
      </c>
      <c r="E557" s="97" t="s">
        <v>736</v>
      </c>
      <c r="F557" s="98" t="s">
        <v>3181</v>
      </c>
      <c r="G557" s="102" t="s">
        <v>3657</v>
      </c>
      <c r="H557" s="103" t="s">
        <v>3658</v>
      </c>
      <c r="I557" s="103" t="s">
        <v>3660</v>
      </c>
      <c r="J557" s="101"/>
      <c r="K557" s="101"/>
      <c r="L557" s="101"/>
      <c r="M557" s="101"/>
      <c r="N557" s="101"/>
      <c r="O557" s="101"/>
      <c r="P557" s="101"/>
      <c r="Q557" s="101">
        <v>1</v>
      </c>
    </row>
    <row r="558" spans="1:17" ht="14.25" thickBot="1" x14ac:dyDescent="0.2">
      <c r="A558" s="96">
        <v>2311</v>
      </c>
      <c r="B558" s="96" t="s">
        <v>1749</v>
      </c>
      <c r="C558" s="96">
        <v>2311</v>
      </c>
      <c r="D558" s="97" t="s">
        <v>721</v>
      </c>
      <c r="E558" s="97" t="s">
        <v>736</v>
      </c>
      <c r="F558" s="98" t="s">
        <v>3181</v>
      </c>
      <c r="G558" s="102" t="s">
        <v>3657</v>
      </c>
      <c r="H558" s="103" t="s">
        <v>3661</v>
      </c>
      <c r="I558" s="103" t="s">
        <v>3662</v>
      </c>
      <c r="J558" s="101"/>
      <c r="K558" s="101"/>
      <c r="L558" s="101"/>
      <c r="M558" s="101"/>
      <c r="N558" s="101"/>
      <c r="O558" s="101"/>
      <c r="P558" s="101"/>
      <c r="Q558" s="101">
        <v>1</v>
      </c>
    </row>
    <row r="559" spans="1:17" ht="14.25" thickBot="1" x14ac:dyDescent="0.2">
      <c r="A559" s="96">
        <v>2312</v>
      </c>
      <c r="B559" s="96" t="s">
        <v>2152</v>
      </c>
      <c r="C559" s="96">
        <v>2312</v>
      </c>
      <c r="D559" s="97" t="s">
        <v>721</v>
      </c>
      <c r="E559" s="97" t="s">
        <v>736</v>
      </c>
      <c r="F559" s="98" t="s">
        <v>3181</v>
      </c>
      <c r="G559" s="102" t="s">
        <v>3657</v>
      </c>
      <c r="H559" s="103" t="s">
        <v>3661</v>
      </c>
      <c r="I559" s="103" t="s">
        <v>3663</v>
      </c>
      <c r="J559" s="101"/>
      <c r="K559" s="101"/>
      <c r="L559" s="101"/>
      <c r="M559" s="101"/>
      <c r="N559" s="101"/>
      <c r="O559" s="101"/>
      <c r="P559" s="101"/>
      <c r="Q559" s="101">
        <v>1</v>
      </c>
    </row>
    <row r="560" spans="1:17" ht="14.25" thickBot="1" x14ac:dyDescent="0.2">
      <c r="A560" s="96">
        <v>2319</v>
      </c>
      <c r="B560" s="96" t="s">
        <v>2491</v>
      </c>
      <c r="C560" s="96">
        <v>2319</v>
      </c>
      <c r="D560" s="97" t="s">
        <v>721</v>
      </c>
      <c r="E560" s="97" t="s">
        <v>736</v>
      </c>
      <c r="F560" s="98" t="s">
        <v>3181</v>
      </c>
      <c r="G560" s="102" t="s">
        <v>3657</v>
      </c>
      <c r="H560" s="103" t="s">
        <v>3661</v>
      </c>
      <c r="I560" s="103" t="s">
        <v>3664</v>
      </c>
      <c r="J560" s="101"/>
      <c r="K560" s="101"/>
      <c r="L560" s="101"/>
      <c r="M560" s="101"/>
      <c r="N560" s="101"/>
      <c r="O560" s="101"/>
      <c r="P560" s="101"/>
      <c r="Q560" s="101">
        <v>1</v>
      </c>
    </row>
    <row r="561" spans="1:17" ht="14.25" thickBot="1" x14ac:dyDescent="0.2">
      <c r="A561" s="96">
        <v>2321</v>
      </c>
      <c r="B561" s="96" t="s">
        <v>1750</v>
      </c>
      <c r="C561" s="96">
        <v>2321</v>
      </c>
      <c r="D561" s="97" t="s">
        <v>721</v>
      </c>
      <c r="E561" s="97" t="s">
        <v>736</v>
      </c>
      <c r="F561" s="98" t="s">
        <v>3181</v>
      </c>
      <c r="G561" s="102" t="s">
        <v>3657</v>
      </c>
      <c r="H561" s="103" t="s">
        <v>3665</v>
      </c>
      <c r="I561" s="103" t="s">
        <v>3666</v>
      </c>
      <c r="J561" s="101"/>
      <c r="K561" s="101"/>
      <c r="L561" s="101"/>
      <c r="M561" s="101"/>
      <c r="N561" s="101"/>
      <c r="O561" s="101"/>
      <c r="P561" s="101"/>
      <c r="Q561" s="101">
        <v>1</v>
      </c>
    </row>
    <row r="562" spans="1:17" ht="14.25" thickBot="1" x14ac:dyDescent="0.2">
      <c r="A562" s="96">
        <v>2322</v>
      </c>
      <c r="B562" s="96" t="s">
        <v>2153</v>
      </c>
      <c r="C562" s="96">
        <v>2322</v>
      </c>
      <c r="D562" s="97" t="s">
        <v>721</v>
      </c>
      <c r="E562" s="97" t="s">
        <v>736</v>
      </c>
      <c r="F562" s="98" t="s">
        <v>3181</v>
      </c>
      <c r="G562" s="102" t="s">
        <v>3657</v>
      </c>
      <c r="H562" s="103" t="s">
        <v>3665</v>
      </c>
      <c r="I562" s="103" t="s">
        <v>3667</v>
      </c>
      <c r="J562" s="101"/>
      <c r="K562" s="101"/>
      <c r="L562" s="101"/>
      <c r="M562" s="101"/>
      <c r="N562" s="101"/>
      <c r="O562" s="101"/>
      <c r="P562" s="101"/>
      <c r="Q562" s="101">
        <v>1</v>
      </c>
    </row>
    <row r="563" spans="1:17" ht="14.25" thickBot="1" x14ac:dyDescent="0.2">
      <c r="A563" s="96">
        <v>2329</v>
      </c>
      <c r="B563" s="96" t="s">
        <v>2492</v>
      </c>
      <c r="C563" s="96">
        <v>2329</v>
      </c>
      <c r="D563" s="97" t="s">
        <v>721</v>
      </c>
      <c r="E563" s="97" t="s">
        <v>736</v>
      </c>
      <c r="F563" s="98" t="s">
        <v>3181</v>
      </c>
      <c r="G563" s="102" t="s">
        <v>3657</v>
      </c>
      <c r="H563" s="103" t="s">
        <v>3665</v>
      </c>
      <c r="I563" s="103" t="s">
        <v>3668</v>
      </c>
      <c r="J563" s="101"/>
      <c r="K563" s="101"/>
      <c r="L563" s="101"/>
      <c r="M563" s="101"/>
      <c r="N563" s="101"/>
      <c r="O563" s="101"/>
      <c r="P563" s="101"/>
      <c r="Q563" s="101">
        <v>1</v>
      </c>
    </row>
    <row r="564" spans="1:17" ht="14.25" thickBot="1" x14ac:dyDescent="0.2">
      <c r="A564" s="96">
        <v>2331</v>
      </c>
      <c r="B564" s="96" t="s">
        <v>1751</v>
      </c>
      <c r="C564" s="96">
        <v>2331</v>
      </c>
      <c r="D564" s="97" t="s">
        <v>721</v>
      </c>
      <c r="E564" s="97" t="s">
        <v>736</v>
      </c>
      <c r="F564" s="98" t="s">
        <v>3181</v>
      </c>
      <c r="G564" s="102" t="s">
        <v>3657</v>
      </c>
      <c r="H564" s="103" t="s">
        <v>3669</v>
      </c>
      <c r="I564" s="103" t="s">
        <v>3670</v>
      </c>
      <c r="J564" s="101"/>
      <c r="K564" s="101"/>
      <c r="L564" s="101"/>
      <c r="M564" s="101"/>
      <c r="N564" s="101"/>
      <c r="O564" s="101"/>
      <c r="P564" s="101"/>
      <c r="Q564" s="101">
        <v>1</v>
      </c>
    </row>
    <row r="565" spans="1:17" ht="14.25" thickBot="1" x14ac:dyDescent="0.2">
      <c r="A565" s="96">
        <v>2332</v>
      </c>
      <c r="B565" s="96" t="s">
        <v>2154</v>
      </c>
      <c r="C565" s="96">
        <v>2332</v>
      </c>
      <c r="D565" s="97" t="s">
        <v>721</v>
      </c>
      <c r="E565" s="97" t="s">
        <v>736</v>
      </c>
      <c r="F565" s="98" t="s">
        <v>3181</v>
      </c>
      <c r="G565" s="102" t="s">
        <v>3657</v>
      </c>
      <c r="H565" s="103" t="s">
        <v>3669</v>
      </c>
      <c r="I565" s="103" t="s">
        <v>3671</v>
      </c>
      <c r="J565" s="101"/>
      <c r="K565" s="101"/>
      <c r="L565" s="101"/>
      <c r="M565" s="101"/>
      <c r="N565" s="101"/>
      <c r="O565" s="101"/>
      <c r="P565" s="101"/>
      <c r="Q565" s="101">
        <v>1</v>
      </c>
    </row>
    <row r="566" spans="1:17" ht="14.25" thickBot="1" x14ac:dyDescent="0.2">
      <c r="A566" s="96">
        <v>2339</v>
      </c>
      <c r="B566" s="96" t="s">
        <v>2493</v>
      </c>
      <c r="C566" s="96">
        <v>2339</v>
      </c>
      <c r="D566" s="97" t="s">
        <v>721</v>
      </c>
      <c r="E566" s="97" t="s">
        <v>736</v>
      </c>
      <c r="F566" s="98" t="s">
        <v>3181</v>
      </c>
      <c r="G566" s="102" t="s">
        <v>3657</v>
      </c>
      <c r="H566" s="103" t="s">
        <v>3669</v>
      </c>
      <c r="I566" s="103" t="s">
        <v>3672</v>
      </c>
      <c r="J566" s="101"/>
      <c r="K566" s="101"/>
      <c r="L566" s="101"/>
      <c r="M566" s="101"/>
      <c r="N566" s="101"/>
      <c r="O566" s="101"/>
      <c r="P566" s="101"/>
      <c r="Q566" s="101">
        <v>1</v>
      </c>
    </row>
    <row r="567" spans="1:17" ht="14.25" thickBot="1" x14ac:dyDescent="0.2">
      <c r="A567" s="96">
        <v>2341</v>
      </c>
      <c r="B567" s="96" t="s">
        <v>441</v>
      </c>
      <c r="C567" s="96">
        <v>2341</v>
      </c>
      <c r="D567" s="97" t="s">
        <v>721</v>
      </c>
      <c r="E567" s="97" t="s">
        <v>736</v>
      </c>
      <c r="F567" s="98" t="s">
        <v>3181</v>
      </c>
      <c r="G567" s="102" t="s">
        <v>3657</v>
      </c>
      <c r="H567" s="103" t="s">
        <v>3673</v>
      </c>
      <c r="I567" s="103" t="s">
        <v>3674</v>
      </c>
      <c r="J567" s="101"/>
      <c r="K567" s="101"/>
      <c r="L567" s="101"/>
      <c r="M567" s="101"/>
      <c r="N567" s="101"/>
      <c r="O567" s="101"/>
      <c r="P567" s="101"/>
      <c r="Q567" s="101">
        <v>1</v>
      </c>
    </row>
    <row r="568" spans="1:17" ht="14.25" thickBot="1" x14ac:dyDescent="0.2">
      <c r="A568" s="96">
        <v>2342</v>
      </c>
      <c r="B568" s="96" t="s">
        <v>2155</v>
      </c>
      <c r="C568" s="96">
        <v>2342</v>
      </c>
      <c r="D568" s="97" t="s">
        <v>721</v>
      </c>
      <c r="E568" s="97" t="s">
        <v>736</v>
      </c>
      <c r="F568" s="98" t="s">
        <v>3181</v>
      </c>
      <c r="G568" s="102" t="s">
        <v>3657</v>
      </c>
      <c r="H568" s="103" t="s">
        <v>3673</v>
      </c>
      <c r="I568" s="103" t="s">
        <v>3675</v>
      </c>
      <c r="J568" s="101"/>
      <c r="K568" s="101"/>
      <c r="L568" s="101"/>
      <c r="M568" s="101"/>
      <c r="N568" s="101"/>
      <c r="O568" s="101"/>
      <c r="P568" s="101"/>
      <c r="Q568" s="101">
        <v>1</v>
      </c>
    </row>
    <row r="569" spans="1:17" ht="14.25" thickBot="1" x14ac:dyDescent="0.2">
      <c r="A569" s="96">
        <v>2351</v>
      </c>
      <c r="B569" s="96" t="s">
        <v>1752</v>
      </c>
      <c r="C569" s="96">
        <v>2351</v>
      </c>
      <c r="D569" s="97" t="s">
        <v>721</v>
      </c>
      <c r="E569" s="97" t="s">
        <v>736</v>
      </c>
      <c r="F569" s="98" t="s">
        <v>3181</v>
      </c>
      <c r="G569" s="102" t="s">
        <v>3657</v>
      </c>
      <c r="H569" s="103" t="s">
        <v>3676</v>
      </c>
      <c r="I569" s="103" t="s">
        <v>3677</v>
      </c>
      <c r="J569" s="101"/>
      <c r="K569" s="101"/>
      <c r="L569" s="101"/>
      <c r="M569" s="101"/>
      <c r="N569" s="101"/>
      <c r="O569" s="101"/>
      <c r="P569" s="101"/>
      <c r="Q569" s="101">
        <v>1</v>
      </c>
    </row>
    <row r="570" spans="1:17" ht="14.25" thickBot="1" x14ac:dyDescent="0.2">
      <c r="A570" s="96">
        <v>2352</v>
      </c>
      <c r="B570" s="96" t="s">
        <v>2156</v>
      </c>
      <c r="C570" s="96">
        <v>2352</v>
      </c>
      <c r="D570" s="97" t="s">
        <v>721</v>
      </c>
      <c r="E570" s="97" t="s">
        <v>736</v>
      </c>
      <c r="F570" s="98" t="s">
        <v>3181</v>
      </c>
      <c r="G570" s="102" t="s">
        <v>3657</v>
      </c>
      <c r="H570" s="103" t="s">
        <v>3676</v>
      </c>
      <c r="I570" s="103" t="s">
        <v>3678</v>
      </c>
      <c r="J570" s="101"/>
      <c r="K570" s="101"/>
      <c r="L570" s="101"/>
      <c r="M570" s="101"/>
      <c r="N570" s="101"/>
      <c r="O570" s="101"/>
      <c r="P570" s="101"/>
      <c r="Q570" s="101">
        <v>1</v>
      </c>
    </row>
    <row r="571" spans="1:17" ht="14.25" thickBot="1" x14ac:dyDescent="0.2">
      <c r="A571" s="96">
        <v>2353</v>
      </c>
      <c r="B571" s="96" t="s">
        <v>2494</v>
      </c>
      <c r="C571" s="96">
        <v>2353</v>
      </c>
      <c r="D571" s="97" t="s">
        <v>721</v>
      </c>
      <c r="E571" s="97" t="s">
        <v>736</v>
      </c>
      <c r="F571" s="98" t="s">
        <v>3181</v>
      </c>
      <c r="G571" s="102" t="s">
        <v>3657</v>
      </c>
      <c r="H571" s="103" t="s">
        <v>3676</v>
      </c>
      <c r="I571" s="103" t="s">
        <v>3679</v>
      </c>
      <c r="J571" s="101"/>
      <c r="K571" s="101"/>
      <c r="L571" s="101"/>
      <c r="M571" s="101"/>
      <c r="N571" s="101"/>
      <c r="O571" s="101"/>
      <c r="P571" s="101"/>
      <c r="Q571" s="101">
        <v>1</v>
      </c>
    </row>
    <row r="572" spans="1:17" ht="14.25" thickBot="1" x14ac:dyDescent="0.2">
      <c r="A572" s="96">
        <v>2354</v>
      </c>
      <c r="B572" s="96" t="s">
        <v>2682</v>
      </c>
      <c r="C572" s="96">
        <v>2354</v>
      </c>
      <c r="D572" s="97" t="s">
        <v>721</v>
      </c>
      <c r="E572" s="97" t="s">
        <v>736</v>
      </c>
      <c r="F572" s="98" t="s">
        <v>3181</v>
      </c>
      <c r="G572" s="102" t="s">
        <v>3657</v>
      </c>
      <c r="H572" s="103" t="s">
        <v>3676</v>
      </c>
      <c r="I572" s="103" t="s">
        <v>3680</v>
      </c>
      <c r="J572" s="101"/>
      <c r="K572" s="101"/>
      <c r="L572" s="101"/>
      <c r="M572" s="101"/>
      <c r="N572" s="101"/>
      <c r="O572" s="101"/>
      <c r="P572" s="101"/>
      <c r="Q572" s="101">
        <v>1</v>
      </c>
    </row>
    <row r="573" spans="1:17" ht="14.25" thickBot="1" x14ac:dyDescent="0.2">
      <c r="A573" s="96">
        <v>2355</v>
      </c>
      <c r="B573" s="96" t="s">
        <v>2799</v>
      </c>
      <c r="C573" s="96">
        <v>2355</v>
      </c>
      <c r="D573" s="97" t="s">
        <v>721</v>
      </c>
      <c r="E573" s="97" t="s">
        <v>736</v>
      </c>
      <c r="F573" s="98" t="s">
        <v>3181</v>
      </c>
      <c r="G573" s="102" t="s">
        <v>3657</v>
      </c>
      <c r="H573" s="103" t="s">
        <v>3676</v>
      </c>
      <c r="I573" s="103" t="s">
        <v>3681</v>
      </c>
      <c r="J573" s="101"/>
      <c r="K573" s="101"/>
      <c r="L573" s="101"/>
      <c r="M573" s="101"/>
      <c r="N573" s="101"/>
      <c r="O573" s="101"/>
      <c r="P573" s="101"/>
      <c r="Q573" s="101">
        <v>1</v>
      </c>
    </row>
    <row r="574" spans="1:17" ht="14.25" thickBot="1" x14ac:dyDescent="0.2">
      <c r="A574" s="96">
        <v>2391</v>
      </c>
      <c r="B574" s="96" t="s">
        <v>1753</v>
      </c>
      <c r="C574" s="96">
        <v>2391</v>
      </c>
      <c r="D574" s="97" t="s">
        <v>721</v>
      </c>
      <c r="E574" s="97" t="s">
        <v>736</v>
      </c>
      <c r="F574" s="98" t="s">
        <v>3181</v>
      </c>
      <c r="G574" s="102" t="s">
        <v>3657</v>
      </c>
      <c r="H574" s="103" t="s">
        <v>3682</v>
      </c>
      <c r="I574" s="103" t="s">
        <v>3683</v>
      </c>
      <c r="J574" s="101"/>
      <c r="K574" s="101"/>
      <c r="L574" s="101"/>
      <c r="M574" s="101"/>
      <c r="N574" s="101"/>
      <c r="O574" s="101"/>
      <c r="P574" s="101"/>
      <c r="Q574" s="101">
        <v>1</v>
      </c>
    </row>
    <row r="575" spans="1:17" ht="14.25" thickBot="1" x14ac:dyDescent="0.2">
      <c r="A575" s="96">
        <v>2399</v>
      </c>
      <c r="B575" s="96" t="s">
        <v>2157</v>
      </c>
      <c r="C575" s="96">
        <v>2399</v>
      </c>
      <c r="D575" s="97" t="s">
        <v>721</v>
      </c>
      <c r="E575" s="97" t="s">
        <v>736</v>
      </c>
      <c r="F575" s="98" t="s">
        <v>3181</v>
      </c>
      <c r="G575" s="102" t="s">
        <v>3657</v>
      </c>
      <c r="H575" s="103" t="s">
        <v>3682</v>
      </c>
      <c r="I575" s="103" t="s">
        <v>3684</v>
      </c>
      <c r="J575" s="101"/>
      <c r="K575" s="101"/>
      <c r="L575" s="101"/>
      <c r="M575" s="101"/>
      <c r="N575" s="101"/>
      <c r="O575" s="101"/>
      <c r="P575" s="101"/>
      <c r="Q575" s="101">
        <v>1</v>
      </c>
    </row>
    <row r="576" spans="1:17" ht="14.25" thickBot="1" x14ac:dyDescent="0.2">
      <c r="A576" s="96">
        <v>2400</v>
      </c>
      <c r="B576" s="96" t="s">
        <v>1754</v>
      </c>
      <c r="C576" s="96">
        <v>2400</v>
      </c>
      <c r="D576" s="97" t="s">
        <v>721</v>
      </c>
      <c r="E576" s="97" t="s">
        <v>736</v>
      </c>
      <c r="F576" s="98" t="s">
        <v>3181</v>
      </c>
      <c r="G576" s="102" t="s">
        <v>3685</v>
      </c>
      <c r="H576" s="103" t="s">
        <v>3686</v>
      </c>
      <c r="I576" s="103" t="s">
        <v>3687</v>
      </c>
      <c r="J576" s="101"/>
      <c r="K576" s="101"/>
      <c r="L576" s="101"/>
      <c r="M576" s="101"/>
      <c r="N576" s="101"/>
      <c r="O576" s="101"/>
      <c r="P576" s="101"/>
      <c r="Q576" s="101">
        <v>1</v>
      </c>
    </row>
    <row r="577" spans="1:17" ht="14.25" thickBot="1" x14ac:dyDescent="0.2">
      <c r="A577" s="96">
        <v>2409</v>
      </c>
      <c r="B577" s="96" t="s">
        <v>2158</v>
      </c>
      <c r="C577" s="96">
        <v>2409</v>
      </c>
      <c r="D577" s="97" t="s">
        <v>721</v>
      </c>
      <c r="E577" s="97" t="s">
        <v>736</v>
      </c>
      <c r="F577" s="98" t="s">
        <v>3181</v>
      </c>
      <c r="G577" s="102" t="s">
        <v>3685</v>
      </c>
      <c r="H577" s="103" t="s">
        <v>3686</v>
      </c>
      <c r="I577" s="103" t="s">
        <v>3688</v>
      </c>
      <c r="J577" s="101"/>
      <c r="K577" s="101"/>
      <c r="L577" s="101"/>
      <c r="M577" s="101"/>
      <c r="N577" s="101"/>
      <c r="O577" s="101"/>
      <c r="P577" s="101"/>
      <c r="Q577" s="101">
        <v>1</v>
      </c>
    </row>
    <row r="578" spans="1:17" ht="14.25" thickBot="1" x14ac:dyDescent="0.2">
      <c r="A578" s="96">
        <v>2411</v>
      </c>
      <c r="B578" s="96" t="s">
        <v>1212</v>
      </c>
      <c r="C578" s="96">
        <v>2411</v>
      </c>
      <c r="D578" s="97" t="s">
        <v>721</v>
      </c>
      <c r="E578" s="97" t="s">
        <v>736</v>
      </c>
      <c r="F578" s="98" t="s">
        <v>3181</v>
      </c>
      <c r="G578" s="102" t="s">
        <v>3685</v>
      </c>
      <c r="H578" s="103" t="s">
        <v>3689</v>
      </c>
      <c r="I578" s="103" t="s">
        <v>3690</v>
      </c>
      <c r="J578" s="101"/>
      <c r="K578" s="101"/>
      <c r="L578" s="101"/>
      <c r="M578" s="101"/>
      <c r="N578" s="101"/>
      <c r="O578" s="101"/>
      <c r="P578" s="101"/>
      <c r="Q578" s="101">
        <v>1</v>
      </c>
    </row>
    <row r="579" spans="1:17" ht="14.25" thickBot="1" x14ac:dyDescent="0.2">
      <c r="A579" s="96">
        <v>2421</v>
      </c>
      <c r="B579" s="96" t="s">
        <v>1755</v>
      </c>
      <c r="C579" s="96">
        <v>2421</v>
      </c>
      <c r="D579" s="97" t="s">
        <v>721</v>
      </c>
      <c r="E579" s="97" t="s">
        <v>736</v>
      </c>
      <c r="F579" s="98" t="s">
        <v>3181</v>
      </c>
      <c r="G579" s="102" t="s">
        <v>3685</v>
      </c>
      <c r="H579" s="103" t="s">
        <v>3691</v>
      </c>
      <c r="I579" s="103" t="s">
        <v>3692</v>
      </c>
      <c r="J579" s="101"/>
      <c r="K579" s="101"/>
      <c r="L579" s="101"/>
      <c r="M579" s="101"/>
      <c r="N579" s="101"/>
      <c r="O579" s="101"/>
      <c r="P579" s="101"/>
      <c r="Q579" s="101">
        <v>1</v>
      </c>
    </row>
    <row r="580" spans="1:17" ht="14.25" thickBot="1" x14ac:dyDescent="0.2">
      <c r="A580" s="96">
        <v>2422</v>
      </c>
      <c r="B580" s="96" t="s">
        <v>2159</v>
      </c>
      <c r="C580" s="96">
        <v>2422</v>
      </c>
      <c r="D580" s="97" t="s">
        <v>721</v>
      </c>
      <c r="E580" s="97" t="s">
        <v>736</v>
      </c>
      <c r="F580" s="98" t="s">
        <v>3181</v>
      </c>
      <c r="G580" s="99" t="s">
        <v>3685</v>
      </c>
      <c r="H580" s="100" t="s">
        <v>3691</v>
      </c>
      <c r="I580" s="100" t="s">
        <v>3693</v>
      </c>
      <c r="J580" s="101"/>
      <c r="K580" s="101"/>
      <c r="L580" s="101"/>
      <c r="M580" s="101"/>
      <c r="N580" s="101"/>
      <c r="O580" s="101"/>
      <c r="P580" s="101"/>
      <c r="Q580" s="101">
        <v>1</v>
      </c>
    </row>
    <row r="581" spans="1:17" ht="14.25" thickBot="1" x14ac:dyDescent="0.2">
      <c r="A581" s="96">
        <v>2423</v>
      </c>
      <c r="B581" s="96" t="s">
        <v>2495</v>
      </c>
      <c r="C581" s="96">
        <v>2423</v>
      </c>
      <c r="D581" s="97" t="s">
        <v>721</v>
      </c>
      <c r="E581" s="97" t="s">
        <v>736</v>
      </c>
      <c r="F581" s="98" t="s">
        <v>3181</v>
      </c>
      <c r="G581" s="102" t="s">
        <v>3685</v>
      </c>
      <c r="H581" s="103" t="s">
        <v>3691</v>
      </c>
      <c r="I581" s="103" t="s">
        <v>3694</v>
      </c>
      <c r="J581" s="101"/>
      <c r="K581" s="101"/>
      <c r="L581" s="101"/>
      <c r="M581" s="101"/>
      <c r="N581" s="101"/>
      <c r="O581" s="101"/>
      <c r="P581" s="101"/>
      <c r="Q581" s="101">
        <v>1</v>
      </c>
    </row>
    <row r="582" spans="1:17" ht="14.25" thickBot="1" x14ac:dyDescent="0.2">
      <c r="A582" s="96">
        <v>2424</v>
      </c>
      <c r="B582" s="96" t="s">
        <v>2683</v>
      </c>
      <c r="C582" s="96">
        <v>2424</v>
      </c>
      <c r="D582" s="97" t="s">
        <v>721</v>
      </c>
      <c r="E582" s="97" t="s">
        <v>736</v>
      </c>
      <c r="F582" s="98" t="s">
        <v>3181</v>
      </c>
      <c r="G582" s="102" t="s">
        <v>3685</v>
      </c>
      <c r="H582" s="103" t="s">
        <v>3691</v>
      </c>
      <c r="I582" s="103" t="s">
        <v>3695</v>
      </c>
      <c r="J582" s="101"/>
      <c r="K582" s="101"/>
      <c r="L582" s="101"/>
      <c r="M582" s="101"/>
      <c r="N582" s="101"/>
      <c r="O582" s="101"/>
      <c r="P582" s="101"/>
      <c r="Q582" s="101">
        <v>1</v>
      </c>
    </row>
    <row r="583" spans="1:17" ht="14.25" thickBot="1" x14ac:dyDescent="0.2">
      <c r="A583" s="96">
        <v>2425</v>
      </c>
      <c r="B583" s="96" t="s">
        <v>2800</v>
      </c>
      <c r="C583" s="96">
        <v>2425</v>
      </c>
      <c r="D583" s="97" t="s">
        <v>721</v>
      </c>
      <c r="E583" s="97" t="s">
        <v>736</v>
      </c>
      <c r="F583" s="98" t="s">
        <v>3181</v>
      </c>
      <c r="G583" s="102" t="s">
        <v>3685</v>
      </c>
      <c r="H583" s="103" t="s">
        <v>3691</v>
      </c>
      <c r="I583" s="103" t="s">
        <v>3696</v>
      </c>
      <c r="J583" s="101"/>
      <c r="K583" s="101"/>
      <c r="L583" s="101"/>
      <c r="M583" s="101"/>
      <c r="N583" s="101"/>
      <c r="O583" s="101"/>
      <c r="P583" s="101"/>
      <c r="Q583" s="101">
        <v>1</v>
      </c>
    </row>
    <row r="584" spans="1:17" ht="14.25" thickBot="1" x14ac:dyDescent="0.2">
      <c r="A584" s="96">
        <v>2426</v>
      </c>
      <c r="B584" s="96" t="s">
        <v>2870</v>
      </c>
      <c r="C584" s="96">
        <v>2426</v>
      </c>
      <c r="D584" s="97" t="s">
        <v>860</v>
      </c>
      <c r="E584" s="97" t="s">
        <v>736</v>
      </c>
      <c r="F584" s="98" t="s">
        <v>3181</v>
      </c>
      <c r="G584" s="102" t="s">
        <v>3685</v>
      </c>
      <c r="H584" s="103" t="s">
        <v>3691</v>
      </c>
      <c r="I584" s="103" t="s">
        <v>3697</v>
      </c>
      <c r="J584" s="101"/>
      <c r="K584" s="101"/>
      <c r="L584" s="101"/>
      <c r="M584" s="101"/>
      <c r="N584" s="101"/>
      <c r="O584" s="101"/>
      <c r="P584" s="101"/>
      <c r="Q584" s="101">
        <v>1</v>
      </c>
    </row>
    <row r="585" spans="1:17" ht="14.25" thickBot="1" x14ac:dyDescent="0.2">
      <c r="A585" s="96">
        <v>2429</v>
      </c>
      <c r="B585" s="96" t="s">
        <v>2919</v>
      </c>
      <c r="C585" s="96">
        <v>2429</v>
      </c>
      <c r="D585" s="97" t="s">
        <v>721</v>
      </c>
      <c r="E585" s="97" t="s">
        <v>736</v>
      </c>
      <c r="F585" s="98" t="s">
        <v>3181</v>
      </c>
      <c r="G585" s="102" t="s">
        <v>3685</v>
      </c>
      <c r="H585" s="103" t="s">
        <v>3691</v>
      </c>
      <c r="I585" s="103" t="s">
        <v>3698</v>
      </c>
      <c r="J585" s="101"/>
      <c r="K585" s="101"/>
      <c r="L585" s="101"/>
      <c r="M585" s="101"/>
      <c r="N585" s="101"/>
      <c r="O585" s="101"/>
      <c r="P585" s="101"/>
      <c r="Q585" s="101">
        <v>1</v>
      </c>
    </row>
    <row r="586" spans="1:17" ht="14.25" thickBot="1" x14ac:dyDescent="0.2">
      <c r="A586" s="96">
        <v>2431</v>
      </c>
      <c r="B586" s="96" t="s">
        <v>1756</v>
      </c>
      <c r="C586" s="96">
        <v>2431</v>
      </c>
      <c r="D586" s="97" t="s">
        <v>721</v>
      </c>
      <c r="E586" s="97" t="s">
        <v>736</v>
      </c>
      <c r="F586" s="98" t="s">
        <v>3181</v>
      </c>
      <c r="G586" s="102" t="s">
        <v>3685</v>
      </c>
      <c r="H586" s="103" t="s">
        <v>3699</v>
      </c>
      <c r="I586" s="103" t="s">
        <v>3700</v>
      </c>
      <c r="J586" s="101"/>
      <c r="K586" s="101"/>
      <c r="L586" s="101"/>
      <c r="M586" s="101"/>
      <c r="N586" s="101"/>
      <c r="O586" s="101"/>
      <c r="P586" s="101"/>
      <c r="Q586" s="101">
        <v>1</v>
      </c>
    </row>
    <row r="587" spans="1:17" ht="14.25" thickBot="1" x14ac:dyDescent="0.2">
      <c r="A587" s="96">
        <v>2432</v>
      </c>
      <c r="B587" s="96" t="s">
        <v>2160</v>
      </c>
      <c r="C587" s="96">
        <v>2432</v>
      </c>
      <c r="D587" s="97" t="s">
        <v>721</v>
      </c>
      <c r="E587" s="97" t="s">
        <v>736</v>
      </c>
      <c r="F587" s="98" t="s">
        <v>3181</v>
      </c>
      <c r="G587" s="102" t="s">
        <v>3685</v>
      </c>
      <c r="H587" s="103" t="s">
        <v>3699</v>
      </c>
      <c r="I587" s="103" t="s">
        <v>3701</v>
      </c>
      <c r="J587" s="101"/>
      <c r="K587" s="101"/>
      <c r="L587" s="101"/>
      <c r="M587" s="101"/>
      <c r="N587" s="101"/>
      <c r="O587" s="101"/>
      <c r="P587" s="101"/>
      <c r="Q587" s="101">
        <v>1</v>
      </c>
    </row>
    <row r="588" spans="1:17" ht="14.25" thickBot="1" x14ac:dyDescent="0.2">
      <c r="A588" s="96">
        <v>2433</v>
      </c>
      <c r="B588" s="96" t="s">
        <v>2496</v>
      </c>
      <c r="C588" s="96">
        <v>2433</v>
      </c>
      <c r="D588" s="97" t="s">
        <v>721</v>
      </c>
      <c r="E588" s="97" t="s">
        <v>736</v>
      </c>
      <c r="F588" s="98" t="s">
        <v>3181</v>
      </c>
      <c r="G588" s="102" t="s">
        <v>3685</v>
      </c>
      <c r="H588" s="103" t="s">
        <v>3699</v>
      </c>
      <c r="I588" s="103" t="s">
        <v>3702</v>
      </c>
      <c r="J588" s="101"/>
      <c r="K588" s="101"/>
      <c r="L588" s="101"/>
      <c r="M588" s="101"/>
      <c r="N588" s="101"/>
      <c r="O588" s="101"/>
      <c r="P588" s="101"/>
      <c r="Q588" s="101">
        <v>1</v>
      </c>
    </row>
    <row r="589" spans="1:17" ht="14.25" thickBot="1" x14ac:dyDescent="0.2">
      <c r="A589" s="96">
        <v>2439</v>
      </c>
      <c r="B589" s="96" t="s">
        <v>2684</v>
      </c>
      <c r="C589" s="96">
        <v>2439</v>
      </c>
      <c r="D589" s="97" t="s">
        <v>721</v>
      </c>
      <c r="E589" s="97" t="s">
        <v>736</v>
      </c>
      <c r="F589" s="98" t="s">
        <v>3181</v>
      </c>
      <c r="G589" s="102" t="s">
        <v>3685</v>
      </c>
      <c r="H589" s="103" t="s">
        <v>3699</v>
      </c>
      <c r="I589" s="103" t="s">
        <v>3703</v>
      </c>
      <c r="J589" s="101"/>
      <c r="K589" s="101"/>
      <c r="L589" s="101"/>
      <c r="M589" s="101"/>
      <c r="N589" s="101"/>
      <c r="O589" s="101"/>
      <c r="P589" s="101"/>
      <c r="Q589" s="101">
        <v>1</v>
      </c>
    </row>
    <row r="590" spans="1:17" ht="14.25" thickBot="1" x14ac:dyDescent="0.2">
      <c r="A590" s="96">
        <v>2441</v>
      </c>
      <c r="B590" s="96" t="s">
        <v>1757</v>
      </c>
      <c r="C590" s="96">
        <v>2441</v>
      </c>
      <c r="D590" s="97" t="s">
        <v>721</v>
      </c>
      <c r="E590" s="97" t="s">
        <v>736</v>
      </c>
      <c r="F590" s="98" t="s">
        <v>3181</v>
      </c>
      <c r="G590" s="102" t="s">
        <v>3685</v>
      </c>
      <c r="H590" s="103" t="s">
        <v>3704</v>
      </c>
      <c r="I590" s="103" t="s">
        <v>3705</v>
      </c>
      <c r="J590" s="101"/>
      <c r="K590" s="101"/>
      <c r="L590" s="101"/>
      <c r="M590" s="101"/>
      <c r="N590" s="101"/>
      <c r="O590" s="101"/>
      <c r="P590" s="101"/>
      <c r="Q590" s="101">
        <v>1</v>
      </c>
    </row>
    <row r="591" spans="1:17" ht="14.25" thickBot="1" x14ac:dyDescent="0.2">
      <c r="A591" s="96">
        <v>2442</v>
      </c>
      <c r="B591" s="96" t="s">
        <v>2161</v>
      </c>
      <c r="C591" s="96">
        <v>2442</v>
      </c>
      <c r="D591" s="97" t="s">
        <v>721</v>
      </c>
      <c r="E591" s="97" t="s">
        <v>736</v>
      </c>
      <c r="F591" s="98" t="s">
        <v>3181</v>
      </c>
      <c r="G591" s="102" t="s">
        <v>3685</v>
      </c>
      <c r="H591" s="103" t="s">
        <v>3704</v>
      </c>
      <c r="I591" s="103" t="s">
        <v>3706</v>
      </c>
      <c r="J591" s="101"/>
      <c r="K591" s="101"/>
      <c r="L591" s="101"/>
      <c r="M591" s="101"/>
      <c r="N591" s="101"/>
      <c r="O591" s="101"/>
      <c r="P591" s="101"/>
      <c r="Q591" s="101">
        <v>1</v>
      </c>
    </row>
    <row r="592" spans="1:17" ht="14.25" thickBot="1" x14ac:dyDescent="0.2">
      <c r="A592" s="96">
        <v>2443</v>
      </c>
      <c r="B592" s="96" t="s">
        <v>2497</v>
      </c>
      <c r="C592" s="96">
        <v>2443</v>
      </c>
      <c r="D592" s="97" t="s">
        <v>721</v>
      </c>
      <c r="E592" s="97" t="s">
        <v>736</v>
      </c>
      <c r="F592" s="98" t="s">
        <v>3181</v>
      </c>
      <c r="G592" s="102" t="s">
        <v>3685</v>
      </c>
      <c r="H592" s="103" t="s">
        <v>3704</v>
      </c>
      <c r="I592" s="103" t="s">
        <v>3707</v>
      </c>
      <c r="J592" s="101"/>
      <c r="K592" s="101"/>
      <c r="L592" s="101"/>
      <c r="M592" s="101"/>
      <c r="N592" s="101"/>
      <c r="O592" s="101"/>
      <c r="P592" s="101"/>
      <c r="Q592" s="101">
        <v>1</v>
      </c>
    </row>
    <row r="593" spans="1:17" ht="14.25" thickBot="1" x14ac:dyDescent="0.2">
      <c r="A593" s="96">
        <v>2444</v>
      </c>
      <c r="B593" s="96" t="s">
        <v>2685</v>
      </c>
      <c r="C593" s="96">
        <v>2444</v>
      </c>
      <c r="D593" s="97" t="s">
        <v>721</v>
      </c>
      <c r="E593" s="97" t="s">
        <v>736</v>
      </c>
      <c r="F593" s="98" t="s">
        <v>3181</v>
      </c>
      <c r="G593" s="102" t="s">
        <v>3685</v>
      </c>
      <c r="H593" s="103" t="s">
        <v>3704</v>
      </c>
      <c r="I593" s="103" t="s">
        <v>3708</v>
      </c>
      <c r="J593" s="101"/>
      <c r="K593" s="101"/>
      <c r="L593" s="101"/>
      <c r="M593" s="101"/>
      <c r="N593" s="101"/>
      <c r="O593" s="101"/>
      <c r="P593" s="101"/>
      <c r="Q593" s="101">
        <v>1</v>
      </c>
    </row>
    <row r="594" spans="1:17" ht="14.25" thickBot="1" x14ac:dyDescent="0.2">
      <c r="A594" s="96">
        <v>2445</v>
      </c>
      <c r="B594" s="96" t="s">
        <v>2801</v>
      </c>
      <c r="C594" s="96">
        <v>2445</v>
      </c>
      <c r="D594" s="97" t="s">
        <v>721</v>
      </c>
      <c r="E594" s="97" t="s">
        <v>736</v>
      </c>
      <c r="F594" s="98" t="s">
        <v>3181</v>
      </c>
      <c r="G594" s="102" t="s">
        <v>3685</v>
      </c>
      <c r="H594" s="103" t="s">
        <v>3704</v>
      </c>
      <c r="I594" s="103" t="s">
        <v>3709</v>
      </c>
      <c r="J594" s="101"/>
      <c r="K594" s="101"/>
      <c r="L594" s="101"/>
      <c r="M594" s="101"/>
      <c r="N594" s="101"/>
      <c r="O594" s="101"/>
      <c r="P594" s="101"/>
      <c r="Q594" s="101">
        <v>1</v>
      </c>
    </row>
    <row r="595" spans="1:17" ht="14.25" thickBot="1" x14ac:dyDescent="0.2">
      <c r="A595" s="96">
        <v>2446</v>
      </c>
      <c r="B595" s="96" t="s">
        <v>2871</v>
      </c>
      <c r="C595" s="96">
        <v>2446</v>
      </c>
      <c r="D595" s="97" t="s">
        <v>721</v>
      </c>
      <c r="E595" s="97" t="s">
        <v>736</v>
      </c>
      <c r="F595" s="98" t="s">
        <v>3181</v>
      </c>
      <c r="G595" s="102" t="s">
        <v>3685</v>
      </c>
      <c r="H595" s="103" t="s">
        <v>3704</v>
      </c>
      <c r="I595" s="103" t="s">
        <v>3710</v>
      </c>
      <c r="J595" s="101"/>
      <c r="K595" s="101"/>
      <c r="L595" s="101"/>
      <c r="M595" s="101"/>
      <c r="N595" s="101"/>
      <c r="O595" s="101"/>
      <c r="P595" s="101"/>
      <c r="Q595" s="101">
        <v>1</v>
      </c>
    </row>
    <row r="596" spans="1:17" ht="14.25" thickBot="1" x14ac:dyDescent="0.2">
      <c r="A596" s="96">
        <v>2451</v>
      </c>
      <c r="B596" s="96" t="s">
        <v>1758</v>
      </c>
      <c r="C596" s="96">
        <v>2451</v>
      </c>
      <c r="D596" s="97" t="s">
        <v>721</v>
      </c>
      <c r="E596" s="97" t="s">
        <v>736</v>
      </c>
      <c r="F596" s="98" t="s">
        <v>3181</v>
      </c>
      <c r="G596" s="99" t="s">
        <v>3685</v>
      </c>
      <c r="H596" s="100" t="s">
        <v>3711</v>
      </c>
      <c r="I596" s="100" t="s">
        <v>3712</v>
      </c>
      <c r="J596" s="101"/>
      <c r="K596" s="101"/>
      <c r="L596" s="101"/>
      <c r="M596" s="101"/>
      <c r="N596" s="101"/>
      <c r="O596" s="101"/>
      <c r="P596" s="101"/>
      <c r="Q596" s="101">
        <v>1</v>
      </c>
    </row>
    <row r="597" spans="1:17" ht="14.25" thickBot="1" x14ac:dyDescent="0.2">
      <c r="A597" s="96">
        <v>2452</v>
      </c>
      <c r="B597" s="96" t="s">
        <v>2162</v>
      </c>
      <c r="C597" s="96">
        <v>2452</v>
      </c>
      <c r="D597" s="97" t="s">
        <v>721</v>
      </c>
      <c r="E597" s="97" t="s">
        <v>736</v>
      </c>
      <c r="F597" s="98" t="s">
        <v>3181</v>
      </c>
      <c r="G597" s="102" t="s">
        <v>3685</v>
      </c>
      <c r="H597" s="103" t="s">
        <v>3711</v>
      </c>
      <c r="I597" s="103" t="s">
        <v>3713</v>
      </c>
      <c r="J597" s="101"/>
      <c r="K597" s="101"/>
      <c r="L597" s="101"/>
      <c r="M597" s="101"/>
      <c r="N597" s="101"/>
      <c r="O597" s="101"/>
      <c r="P597" s="101"/>
      <c r="Q597" s="101">
        <v>1</v>
      </c>
    </row>
    <row r="598" spans="1:17" ht="14.25" thickBot="1" x14ac:dyDescent="0.2">
      <c r="A598" s="96">
        <v>2453</v>
      </c>
      <c r="B598" s="96" t="s">
        <v>2498</v>
      </c>
      <c r="C598" s="96">
        <v>2453</v>
      </c>
      <c r="D598" s="97" t="s">
        <v>721</v>
      </c>
      <c r="E598" s="97" t="s">
        <v>736</v>
      </c>
      <c r="F598" s="98" t="s">
        <v>3181</v>
      </c>
      <c r="G598" s="102" t="s">
        <v>3685</v>
      </c>
      <c r="H598" s="103" t="s">
        <v>3711</v>
      </c>
      <c r="I598" s="103" t="s">
        <v>3714</v>
      </c>
      <c r="J598" s="101"/>
      <c r="K598" s="101"/>
      <c r="L598" s="101"/>
      <c r="M598" s="101"/>
      <c r="N598" s="101"/>
      <c r="O598" s="101"/>
      <c r="P598" s="101"/>
      <c r="Q598" s="101">
        <v>1</v>
      </c>
    </row>
    <row r="599" spans="1:17" ht="14.25" thickBot="1" x14ac:dyDescent="0.2">
      <c r="A599" s="96">
        <v>2461</v>
      </c>
      <c r="B599" s="96" t="s">
        <v>1759</v>
      </c>
      <c r="C599" s="96">
        <v>2461</v>
      </c>
      <c r="D599" s="97" t="s">
        <v>721</v>
      </c>
      <c r="E599" s="97" t="s">
        <v>736</v>
      </c>
      <c r="F599" s="98" t="s">
        <v>3181</v>
      </c>
      <c r="G599" s="102" t="s">
        <v>3685</v>
      </c>
      <c r="H599" s="103" t="s">
        <v>3715</v>
      </c>
      <c r="I599" s="103" t="s">
        <v>3716</v>
      </c>
      <c r="J599" s="101"/>
      <c r="K599" s="101"/>
      <c r="L599" s="101"/>
      <c r="M599" s="101"/>
      <c r="N599" s="101"/>
      <c r="O599" s="101"/>
      <c r="P599" s="101"/>
      <c r="Q599" s="101">
        <v>1</v>
      </c>
    </row>
    <row r="600" spans="1:17" ht="14.25" thickBot="1" x14ac:dyDescent="0.2">
      <c r="A600" s="96">
        <v>2462</v>
      </c>
      <c r="B600" s="96" t="s">
        <v>2163</v>
      </c>
      <c r="C600" s="96">
        <v>2462</v>
      </c>
      <c r="D600" s="97" t="s">
        <v>721</v>
      </c>
      <c r="E600" s="97" t="s">
        <v>736</v>
      </c>
      <c r="F600" s="98" t="s">
        <v>3181</v>
      </c>
      <c r="G600" s="102" t="s">
        <v>3685</v>
      </c>
      <c r="H600" s="103" t="s">
        <v>3715</v>
      </c>
      <c r="I600" s="103" t="s">
        <v>3717</v>
      </c>
      <c r="J600" s="101"/>
      <c r="K600" s="101"/>
      <c r="L600" s="101"/>
      <c r="M600" s="101"/>
      <c r="N600" s="101"/>
      <c r="O600" s="101"/>
      <c r="P600" s="101"/>
      <c r="Q600" s="101">
        <v>1</v>
      </c>
    </row>
    <row r="601" spans="1:17" ht="14.25" thickBot="1" x14ac:dyDescent="0.2">
      <c r="A601" s="96">
        <v>2463</v>
      </c>
      <c r="B601" s="96" t="s">
        <v>2499</v>
      </c>
      <c r="C601" s="96">
        <v>2463</v>
      </c>
      <c r="D601" s="97" t="s">
        <v>721</v>
      </c>
      <c r="E601" s="97" t="s">
        <v>736</v>
      </c>
      <c r="F601" s="98" t="s">
        <v>3181</v>
      </c>
      <c r="G601" s="102" t="s">
        <v>3685</v>
      </c>
      <c r="H601" s="103" t="s">
        <v>3715</v>
      </c>
      <c r="I601" s="103" t="s">
        <v>3718</v>
      </c>
      <c r="J601" s="101"/>
      <c r="K601" s="101"/>
      <c r="L601" s="101"/>
      <c r="M601" s="101"/>
      <c r="N601" s="101"/>
      <c r="O601" s="101"/>
      <c r="P601" s="101"/>
      <c r="Q601" s="101">
        <v>1</v>
      </c>
    </row>
    <row r="602" spans="1:17" ht="14.25" thickBot="1" x14ac:dyDescent="0.2">
      <c r="A602" s="96">
        <v>2464</v>
      </c>
      <c r="B602" s="96" t="s">
        <v>2686</v>
      </c>
      <c r="C602" s="96">
        <v>2464</v>
      </c>
      <c r="D602" s="97" t="s">
        <v>721</v>
      </c>
      <c r="E602" s="97" t="s">
        <v>736</v>
      </c>
      <c r="F602" s="98" t="s">
        <v>3181</v>
      </c>
      <c r="G602" s="102" t="s">
        <v>3685</v>
      </c>
      <c r="H602" s="103" t="s">
        <v>3715</v>
      </c>
      <c r="I602" s="103" t="s">
        <v>3719</v>
      </c>
      <c r="J602" s="101"/>
      <c r="K602" s="101"/>
      <c r="L602" s="101"/>
      <c r="M602" s="101"/>
      <c r="N602" s="101"/>
      <c r="O602" s="101"/>
      <c r="P602" s="101"/>
      <c r="Q602" s="101">
        <v>1</v>
      </c>
    </row>
    <row r="603" spans="1:17" ht="14.25" thickBot="1" x14ac:dyDescent="0.2">
      <c r="A603" s="96">
        <v>2465</v>
      </c>
      <c r="B603" s="96" t="s">
        <v>2802</v>
      </c>
      <c r="C603" s="96">
        <v>2465</v>
      </c>
      <c r="D603" s="97" t="s">
        <v>721</v>
      </c>
      <c r="E603" s="97" t="s">
        <v>736</v>
      </c>
      <c r="F603" s="98" t="s">
        <v>3181</v>
      </c>
      <c r="G603" s="102" t="s">
        <v>3685</v>
      </c>
      <c r="H603" s="103" t="s">
        <v>3715</v>
      </c>
      <c r="I603" s="103" t="s">
        <v>3720</v>
      </c>
      <c r="J603" s="101"/>
      <c r="K603" s="101"/>
      <c r="L603" s="101"/>
      <c r="M603" s="101"/>
      <c r="N603" s="101"/>
      <c r="O603" s="101"/>
      <c r="P603" s="101"/>
      <c r="Q603" s="101">
        <v>1</v>
      </c>
    </row>
    <row r="604" spans="1:17" ht="14.25" thickBot="1" x14ac:dyDescent="0.2">
      <c r="A604" s="96">
        <v>2469</v>
      </c>
      <c r="B604" s="96" t="s">
        <v>2872</v>
      </c>
      <c r="C604" s="96">
        <v>2469</v>
      </c>
      <c r="D604" s="97" t="s">
        <v>721</v>
      </c>
      <c r="E604" s="97" t="s">
        <v>736</v>
      </c>
      <c r="F604" s="98" t="s">
        <v>3181</v>
      </c>
      <c r="G604" s="102" t="s">
        <v>3685</v>
      </c>
      <c r="H604" s="103" t="s">
        <v>3715</v>
      </c>
      <c r="I604" s="103" t="s">
        <v>3721</v>
      </c>
      <c r="J604" s="101"/>
      <c r="K604" s="101"/>
      <c r="L604" s="101"/>
      <c r="M604" s="101"/>
      <c r="N604" s="101"/>
      <c r="O604" s="101"/>
      <c r="P604" s="101"/>
      <c r="Q604" s="101">
        <v>1</v>
      </c>
    </row>
    <row r="605" spans="1:17" ht="14.25" thickBot="1" x14ac:dyDescent="0.2">
      <c r="A605" s="96">
        <v>2471</v>
      </c>
      <c r="B605" s="96" t="s">
        <v>1760</v>
      </c>
      <c r="C605" s="96">
        <v>2471</v>
      </c>
      <c r="D605" s="97" t="s">
        <v>721</v>
      </c>
      <c r="E605" s="97" t="s">
        <v>736</v>
      </c>
      <c r="F605" s="98" t="s">
        <v>3181</v>
      </c>
      <c r="G605" s="102" t="s">
        <v>3685</v>
      </c>
      <c r="H605" s="103" t="s">
        <v>3722</v>
      </c>
      <c r="I605" s="103" t="s">
        <v>3723</v>
      </c>
      <c r="J605" s="101"/>
      <c r="K605" s="101"/>
      <c r="L605" s="101"/>
      <c r="M605" s="101"/>
      <c r="N605" s="101"/>
      <c r="O605" s="101"/>
      <c r="P605" s="101"/>
      <c r="Q605" s="101">
        <v>1</v>
      </c>
    </row>
    <row r="606" spans="1:17" ht="14.25" thickBot="1" x14ac:dyDescent="0.2">
      <c r="A606" s="96">
        <v>2479</v>
      </c>
      <c r="B606" s="96" t="s">
        <v>2164</v>
      </c>
      <c r="C606" s="96">
        <v>2479</v>
      </c>
      <c r="D606" s="97" t="s">
        <v>721</v>
      </c>
      <c r="E606" s="97" t="s">
        <v>736</v>
      </c>
      <c r="F606" s="98" t="s">
        <v>3181</v>
      </c>
      <c r="G606" s="102" t="s">
        <v>3685</v>
      </c>
      <c r="H606" s="103" t="s">
        <v>3722</v>
      </c>
      <c r="I606" s="103" t="s">
        <v>3724</v>
      </c>
      <c r="J606" s="101"/>
      <c r="K606" s="101"/>
      <c r="L606" s="101"/>
      <c r="M606" s="101"/>
      <c r="N606" s="101"/>
      <c r="O606" s="101"/>
      <c r="P606" s="101"/>
      <c r="Q606" s="101">
        <v>1</v>
      </c>
    </row>
    <row r="607" spans="1:17" ht="14.25" thickBot="1" x14ac:dyDescent="0.2">
      <c r="A607" s="96">
        <v>2481</v>
      </c>
      <c r="B607" s="96" t="s">
        <v>1606</v>
      </c>
      <c r="C607" s="96">
        <v>2481</v>
      </c>
      <c r="D607" s="97" t="s">
        <v>721</v>
      </c>
      <c r="E607" s="97" t="s">
        <v>736</v>
      </c>
      <c r="F607" s="98" t="s">
        <v>3181</v>
      </c>
      <c r="G607" s="102" t="s">
        <v>3685</v>
      </c>
      <c r="H607" s="103" t="s">
        <v>3725</v>
      </c>
      <c r="I607" s="103" t="s">
        <v>3726</v>
      </c>
      <c r="J607" s="101"/>
      <c r="K607" s="101"/>
      <c r="L607" s="101"/>
      <c r="M607" s="101"/>
      <c r="N607" s="101"/>
      <c r="O607" s="101"/>
      <c r="P607" s="101"/>
      <c r="Q607" s="101">
        <v>1</v>
      </c>
    </row>
    <row r="608" spans="1:17" ht="14.25" thickBot="1" x14ac:dyDescent="0.2">
      <c r="A608" s="96">
        <v>2491</v>
      </c>
      <c r="B608" s="96" t="s">
        <v>1761</v>
      </c>
      <c r="C608" s="96">
        <v>2491</v>
      </c>
      <c r="D608" s="97" t="s">
        <v>721</v>
      </c>
      <c r="E608" s="97" t="s">
        <v>736</v>
      </c>
      <c r="F608" s="98" t="s">
        <v>3181</v>
      </c>
      <c r="G608" s="102" t="s">
        <v>3685</v>
      </c>
      <c r="H608" s="103" t="s">
        <v>3727</v>
      </c>
      <c r="I608" s="103" t="s">
        <v>3728</v>
      </c>
      <c r="J608" s="101"/>
      <c r="K608" s="101"/>
      <c r="L608" s="101"/>
      <c r="M608" s="101"/>
      <c r="N608" s="101"/>
      <c r="O608" s="101"/>
      <c r="P608" s="101"/>
      <c r="Q608" s="101">
        <v>1</v>
      </c>
    </row>
    <row r="609" spans="1:17" ht="14.25" thickBot="1" x14ac:dyDescent="0.2">
      <c r="A609" s="96">
        <v>2492</v>
      </c>
      <c r="B609" s="96" t="s">
        <v>2165</v>
      </c>
      <c r="C609" s="96">
        <v>2492</v>
      </c>
      <c r="D609" s="97" t="s">
        <v>721</v>
      </c>
      <c r="E609" s="97" t="s">
        <v>736</v>
      </c>
      <c r="F609" s="98" t="s">
        <v>3181</v>
      </c>
      <c r="G609" s="102" t="s">
        <v>3685</v>
      </c>
      <c r="H609" s="103" t="s">
        <v>3727</v>
      </c>
      <c r="I609" s="103" t="s">
        <v>3729</v>
      </c>
      <c r="J609" s="101"/>
      <c r="K609" s="101"/>
      <c r="L609" s="101"/>
      <c r="M609" s="101"/>
      <c r="N609" s="101"/>
      <c r="O609" s="101"/>
      <c r="P609" s="101"/>
      <c r="Q609" s="101">
        <v>1</v>
      </c>
    </row>
    <row r="610" spans="1:17" ht="14.25" thickBot="1" x14ac:dyDescent="0.2">
      <c r="A610" s="96">
        <v>2499</v>
      </c>
      <c r="B610" s="96" t="s">
        <v>2500</v>
      </c>
      <c r="C610" s="96">
        <v>2499</v>
      </c>
      <c r="D610" s="97" t="s">
        <v>721</v>
      </c>
      <c r="E610" s="97" t="s">
        <v>736</v>
      </c>
      <c r="F610" s="98" t="s">
        <v>3181</v>
      </c>
      <c r="G610" s="102" t="s">
        <v>3685</v>
      </c>
      <c r="H610" s="103" t="s">
        <v>3727</v>
      </c>
      <c r="I610" s="103" t="s">
        <v>3730</v>
      </c>
      <c r="J610" s="101"/>
      <c r="K610" s="101"/>
      <c r="L610" s="101"/>
      <c r="M610" s="101"/>
      <c r="N610" s="101"/>
      <c r="O610" s="101"/>
      <c r="P610" s="101"/>
      <c r="Q610" s="101">
        <v>1</v>
      </c>
    </row>
    <row r="611" spans="1:17" ht="14.25" thickBot="1" x14ac:dyDescent="0.2">
      <c r="A611" s="96">
        <v>2500</v>
      </c>
      <c r="B611" s="96" t="s">
        <v>1762</v>
      </c>
      <c r="C611" s="96">
        <v>2500</v>
      </c>
      <c r="D611" s="97" t="s">
        <v>721</v>
      </c>
      <c r="E611" s="97" t="s">
        <v>736</v>
      </c>
      <c r="F611" s="98" t="s">
        <v>3181</v>
      </c>
      <c r="G611" s="102" t="s">
        <v>3731</v>
      </c>
      <c r="H611" s="103" t="s">
        <v>3732</v>
      </c>
      <c r="I611" s="103" t="s">
        <v>3733</v>
      </c>
      <c r="J611" s="101"/>
      <c r="K611" s="101"/>
      <c r="L611" s="101"/>
      <c r="M611" s="101"/>
      <c r="N611" s="101"/>
      <c r="O611" s="101"/>
      <c r="P611" s="101"/>
      <c r="Q611" s="101">
        <v>1</v>
      </c>
    </row>
    <row r="612" spans="1:17" ht="14.25" thickBot="1" x14ac:dyDescent="0.2">
      <c r="A612" s="96">
        <v>2509</v>
      </c>
      <c r="B612" s="96" t="s">
        <v>2166</v>
      </c>
      <c r="C612" s="96">
        <v>2509</v>
      </c>
      <c r="D612" s="97" t="s">
        <v>721</v>
      </c>
      <c r="E612" s="97" t="s">
        <v>736</v>
      </c>
      <c r="F612" s="98" t="s">
        <v>3181</v>
      </c>
      <c r="G612" s="102" t="s">
        <v>3731</v>
      </c>
      <c r="H612" s="103" t="s">
        <v>3732</v>
      </c>
      <c r="I612" s="103" t="s">
        <v>3734</v>
      </c>
      <c r="J612" s="101"/>
      <c r="K612" s="101"/>
      <c r="L612" s="101"/>
      <c r="M612" s="101"/>
      <c r="N612" s="101"/>
      <c r="O612" s="101"/>
      <c r="P612" s="101"/>
      <c r="Q612" s="101">
        <v>1</v>
      </c>
    </row>
    <row r="613" spans="1:17" ht="14.25" thickBot="1" x14ac:dyDescent="0.2">
      <c r="A613" s="96">
        <v>2511</v>
      </c>
      <c r="B613" s="96" t="s">
        <v>1763</v>
      </c>
      <c r="C613" s="96">
        <v>2511</v>
      </c>
      <c r="D613" s="97" t="s">
        <v>721</v>
      </c>
      <c r="E613" s="97" t="s">
        <v>736</v>
      </c>
      <c r="F613" s="98" t="s">
        <v>3181</v>
      </c>
      <c r="G613" s="102" t="s">
        <v>3731</v>
      </c>
      <c r="H613" s="103" t="s">
        <v>3735</v>
      </c>
      <c r="I613" s="103" t="s">
        <v>3736</v>
      </c>
      <c r="J613" s="101"/>
      <c r="K613" s="101"/>
      <c r="L613" s="101"/>
      <c r="M613" s="101"/>
      <c r="N613" s="101"/>
      <c r="O613" s="101"/>
      <c r="P613" s="101"/>
      <c r="Q613" s="101">
        <v>1</v>
      </c>
    </row>
    <row r="614" spans="1:17" ht="14.25" thickBot="1" x14ac:dyDescent="0.2">
      <c r="A614" s="96">
        <v>2512</v>
      </c>
      <c r="B614" s="96" t="s">
        <v>2167</v>
      </c>
      <c r="C614" s="96">
        <v>2512</v>
      </c>
      <c r="D614" s="97" t="s">
        <v>721</v>
      </c>
      <c r="E614" s="97" t="s">
        <v>736</v>
      </c>
      <c r="F614" s="98" t="s">
        <v>3181</v>
      </c>
      <c r="G614" s="102" t="s">
        <v>3731</v>
      </c>
      <c r="H614" s="103" t="s">
        <v>3735</v>
      </c>
      <c r="I614" s="103" t="s">
        <v>3737</v>
      </c>
      <c r="J614" s="101"/>
      <c r="K614" s="101"/>
      <c r="L614" s="101"/>
      <c r="M614" s="101"/>
      <c r="N614" s="101"/>
      <c r="O614" s="101"/>
      <c r="P614" s="101"/>
      <c r="Q614" s="101">
        <v>1</v>
      </c>
    </row>
    <row r="615" spans="1:17" ht="14.25" thickBot="1" x14ac:dyDescent="0.2">
      <c r="A615" s="96">
        <v>2513</v>
      </c>
      <c r="B615" s="96" t="s">
        <v>2501</v>
      </c>
      <c r="C615" s="96">
        <v>2513</v>
      </c>
      <c r="D615" s="97" t="s">
        <v>721</v>
      </c>
      <c r="E615" s="97" t="s">
        <v>736</v>
      </c>
      <c r="F615" s="98" t="s">
        <v>3181</v>
      </c>
      <c r="G615" s="102" t="s">
        <v>3731</v>
      </c>
      <c r="H615" s="103" t="s">
        <v>3735</v>
      </c>
      <c r="I615" s="103" t="s">
        <v>3738</v>
      </c>
      <c r="J615" s="101"/>
      <c r="K615" s="101"/>
      <c r="L615" s="101"/>
      <c r="M615" s="101"/>
      <c r="N615" s="101"/>
      <c r="O615" s="101"/>
      <c r="P615" s="101"/>
      <c r="Q615" s="101">
        <v>1</v>
      </c>
    </row>
    <row r="616" spans="1:17" ht="14.25" thickBot="1" x14ac:dyDescent="0.2">
      <c r="A616" s="96">
        <v>2519</v>
      </c>
      <c r="B616" s="96" t="s">
        <v>2687</v>
      </c>
      <c r="C616" s="96">
        <v>2519</v>
      </c>
      <c r="D616" s="97" t="s">
        <v>721</v>
      </c>
      <c r="E616" s="97" t="s">
        <v>736</v>
      </c>
      <c r="F616" s="98" t="s">
        <v>3181</v>
      </c>
      <c r="G616" s="102" t="s">
        <v>3731</v>
      </c>
      <c r="H616" s="103" t="s">
        <v>3735</v>
      </c>
      <c r="I616" s="103" t="s">
        <v>3739</v>
      </c>
      <c r="J616" s="101"/>
      <c r="K616" s="101"/>
      <c r="L616" s="101"/>
      <c r="M616" s="101"/>
      <c r="N616" s="101"/>
      <c r="O616" s="101"/>
      <c r="P616" s="101"/>
      <c r="Q616" s="101">
        <v>1</v>
      </c>
    </row>
    <row r="617" spans="1:17" ht="14.25" thickBot="1" x14ac:dyDescent="0.2">
      <c r="A617" s="96">
        <v>2521</v>
      </c>
      <c r="B617" s="96" t="s">
        <v>1764</v>
      </c>
      <c r="C617" s="96">
        <v>2521</v>
      </c>
      <c r="D617" s="97" t="s">
        <v>721</v>
      </c>
      <c r="E617" s="97" t="s">
        <v>736</v>
      </c>
      <c r="F617" s="98" t="s">
        <v>3181</v>
      </c>
      <c r="G617" s="102" t="s">
        <v>3731</v>
      </c>
      <c r="H617" s="103" t="s">
        <v>3740</v>
      </c>
      <c r="I617" s="103" t="s">
        <v>3741</v>
      </c>
      <c r="J617" s="101"/>
      <c r="K617" s="101"/>
      <c r="L617" s="101"/>
      <c r="M617" s="101"/>
      <c r="N617" s="101"/>
      <c r="O617" s="101"/>
      <c r="P617" s="101"/>
      <c r="Q617" s="101">
        <v>1</v>
      </c>
    </row>
    <row r="618" spans="1:17" ht="14.25" thickBot="1" x14ac:dyDescent="0.2">
      <c r="A618" s="96">
        <v>2522</v>
      </c>
      <c r="B618" s="96" t="s">
        <v>2168</v>
      </c>
      <c r="C618" s="96">
        <v>2522</v>
      </c>
      <c r="D618" s="97" t="s">
        <v>721</v>
      </c>
      <c r="E618" s="97" t="s">
        <v>736</v>
      </c>
      <c r="F618" s="98" t="s">
        <v>3181</v>
      </c>
      <c r="G618" s="102" t="s">
        <v>3731</v>
      </c>
      <c r="H618" s="103" t="s">
        <v>3740</v>
      </c>
      <c r="I618" s="103" t="s">
        <v>3742</v>
      </c>
      <c r="J618" s="101"/>
      <c r="K618" s="101"/>
      <c r="L618" s="101"/>
      <c r="M618" s="101"/>
      <c r="N618" s="101"/>
      <c r="O618" s="101"/>
      <c r="P618" s="101"/>
      <c r="Q618" s="101">
        <v>1</v>
      </c>
    </row>
    <row r="619" spans="1:17" ht="14.25" thickBot="1" x14ac:dyDescent="0.2">
      <c r="A619" s="96">
        <v>2523</v>
      </c>
      <c r="B619" s="96" t="s">
        <v>2502</v>
      </c>
      <c r="C619" s="96">
        <v>2523</v>
      </c>
      <c r="D619" s="97" t="s">
        <v>721</v>
      </c>
      <c r="E619" s="97" t="s">
        <v>736</v>
      </c>
      <c r="F619" s="98" t="s">
        <v>3181</v>
      </c>
      <c r="G619" s="102" t="s">
        <v>3731</v>
      </c>
      <c r="H619" s="103" t="s">
        <v>3740</v>
      </c>
      <c r="I619" s="103" t="s">
        <v>3743</v>
      </c>
      <c r="J619" s="101"/>
      <c r="K619" s="101"/>
      <c r="L619" s="101"/>
      <c r="M619" s="101"/>
      <c r="N619" s="101"/>
      <c r="O619" s="101"/>
      <c r="P619" s="101"/>
      <c r="Q619" s="101">
        <v>1</v>
      </c>
    </row>
    <row r="620" spans="1:17" ht="14.25" thickBot="1" x14ac:dyDescent="0.2">
      <c r="A620" s="96">
        <v>2531</v>
      </c>
      <c r="B620" s="96" t="s">
        <v>3744</v>
      </c>
      <c r="C620" s="96">
        <v>2531</v>
      </c>
      <c r="D620" s="97" t="s">
        <v>721</v>
      </c>
      <c r="E620" s="97" t="s">
        <v>736</v>
      </c>
      <c r="F620" s="98" t="s">
        <v>3181</v>
      </c>
      <c r="G620" s="102" t="s">
        <v>3731</v>
      </c>
      <c r="H620" s="103" t="s">
        <v>3745</v>
      </c>
      <c r="I620" s="103" t="s">
        <v>3746</v>
      </c>
      <c r="J620" s="101"/>
      <c r="K620" s="101"/>
      <c r="L620" s="101"/>
      <c r="M620" s="101"/>
      <c r="N620" s="101"/>
      <c r="O620" s="101"/>
      <c r="P620" s="101"/>
      <c r="Q620" s="101">
        <v>1</v>
      </c>
    </row>
    <row r="621" spans="1:17" ht="14.25" thickBot="1" x14ac:dyDescent="0.2">
      <c r="A621" s="96">
        <v>2532</v>
      </c>
      <c r="B621" s="96" t="s">
        <v>2169</v>
      </c>
      <c r="C621" s="96">
        <v>2532</v>
      </c>
      <c r="D621" s="97" t="s">
        <v>721</v>
      </c>
      <c r="E621" s="97" t="s">
        <v>736</v>
      </c>
      <c r="F621" s="98" t="s">
        <v>3181</v>
      </c>
      <c r="G621" s="102" t="s">
        <v>3731</v>
      </c>
      <c r="H621" s="103" t="s">
        <v>3745</v>
      </c>
      <c r="I621" s="103" t="s">
        <v>3747</v>
      </c>
      <c r="J621" s="101"/>
      <c r="K621" s="101"/>
      <c r="L621" s="101"/>
      <c r="M621" s="101"/>
      <c r="N621" s="101"/>
      <c r="O621" s="101"/>
      <c r="P621" s="101"/>
      <c r="Q621" s="101">
        <v>1</v>
      </c>
    </row>
    <row r="622" spans="1:17" ht="14.25" thickBot="1" x14ac:dyDescent="0.2">
      <c r="A622" s="96">
        <v>2533</v>
      </c>
      <c r="B622" s="96" t="s">
        <v>2503</v>
      </c>
      <c r="C622" s="96">
        <v>2533</v>
      </c>
      <c r="D622" s="97" t="s">
        <v>721</v>
      </c>
      <c r="E622" s="97" t="s">
        <v>736</v>
      </c>
      <c r="F622" s="98" t="s">
        <v>3181</v>
      </c>
      <c r="G622" s="102" t="s">
        <v>3731</v>
      </c>
      <c r="H622" s="103" t="s">
        <v>3745</v>
      </c>
      <c r="I622" s="103" t="s">
        <v>3748</v>
      </c>
      <c r="J622" s="101"/>
      <c r="K622" s="101"/>
      <c r="L622" s="101"/>
      <c r="M622" s="101"/>
      <c r="N622" s="101"/>
      <c r="O622" s="101"/>
      <c r="P622" s="101"/>
      <c r="Q622" s="101">
        <v>1</v>
      </c>
    </row>
    <row r="623" spans="1:17" ht="14.25" thickBot="1" x14ac:dyDescent="0.2">
      <c r="A623" s="96">
        <v>2534</v>
      </c>
      <c r="B623" s="96" t="s">
        <v>3749</v>
      </c>
      <c r="C623" s="96">
        <v>2534</v>
      </c>
      <c r="D623" s="97" t="s">
        <v>721</v>
      </c>
      <c r="E623" s="97" t="s">
        <v>736</v>
      </c>
      <c r="F623" s="98" t="s">
        <v>3181</v>
      </c>
      <c r="G623" s="102" t="s">
        <v>3731</v>
      </c>
      <c r="H623" s="103" t="s">
        <v>3745</v>
      </c>
      <c r="I623" s="103" t="s">
        <v>3750</v>
      </c>
      <c r="J623" s="101"/>
      <c r="K623" s="101"/>
      <c r="L623" s="101"/>
      <c r="M623" s="101"/>
      <c r="N623" s="101"/>
      <c r="O623" s="101"/>
      <c r="P623" s="101"/>
      <c r="Q623" s="101">
        <v>1</v>
      </c>
    </row>
    <row r="624" spans="1:17" ht="14.25" thickBot="1" x14ac:dyDescent="0.2">
      <c r="A624" s="96">
        <v>2535</v>
      </c>
      <c r="B624" s="96" t="s">
        <v>2803</v>
      </c>
      <c r="C624" s="96">
        <v>2535</v>
      </c>
      <c r="D624" s="97" t="s">
        <v>721</v>
      </c>
      <c r="E624" s="97" t="s">
        <v>736</v>
      </c>
      <c r="F624" s="98" t="s">
        <v>3181</v>
      </c>
      <c r="G624" s="102" t="s">
        <v>3731</v>
      </c>
      <c r="H624" s="103" t="s">
        <v>3745</v>
      </c>
      <c r="I624" s="103" t="s">
        <v>3751</v>
      </c>
      <c r="J624" s="101"/>
      <c r="K624" s="101"/>
      <c r="L624" s="101"/>
      <c r="M624" s="101"/>
      <c r="N624" s="101"/>
      <c r="O624" s="101"/>
      <c r="P624" s="101"/>
      <c r="Q624" s="101">
        <v>1</v>
      </c>
    </row>
    <row r="625" spans="1:17" ht="14.25" thickBot="1" x14ac:dyDescent="0.2">
      <c r="A625" s="96">
        <v>2591</v>
      </c>
      <c r="B625" s="96" t="s">
        <v>1766</v>
      </c>
      <c r="C625" s="96">
        <v>2591</v>
      </c>
      <c r="D625" s="97" t="s">
        <v>721</v>
      </c>
      <c r="E625" s="97" t="s">
        <v>736</v>
      </c>
      <c r="F625" s="98" t="s">
        <v>3181</v>
      </c>
      <c r="G625" s="102" t="s">
        <v>3731</v>
      </c>
      <c r="H625" s="103" t="s">
        <v>3752</v>
      </c>
      <c r="I625" s="103" t="s">
        <v>3753</v>
      </c>
      <c r="J625" s="101"/>
      <c r="K625" s="101"/>
      <c r="L625" s="101"/>
      <c r="M625" s="101"/>
      <c r="N625" s="101"/>
      <c r="O625" s="101"/>
      <c r="P625" s="101"/>
      <c r="Q625" s="101">
        <v>1</v>
      </c>
    </row>
    <row r="626" spans="1:17" ht="14.25" thickBot="1" x14ac:dyDescent="0.2">
      <c r="A626" s="96">
        <v>2592</v>
      </c>
      <c r="B626" s="96" t="s">
        <v>2170</v>
      </c>
      <c r="C626" s="96">
        <v>2592</v>
      </c>
      <c r="D626" s="97" t="s">
        <v>721</v>
      </c>
      <c r="E626" s="97" t="s">
        <v>736</v>
      </c>
      <c r="F626" s="98" t="s">
        <v>3181</v>
      </c>
      <c r="G626" s="102" t="s">
        <v>3731</v>
      </c>
      <c r="H626" s="103" t="s">
        <v>3752</v>
      </c>
      <c r="I626" s="103" t="s">
        <v>3754</v>
      </c>
      <c r="J626" s="101"/>
      <c r="K626" s="101"/>
      <c r="L626" s="101"/>
      <c r="M626" s="101"/>
      <c r="N626" s="101"/>
      <c r="O626" s="101"/>
      <c r="P626" s="101"/>
      <c r="Q626" s="101">
        <v>1</v>
      </c>
    </row>
    <row r="627" spans="1:17" ht="14.25" thickBot="1" x14ac:dyDescent="0.2">
      <c r="A627" s="96">
        <v>2593</v>
      </c>
      <c r="B627" s="96" t="s">
        <v>2504</v>
      </c>
      <c r="C627" s="96">
        <v>2593</v>
      </c>
      <c r="D627" s="97" t="s">
        <v>721</v>
      </c>
      <c r="E627" s="97" t="s">
        <v>736</v>
      </c>
      <c r="F627" s="98" t="s">
        <v>3181</v>
      </c>
      <c r="G627" s="102" t="s">
        <v>3731</v>
      </c>
      <c r="H627" s="103" t="s">
        <v>3752</v>
      </c>
      <c r="I627" s="103" t="s">
        <v>3755</v>
      </c>
      <c r="J627" s="101"/>
      <c r="K627" s="101"/>
      <c r="L627" s="101"/>
      <c r="M627" s="101"/>
      <c r="N627" s="101"/>
      <c r="O627" s="101"/>
      <c r="P627" s="101"/>
      <c r="Q627" s="101">
        <v>1</v>
      </c>
    </row>
    <row r="628" spans="1:17" ht="14.25" thickBot="1" x14ac:dyDescent="0.2">
      <c r="A628" s="96">
        <v>2594</v>
      </c>
      <c r="B628" s="96" t="s">
        <v>2689</v>
      </c>
      <c r="C628" s="96">
        <v>2594</v>
      </c>
      <c r="D628" s="97" t="s">
        <v>721</v>
      </c>
      <c r="E628" s="97" t="s">
        <v>736</v>
      </c>
      <c r="F628" s="98" t="s">
        <v>3181</v>
      </c>
      <c r="G628" s="102" t="s">
        <v>3731</v>
      </c>
      <c r="H628" s="103" t="s">
        <v>3752</v>
      </c>
      <c r="I628" s="103" t="s">
        <v>3756</v>
      </c>
      <c r="J628" s="101"/>
      <c r="K628" s="101"/>
      <c r="L628" s="101"/>
      <c r="M628" s="101"/>
      <c r="N628" s="101"/>
      <c r="O628" s="101"/>
      <c r="P628" s="101"/>
      <c r="Q628" s="101">
        <v>1</v>
      </c>
    </row>
    <row r="629" spans="1:17" ht="14.25" thickBot="1" x14ac:dyDescent="0.2">
      <c r="A629" s="96">
        <v>2595</v>
      </c>
      <c r="B629" s="96" t="s">
        <v>2804</v>
      </c>
      <c r="C629" s="96">
        <v>2595</v>
      </c>
      <c r="D629" s="97" t="s">
        <v>721</v>
      </c>
      <c r="E629" s="97" t="s">
        <v>736</v>
      </c>
      <c r="F629" s="98" t="s">
        <v>3181</v>
      </c>
      <c r="G629" s="102" t="s">
        <v>3731</v>
      </c>
      <c r="H629" s="103" t="s">
        <v>3752</v>
      </c>
      <c r="I629" s="103" t="s">
        <v>3757</v>
      </c>
      <c r="J629" s="101"/>
      <c r="K629" s="101"/>
      <c r="L629" s="101"/>
      <c r="M629" s="101"/>
      <c r="N629" s="101"/>
      <c r="O629" s="101"/>
      <c r="P629" s="101"/>
      <c r="Q629" s="101">
        <v>1</v>
      </c>
    </row>
    <row r="630" spans="1:17" ht="14.25" thickBot="1" x14ac:dyDescent="0.2">
      <c r="A630" s="96">
        <v>2596</v>
      </c>
      <c r="B630" s="96" t="s">
        <v>2873</v>
      </c>
      <c r="C630" s="96">
        <v>2596</v>
      </c>
      <c r="D630" s="97" t="s">
        <v>721</v>
      </c>
      <c r="E630" s="97" t="s">
        <v>736</v>
      </c>
      <c r="F630" s="98" t="s">
        <v>3181</v>
      </c>
      <c r="G630" s="102" t="s">
        <v>3731</v>
      </c>
      <c r="H630" s="103" t="s">
        <v>3752</v>
      </c>
      <c r="I630" s="103" t="s">
        <v>3758</v>
      </c>
      <c r="J630" s="101"/>
      <c r="K630" s="101"/>
      <c r="L630" s="101"/>
      <c r="M630" s="101"/>
      <c r="N630" s="101"/>
      <c r="O630" s="101"/>
      <c r="P630" s="101"/>
      <c r="Q630" s="101">
        <v>1</v>
      </c>
    </row>
    <row r="631" spans="1:17" ht="14.25" thickBot="1" x14ac:dyDescent="0.2">
      <c r="A631" s="96">
        <v>2599</v>
      </c>
      <c r="B631" s="96" t="s">
        <v>2920</v>
      </c>
      <c r="C631" s="96">
        <v>2599</v>
      </c>
      <c r="D631" s="97" t="s">
        <v>721</v>
      </c>
      <c r="E631" s="97" t="s">
        <v>736</v>
      </c>
      <c r="F631" s="98" t="s">
        <v>3181</v>
      </c>
      <c r="G631" s="102" t="s">
        <v>3731</v>
      </c>
      <c r="H631" s="103" t="s">
        <v>3752</v>
      </c>
      <c r="I631" s="103" t="s">
        <v>3759</v>
      </c>
      <c r="J631" s="101"/>
      <c r="K631" s="101"/>
      <c r="L631" s="101"/>
      <c r="M631" s="101"/>
      <c r="N631" s="101"/>
      <c r="O631" s="101"/>
      <c r="P631" s="101"/>
      <c r="Q631" s="101">
        <v>1</v>
      </c>
    </row>
    <row r="632" spans="1:17" ht="14.25" thickBot="1" x14ac:dyDescent="0.2">
      <c r="A632" s="96">
        <v>2600</v>
      </c>
      <c r="B632" s="96" t="s">
        <v>1767</v>
      </c>
      <c r="C632" s="96">
        <v>2600</v>
      </c>
      <c r="D632" s="97" t="s">
        <v>721</v>
      </c>
      <c r="E632" s="97" t="s">
        <v>736</v>
      </c>
      <c r="F632" s="98" t="s">
        <v>3181</v>
      </c>
      <c r="G632" s="102" t="s">
        <v>3760</v>
      </c>
      <c r="H632" s="103" t="s">
        <v>3761</v>
      </c>
      <c r="I632" s="103" t="s">
        <v>3762</v>
      </c>
      <c r="J632" s="101"/>
      <c r="K632" s="101"/>
      <c r="L632" s="101"/>
      <c r="M632" s="101"/>
      <c r="N632" s="101"/>
      <c r="O632" s="101"/>
      <c r="P632" s="101"/>
      <c r="Q632" s="101">
        <v>1</v>
      </c>
    </row>
    <row r="633" spans="1:17" ht="14.25" thickBot="1" x14ac:dyDescent="0.2">
      <c r="A633" s="96">
        <v>2609</v>
      </c>
      <c r="B633" s="96" t="s">
        <v>2171</v>
      </c>
      <c r="C633" s="96">
        <v>2609</v>
      </c>
      <c r="D633" s="97" t="s">
        <v>721</v>
      </c>
      <c r="E633" s="97" t="s">
        <v>736</v>
      </c>
      <c r="F633" s="98" t="s">
        <v>3181</v>
      </c>
      <c r="G633" s="99" t="s">
        <v>3760</v>
      </c>
      <c r="H633" s="100" t="s">
        <v>3761</v>
      </c>
      <c r="I633" s="100" t="s">
        <v>3763</v>
      </c>
      <c r="J633" s="101"/>
      <c r="K633" s="101"/>
      <c r="L633" s="101"/>
      <c r="M633" s="101"/>
      <c r="N633" s="101"/>
      <c r="O633" s="101"/>
      <c r="P633" s="101"/>
      <c r="Q633" s="101">
        <v>1</v>
      </c>
    </row>
    <row r="634" spans="1:17" ht="14.25" thickBot="1" x14ac:dyDescent="0.2">
      <c r="A634" s="96">
        <v>2611</v>
      </c>
      <c r="B634" s="96" t="s">
        <v>1768</v>
      </c>
      <c r="C634" s="96">
        <v>2611</v>
      </c>
      <c r="D634" s="97" t="s">
        <v>721</v>
      </c>
      <c r="E634" s="97" t="s">
        <v>736</v>
      </c>
      <c r="F634" s="98" t="s">
        <v>3181</v>
      </c>
      <c r="G634" s="102" t="s">
        <v>3760</v>
      </c>
      <c r="H634" s="103" t="s">
        <v>3764</v>
      </c>
      <c r="I634" s="103" t="s">
        <v>3765</v>
      </c>
      <c r="J634" s="101"/>
      <c r="K634" s="101"/>
      <c r="L634" s="101"/>
      <c r="M634" s="101"/>
      <c r="N634" s="101"/>
      <c r="O634" s="101"/>
      <c r="P634" s="101"/>
      <c r="Q634" s="101">
        <v>1</v>
      </c>
    </row>
    <row r="635" spans="1:17" ht="14.25" thickBot="1" x14ac:dyDescent="0.2">
      <c r="A635" s="96">
        <v>2621</v>
      </c>
      <c r="B635" s="96" t="s">
        <v>1311</v>
      </c>
      <c r="C635" s="96">
        <v>2621</v>
      </c>
      <c r="D635" s="97" t="s">
        <v>721</v>
      </c>
      <c r="E635" s="97" t="s">
        <v>736</v>
      </c>
      <c r="F635" s="98" t="s">
        <v>3181</v>
      </c>
      <c r="G635" s="102" t="s">
        <v>3760</v>
      </c>
      <c r="H635" s="103" t="s">
        <v>3766</v>
      </c>
      <c r="I635" s="103" t="s">
        <v>3767</v>
      </c>
      <c r="J635" s="101"/>
      <c r="K635" s="101"/>
      <c r="L635" s="101"/>
      <c r="M635" s="101"/>
      <c r="N635" s="101"/>
      <c r="O635" s="101"/>
      <c r="P635" s="101"/>
      <c r="Q635" s="101">
        <v>1</v>
      </c>
    </row>
    <row r="636" spans="1:17" ht="14.25" thickBot="1" x14ac:dyDescent="0.2">
      <c r="A636" s="96">
        <v>2631</v>
      </c>
      <c r="B636" s="96" t="s">
        <v>1769</v>
      </c>
      <c r="C636" s="96">
        <v>2631</v>
      </c>
      <c r="D636" s="97" t="s">
        <v>721</v>
      </c>
      <c r="E636" s="97" t="s">
        <v>736</v>
      </c>
      <c r="F636" s="98" t="s">
        <v>3181</v>
      </c>
      <c r="G636" s="102" t="s">
        <v>3760</v>
      </c>
      <c r="H636" s="103" t="s">
        <v>3768</v>
      </c>
      <c r="I636" s="103" t="s">
        <v>3769</v>
      </c>
      <c r="J636" s="101"/>
      <c r="K636" s="101"/>
      <c r="L636" s="101"/>
      <c r="M636" s="101"/>
      <c r="N636" s="101"/>
      <c r="O636" s="101"/>
      <c r="P636" s="101"/>
      <c r="Q636" s="101">
        <v>1</v>
      </c>
    </row>
    <row r="637" spans="1:17" ht="14.25" thickBot="1" x14ac:dyDescent="0.2">
      <c r="A637" s="96">
        <v>2632</v>
      </c>
      <c r="B637" s="96" t="s">
        <v>2172</v>
      </c>
      <c r="C637" s="96">
        <v>2632</v>
      </c>
      <c r="D637" s="97" t="s">
        <v>721</v>
      </c>
      <c r="E637" s="97" t="s">
        <v>736</v>
      </c>
      <c r="F637" s="98" t="s">
        <v>3181</v>
      </c>
      <c r="G637" s="102" t="s">
        <v>3760</v>
      </c>
      <c r="H637" s="103" t="s">
        <v>3768</v>
      </c>
      <c r="I637" s="103" t="s">
        <v>3770</v>
      </c>
      <c r="J637" s="101"/>
      <c r="K637" s="101"/>
      <c r="L637" s="101"/>
      <c r="M637" s="101"/>
      <c r="N637" s="101"/>
      <c r="O637" s="101"/>
      <c r="P637" s="101"/>
      <c r="Q637" s="101">
        <v>1</v>
      </c>
    </row>
    <row r="638" spans="1:17" ht="14.25" thickBot="1" x14ac:dyDescent="0.2">
      <c r="A638" s="96">
        <v>2633</v>
      </c>
      <c r="B638" s="96" t="s">
        <v>2505</v>
      </c>
      <c r="C638" s="96">
        <v>2633</v>
      </c>
      <c r="D638" s="97" t="s">
        <v>721</v>
      </c>
      <c r="E638" s="97" t="s">
        <v>736</v>
      </c>
      <c r="F638" s="98" t="s">
        <v>3181</v>
      </c>
      <c r="G638" s="102" t="s">
        <v>3760</v>
      </c>
      <c r="H638" s="103" t="s">
        <v>3768</v>
      </c>
      <c r="I638" s="103" t="s">
        <v>3771</v>
      </c>
      <c r="J638" s="101"/>
      <c r="K638" s="101"/>
      <c r="L638" s="101"/>
      <c r="M638" s="101"/>
      <c r="N638" s="101"/>
      <c r="O638" s="101"/>
      <c r="P638" s="101"/>
      <c r="Q638" s="101">
        <v>1</v>
      </c>
    </row>
    <row r="639" spans="1:17" ht="14.25" thickBot="1" x14ac:dyDescent="0.2">
      <c r="A639" s="96">
        <v>2634</v>
      </c>
      <c r="B639" s="96" t="s">
        <v>2690</v>
      </c>
      <c r="C639" s="96">
        <v>2634</v>
      </c>
      <c r="D639" s="97" t="s">
        <v>721</v>
      </c>
      <c r="E639" s="97" t="s">
        <v>736</v>
      </c>
      <c r="F639" s="98" t="s">
        <v>3181</v>
      </c>
      <c r="G639" s="102" t="s">
        <v>3760</v>
      </c>
      <c r="H639" s="103" t="s">
        <v>3768</v>
      </c>
      <c r="I639" s="103" t="s">
        <v>3772</v>
      </c>
      <c r="J639" s="101"/>
      <c r="K639" s="101"/>
      <c r="L639" s="101"/>
      <c r="M639" s="101"/>
      <c r="N639" s="101"/>
      <c r="O639" s="101"/>
      <c r="P639" s="101"/>
      <c r="Q639" s="101">
        <v>1</v>
      </c>
    </row>
    <row r="640" spans="1:17" ht="14.25" thickBot="1" x14ac:dyDescent="0.2">
      <c r="A640" s="96">
        <v>2635</v>
      </c>
      <c r="B640" s="96" t="s">
        <v>2805</v>
      </c>
      <c r="C640" s="96">
        <v>2635</v>
      </c>
      <c r="D640" s="97" t="s">
        <v>721</v>
      </c>
      <c r="E640" s="97" t="s">
        <v>736</v>
      </c>
      <c r="F640" s="98" t="s">
        <v>3181</v>
      </c>
      <c r="G640" s="102" t="s">
        <v>3760</v>
      </c>
      <c r="H640" s="103" t="s">
        <v>3768</v>
      </c>
      <c r="I640" s="103" t="s">
        <v>3773</v>
      </c>
      <c r="J640" s="101"/>
      <c r="K640" s="101"/>
      <c r="L640" s="101"/>
      <c r="M640" s="101"/>
      <c r="N640" s="101"/>
      <c r="O640" s="101"/>
      <c r="P640" s="101"/>
      <c r="Q640" s="101">
        <v>1</v>
      </c>
    </row>
    <row r="641" spans="1:17" ht="14.25" thickBot="1" x14ac:dyDescent="0.2">
      <c r="A641" s="96">
        <v>2641</v>
      </c>
      <c r="B641" s="96" t="s">
        <v>1770</v>
      </c>
      <c r="C641" s="96">
        <v>2641</v>
      </c>
      <c r="D641" s="97" t="s">
        <v>721</v>
      </c>
      <c r="E641" s="97" t="s">
        <v>736</v>
      </c>
      <c r="F641" s="98" t="s">
        <v>3181</v>
      </c>
      <c r="G641" s="102" t="s">
        <v>3760</v>
      </c>
      <c r="H641" s="103" t="s">
        <v>3774</v>
      </c>
      <c r="I641" s="103" t="s">
        <v>3775</v>
      </c>
      <c r="J641" s="101"/>
      <c r="K641" s="101"/>
      <c r="L641" s="101"/>
      <c r="M641" s="101"/>
      <c r="N641" s="101"/>
      <c r="O641" s="101"/>
      <c r="P641" s="101"/>
      <c r="Q641" s="101">
        <v>1</v>
      </c>
    </row>
    <row r="642" spans="1:17" ht="14.25" thickBot="1" x14ac:dyDescent="0.2">
      <c r="A642" s="96">
        <v>2642</v>
      </c>
      <c r="B642" s="96" t="s">
        <v>2173</v>
      </c>
      <c r="C642" s="96">
        <v>2642</v>
      </c>
      <c r="D642" s="97" t="s">
        <v>721</v>
      </c>
      <c r="E642" s="97" t="s">
        <v>736</v>
      </c>
      <c r="F642" s="98" t="s">
        <v>3181</v>
      </c>
      <c r="G642" s="102" t="s">
        <v>3760</v>
      </c>
      <c r="H642" s="103" t="s">
        <v>3774</v>
      </c>
      <c r="I642" s="103" t="s">
        <v>3776</v>
      </c>
      <c r="J642" s="101"/>
      <c r="K642" s="101"/>
      <c r="L642" s="101"/>
      <c r="M642" s="101"/>
      <c r="N642" s="101"/>
      <c r="O642" s="101"/>
      <c r="P642" s="101"/>
      <c r="Q642" s="101">
        <v>1</v>
      </c>
    </row>
    <row r="643" spans="1:17" ht="14.25" thickBot="1" x14ac:dyDescent="0.2">
      <c r="A643" s="96">
        <v>2643</v>
      </c>
      <c r="B643" s="96" t="s">
        <v>2506</v>
      </c>
      <c r="C643" s="96">
        <v>2643</v>
      </c>
      <c r="D643" s="97" t="s">
        <v>721</v>
      </c>
      <c r="E643" s="97" t="s">
        <v>736</v>
      </c>
      <c r="F643" s="98" t="s">
        <v>3181</v>
      </c>
      <c r="G643" s="102" t="s">
        <v>3760</v>
      </c>
      <c r="H643" s="103" t="s">
        <v>3774</v>
      </c>
      <c r="I643" s="103" t="s">
        <v>3777</v>
      </c>
      <c r="J643" s="101"/>
      <c r="K643" s="101"/>
      <c r="L643" s="101"/>
      <c r="M643" s="101"/>
      <c r="N643" s="101"/>
      <c r="O643" s="101"/>
      <c r="P643" s="101"/>
      <c r="Q643" s="101">
        <v>1</v>
      </c>
    </row>
    <row r="644" spans="1:17" ht="14.25" thickBot="1" x14ac:dyDescent="0.2">
      <c r="A644" s="96">
        <v>2644</v>
      </c>
      <c r="B644" s="96" t="s">
        <v>2691</v>
      </c>
      <c r="C644" s="96">
        <v>2644</v>
      </c>
      <c r="D644" s="97" t="s">
        <v>721</v>
      </c>
      <c r="E644" s="97" t="s">
        <v>736</v>
      </c>
      <c r="F644" s="98" t="s">
        <v>3181</v>
      </c>
      <c r="G644" s="102" t="s">
        <v>3760</v>
      </c>
      <c r="H644" s="103" t="s">
        <v>3774</v>
      </c>
      <c r="I644" s="103" t="s">
        <v>3778</v>
      </c>
      <c r="J644" s="101"/>
      <c r="K644" s="101"/>
      <c r="L644" s="101"/>
      <c r="M644" s="101"/>
      <c r="N644" s="101"/>
      <c r="O644" s="101"/>
      <c r="P644" s="101"/>
      <c r="Q644" s="101">
        <v>1</v>
      </c>
    </row>
    <row r="645" spans="1:17" ht="14.25" thickBot="1" x14ac:dyDescent="0.2">
      <c r="A645" s="96">
        <v>2645</v>
      </c>
      <c r="B645" s="96" t="s">
        <v>2806</v>
      </c>
      <c r="C645" s="96">
        <v>2645</v>
      </c>
      <c r="D645" s="97" t="s">
        <v>721</v>
      </c>
      <c r="E645" s="97" t="s">
        <v>736</v>
      </c>
      <c r="F645" s="98" t="s">
        <v>3181</v>
      </c>
      <c r="G645" s="102" t="s">
        <v>3760</v>
      </c>
      <c r="H645" s="103" t="s">
        <v>3774</v>
      </c>
      <c r="I645" s="103" t="s">
        <v>3779</v>
      </c>
      <c r="J645" s="101"/>
      <c r="K645" s="101"/>
      <c r="L645" s="101"/>
      <c r="M645" s="101"/>
      <c r="N645" s="101"/>
      <c r="O645" s="101"/>
      <c r="P645" s="101"/>
      <c r="Q645" s="101">
        <v>1</v>
      </c>
    </row>
    <row r="646" spans="1:17" ht="14.25" thickBot="1" x14ac:dyDescent="0.2">
      <c r="A646" s="96">
        <v>2651</v>
      </c>
      <c r="B646" s="96" t="s">
        <v>1771</v>
      </c>
      <c r="C646" s="96">
        <v>2651</v>
      </c>
      <c r="D646" s="97" t="s">
        <v>721</v>
      </c>
      <c r="E646" s="97" t="s">
        <v>736</v>
      </c>
      <c r="F646" s="98" t="s">
        <v>3181</v>
      </c>
      <c r="G646" s="102" t="s">
        <v>3760</v>
      </c>
      <c r="H646" s="103" t="s">
        <v>3780</v>
      </c>
      <c r="I646" s="103" t="s">
        <v>3781</v>
      </c>
      <c r="J646" s="101"/>
      <c r="K646" s="101"/>
      <c r="L646" s="101"/>
      <c r="M646" s="101"/>
      <c r="N646" s="101"/>
      <c r="O646" s="101"/>
      <c r="P646" s="101"/>
      <c r="Q646" s="101">
        <v>1</v>
      </c>
    </row>
    <row r="647" spans="1:17" ht="14.25" thickBot="1" x14ac:dyDescent="0.2">
      <c r="A647" s="96">
        <v>2652</v>
      </c>
      <c r="B647" s="96" t="s">
        <v>2174</v>
      </c>
      <c r="C647" s="96">
        <v>2652</v>
      </c>
      <c r="D647" s="97" t="s">
        <v>721</v>
      </c>
      <c r="E647" s="97" t="s">
        <v>736</v>
      </c>
      <c r="F647" s="98" t="s">
        <v>3181</v>
      </c>
      <c r="G647" s="102" t="s">
        <v>3760</v>
      </c>
      <c r="H647" s="103" t="s">
        <v>3780</v>
      </c>
      <c r="I647" s="103" t="s">
        <v>3782</v>
      </c>
      <c r="J647" s="101"/>
      <c r="K647" s="101"/>
      <c r="L647" s="101"/>
      <c r="M647" s="101"/>
      <c r="N647" s="101"/>
      <c r="O647" s="101"/>
      <c r="P647" s="101"/>
      <c r="Q647" s="101">
        <v>1</v>
      </c>
    </row>
    <row r="648" spans="1:17" ht="14.25" thickBot="1" x14ac:dyDescent="0.2">
      <c r="A648" s="96">
        <v>2653</v>
      </c>
      <c r="B648" s="96" t="s">
        <v>2507</v>
      </c>
      <c r="C648" s="96">
        <v>2653</v>
      </c>
      <c r="D648" s="97" t="s">
        <v>721</v>
      </c>
      <c r="E648" s="97" t="s">
        <v>736</v>
      </c>
      <c r="F648" s="98" t="s">
        <v>3181</v>
      </c>
      <c r="G648" s="102" t="s">
        <v>3760</v>
      </c>
      <c r="H648" s="103" t="s">
        <v>3780</v>
      </c>
      <c r="I648" s="103" t="s">
        <v>3783</v>
      </c>
      <c r="J648" s="101"/>
      <c r="K648" s="101"/>
      <c r="L648" s="101"/>
      <c r="M648" s="101"/>
      <c r="N648" s="101"/>
      <c r="O648" s="101"/>
      <c r="P648" s="101"/>
      <c r="Q648" s="101">
        <v>1</v>
      </c>
    </row>
    <row r="649" spans="1:17" ht="14.25" thickBot="1" x14ac:dyDescent="0.2">
      <c r="A649" s="96">
        <v>2661</v>
      </c>
      <c r="B649" s="96" t="s">
        <v>1772</v>
      </c>
      <c r="C649" s="96">
        <v>2661</v>
      </c>
      <c r="D649" s="97" t="s">
        <v>721</v>
      </c>
      <c r="E649" s="97" t="s">
        <v>736</v>
      </c>
      <c r="F649" s="98" t="s">
        <v>3181</v>
      </c>
      <c r="G649" s="102" t="s">
        <v>3760</v>
      </c>
      <c r="H649" s="103" t="s">
        <v>3784</v>
      </c>
      <c r="I649" s="103" t="s">
        <v>3785</v>
      </c>
      <c r="J649" s="101"/>
      <c r="K649" s="101"/>
      <c r="L649" s="101"/>
      <c r="M649" s="101"/>
      <c r="N649" s="101"/>
      <c r="O649" s="101"/>
      <c r="P649" s="101"/>
      <c r="Q649" s="101">
        <v>1</v>
      </c>
    </row>
    <row r="650" spans="1:17" ht="14.25" thickBot="1" x14ac:dyDescent="0.2">
      <c r="A650" s="96">
        <v>2662</v>
      </c>
      <c r="B650" s="96" t="s">
        <v>2175</v>
      </c>
      <c r="C650" s="96">
        <v>2662</v>
      </c>
      <c r="D650" s="97" t="s">
        <v>721</v>
      </c>
      <c r="E650" s="97" t="s">
        <v>736</v>
      </c>
      <c r="F650" s="98" t="s">
        <v>3181</v>
      </c>
      <c r="G650" s="102" t="s">
        <v>3760</v>
      </c>
      <c r="H650" s="103" t="s">
        <v>3784</v>
      </c>
      <c r="I650" s="103" t="s">
        <v>3786</v>
      </c>
      <c r="J650" s="101"/>
      <c r="K650" s="101"/>
      <c r="L650" s="101"/>
      <c r="M650" s="101"/>
      <c r="N650" s="101"/>
      <c r="O650" s="101"/>
      <c r="P650" s="101"/>
      <c r="Q650" s="101">
        <v>1</v>
      </c>
    </row>
    <row r="651" spans="1:17" ht="14.25" thickBot="1" x14ac:dyDescent="0.2">
      <c r="A651" s="96">
        <v>2663</v>
      </c>
      <c r="B651" s="96" t="s">
        <v>2508</v>
      </c>
      <c r="C651" s="96">
        <v>2663</v>
      </c>
      <c r="D651" s="97" t="s">
        <v>721</v>
      </c>
      <c r="E651" s="97" t="s">
        <v>736</v>
      </c>
      <c r="F651" s="98" t="s">
        <v>3181</v>
      </c>
      <c r="G651" s="102" t="s">
        <v>3760</v>
      </c>
      <c r="H651" s="103" t="s">
        <v>3784</v>
      </c>
      <c r="I651" s="103" t="s">
        <v>3787</v>
      </c>
      <c r="J651" s="101"/>
      <c r="K651" s="101"/>
      <c r="L651" s="101"/>
      <c r="M651" s="101"/>
      <c r="N651" s="101"/>
      <c r="O651" s="101"/>
      <c r="P651" s="101"/>
      <c r="Q651" s="101">
        <v>1</v>
      </c>
    </row>
    <row r="652" spans="1:17" ht="14.25" thickBot="1" x14ac:dyDescent="0.2">
      <c r="A652" s="96">
        <v>2664</v>
      </c>
      <c r="B652" s="96" t="s">
        <v>2692</v>
      </c>
      <c r="C652" s="96">
        <v>2664</v>
      </c>
      <c r="D652" s="97" t="s">
        <v>721</v>
      </c>
      <c r="E652" s="97" t="s">
        <v>736</v>
      </c>
      <c r="F652" s="98" t="s">
        <v>3181</v>
      </c>
      <c r="G652" s="102" t="s">
        <v>3760</v>
      </c>
      <c r="H652" s="103" t="s">
        <v>3784</v>
      </c>
      <c r="I652" s="103" t="s">
        <v>3788</v>
      </c>
      <c r="J652" s="101"/>
      <c r="K652" s="101"/>
      <c r="L652" s="101"/>
      <c r="M652" s="101"/>
      <c r="N652" s="101"/>
      <c r="O652" s="101"/>
      <c r="P652" s="101"/>
      <c r="Q652" s="101">
        <v>1</v>
      </c>
    </row>
    <row r="653" spans="1:17" ht="14.25" thickBot="1" x14ac:dyDescent="0.2">
      <c r="A653" s="96">
        <v>2671</v>
      </c>
      <c r="B653" s="96" t="s">
        <v>1773</v>
      </c>
      <c r="C653" s="96">
        <v>2671</v>
      </c>
      <c r="D653" s="97" t="s">
        <v>721</v>
      </c>
      <c r="E653" s="97" t="s">
        <v>736</v>
      </c>
      <c r="F653" s="98" t="s">
        <v>3181</v>
      </c>
      <c r="G653" s="102" t="s">
        <v>3760</v>
      </c>
      <c r="H653" s="103" t="s">
        <v>3789</v>
      </c>
      <c r="I653" s="103" t="s">
        <v>3790</v>
      </c>
      <c r="J653" s="101"/>
      <c r="K653" s="101"/>
      <c r="L653" s="101"/>
      <c r="M653" s="101"/>
      <c r="N653" s="101"/>
      <c r="O653" s="101"/>
      <c r="P653" s="101"/>
      <c r="Q653" s="101">
        <v>1</v>
      </c>
    </row>
    <row r="654" spans="1:17" ht="14.25" thickBot="1" x14ac:dyDescent="0.2">
      <c r="A654" s="96">
        <v>2672</v>
      </c>
      <c r="B654" s="96" t="s">
        <v>2176</v>
      </c>
      <c r="C654" s="96">
        <v>2672</v>
      </c>
      <c r="D654" s="97" t="s">
        <v>721</v>
      </c>
      <c r="E654" s="97" t="s">
        <v>736</v>
      </c>
      <c r="F654" s="98" t="s">
        <v>3181</v>
      </c>
      <c r="G654" s="102" t="s">
        <v>3760</v>
      </c>
      <c r="H654" s="103" t="s">
        <v>3789</v>
      </c>
      <c r="I654" s="103" t="s">
        <v>3791</v>
      </c>
      <c r="J654" s="101"/>
      <c r="K654" s="101"/>
      <c r="L654" s="101"/>
      <c r="M654" s="101"/>
      <c r="N654" s="101"/>
      <c r="O654" s="101"/>
      <c r="P654" s="101"/>
      <c r="Q654" s="101">
        <v>1</v>
      </c>
    </row>
    <row r="655" spans="1:17" ht="14.25" thickBot="1" x14ac:dyDescent="0.2">
      <c r="A655" s="96">
        <v>2691</v>
      </c>
      <c r="B655" s="96" t="s">
        <v>1774</v>
      </c>
      <c r="C655" s="96">
        <v>2691</v>
      </c>
      <c r="D655" s="97" t="s">
        <v>721</v>
      </c>
      <c r="E655" s="97" t="s">
        <v>736</v>
      </c>
      <c r="F655" s="98" t="s">
        <v>3181</v>
      </c>
      <c r="G655" s="102" t="s">
        <v>3760</v>
      </c>
      <c r="H655" s="103" t="s">
        <v>3792</v>
      </c>
      <c r="I655" s="103" t="s">
        <v>3793</v>
      </c>
      <c r="J655" s="101"/>
      <c r="K655" s="101"/>
      <c r="L655" s="101"/>
      <c r="M655" s="101"/>
      <c r="N655" s="101"/>
      <c r="O655" s="101"/>
      <c r="P655" s="101"/>
      <c r="Q655" s="101">
        <v>1</v>
      </c>
    </row>
    <row r="656" spans="1:17" ht="14.25" thickBot="1" x14ac:dyDescent="0.2">
      <c r="A656" s="96">
        <v>2692</v>
      </c>
      <c r="B656" s="96" t="s">
        <v>2177</v>
      </c>
      <c r="C656" s="96">
        <v>2692</v>
      </c>
      <c r="D656" s="97" t="s">
        <v>721</v>
      </c>
      <c r="E656" s="97" t="s">
        <v>736</v>
      </c>
      <c r="F656" s="98" t="s">
        <v>3181</v>
      </c>
      <c r="G656" s="99" t="s">
        <v>3760</v>
      </c>
      <c r="H656" s="100" t="s">
        <v>3792</v>
      </c>
      <c r="I656" s="100" t="s">
        <v>3794</v>
      </c>
      <c r="J656" s="101"/>
      <c r="K656" s="101"/>
      <c r="L656" s="101"/>
      <c r="M656" s="101"/>
      <c r="N656" s="101"/>
      <c r="O656" s="101"/>
      <c r="P656" s="101"/>
      <c r="Q656" s="101">
        <v>1</v>
      </c>
    </row>
    <row r="657" spans="1:17" ht="14.25" thickBot="1" x14ac:dyDescent="0.2">
      <c r="A657" s="96">
        <v>2693</v>
      </c>
      <c r="B657" s="96" t="s">
        <v>2509</v>
      </c>
      <c r="C657" s="96">
        <v>2693</v>
      </c>
      <c r="D657" s="97" t="s">
        <v>721</v>
      </c>
      <c r="E657" s="97" t="s">
        <v>736</v>
      </c>
      <c r="F657" s="98" t="s">
        <v>3181</v>
      </c>
      <c r="G657" s="102" t="s">
        <v>3760</v>
      </c>
      <c r="H657" s="103" t="s">
        <v>3792</v>
      </c>
      <c r="I657" s="103" t="s">
        <v>3795</v>
      </c>
      <c r="J657" s="101"/>
      <c r="K657" s="101"/>
      <c r="L657" s="101"/>
      <c r="M657" s="101"/>
      <c r="N657" s="101"/>
      <c r="O657" s="101"/>
      <c r="P657" s="101"/>
      <c r="Q657" s="101">
        <v>1</v>
      </c>
    </row>
    <row r="658" spans="1:17" ht="14.25" thickBot="1" x14ac:dyDescent="0.2">
      <c r="A658" s="96">
        <v>2694</v>
      </c>
      <c r="B658" s="96" t="s">
        <v>2693</v>
      </c>
      <c r="C658" s="96">
        <v>2694</v>
      </c>
      <c r="D658" s="97" t="s">
        <v>721</v>
      </c>
      <c r="E658" s="97" t="s">
        <v>736</v>
      </c>
      <c r="F658" s="98" t="s">
        <v>3181</v>
      </c>
      <c r="G658" s="102" t="s">
        <v>3760</v>
      </c>
      <c r="H658" s="103" t="s">
        <v>3792</v>
      </c>
      <c r="I658" s="103" t="s">
        <v>3796</v>
      </c>
      <c r="J658" s="101"/>
      <c r="K658" s="101"/>
      <c r="L658" s="101"/>
      <c r="M658" s="101"/>
      <c r="N658" s="101"/>
      <c r="O658" s="101"/>
      <c r="P658" s="101"/>
      <c r="Q658" s="101">
        <v>1</v>
      </c>
    </row>
    <row r="659" spans="1:17" ht="14.25" thickBot="1" x14ac:dyDescent="0.2">
      <c r="A659" s="96">
        <v>2699</v>
      </c>
      <c r="B659" s="96" t="s">
        <v>2807</v>
      </c>
      <c r="C659" s="96">
        <v>2699</v>
      </c>
      <c r="D659" s="97" t="s">
        <v>721</v>
      </c>
      <c r="E659" s="97" t="s">
        <v>736</v>
      </c>
      <c r="F659" s="98" t="s">
        <v>3181</v>
      </c>
      <c r="G659" s="102" t="s">
        <v>3760</v>
      </c>
      <c r="H659" s="103" t="s">
        <v>3792</v>
      </c>
      <c r="I659" s="103" t="s">
        <v>3797</v>
      </c>
      <c r="J659" s="101"/>
      <c r="K659" s="101"/>
      <c r="L659" s="101"/>
      <c r="M659" s="101"/>
      <c r="N659" s="101"/>
      <c r="O659" s="101"/>
      <c r="P659" s="101"/>
      <c r="Q659" s="101">
        <v>1</v>
      </c>
    </row>
    <row r="660" spans="1:17" ht="14.25" thickBot="1" x14ac:dyDescent="0.2">
      <c r="A660" s="96">
        <v>2700</v>
      </c>
      <c r="B660" s="96" t="s">
        <v>1775</v>
      </c>
      <c r="C660" s="96">
        <v>2700</v>
      </c>
      <c r="D660" s="97" t="s">
        <v>721</v>
      </c>
      <c r="E660" s="97" t="s">
        <v>736</v>
      </c>
      <c r="F660" s="98" t="s">
        <v>3181</v>
      </c>
      <c r="G660" s="102" t="s">
        <v>3798</v>
      </c>
      <c r="H660" s="103" t="s">
        <v>3799</v>
      </c>
      <c r="I660" s="103" t="s">
        <v>3800</v>
      </c>
      <c r="J660" s="101"/>
      <c r="K660" s="101"/>
      <c r="L660" s="101"/>
      <c r="M660" s="101"/>
      <c r="N660" s="101"/>
      <c r="O660" s="101"/>
      <c r="P660" s="101"/>
      <c r="Q660" s="101">
        <v>1</v>
      </c>
    </row>
    <row r="661" spans="1:17" ht="14.25" thickBot="1" x14ac:dyDescent="0.2">
      <c r="A661" s="96">
        <v>2709</v>
      </c>
      <c r="B661" s="96" t="s">
        <v>2178</v>
      </c>
      <c r="C661" s="96">
        <v>2709</v>
      </c>
      <c r="D661" s="97" t="s">
        <v>721</v>
      </c>
      <c r="E661" s="97" t="s">
        <v>736</v>
      </c>
      <c r="F661" s="98" t="s">
        <v>3181</v>
      </c>
      <c r="G661" s="102" t="s">
        <v>3798</v>
      </c>
      <c r="H661" s="103" t="s">
        <v>3799</v>
      </c>
      <c r="I661" s="103" t="s">
        <v>3801</v>
      </c>
      <c r="J661" s="101"/>
      <c r="K661" s="101"/>
      <c r="L661" s="101"/>
      <c r="M661" s="101"/>
      <c r="N661" s="101"/>
      <c r="O661" s="101"/>
      <c r="P661" s="101"/>
      <c r="Q661" s="101">
        <v>1</v>
      </c>
    </row>
    <row r="662" spans="1:17" ht="14.25" thickBot="1" x14ac:dyDescent="0.2">
      <c r="A662" s="96">
        <v>2711</v>
      </c>
      <c r="B662" s="96" t="s">
        <v>440</v>
      </c>
      <c r="C662" s="96">
        <v>2711</v>
      </c>
      <c r="D662" s="97" t="s">
        <v>721</v>
      </c>
      <c r="E662" s="97" t="s">
        <v>736</v>
      </c>
      <c r="F662" s="98" t="s">
        <v>3181</v>
      </c>
      <c r="G662" s="102" t="s">
        <v>3798</v>
      </c>
      <c r="H662" s="103" t="s">
        <v>3802</v>
      </c>
      <c r="I662" s="103" t="s">
        <v>3803</v>
      </c>
      <c r="J662" s="101"/>
      <c r="K662" s="101"/>
      <c r="L662" s="101"/>
      <c r="M662" s="101"/>
      <c r="N662" s="101"/>
      <c r="O662" s="101"/>
      <c r="P662" s="101"/>
      <c r="Q662" s="101">
        <v>1</v>
      </c>
    </row>
    <row r="663" spans="1:17" ht="14.25" thickBot="1" x14ac:dyDescent="0.2">
      <c r="A663" s="96">
        <v>2719</v>
      </c>
      <c r="B663" s="96" t="s">
        <v>2179</v>
      </c>
      <c r="C663" s="96">
        <v>2719</v>
      </c>
      <c r="D663" s="97" t="s">
        <v>721</v>
      </c>
      <c r="E663" s="97" t="s">
        <v>736</v>
      </c>
      <c r="F663" s="98" t="s">
        <v>3181</v>
      </c>
      <c r="G663" s="102" t="s">
        <v>3798</v>
      </c>
      <c r="H663" s="103" t="s">
        <v>3802</v>
      </c>
      <c r="I663" s="103" t="s">
        <v>3804</v>
      </c>
      <c r="J663" s="101"/>
      <c r="K663" s="101"/>
      <c r="L663" s="101"/>
      <c r="M663" s="101"/>
      <c r="N663" s="101"/>
      <c r="O663" s="101"/>
      <c r="P663" s="101"/>
      <c r="Q663" s="101">
        <v>1</v>
      </c>
    </row>
    <row r="664" spans="1:17" ht="14.25" thickBot="1" x14ac:dyDescent="0.2">
      <c r="A664" s="96">
        <v>2721</v>
      </c>
      <c r="B664" s="96" t="s">
        <v>1776</v>
      </c>
      <c r="C664" s="96">
        <v>2721</v>
      </c>
      <c r="D664" s="97" t="s">
        <v>721</v>
      </c>
      <c r="E664" s="97" t="s">
        <v>736</v>
      </c>
      <c r="F664" s="98" t="s">
        <v>3181</v>
      </c>
      <c r="G664" s="102" t="s">
        <v>3798</v>
      </c>
      <c r="H664" s="103" t="s">
        <v>3805</v>
      </c>
      <c r="I664" s="103" t="s">
        <v>3806</v>
      </c>
      <c r="J664" s="101"/>
      <c r="K664" s="101"/>
      <c r="L664" s="101"/>
      <c r="M664" s="101"/>
      <c r="N664" s="101"/>
      <c r="O664" s="101"/>
      <c r="P664" s="101"/>
      <c r="Q664" s="101">
        <v>1</v>
      </c>
    </row>
    <row r="665" spans="1:17" ht="14.25" thickBot="1" x14ac:dyDescent="0.2">
      <c r="A665" s="96">
        <v>2722</v>
      </c>
      <c r="B665" s="96" t="s">
        <v>2180</v>
      </c>
      <c r="C665" s="96">
        <v>2722</v>
      </c>
      <c r="D665" s="97" t="s">
        <v>721</v>
      </c>
      <c r="E665" s="97" t="s">
        <v>736</v>
      </c>
      <c r="F665" s="98" t="s">
        <v>3181</v>
      </c>
      <c r="G665" s="102" t="s">
        <v>3798</v>
      </c>
      <c r="H665" s="103" t="s">
        <v>3805</v>
      </c>
      <c r="I665" s="103" t="s">
        <v>3807</v>
      </c>
      <c r="J665" s="101"/>
      <c r="K665" s="101"/>
      <c r="L665" s="101"/>
      <c r="M665" s="101"/>
      <c r="N665" s="101"/>
      <c r="O665" s="101"/>
      <c r="P665" s="101"/>
      <c r="Q665" s="101">
        <v>1</v>
      </c>
    </row>
    <row r="666" spans="1:17" ht="14.25" thickBot="1" x14ac:dyDescent="0.2">
      <c r="A666" s="96">
        <v>2723</v>
      </c>
      <c r="B666" s="96" t="s">
        <v>2510</v>
      </c>
      <c r="C666" s="96">
        <v>2723</v>
      </c>
      <c r="D666" s="97" t="s">
        <v>721</v>
      </c>
      <c r="E666" s="97" t="s">
        <v>736</v>
      </c>
      <c r="F666" s="98" t="s">
        <v>3181</v>
      </c>
      <c r="G666" s="102" t="s">
        <v>3798</v>
      </c>
      <c r="H666" s="103" t="s">
        <v>3805</v>
      </c>
      <c r="I666" s="103" t="s">
        <v>3808</v>
      </c>
      <c r="J666" s="101"/>
      <c r="K666" s="101"/>
      <c r="L666" s="101"/>
      <c r="M666" s="101"/>
      <c r="N666" s="101"/>
      <c r="O666" s="101"/>
      <c r="P666" s="101"/>
      <c r="Q666" s="101">
        <v>1</v>
      </c>
    </row>
    <row r="667" spans="1:17" ht="14.25" thickBot="1" x14ac:dyDescent="0.2">
      <c r="A667" s="96">
        <v>2729</v>
      </c>
      <c r="B667" s="96" t="s">
        <v>2694</v>
      </c>
      <c r="C667" s="96">
        <v>2729</v>
      </c>
      <c r="D667" s="97" t="s">
        <v>721</v>
      </c>
      <c r="E667" s="97" t="s">
        <v>736</v>
      </c>
      <c r="F667" s="98" t="s">
        <v>3181</v>
      </c>
      <c r="G667" s="102" t="s">
        <v>3798</v>
      </c>
      <c r="H667" s="103" t="s">
        <v>3805</v>
      </c>
      <c r="I667" s="103" t="s">
        <v>3809</v>
      </c>
      <c r="J667" s="101"/>
      <c r="K667" s="101"/>
      <c r="L667" s="101"/>
      <c r="M667" s="101"/>
      <c r="N667" s="101"/>
      <c r="O667" s="101"/>
      <c r="P667" s="101"/>
      <c r="Q667" s="101">
        <v>1</v>
      </c>
    </row>
    <row r="668" spans="1:17" ht="14.25" thickBot="1" x14ac:dyDescent="0.2">
      <c r="A668" s="96">
        <v>2731</v>
      </c>
      <c r="B668" s="96" t="s">
        <v>1777</v>
      </c>
      <c r="C668" s="96">
        <v>2731</v>
      </c>
      <c r="D668" s="97" t="s">
        <v>721</v>
      </c>
      <c r="E668" s="97" t="s">
        <v>736</v>
      </c>
      <c r="F668" s="98" t="s">
        <v>3181</v>
      </c>
      <c r="G668" s="102" t="s">
        <v>3798</v>
      </c>
      <c r="H668" s="103" t="s">
        <v>3810</v>
      </c>
      <c r="I668" s="103" t="s">
        <v>3811</v>
      </c>
      <c r="J668" s="101"/>
      <c r="K668" s="101"/>
      <c r="L668" s="101"/>
      <c r="M668" s="101"/>
      <c r="N668" s="101"/>
      <c r="O668" s="101"/>
      <c r="P668" s="101"/>
      <c r="Q668" s="101">
        <v>1</v>
      </c>
    </row>
    <row r="669" spans="1:17" ht="14.25" thickBot="1" x14ac:dyDescent="0.2">
      <c r="A669" s="96">
        <v>2732</v>
      </c>
      <c r="B669" s="96" t="s">
        <v>2181</v>
      </c>
      <c r="C669" s="96">
        <v>2732</v>
      </c>
      <c r="D669" s="97" t="s">
        <v>721</v>
      </c>
      <c r="E669" s="97" t="s">
        <v>736</v>
      </c>
      <c r="F669" s="98" t="s">
        <v>3181</v>
      </c>
      <c r="G669" s="102" t="s">
        <v>3798</v>
      </c>
      <c r="H669" s="103" t="s">
        <v>3810</v>
      </c>
      <c r="I669" s="103" t="s">
        <v>3812</v>
      </c>
      <c r="J669" s="101"/>
      <c r="K669" s="101"/>
      <c r="L669" s="101"/>
      <c r="M669" s="101"/>
      <c r="N669" s="101"/>
      <c r="O669" s="101"/>
      <c r="P669" s="101"/>
      <c r="Q669" s="101">
        <v>1</v>
      </c>
    </row>
    <row r="670" spans="1:17" ht="14.25" thickBot="1" x14ac:dyDescent="0.2">
      <c r="A670" s="96">
        <v>2733</v>
      </c>
      <c r="B670" s="96" t="s">
        <v>2511</v>
      </c>
      <c r="C670" s="96">
        <v>2733</v>
      </c>
      <c r="D670" s="97" t="s">
        <v>721</v>
      </c>
      <c r="E670" s="97" t="s">
        <v>736</v>
      </c>
      <c r="F670" s="98" t="s">
        <v>3181</v>
      </c>
      <c r="G670" s="102" t="s">
        <v>3798</v>
      </c>
      <c r="H670" s="103" t="s">
        <v>3810</v>
      </c>
      <c r="I670" s="103" t="s">
        <v>3813</v>
      </c>
      <c r="J670" s="101"/>
      <c r="K670" s="101"/>
      <c r="L670" s="101"/>
      <c r="M670" s="101"/>
      <c r="N670" s="101"/>
      <c r="O670" s="101"/>
      <c r="P670" s="101"/>
      <c r="Q670" s="101">
        <v>1</v>
      </c>
    </row>
    <row r="671" spans="1:17" ht="14.25" thickBot="1" x14ac:dyDescent="0.2">
      <c r="A671" s="96">
        <v>2734</v>
      </c>
      <c r="B671" s="96" t="s">
        <v>2695</v>
      </c>
      <c r="C671" s="96">
        <v>2734</v>
      </c>
      <c r="D671" s="97" t="s">
        <v>721</v>
      </c>
      <c r="E671" s="97" t="s">
        <v>736</v>
      </c>
      <c r="F671" s="98" t="s">
        <v>3181</v>
      </c>
      <c r="G671" s="102" t="s">
        <v>3798</v>
      </c>
      <c r="H671" s="103" t="s">
        <v>3810</v>
      </c>
      <c r="I671" s="103" t="s">
        <v>3814</v>
      </c>
      <c r="J671" s="101"/>
      <c r="K671" s="101"/>
      <c r="L671" s="101"/>
      <c r="M671" s="101"/>
      <c r="N671" s="101"/>
      <c r="O671" s="101"/>
      <c r="P671" s="101"/>
      <c r="Q671" s="101">
        <v>1</v>
      </c>
    </row>
    <row r="672" spans="1:17" ht="14.25" thickBot="1" x14ac:dyDescent="0.2">
      <c r="A672" s="96">
        <v>2735</v>
      </c>
      <c r="B672" s="96" t="s">
        <v>2808</v>
      </c>
      <c r="C672" s="96">
        <v>2735</v>
      </c>
      <c r="D672" s="97" t="s">
        <v>721</v>
      </c>
      <c r="E672" s="97" t="s">
        <v>736</v>
      </c>
      <c r="F672" s="98" t="s">
        <v>3181</v>
      </c>
      <c r="G672" s="102" t="s">
        <v>3798</v>
      </c>
      <c r="H672" s="103" t="s">
        <v>3810</v>
      </c>
      <c r="I672" s="103" t="s">
        <v>3815</v>
      </c>
      <c r="J672" s="101"/>
      <c r="K672" s="101"/>
      <c r="L672" s="101"/>
      <c r="M672" s="101"/>
      <c r="N672" s="101"/>
      <c r="O672" s="101"/>
      <c r="P672" s="101"/>
      <c r="Q672" s="101">
        <v>1</v>
      </c>
    </row>
    <row r="673" spans="1:17" ht="14.25" thickBot="1" x14ac:dyDescent="0.2">
      <c r="A673" s="96">
        <v>2736</v>
      </c>
      <c r="B673" s="96" t="s">
        <v>2874</v>
      </c>
      <c r="C673" s="96">
        <v>2736</v>
      </c>
      <c r="D673" s="97" t="s">
        <v>721</v>
      </c>
      <c r="E673" s="97" t="s">
        <v>736</v>
      </c>
      <c r="F673" s="98" t="s">
        <v>3181</v>
      </c>
      <c r="G673" s="102" t="s">
        <v>3798</v>
      </c>
      <c r="H673" s="103" t="s">
        <v>3810</v>
      </c>
      <c r="I673" s="103" t="s">
        <v>3816</v>
      </c>
      <c r="J673" s="101"/>
      <c r="K673" s="101"/>
      <c r="L673" s="101"/>
      <c r="M673" s="101"/>
      <c r="N673" s="101"/>
      <c r="O673" s="101"/>
      <c r="P673" s="101"/>
      <c r="Q673" s="101">
        <v>1</v>
      </c>
    </row>
    <row r="674" spans="1:17" ht="14.25" thickBot="1" x14ac:dyDescent="0.2">
      <c r="A674" s="96">
        <v>2737</v>
      </c>
      <c r="B674" s="96" t="s">
        <v>2921</v>
      </c>
      <c r="C674" s="96">
        <v>2737</v>
      </c>
      <c r="D674" s="97" t="s">
        <v>721</v>
      </c>
      <c r="E674" s="97" t="s">
        <v>736</v>
      </c>
      <c r="F674" s="98" t="s">
        <v>3181</v>
      </c>
      <c r="G674" s="102" t="s">
        <v>3798</v>
      </c>
      <c r="H674" s="103" t="s">
        <v>3810</v>
      </c>
      <c r="I674" s="103" t="s">
        <v>3817</v>
      </c>
      <c r="J674" s="101"/>
      <c r="K674" s="101"/>
      <c r="L674" s="101"/>
      <c r="M674" s="101"/>
      <c r="N674" s="101"/>
      <c r="O674" s="101"/>
      <c r="P674" s="101"/>
      <c r="Q674" s="101">
        <v>1</v>
      </c>
    </row>
    <row r="675" spans="1:17" ht="14.25" thickBot="1" x14ac:dyDescent="0.2">
      <c r="A675" s="96">
        <v>2738</v>
      </c>
      <c r="B675" s="96" t="s">
        <v>2951</v>
      </c>
      <c r="C675" s="96">
        <v>2738</v>
      </c>
      <c r="D675" s="97" t="s">
        <v>721</v>
      </c>
      <c r="E675" s="97" t="s">
        <v>736</v>
      </c>
      <c r="F675" s="98" t="s">
        <v>3181</v>
      </c>
      <c r="G675" s="102" t="s">
        <v>3798</v>
      </c>
      <c r="H675" s="103" t="s">
        <v>3810</v>
      </c>
      <c r="I675" s="103" t="s">
        <v>3818</v>
      </c>
      <c r="J675" s="101"/>
      <c r="K675" s="101"/>
      <c r="L675" s="101"/>
      <c r="M675" s="101"/>
      <c r="N675" s="101"/>
      <c r="O675" s="101"/>
      <c r="P675" s="101"/>
      <c r="Q675" s="101">
        <v>1</v>
      </c>
    </row>
    <row r="676" spans="1:17" ht="14.25" thickBot="1" x14ac:dyDescent="0.2">
      <c r="A676" s="96">
        <v>2739</v>
      </c>
      <c r="B676" s="96" t="s">
        <v>2970</v>
      </c>
      <c r="C676" s="96">
        <v>2739</v>
      </c>
      <c r="D676" s="97" t="s">
        <v>721</v>
      </c>
      <c r="E676" s="97" t="s">
        <v>736</v>
      </c>
      <c r="F676" s="98" t="s">
        <v>3181</v>
      </c>
      <c r="G676" s="102" t="s">
        <v>3798</v>
      </c>
      <c r="H676" s="103" t="s">
        <v>3810</v>
      </c>
      <c r="I676" s="103" t="s">
        <v>3819</v>
      </c>
      <c r="J676" s="101"/>
      <c r="K676" s="101"/>
      <c r="L676" s="101"/>
      <c r="M676" s="101"/>
      <c r="N676" s="101"/>
      <c r="O676" s="101"/>
      <c r="P676" s="101"/>
      <c r="Q676" s="101">
        <v>1</v>
      </c>
    </row>
    <row r="677" spans="1:17" ht="14.25" thickBot="1" x14ac:dyDescent="0.2">
      <c r="A677" s="96">
        <v>2741</v>
      </c>
      <c r="B677" s="96" t="s">
        <v>1778</v>
      </c>
      <c r="C677" s="96">
        <v>2741</v>
      </c>
      <c r="D677" s="97" t="s">
        <v>3820</v>
      </c>
      <c r="E677" s="97" t="s">
        <v>736</v>
      </c>
      <c r="F677" s="98" t="s">
        <v>3181</v>
      </c>
      <c r="G677" s="102" t="s">
        <v>3798</v>
      </c>
      <c r="H677" s="103" t="s">
        <v>3821</v>
      </c>
      <c r="I677" s="103" t="s">
        <v>3822</v>
      </c>
      <c r="J677" s="101"/>
      <c r="K677" s="101"/>
      <c r="L677" s="101"/>
      <c r="M677" s="101"/>
      <c r="N677" s="101"/>
      <c r="O677" s="101"/>
      <c r="P677" s="101"/>
      <c r="Q677" s="101">
        <v>1</v>
      </c>
    </row>
    <row r="678" spans="1:17" ht="14.25" thickBot="1" x14ac:dyDescent="0.2">
      <c r="A678" s="96">
        <v>2742</v>
      </c>
      <c r="B678" s="96" t="s">
        <v>2182</v>
      </c>
      <c r="C678" s="96">
        <v>2742</v>
      </c>
      <c r="D678" s="97" t="s">
        <v>3820</v>
      </c>
      <c r="E678" s="97" t="s">
        <v>736</v>
      </c>
      <c r="F678" s="98" t="s">
        <v>3181</v>
      </c>
      <c r="G678" s="102" t="s">
        <v>3798</v>
      </c>
      <c r="H678" s="103" t="s">
        <v>3821</v>
      </c>
      <c r="I678" s="103" t="s">
        <v>3823</v>
      </c>
      <c r="J678" s="101"/>
      <c r="K678" s="101"/>
      <c r="L678" s="101"/>
      <c r="M678" s="101"/>
      <c r="N678" s="101"/>
      <c r="O678" s="101"/>
      <c r="P678" s="101"/>
      <c r="Q678" s="101">
        <v>1</v>
      </c>
    </row>
    <row r="679" spans="1:17" ht="14.25" thickBot="1" x14ac:dyDescent="0.2">
      <c r="A679" s="96">
        <v>2743</v>
      </c>
      <c r="B679" s="96" t="s">
        <v>2512</v>
      </c>
      <c r="C679" s="96">
        <v>2743</v>
      </c>
      <c r="D679" s="97" t="s">
        <v>3820</v>
      </c>
      <c r="E679" s="97" t="s">
        <v>736</v>
      </c>
      <c r="F679" s="98" t="s">
        <v>3181</v>
      </c>
      <c r="G679" s="102" t="s">
        <v>3798</v>
      </c>
      <c r="H679" s="103" t="s">
        <v>3821</v>
      </c>
      <c r="I679" s="103" t="s">
        <v>3824</v>
      </c>
      <c r="J679" s="101"/>
      <c r="K679" s="101"/>
      <c r="L679" s="101"/>
      <c r="M679" s="101"/>
      <c r="N679" s="101"/>
      <c r="O679" s="101"/>
      <c r="P679" s="101"/>
      <c r="Q679" s="101">
        <v>1</v>
      </c>
    </row>
    <row r="680" spans="1:17" ht="14.25" thickBot="1" x14ac:dyDescent="0.2">
      <c r="A680" s="96">
        <v>2744</v>
      </c>
      <c r="B680" s="96" t="s">
        <v>2696</v>
      </c>
      <c r="C680" s="96">
        <v>2744</v>
      </c>
      <c r="D680" s="97" t="s">
        <v>3820</v>
      </c>
      <c r="E680" s="97" t="s">
        <v>736</v>
      </c>
      <c r="F680" s="98" t="s">
        <v>3181</v>
      </c>
      <c r="G680" s="102" t="s">
        <v>3798</v>
      </c>
      <c r="H680" s="103" t="s">
        <v>3821</v>
      </c>
      <c r="I680" s="103" t="s">
        <v>3825</v>
      </c>
      <c r="J680" s="101"/>
      <c r="K680" s="101"/>
      <c r="L680" s="101"/>
      <c r="M680" s="101"/>
      <c r="N680" s="101"/>
      <c r="O680" s="101"/>
      <c r="P680" s="101"/>
      <c r="Q680" s="101">
        <v>1</v>
      </c>
    </row>
    <row r="681" spans="1:17" ht="14.25" thickBot="1" x14ac:dyDescent="0.2">
      <c r="A681" s="96">
        <v>2751</v>
      </c>
      <c r="B681" s="96" t="s">
        <v>1779</v>
      </c>
      <c r="C681" s="96">
        <v>2751</v>
      </c>
      <c r="D681" s="97" t="s">
        <v>721</v>
      </c>
      <c r="E681" s="97" t="s">
        <v>736</v>
      </c>
      <c r="F681" s="98" t="s">
        <v>3181</v>
      </c>
      <c r="G681" s="99" t="s">
        <v>3798</v>
      </c>
      <c r="H681" s="100" t="s">
        <v>3826</v>
      </c>
      <c r="I681" s="100" t="s">
        <v>3827</v>
      </c>
      <c r="J681" s="101"/>
      <c r="K681" s="101"/>
      <c r="L681" s="101"/>
      <c r="M681" s="101"/>
      <c r="N681" s="101"/>
      <c r="O681" s="101"/>
      <c r="P681" s="101"/>
      <c r="Q681" s="101">
        <v>1</v>
      </c>
    </row>
    <row r="682" spans="1:17" ht="14.25" thickBot="1" x14ac:dyDescent="0.2">
      <c r="A682" s="96">
        <v>2752</v>
      </c>
      <c r="B682" s="96" t="s">
        <v>2183</v>
      </c>
      <c r="C682" s="96">
        <v>2752</v>
      </c>
      <c r="D682" s="97" t="s">
        <v>721</v>
      </c>
      <c r="E682" s="97" t="s">
        <v>736</v>
      </c>
      <c r="F682" s="98" t="s">
        <v>3181</v>
      </c>
      <c r="G682" s="102" t="s">
        <v>3798</v>
      </c>
      <c r="H682" s="103" t="s">
        <v>3826</v>
      </c>
      <c r="I682" s="103" t="s">
        <v>3828</v>
      </c>
      <c r="J682" s="101"/>
      <c r="K682" s="101"/>
      <c r="L682" s="101"/>
      <c r="M682" s="101"/>
      <c r="N682" s="101"/>
      <c r="O682" s="101"/>
      <c r="P682" s="101"/>
      <c r="Q682" s="101">
        <v>1</v>
      </c>
    </row>
    <row r="683" spans="1:17" ht="14.25" thickBot="1" x14ac:dyDescent="0.2">
      <c r="A683" s="96">
        <v>2753</v>
      </c>
      <c r="B683" s="96" t="s">
        <v>2513</v>
      </c>
      <c r="C683" s="96">
        <v>2753</v>
      </c>
      <c r="D683" s="97" t="s">
        <v>721</v>
      </c>
      <c r="E683" s="97" t="s">
        <v>736</v>
      </c>
      <c r="F683" s="98" t="s">
        <v>3181</v>
      </c>
      <c r="G683" s="102" t="s">
        <v>3798</v>
      </c>
      <c r="H683" s="103" t="s">
        <v>3826</v>
      </c>
      <c r="I683" s="103" t="s">
        <v>3829</v>
      </c>
      <c r="J683" s="101"/>
      <c r="K683" s="101"/>
      <c r="L683" s="101"/>
      <c r="M683" s="101"/>
      <c r="N683" s="101"/>
      <c r="O683" s="101"/>
      <c r="P683" s="101"/>
      <c r="Q683" s="101">
        <v>1</v>
      </c>
    </row>
    <row r="684" spans="1:17" ht="14.25" thickBot="1" x14ac:dyDescent="0.2">
      <c r="A684" s="96">
        <v>2761</v>
      </c>
      <c r="B684" s="96" t="s">
        <v>1561</v>
      </c>
      <c r="C684" s="96">
        <v>2761</v>
      </c>
      <c r="D684" s="97" t="s">
        <v>721</v>
      </c>
      <c r="E684" s="97" t="s">
        <v>736</v>
      </c>
      <c r="F684" s="98" t="s">
        <v>3181</v>
      </c>
      <c r="G684" s="102" t="s">
        <v>3798</v>
      </c>
      <c r="H684" s="103" t="s">
        <v>3830</v>
      </c>
      <c r="I684" s="103" t="s">
        <v>3831</v>
      </c>
      <c r="J684" s="101"/>
      <c r="K684" s="101"/>
      <c r="L684" s="101"/>
      <c r="M684" s="101"/>
      <c r="N684" s="101"/>
      <c r="O684" s="101"/>
      <c r="P684" s="101"/>
      <c r="Q684" s="101">
        <v>1</v>
      </c>
    </row>
    <row r="685" spans="1:17" ht="14.25" thickBot="1" x14ac:dyDescent="0.2">
      <c r="A685" s="96">
        <v>2800</v>
      </c>
      <c r="B685" s="96" t="s">
        <v>1780</v>
      </c>
      <c r="C685" s="96">
        <v>2800</v>
      </c>
      <c r="D685" s="97" t="s">
        <v>721</v>
      </c>
      <c r="E685" s="97" t="s">
        <v>736</v>
      </c>
      <c r="F685" s="98" t="s">
        <v>3181</v>
      </c>
      <c r="G685" s="102" t="s">
        <v>3832</v>
      </c>
      <c r="H685" s="103" t="s">
        <v>3833</v>
      </c>
      <c r="I685" s="103" t="s">
        <v>3834</v>
      </c>
      <c r="J685" s="101"/>
      <c r="K685" s="101"/>
      <c r="L685" s="101"/>
      <c r="M685" s="101"/>
      <c r="N685" s="101"/>
      <c r="O685" s="101"/>
      <c r="P685" s="101"/>
      <c r="Q685" s="101">
        <v>1</v>
      </c>
    </row>
    <row r="686" spans="1:17" ht="14.25" thickBot="1" x14ac:dyDescent="0.2">
      <c r="A686" s="96">
        <v>2809</v>
      </c>
      <c r="B686" s="96" t="s">
        <v>2184</v>
      </c>
      <c r="C686" s="96">
        <v>2809</v>
      </c>
      <c r="D686" s="97" t="s">
        <v>721</v>
      </c>
      <c r="E686" s="97" t="s">
        <v>736</v>
      </c>
      <c r="F686" s="98" t="s">
        <v>3181</v>
      </c>
      <c r="G686" s="102" t="s">
        <v>3832</v>
      </c>
      <c r="H686" s="103" t="s">
        <v>3833</v>
      </c>
      <c r="I686" s="103" t="s">
        <v>3835</v>
      </c>
      <c r="J686" s="101"/>
      <c r="K686" s="101"/>
      <c r="L686" s="101"/>
      <c r="M686" s="101"/>
      <c r="N686" s="101"/>
      <c r="O686" s="101"/>
      <c r="P686" s="101"/>
      <c r="Q686" s="101">
        <v>1</v>
      </c>
    </row>
    <row r="687" spans="1:17" ht="14.25" thickBot="1" x14ac:dyDescent="0.2">
      <c r="A687" s="96">
        <v>2811</v>
      </c>
      <c r="B687" s="96" t="s">
        <v>1781</v>
      </c>
      <c r="C687" s="96">
        <v>2811</v>
      </c>
      <c r="D687" s="97" t="s">
        <v>721</v>
      </c>
      <c r="E687" s="97" t="s">
        <v>736</v>
      </c>
      <c r="F687" s="98" t="s">
        <v>3181</v>
      </c>
      <c r="G687" s="102" t="s">
        <v>3832</v>
      </c>
      <c r="H687" s="103" t="s">
        <v>3836</v>
      </c>
      <c r="I687" s="103" t="s">
        <v>3837</v>
      </c>
      <c r="J687" s="101"/>
      <c r="K687" s="101"/>
      <c r="L687" s="101"/>
      <c r="M687" s="101"/>
      <c r="N687" s="101"/>
      <c r="O687" s="101"/>
      <c r="P687" s="101"/>
      <c r="Q687" s="101">
        <v>1</v>
      </c>
    </row>
    <row r="688" spans="1:17" ht="14.25" thickBot="1" x14ac:dyDescent="0.2">
      <c r="A688" s="96">
        <v>2812</v>
      </c>
      <c r="B688" s="96" t="s">
        <v>2185</v>
      </c>
      <c r="C688" s="96">
        <v>2812</v>
      </c>
      <c r="D688" s="97" t="s">
        <v>721</v>
      </c>
      <c r="E688" s="97" t="s">
        <v>736</v>
      </c>
      <c r="F688" s="98" t="s">
        <v>3181</v>
      </c>
      <c r="G688" s="102" t="s">
        <v>3832</v>
      </c>
      <c r="H688" s="103" t="s">
        <v>3836</v>
      </c>
      <c r="I688" s="103" t="s">
        <v>3838</v>
      </c>
      <c r="J688" s="101"/>
      <c r="K688" s="101"/>
      <c r="L688" s="101"/>
      <c r="M688" s="101"/>
      <c r="N688" s="101"/>
      <c r="O688" s="101"/>
      <c r="P688" s="101"/>
      <c r="Q688" s="101">
        <v>1</v>
      </c>
    </row>
    <row r="689" spans="1:17" ht="14.25" thickBot="1" x14ac:dyDescent="0.2">
      <c r="A689" s="96">
        <v>2813</v>
      </c>
      <c r="B689" s="96" t="s">
        <v>2514</v>
      </c>
      <c r="C689" s="96">
        <v>2813</v>
      </c>
      <c r="D689" s="97" t="s">
        <v>721</v>
      </c>
      <c r="E689" s="97" t="s">
        <v>736</v>
      </c>
      <c r="F689" s="98" t="s">
        <v>3181</v>
      </c>
      <c r="G689" s="102" t="s">
        <v>3832</v>
      </c>
      <c r="H689" s="103" t="s">
        <v>3836</v>
      </c>
      <c r="I689" s="103" t="s">
        <v>3839</v>
      </c>
      <c r="J689" s="101"/>
      <c r="K689" s="101"/>
      <c r="L689" s="101"/>
      <c r="M689" s="101"/>
      <c r="N689" s="101"/>
      <c r="O689" s="101"/>
      <c r="P689" s="101"/>
      <c r="Q689" s="101">
        <v>1</v>
      </c>
    </row>
    <row r="690" spans="1:17" ht="14.25" thickBot="1" x14ac:dyDescent="0.2">
      <c r="A690" s="96">
        <v>2814</v>
      </c>
      <c r="B690" s="96" t="s">
        <v>2697</v>
      </c>
      <c r="C690" s="96">
        <v>2814</v>
      </c>
      <c r="D690" s="97" t="s">
        <v>721</v>
      </c>
      <c r="E690" s="97" t="s">
        <v>736</v>
      </c>
      <c r="F690" s="98" t="s">
        <v>3181</v>
      </c>
      <c r="G690" s="102" t="s">
        <v>3832</v>
      </c>
      <c r="H690" s="103" t="s">
        <v>3836</v>
      </c>
      <c r="I690" s="103" t="s">
        <v>3840</v>
      </c>
      <c r="J690" s="101"/>
      <c r="K690" s="101"/>
      <c r="L690" s="101"/>
      <c r="M690" s="101"/>
      <c r="N690" s="101"/>
      <c r="O690" s="101"/>
      <c r="P690" s="101"/>
      <c r="Q690" s="101">
        <v>1</v>
      </c>
    </row>
    <row r="691" spans="1:17" ht="14.25" thickBot="1" x14ac:dyDescent="0.2">
      <c r="A691" s="96">
        <v>2815</v>
      </c>
      <c r="B691" s="96" t="s">
        <v>2809</v>
      </c>
      <c r="C691" s="96">
        <v>2815</v>
      </c>
      <c r="D691" s="97" t="s">
        <v>721</v>
      </c>
      <c r="E691" s="97" t="s">
        <v>736</v>
      </c>
      <c r="F691" s="98" t="s">
        <v>3181</v>
      </c>
      <c r="G691" s="102" t="s">
        <v>3832</v>
      </c>
      <c r="H691" s="103" t="s">
        <v>3836</v>
      </c>
      <c r="I691" s="103" t="s">
        <v>3841</v>
      </c>
      <c r="J691" s="101"/>
      <c r="K691" s="101"/>
      <c r="L691" s="101"/>
      <c r="M691" s="101"/>
      <c r="N691" s="101"/>
      <c r="O691" s="101"/>
      <c r="P691" s="101"/>
      <c r="Q691" s="101">
        <v>1</v>
      </c>
    </row>
    <row r="692" spans="1:17" ht="14.25" thickBot="1" x14ac:dyDescent="0.2">
      <c r="A692" s="96">
        <v>2821</v>
      </c>
      <c r="B692" s="96" t="s">
        <v>1782</v>
      </c>
      <c r="C692" s="96">
        <v>2821</v>
      </c>
      <c r="D692" s="97" t="s">
        <v>721</v>
      </c>
      <c r="E692" s="97" t="s">
        <v>736</v>
      </c>
      <c r="F692" s="98" t="s">
        <v>3181</v>
      </c>
      <c r="G692" s="102" t="s">
        <v>3832</v>
      </c>
      <c r="H692" s="103" t="s">
        <v>3842</v>
      </c>
      <c r="I692" s="103" t="s">
        <v>3843</v>
      </c>
      <c r="J692" s="101"/>
      <c r="K692" s="101"/>
      <c r="L692" s="101"/>
      <c r="M692" s="101"/>
      <c r="N692" s="101"/>
      <c r="O692" s="101"/>
      <c r="P692" s="101"/>
      <c r="Q692" s="101">
        <v>1</v>
      </c>
    </row>
    <row r="693" spans="1:17" ht="14.25" thickBot="1" x14ac:dyDescent="0.2">
      <c r="A693" s="96">
        <v>2822</v>
      </c>
      <c r="B693" s="96" t="s">
        <v>2186</v>
      </c>
      <c r="C693" s="96">
        <v>2822</v>
      </c>
      <c r="D693" s="97" t="s">
        <v>721</v>
      </c>
      <c r="E693" s="97" t="s">
        <v>736</v>
      </c>
      <c r="F693" s="98" t="s">
        <v>3181</v>
      </c>
      <c r="G693" s="102" t="s">
        <v>3832</v>
      </c>
      <c r="H693" s="103" t="s">
        <v>3842</v>
      </c>
      <c r="I693" s="103" t="s">
        <v>3844</v>
      </c>
      <c r="J693" s="101"/>
      <c r="K693" s="101"/>
      <c r="L693" s="101"/>
      <c r="M693" s="101"/>
      <c r="N693" s="101"/>
      <c r="O693" s="101"/>
      <c r="P693" s="101"/>
      <c r="Q693" s="101">
        <v>1</v>
      </c>
    </row>
    <row r="694" spans="1:17" ht="14.25" thickBot="1" x14ac:dyDescent="0.2">
      <c r="A694" s="96">
        <v>2823</v>
      </c>
      <c r="B694" s="96" t="s">
        <v>2515</v>
      </c>
      <c r="C694" s="96">
        <v>2823</v>
      </c>
      <c r="D694" s="97" t="s">
        <v>721</v>
      </c>
      <c r="E694" s="97" t="s">
        <v>736</v>
      </c>
      <c r="F694" s="98" t="s">
        <v>3181</v>
      </c>
      <c r="G694" s="102" t="s">
        <v>3832</v>
      </c>
      <c r="H694" s="103" t="s">
        <v>3842</v>
      </c>
      <c r="I694" s="103" t="s">
        <v>3845</v>
      </c>
      <c r="J694" s="101"/>
      <c r="K694" s="101"/>
      <c r="L694" s="101"/>
      <c r="M694" s="101"/>
      <c r="N694" s="101"/>
      <c r="O694" s="101"/>
      <c r="P694" s="101"/>
      <c r="Q694" s="101">
        <v>1</v>
      </c>
    </row>
    <row r="695" spans="1:17" ht="14.25" thickBot="1" x14ac:dyDescent="0.2">
      <c r="A695" s="96">
        <v>2831</v>
      </c>
      <c r="B695" s="96" t="s">
        <v>1783</v>
      </c>
      <c r="C695" s="96">
        <v>2831</v>
      </c>
      <c r="D695" s="97" t="s">
        <v>721</v>
      </c>
      <c r="E695" s="97" t="s">
        <v>736</v>
      </c>
      <c r="F695" s="98" t="s">
        <v>3181</v>
      </c>
      <c r="G695" s="102" t="s">
        <v>3832</v>
      </c>
      <c r="H695" s="103" t="s">
        <v>3846</v>
      </c>
      <c r="I695" s="103" t="s">
        <v>3847</v>
      </c>
      <c r="J695" s="101"/>
      <c r="K695" s="101"/>
      <c r="L695" s="101"/>
      <c r="M695" s="101"/>
      <c r="N695" s="101"/>
      <c r="O695" s="101"/>
      <c r="P695" s="101"/>
      <c r="Q695" s="101">
        <v>1</v>
      </c>
    </row>
    <row r="696" spans="1:17" ht="14.25" thickBot="1" x14ac:dyDescent="0.2">
      <c r="A696" s="96">
        <v>2832</v>
      </c>
      <c r="B696" s="96" t="s">
        <v>2187</v>
      </c>
      <c r="C696" s="96">
        <v>2832</v>
      </c>
      <c r="D696" s="97" t="s">
        <v>721</v>
      </c>
      <c r="E696" s="97" t="s">
        <v>736</v>
      </c>
      <c r="F696" s="98" t="s">
        <v>3181</v>
      </c>
      <c r="G696" s="102" t="s">
        <v>3832</v>
      </c>
      <c r="H696" s="103" t="s">
        <v>3846</v>
      </c>
      <c r="I696" s="103" t="s">
        <v>3848</v>
      </c>
      <c r="J696" s="101"/>
      <c r="K696" s="101"/>
      <c r="L696" s="101"/>
      <c r="M696" s="101"/>
      <c r="N696" s="101"/>
      <c r="O696" s="101"/>
      <c r="P696" s="101"/>
      <c r="Q696" s="101">
        <v>1</v>
      </c>
    </row>
    <row r="697" spans="1:17" ht="14.25" thickBot="1" x14ac:dyDescent="0.2">
      <c r="A697" s="96">
        <v>2841</v>
      </c>
      <c r="B697" s="96" t="s">
        <v>1784</v>
      </c>
      <c r="C697" s="96">
        <v>2841</v>
      </c>
      <c r="D697" s="97" t="s">
        <v>721</v>
      </c>
      <c r="E697" s="97" t="s">
        <v>736</v>
      </c>
      <c r="F697" s="98" t="s">
        <v>3181</v>
      </c>
      <c r="G697" s="102" t="s">
        <v>3832</v>
      </c>
      <c r="H697" s="103" t="s">
        <v>3849</v>
      </c>
      <c r="I697" s="103" t="s">
        <v>3850</v>
      </c>
      <c r="J697" s="101"/>
      <c r="K697" s="101"/>
      <c r="L697" s="101"/>
      <c r="M697" s="101"/>
      <c r="N697" s="101"/>
      <c r="O697" s="101"/>
      <c r="P697" s="101"/>
      <c r="Q697" s="101">
        <v>1</v>
      </c>
    </row>
    <row r="698" spans="1:17" ht="14.25" thickBot="1" x14ac:dyDescent="0.2">
      <c r="A698" s="96">
        <v>2842</v>
      </c>
      <c r="B698" s="96" t="s">
        <v>2188</v>
      </c>
      <c r="C698" s="96">
        <v>2842</v>
      </c>
      <c r="D698" s="97" t="s">
        <v>721</v>
      </c>
      <c r="E698" s="97" t="s">
        <v>736</v>
      </c>
      <c r="F698" s="98" t="s">
        <v>3181</v>
      </c>
      <c r="G698" s="102" t="s">
        <v>3832</v>
      </c>
      <c r="H698" s="103" t="s">
        <v>3849</v>
      </c>
      <c r="I698" s="103" t="s">
        <v>3851</v>
      </c>
      <c r="J698" s="101"/>
      <c r="K698" s="101"/>
      <c r="L698" s="101"/>
      <c r="M698" s="101"/>
      <c r="N698" s="101"/>
      <c r="O698" s="101"/>
      <c r="P698" s="101"/>
      <c r="Q698" s="101">
        <v>1</v>
      </c>
    </row>
    <row r="699" spans="1:17" ht="14.25" thickBot="1" x14ac:dyDescent="0.2">
      <c r="A699" s="96">
        <v>2851</v>
      </c>
      <c r="B699" s="96" t="s">
        <v>1785</v>
      </c>
      <c r="C699" s="96">
        <v>2851</v>
      </c>
      <c r="D699" s="97" t="s">
        <v>721</v>
      </c>
      <c r="E699" s="97" t="s">
        <v>736</v>
      </c>
      <c r="F699" s="98" t="s">
        <v>3181</v>
      </c>
      <c r="G699" s="102" t="s">
        <v>3832</v>
      </c>
      <c r="H699" s="103" t="s">
        <v>3852</v>
      </c>
      <c r="I699" s="103" t="s">
        <v>3853</v>
      </c>
      <c r="J699" s="101"/>
      <c r="K699" s="101"/>
      <c r="L699" s="101"/>
      <c r="M699" s="101"/>
      <c r="N699" s="101"/>
      <c r="O699" s="101"/>
      <c r="P699" s="101"/>
      <c r="Q699" s="101">
        <v>1</v>
      </c>
    </row>
    <row r="700" spans="1:17" ht="14.25" thickBot="1" x14ac:dyDescent="0.2">
      <c r="A700" s="96">
        <v>2859</v>
      </c>
      <c r="B700" s="96" t="s">
        <v>2189</v>
      </c>
      <c r="C700" s="96">
        <v>2859</v>
      </c>
      <c r="D700" s="97" t="s">
        <v>721</v>
      </c>
      <c r="E700" s="97" t="s">
        <v>736</v>
      </c>
      <c r="F700" s="98" t="s">
        <v>3181</v>
      </c>
      <c r="G700" s="102" t="s">
        <v>3832</v>
      </c>
      <c r="H700" s="103" t="s">
        <v>3852</v>
      </c>
      <c r="I700" s="103" t="s">
        <v>3854</v>
      </c>
      <c r="J700" s="101"/>
      <c r="K700" s="101"/>
      <c r="L700" s="101"/>
      <c r="M700" s="101"/>
      <c r="N700" s="101"/>
      <c r="O700" s="101"/>
      <c r="P700" s="101"/>
      <c r="Q700" s="101">
        <v>1</v>
      </c>
    </row>
    <row r="701" spans="1:17" ht="14.25" thickBot="1" x14ac:dyDescent="0.2">
      <c r="A701" s="96">
        <v>2899</v>
      </c>
      <c r="B701" s="96" t="s">
        <v>1562</v>
      </c>
      <c r="C701" s="96">
        <v>2899</v>
      </c>
      <c r="D701" s="97" t="s">
        <v>721</v>
      </c>
      <c r="E701" s="97" t="s">
        <v>736</v>
      </c>
      <c r="F701" s="98" t="s">
        <v>3181</v>
      </c>
      <c r="G701" s="102" t="s">
        <v>3832</v>
      </c>
      <c r="H701" s="103" t="s">
        <v>3855</v>
      </c>
      <c r="I701" s="103" t="s">
        <v>3856</v>
      </c>
      <c r="J701" s="101"/>
      <c r="K701" s="101"/>
      <c r="L701" s="101"/>
      <c r="M701" s="101"/>
      <c r="N701" s="101"/>
      <c r="O701" s="101"/>
      <c r="P701" s="101"/>
      <c r="Q701" s="101">
        <v>1</v>
      </c>
    </row>
    <row r="702" spans="1:17" ht="14.25" thickBot="1" x14ac:dyDescent="0.2">
      <c r="A702" s="96">
        <v>2900</v>
      </c>
      <c r="B702" s="96" t="s">
        <v>1786</v>
      </c>
      <c r="C702" s="96">
        <v>2900</v>
      </c>
      <c r="D702" s="97" t="s">
        <v>721</v>
      </c>
      <c r="E702" s="97" t="s">
        <v>736</v>
      </c>
      <c r="F702" s="98" t="s">
        <v>3181</v>
      </c>
      <c r="G702" s="102" t="s">
        <v>3857</v>
      </c>
      <c r="H702" s="103" t="s">
        <v>3858</v>
      </c>
      <c r="I702" s="103" t="s">
        <v>3859</v>
      </c>
      <c r="J702" s="101"/>
      <c r="K702" s="101"/>
      <c r="L702" s="101"/>
      <c r="M702" s="101"/>
      <c r="N702" s="101"/>
      <c r="O702" s="101"/>
      <c r="P702" s="101"/>
      <c r="Q702" s="101">
        <v>1</v>
      </c>
    </row>
    <row r="703" spans="1:17" ht="14.25" thickBot="1" x14ac:dyDescent="0.2">
      <c r="A703" s="96">
        <v>2909</v>
      </c>
      <c r="B703" s="96" t="s">
        <v>2190</v>
      </c>
      <c r="C703" s="96">
        <v>2909</v>
      </c>
      <c r="D703" s="97" t="s">
        <v>721</v>
      </c>
      <c r="E703" s="97" t="s">
        <v>736</v>
      </c>
      <c r="F703" s="98" t="s">
        <v>3181</v>
      </c>
      <c r="G703" s="102" t="s">
        <v>3857</v>
      </c>
      <c r="H703" s="103" t="s">
        <v>3858</v>
      </c>
      <c r="I703" s="103" t="s">
        <v>3860</v>
      </c>
      <c r="J703" s="101"/>
      <c r="K703" s="101"/>
      <c r="L703" s="101"/>
      <c r="M703" s="101"/>
      <c r="N703" s="101"/>
      <c r="O703" s="101"/>
      <c r="P703" s="101"/>
      <c r="Q703" s="101">
        <v>1</v>
      </c>
    </row>
    <row r="704" spans="1:17" ht="14.25" thickBot="1" x14ac:dyDescent="0.2">
      <c r="A704" s="96">
        <v>2911</v>
      </c>
      <c r="B704" s="96" t="s">
        <v>1787</v>
      </c>
      <c r="C704" s="96">
        <v>2911</v>
      </c>
      <c r="D704" s="97" t="s">
        <v>721</v>
      </c>
      <c r="E704" s="97" t="s">
        <v>736</v>
      </c>
      <c r="F704" s="98" t="s">
        <v>3181</v>
      </c>
      <c r="G704" s="102" t="s">
        <v>3857</v>
      </c>
      <c r="H704" s="103" t="s">
        <v>3861</v>
      </c>
      <c r="I704" s="103" t="s">
        <v>3862</v>
      </c>
      <c r="J704" s="101"/>
      <c r="K704" s="101"/>
      <c r="L704" s="101"/>
      <c r="M704" s="101"/>
      <c r="N704" s="101"/>
      <c r="O704" s="101"/>
      <c r="P704" s="101"/>
      <c r="Q704" s="101">
        <v>1</v>
      </c>
    </row>
    <row r="705" spans="1:17" ht="14.25" thickBot="1" x14ac:dyDescent="0.2">
      <c r="A705" s="96">
        <v>2912</v>
      </c>
      <c r="B705" s="96" t="s">
        <v>2191</v>
      </c>
      <c r="C705" s="96">
        <v>2912</v>
      </c>
      <c r="D705" s="97" t="s">
        <v>721</v>
      </c>
      <c r="E705" s="97" t="s">
        <v>736</v>
      </c>
      <c r="F705" s="98" t="s">
        <v>3181</v>
      </c>
      <c r="G705" s="102" t="s">
        <v>3857</v>
      </c>
      <c r="H705" s="103" t="s">
        <v>3861</v>
      </c>
      <c r="I705" s="103" t="s">
        <v>3863</v>
      </c>
      <c r="J705" s="101"/>
      <c r="K705" s="101"/>
      <c r="L705" s="101"/>
      <c r="M705" s="101"/>
      <c r="N705" s="101"/>
      <c r="O705" s="101"/>
      <c r="P705" s="101"/>
      <c r="Q705" s="101">
        <v>1</v>
      </c>
    </row>
    <row r="706" spans="1:17" ht="14.25" thickBot="1" x14ac:dyDescent="0.2">
      <c r="A706" s="96">
        <v>2913</v>
      </c>
      <c r="B706" s="96" t="s">
        <v>2516</v>
      </c>
      <c r="C706" s="96">
        <v>2913</v>
      </c>
      <c r="D706" s="97" t="s">
        <v>721</v>
      </c>
      <c r="E706" s="97" t="s">
        <v>736</v>
      </c>
      <c r="F706" s="98" t="s">
        <v>3181</v>
      </c>
      <c r="G706" s="102" t="s">
        <v>3857</v>
      </c>
      <c r="H706" s="103" t="s">
        <v>3861</v>
      </c>
      <c r="I706" s="103" t="s">
        <v>3864</v>
      </c>
      <c r="J706" s="101"/>
      <c r="K706" s="101"/>
      <c r="L706" s="101"/>
      <c r="M706" s="101"/>
      <c r="N706" s="101"/>
      <c r="O706" s="101"/>
      <c r="P706" s="101"/>
      <c r="Q706" s="101">
        <v>1</v>
      </c>
    </row>
    <row r="707" spans="1:17" ht="14.25" thickBot="1" x14ac:dyDescent="0.2">
      <c r="A707" s="96">
        <v>2914</v>
      </c>
      <c r="B707" s="96" t="s">
        <v>2698</v>
      </c>
      <c r="C707" s="96">
        <v>2914</v>
      </c>
      <c r="D707" s="97" t="s">
        <v>721</v>
      </c>
      <c r="E707" s="97" t="s">
        <v>736</v>
      </c>
      <c r="F707" s="98" t="s">
        <v>3181</v>
      </c>
      <c r="G707" s="102" t="s">
        <v>3857</v>
      </c>
      <c r="H707" s="103" t="s">
        <v>3861</v>
      </c>
      <c r="I707" s="103" t="s">
        <v>3865</v>
      </c>
      <c r="J707" s="101"/>
      <c r="K707" s="101"/>
      <c r="L707" s="101"/>
      <c r="M707" s="101"/>
      <c r="N707" s="101"/>
      <c r="O707" s="101"/>
      <c r="P707" s="101"/>
      <c r="Q707" s="101">
        <v>1</v>
      </c>
    </row>
    <row r="708" spans="1:17" ht="14.25" thickBot="1" x14ac:dyDescent="0.2">
      <c r="A708" s="96">
        <v>2915</v>
      </c>
      <c r="B708" s="96" t="s">
        <v>2810</v>
      </c>
      <c r="C708" s="96">
        <v>2915</v>
      </c>
      <c r="D708" s="97" t="s">
        <v>721</v>
      </c>
      <c r="E708" s="97" t="s">
        <v>736</v>
      </c>
      <c r="F708" s="98" t="s">
        <v>3181</v>
      </c>
      <c r="G708" s="102" t="s">
        <v>3857</v>
      </c>
      <c r="H708" s="103" t="s">
        <v>3861</v>
      </c>
      <c r="I708" s="103" t="s">
        <v>3866</v>
      </c>
      <c r="J708" s="101"/>
      <c r="K708" s="101"/>
      <c r="L708" s="101"/>
      <c r="M708" s="101"/>
      <c r="N708" s="101"/>
      <c r="O708" s="101"/>
      <c r="P708" s="101"/>
      <c r="Q708" s="101">
        <v>1</v>
      </c>
    </row>
    <row r="709" spans="1:17" ht="14.25" thickBot="1" x14ac:dyDescent="0.2">
      <c r="A709" s="96">
        <v>2921</v>
      </c>
      <c r="B709" s="96" t="s">
        <v>1788</v>
      </c>
      <c r="C709" s="96">
        <v>2921</v>
      </c>
      <c r="D709" s="97" t="s">
        <v>721</v>
      </c>
      <c r="E709" s="97" t="s">
        <v>736</v>
      </c>
      <c r="F709" s="98" t="s">
        <v>3181</v>
      </c>
      <c r="G709" s="102" t="s">
        <v>3857</v>
      </c>
      <c r="H709" s="103" t="s">
        <v>3867</v>
      </c>
      <c r="I709" s="103" t="s">
        <v>3868</v>
      </c>
      <c r="J709" s="101"/>
      <c r="K709" s="101"/>
      <c r="L709" s="101"/>
      <c r="M709" s="101"/>
      <c r="N709" s="101"/>
      <c r="O709" s="101"/>
      <c r="P709" s="101"/>
      <c r="Q709" s="101">
        <v>1</v>
      </c>
    </row>
    <row r="710" spans="1:17" ht="14.25" thickBot="1" x14ac:dyDescent="0.2">
      <c r="A710" s="96">
        <v>2922</v>
      </c>
      <c r="B710" s="96" t="s">
        <v>2192</v>
      </c>
      <c r="C710" s="96">
        <v>2922</v>
      </c>
      <c r="D710" s="97" t="s">
        <v>721</v>
      </c>
      <c r="E710" s="97" t="s">
        <v>736</v>
      </c>
      <c r="F710" s="98" t="s">
        <v>3181</v>
      </c>
      <c r="G710" s="102" t="s">
        <v>3857</v>
      </c>
      <c r="H710" s="103" t="s">
        <v>3867</v>
      </c>
      <c r="I710" s="103" t="s">
        <v>3869</v>
      </c>
      <c r="J710" s="101"/>
      <c r="K710" s="101"/>
      <c r="L710" s="101"/>
      <c r="M710" s="101"/>
      <c r="N710" s="101"/>
      <c r="O710" s="101"/>
      <c r="P710" s="101"/>
      <c r="Q710" s="101">
        <v>1</v>
      </c>
    </row>
    <row r="711" spans="1:17" ht="14.25" thickBot="1" x14ac:dyDescent="0.2">
      <c r="A711" s="96">
        <v>2923</v>
      </c>
      <c r="B711" s="96" t="s">
        <v>3870</v>
      </c>
      <c r="C711" s="96">
        <v>2923</v>
      </c>
      <c r="D711" s="97" t="s">
        <v>721</v>
      </c>
      <c r="E711" s="97" t="s">
        <v>736</v>
      </c>
      <c r="F711" s="98" t="s">
        <v>3181</v>
      </c>
      <c r="G711" s="102" t="s">
        <v>3857</v>
      </c>
      <c r="H711" s="103" t="s">
        <v>3867</v>
      </c>
      <c r="I711" s="103" t="s">
        <v>3871</v>
      </c>
      <c r="J711" s="101"/>
      <c r="K711" s="101"/>
      <c r="L711" s="101"/>
      <c r="M711" s="101"/>
      <c r="N711" s="101"/>
      <c r="O711" s="101"/>
      <c r="P711" s="101"/>
      <c r="Q711" s="101">
        <v>1</v>
      </c>
    </row>
    <row r="712" spans="1:17" ht="14.25" thickBot="1" x14ac:dyDescent="0.2">
      <c r="A712" s="96">
        <v>2929</v>
      </c>
      <c r="B712" s="96" t="s">
        <v>2699</v>
      </c>
      <c r="C712" s="96">
        <v>2929</v>
      </c>
      <c r="D712" s="97" t="s">
        <v>721</v>
      </c>
      <c r="E712" s="97" t="s">
        <v>736</v>
      </c>
      <c r="F712" s="98" t="s">
        <v>3181</v>
      </c>
      <c r="G712" s="102" t="s">
        <v>3857</v>
      </c>
      <c r="H712" s="103" t="s">
        <v>3867</v>
      </c>
      <c r="I712" s="103" t="s">
        <v>3872</v>
      </c>
      <c r="J712" s="101"/>
      <c r="K712" s="101"/>
      <c r="L712" s="101"/>
      <c r="M712" s="101"/>
      <c r="N712" s="101"/>
      <c r="O712" s="101"/>
      <c r="P712" s="101"/>
      <c r="Q712" s="101">
        <v>1</v>
      </c>
    </row>
    <row r="713" spans="1:17" ht="14.25" thickBot="1" x14ac:dyDescent="0.2">
      <c r="A713" s="96">
        <v>2931</v>
      </c>
      <c r="B713" s="96" t="s">
        <v>1789</v>
      </c>
      <c r="C713" s="96">
        <v>2931</v>
      </c>
      <c r="D713" s="97" t="s">
        <v>721</v>
      </c>
      <c r="E713" s="97" t="s">
        <v>736</v>
      </c>
      <c r="F713" s="98" t="s">
        <v>3181</v>
      </c>
      <c r="G713" s="102" t="s">
        <v>3857</v>
      </c>
      <c r="H713" s="103" t="s">
        <v>3873</v>
      </c>
      <c r="I713" s="103" t="s">
        <v>3874</v>
      </c>
      <c r="J713" s="101"/>
      <c r="K713" s="101"/>
      <c r="L713" s="101"/>
      <c r="M713" s="101"/>
      <c r="N713" s="101"/>
      <c r="O713" s="101"/>
      <c r="P713" s="101"/>
      <c r="Q713" s="101">
        <v>1</v>
      </c>
    </row>
    <row r="714" spans="1:17" ht="14.25" thickBot="1" x14ac:dyDescent="0.2">
      <c r="A714" s="96">
        <v>2932</v>
      </c>
      <c r="B714" s="96" t="s">
        <v>2193</v>
      </c>
      <c r="C714" s="96">
        <v>2932</v>
      </c>
      <c r="D714" s="97" t="s">
        <v>721</v>
      </c>
      <c r="E714" s="97" t="s">
        <v>736</v>
      </c>
      <c r="F714" s="98" t="s">
        <v>3181</v>
      </c>
      <c r="G714" s="102" t="s">
        <v>3857</v>
      </c>
      <c r="H714" s="103" t="s">
        <v>3873</v>
      </c>
      <c r="I714" s="103" t="s">
        <v>3875</v>
      </c>
      <c r="J714" s="101"/>
      <c r="K714" s="101"/>
      <c r="L714" s="101"/>
      <c r="M714" s="101"/>
      <c r="N714" s="101"/>
      <c r="O714" s="101"/>
      <c r="P714" s="101"/>
      <c r="Q714" s="101">
        <v>1</v>
      </c>
    </row>
    <row r="715" spans="1:17" ht="14.25" thickBot="1" x14ac:dyDescent="0.2">
      <c r="A715" s="96">
        <v>2933</v>
      </c>
      <c r="B715" s="96" t="s">
        <v>2518</v>
      </c>
      <c r="C715" s="96">
        <v>2933</v>
      </c>
      <c r="D715" s="97" t="s">
        <v>721</v>
      </c>
      <c r="E715" s="97" t="s">
        <v>736</v>
      </c>
      <c r="F715" s="98" t="s">
        <v>3181</v>
      </c>
      <c r="G715" s="102" t="s">
        <v>3857</v>
      </c>
      <c r="H715" s="103" t="s">
        <v>3873</v>
      </c>
      <c r="I715" s="103" t="s">
        <v>3876</v>
      </c>
      <c r="J715" s="101"/>
      <c r="K715" s="101"/>
      <c r="L715" s="101"/>
      <c r="M715" s="101"/>
      <c r="N715" s="101"/>
      <c r="O715" s="101"/>
      <c r="P715" s="101"/>
      <c r="Q715" s="101">
        <v>1</v>
      </c>
    </row>
    <row r="716" spans="1:17" ht="14.25" thickBot="1" x14ac:dyDescent="0.2">
      <c r="A716" s="96">
        <v>2939</v>
      </c>
      <c r="B716" s="96" t="s">
        <v>2700</v>
      </c>
      <c r="C716" s="96">
        <v>2939</v>
      </c>
      <c r="D716" s="97" t="s">
        <v>721</v>
      </c>
      <c r="E716" s="97" t="s">
        <v>736</v>
      </c>
      <c r="F716" s="98" t="s">
        <v>3181</v>
      </c>
      <c r="G716" s="102" t="s">
        <v>3857</v>
      </c>
      <c r="H716" s="103" t="s">
        <v>3873</v>
      </c>
      <c r="I716" s="103" t="s">
        <v>3877</v>
      </c>
      <c r="J716" s="101"/>
      <c r="K716" s="101"/>
      <c r="L716" s="101"/>
      <c r="M716" s="101"/>
      <c r="N716" s="101"/>
      <c r="O716" s="101"/>
      <c r="P716" s="101"/>
      <c r="Q716" s="101">
        <v>1</v>
      </c>
    </row>
    <row r="717" spans="1:17" ht="14.25" thickBot="1" x14ac:dyDescent="0.2">
      <c r="A717" s="96">
        <v>2941</v>
      </c>
      <c r="B717" s="96" t="s">
        <v>1790</v>
      </c>
      <c r="C717" s="96">
        <v>2941</v>
      </c>
      <c r="D717" s="97" t="s">
        <v>721</v>
      </c>
      <c r="E717" s="97" t="s">
        <v>736</v>
      </c>
      <c r="F717" s="98" t="s">
        <v>3181</v>
      </c>
      <c r="G717" s="102" t="s">
        <v>3857</v>
      </c>
      <c r="H717" s="103" t="s">
        <v>3878</v>
      </c>
      <c r="I717" s="103" t="s">
        <v>3879</v>
      </c>
      <c r="J717" s="101"/>
      <c r="K717" s="101"/>
      <c r="L717" s="101"/>
      <c r="M717" s="101"/>
      <c r="N717" s="101"/>
      <c r="O717" s="101"/>
      <c r="P717" s="101"/>
      <c r="Q717" s="101">
        <v>1</v>
      </c>
    </row>
    <row r="718" spans="1:17" ht="14.25" thickBot="1" x14ac:dyDescent="0.2">
      <c r="A718" s="96">
        <v>2942</v>
      </c>
      <c r="B718" s="96" t="s">
        <v>2194</v>
      </c>
      <c r="C718" s="96">
        <v>2942</v>
      </c>
      <c r="D718" s="97" t="s">
        <v>721</v>
      </c>
      <c r="E718" s="97" t="s">
        <v>736</v>
      </c>
      <c r="F718" s="98" t="s">
        <v>3181</v>
      </c>
      <c r="G718" s="102" t="s">
        <v>3857</v>
      </c>
      <c r="H718" s="103" t="s">
        <v>3878</v>
      </c>
      <c r="I718" s="103" t="s">
        <v>3880</v>
      </c>
      <c r="J718" s="101"/>
      <c r="K718" s="101"/>
      <c r="L718" s="101"/>
      <c r="M718" s="101"/>
      <c r="N718" s="101"/>
      <c r="O718" s="101"/>
      <c r="P718" s="101"/>
      <c r="Q718" s="101">
        <v>1</v>
      </c>
    </row>
    <row r="719" spans="1:17" ht="14.25" thickBot="1" x14ac:dyDescent="0.2">
      <c r="A719" s="96">
        <v>2951</v>
      </c>
      <c r="B719" s="96" t="s">
        <v>1791</v>
      </c>
      <c r="C719" s="96">
        <v>2951</v>
      </c>
      <c r="D719" s="97" t="s">
        <v>721</v>
      </c>
      <c r="E719" s="97" t="s">
        <v>736</v>
      </c>
      <c r="F719" s="98" t="s">
        <v>3181</v>
      </c>
      <c r="G719" s="102" t="s">
        <v>3857</v>
      </c>
      <c r="H719" s="103" t="s">
        <v>3881</v>
      </c>
      <c r="I719" s="103" t="s">
        <v>3882</v>
      </c>
      <c r="J719" s="101"/>
      <c r="K719" s="101"/>
      <c r="L719" s="101"/>
      <c r="M719" s="101"/>
      <c r="N719" s="101"/>
      <c r="O719" s="101"/>
      <c r="P719" s="101"/>
      <c r="Q719" s="101">
        <v>1</v>
      </c>
    </row>
    <row r="720" spans="1:17" ht="14.25" thickBot="1" x14ac:dyDescent="0.2">
      <c r="A720" s="96">
        <v>2952</v>
      </c>
      <c r="B720" s="96" t="s">
        <v>2195</v>
      </c>
      <c r="C720" s="96">
        <v>2952</v>
      </c>
      <c r="D720" s="97" t="s">
        <v>721</v>
      </c>
      <c r="E720" s="97" t="s">
        <v>736</v>
      </c>
      <c r="F720" s="98" t="s">
        <v>3181</v>
      </c>
      <c r="G720" s="102" t="s">
        <v>3857</v>
      </c>
      <c r="H720" s="103" t="s">
        <v>3881</v>
      </c>
      <c r="I720" s="103" t="s">
        <v>3883</v>
      </c>
      <c r="J720" s="101"/>
      <c r="K720" s="101"/>
      <c r="L720" s="101"/>
      <c r="M720" s="101"/>
      <c r="N720" s="101"/>
      <c r="O720" s="101"/>
      <c r="P720" s="101"/>
      <c r="Q720" s="101">
        <v>1</v>
      </c>
    </row>
    <row r="721" spans="1:17" ht="14.25" thickBot="1" x14ac:dyDescent="0.2">
      <c r="A721" s="96">
        <v>2961</v>
      </c>
      <c r="B721" s="96" t="s">
        <v>1792</v>
      </c>
      <c r="C721" s="96">
        <v>2961</v>
      </c>
      <c r="D721" s="97" t="s">
        <v>856</v>
      </c>
      <c r="E721" s="97" t="s">
        <v>736</v>
      </c>
      <c r="F721" s="98" t="s">
        <v>3181</v>
      </c>
      <c r="G721" s="102" t="s">
        <v>3857</v>
      </c>
      <c r="H721" s="103" t="s">
        <v>3884</v>
      </c>
      <c r="I721" s="103" t="s">
        <v>3885</v>
      </c>
      <c r="J721" s="101"/>
      <c r="K721" s="101"/>
      <c r="L721" s="101"/>
      <c r="M721" s="101"/>
      <c r="N721" s="101"/>
      <c r="O721" s="101"/>
      <c r="P721" s="101"/>
      <c r="Q721" s="101">
        <v>1</v>
      </c>
    </row>
    <row r="722" spans="1:17" ht="14.25" thickBot="1" x14ac:dyDescent="0.2">
      <c r="A722" s="96">
        <v>2962</v>
      </c>
      <c r="B722" s="96" t="s">
        <v>2196</v>
      </c>
      <c r="C722" s="96">
        <v>2962</v>
      </c>
      <c r="D722" s="97" t="s">
        <v>856</v>
      </c>
      <c r="E722" s="97" t="s">
        <v>736</v>
      </c>
      <c r="F722" s="98" t="s">
        <v>3181</v>
      </c>
      <c r="G722" s="102" t="s">
        <v>3857</v>
      </c>
      <c r="H722" s="103" t="s">
        <v>3884</v>
      </c>
      <c r="I722" s="103" t="s">
        <v>3886</v>
      </c>
      <c r="J722" s="101"/>
      <c r="K722" s="101"/>
      <c r="L722" s="101"/>
      <c r="M722" s="101"/>
      <c r="N722" s="101"/>
      <c r="O722" s="101"/>
      <c r="P722" s="101"/>
      <c r="Q722" s="101">
        <v>1</v>
      </c>
    </row>
    <row r="723" spans="1:17" ht="14.25" thickBot="1" x14ac:dyDescent="0.2">
      <c r="A723" s="96">
        <v>2969</v>
      </c>
      <c r="B723" s="96" t="s">
        <v>2519</v>
      </c>
      <c r="C723" s="96">
        <v>2969</v>
      </c>
      <c r="D723" s="97" t="s">
        <v>721</v>
      </c>
      <c r="E723" s="97" t="s">
        <v>736</v>
      </c>
      <c r="F723" s="98" t="s">
        <v>3181</v>
      </c>
      <c r="G723" s="102" t="s">
        <v>3857</v>
      </c>
      <c r="H723" s="103" t="s">
        <v>3884</v>
      </c>
      <c r="I723" s="103" t="s">
        <v>3887</v>
      </c>
      <c r="J723" s="101"/>
      <c r="K723" s="101"/>
      <c r="L723" s="101"/>
      <c r="M723" s="101"/>
      <c r="N723" s="101"/>
      <c r="O723" s="101"/>
      <c r="P723" s="101"/>
      <c r="Q723" s="101">
        <v>1</v>
      </c>
    </row>
    <row r="724" spans="1:17" ht="14.25" thickBot="1" x14ac:dyDescent="0.2">
      <c r="A724" s="96">
        <v>2971</v>
      </c>
      <c r="B724" s="96" t="s">
        <v>1793</v>
      </c>
      <c r="C724" s="96">
        <v>2971</v>
      </c>
      <c r="D724" s="97" t="s">
        <v>721</v>
      </c>
      <c r="E724" s="97" t="s">
        <v>736</v>
      </c>
      <c r="F724" s="98" t="s">
        <v>3181</v>
      </c>
      <c r="G724" s="102" t="s">
        <v>3857</v>
      </c>
      <c r="H724" s="103" t="s">
        <v>3888</v>
      </c>
      <c r="I724" s="103" t="s">
        <v>3889</v>
      </c>
      <c r="J724" s="101"/>
      <c r="K724" s="101"/>
      <c r="L724" s="101"/>
      <c r="M724" s="101"/>
      <c r="N724" s="101"/>
      <c r="O724" s="101"/>
      <c r="P724" s="101"/>
      <c r="Q724" s="101">
        <v>1</v>
      </c>
    </row>
    <row r="725" spans="1:17" ht="14.25" thickBot="1" x14ac:dyDescent="0.2">
      <c r="A725" s="96">
        <v>2972</v>
      </c>
      <c r="B725" s="96" t="s">
        <v>2197</v>
      </c>
      <c r="C725" s="96">
        <v>2972</v>
      </c>
      <c r="D725" s="97" t="s">
        <v>721</v>
      </c>
      <c r="E725" s="97" t="s">
        <v>736</v>
      </c>
      <c r="F725" s="98" t="s">
        <v>3181</v>
      </c>
      <c r="G725" s="102" t="s">
        <v>3857</v>
      </c>
      <c r="H725" s="103" t="s">
        <v>3888</v>
      </c>
      <c r="I725" s="103" t="s">
        <v>3890</v>
      </c>
      <c r="J725" s="101"/>
      <c r="K725" s="101"/>
      <c r="L725" s="101"/>
      <c r="M725" s="101"/>
      <c r="N725" s="101"/>
      <c r="O725" s="101"/>
      <c r="P725" s="101"/>
      <c r="Q725" s="101">
        <v>1</v>
      </c>
    </row>
    <row r="726" spans="1:17" ht="14.25" thickBot="1" x14ac:dyDescent="0.2">
      <c r="A726" s="96">
        <v>2973</v>
      </c>
      <c r="B726" s="96" t="s">
        <v>2520</v>
      </c>
      <c r="C726" s="96">
        <v>2973</v>
      </c>
      <c r="D726" s="97" t="s">
        <v>856</v>
      </c>
      <c r="E726" s="97" t="s">
        <v>736</v>
      </c>
      <c r="F726" s="98" t="s">
        <v>3181</v>
      </c>
      <c r="G726" s="102" t="s">
        <v>3857</v>
      </c>
      <c r="H726" s="103" t="s">
        <v>3888</v>
      </c>
      <c r="I726" s="103" t="s">
        <v>3891</v>
      </c>
      <c r="J726" s="101"/>
      <c r="K726" s="101"/>
      <c r="L726" s="101"/>
      <c r="M726" s="101"/>
      <c r="N726" s="101"/>
      <c r="O726" s="101"/>
      <c r="P726" s="101"/>
      <c r="Q726" s="101">
        <v>1</v>
      </c>
    </row>
    <row r="727" spans="1:17" ht="14.25" thickBot="1" x14ac:dyDescent="0.2">
      <c r="A727" s="96">
        <v>2999</v>
      </c>
      <c r="B727" s="96" t="s">
        <v>1608</v>
      </c>
      <c r="C727" s="96">
        <v>2999</v>
      </c>
      <c r="D727" s="97" t="s">
        <v>721</v>
      </c>
      <c r="E727" s="97" t="s">
        <v>736</v>
      </c>
      <c r="F727" s="98" t="s">
        <v>3181</v>
      </c>
      <c r="G727" s="102" t="s">
        <v>3857</v>
      </c>
      <c r="H727" s="103" t="s">
        <v>3892</v>
      </c>
      <c r="I727" s="103" t="s">
        <v>3893</v>
      </c>
      <c r="J727" s="101"/>
      <c r="K727" s="101"/>
      <c r="L727" s="101"/>
      <c r="M727" s="101"/>
      <c r="N727" s="101"/>
      <c r="O727" s="101"/>
      <c r="P727" s="101"/>
      <c r="Q727" s="101">
        <v>1</v>
      </c>
    </row>
    <row r="728" spans="1:17" ht="14.25" thickBot="1" x14ac:dyDescent="0.2">
      <c r="A728" s="96">
        <v>3000</v>
      </c>
      <c r="B728" s="96" t="s">
        <v>1794</v>
      </c>
      <c r="C728" s="96">
        <v>3000</v>
      </c>
      <c r="D728" s="97" t="s">
        <v>721</v>
      </c>
      <c r="E728" s="97" t="s">
        <v>736</v>
      </c>
      <c r="F728" s="98" t="s">
        <v>3181</v>
      </c>
      <c r="G728" s="102" t="s">
        <v>3894</v>
      </c>
      <c r="H728" s="103" t="s">
        <v>3895</v>
      </c>
      <c r="I728" s="103" t="s">
        <v>3896</v>
      </c>
      <c r="J728" s="101"/>
      <c r="K728" s="101"/>
      <c r="L728" s="101"/>
      <c r="M728" s="101"/>
      <c r="N728" s="101"/>
      <c r="O728" s="101"/>
      <c r="P728" s="101"/>
      <c r="Q728" s="101">
        <v>1</v>
      </c>
    </row>
    <row r="729" spans="1:17" ht="14.25" thickBot="1" x14ac:dyDescent="0.2">
      <c r="A729" s="96">
        <v>3009</v>
      </c>
      <c r="B729" s="96" t="s">
        <v>2198</v>
      </c>
      <c r="C729" s="96">
        <v>3009</v>
      </c>
      <c r="D729" s="97" t="s">
        <v>721</v>
      </c>
      <c r="E729" s="97" t="s">
        <v>736</v>
      </c>
      <c r="F729" s="98" t="s">
        <v>3181</v>
      </c>
      <c r="G729" s="102" t="s">
        <v>3894</v>
      </c>
      <c r="H729" s="103" t="s">
        <v>3895</v>
      </c>
      <c r="I729" s="103" t="s">
        <v>3897</v>
      </c>
      <c r="J729" s="101"/>
      <c r="K729" s="101"/>
      <c r="L729" s="101"/>
      <c r="M729" s="101"/>
      <c r="N729" s="101"/>
      <c r="O729" s="101"/>
      <c r="P729" s="101"/>
      <c r="Q729" s="101">
        <v>1</v>
      </c>
    </row>
    <row r="730" spans="1:17" ht="14.25" thickBot="1" x14ac:dyDescent="0.2">
      <c r="A730" s="96">
        <v>3011</v>
      </c>
      <c r="B730" s="96" t="s">
        <v>1795</v>
      </c>
      <c r="C730" s="96">
        <v>3011</v>
      </c>
      <c r="D730" s="97" t="s">
        <v>721</v>
      </c>
      <c r="E730" s="97" t="s">
        <v>736</v>
      </c>
      <c r="F730" s="98" t="s">
        <v>3181</v>
      </c>
      <c r="G730" s="102" t="s">
        <v>3894</v>
      </c>
      <c r="H730" s="103" t="s">
        <v>3898</v>
      </c>
      <c r="I730" s="103" t="s">
        <v>3899</v>
      </c>
      <c r="J730" s="101"/>
      <c r="K730" s="101"/>
      <c r="L730" s="101"/>
      <c r="M730" s="101"/>
      <c r="N730" s="101"/>
      <c r="O730" s="101"/>
      <c r="P730" s="101"/>
      <c r="Q730" s="101">
        <v>1</v>
      </c>
    </row>
    <row r="731" spans="1:17" ht="14.25" thickBot="1" x14ac:dyDescent="0.2">
      <c r="A731" s="96">
        <v>3012</v>
      </c>
      <c r="B731" s="96" t="s">
        <v>2199</v>
      </c>
      <c r="C731" s="96">
        <v>3012</v>
      </c>
      <c r="D731" s="97" t="s">
        <v>721</v>
      </c>
      <c r="E731" s="97" t="s">
        <v>736</v>
      </c>
      <c r="F731" s="98" t="s">
        <v>3181</v>
      </c>
      <c r="G731" s="102" t="s">
        <v>3894</v>
      </c>
      <c r="H731" s="103" t="s">
        <v>3898</v>
      </c>
      <c r="I731" s="103" t="s">
        <v>3900</v>
      </c>
      <c r="J731" s="101"/>
      <c r="K731" s="101"/>
      <c r="L731" s="101"/>
      <c r="M731" s="101"/>
      <c r="N731" s="101"/>
      <c r="O731" s="101"/>
      <c r="P731" s="101"/>
      <c r="Q731" s="101">
        <v>1</v>
      </c>
    </row>
    <row r="732" spans="1:17" ht="14.25" thickBot="1" x14ac:dyDescent="0.2">
      <c r="A732" s="96">
        <v>3013</v>
      </c>
      <c r="B732" s="96" t="s">
        <v>2521</v>
      </c>
      <c r="C732" s="96">
        <v>3013</v>
      </c>
      <c r="D732" s="97" t="s">
        <v>721</v>
      </c>
      <c r="E732" s="97" t="s">
        <v>736</v>
      </c>
      <c r="F732" s="98" t="s">
        <v>3181</v>
      </c>
      <c r="G732" s="102" t="s">
        <v>3894</v>
      </c>
      <c r="H732" s="103" t="s">
        <v>3898</v>
      </c>
      <c r="I732" s="103" t="s">
        <v>3901</v>
      </c>
      <c r="J732" s="101"/>
      <c r="K732" s="101"/>
      <c r="L732" s="101"/>
      <c r="M732" s="101"/>
      <c r="N732" s="101"/>
      <c r="O732" s="101"/>
      <c r="P732" s="101"/>
      <c r="Q732" s="101">
        <v>1</v>
      </c>
    </row>
    <row r="733" spans="1:17" ht="14.25" thickBot="1" x14ac:dyDescent="0.2">
      <c r="A733" s="96">
        <v>3014</v>
      </c>
      <c r="B733" s="96" t="s">
        <v>2701</v>
      </c>
      <c r="C733" s="96">
        <v>3014</v>
      </c>
      <c r="D733" s="97" t="s">
        <v>721</v>
      </c>
      <c r="E733" s="97" t="s">
        <v>736</v>
      </c>
      <c r="F733" s="98" t="s">
        <v>3181</v>
      </c>
      <c r="G733" s="102" t="s">
        <v>3894</v>
      </c>
      <c r="H733" s="103" t="s">
        <v>3898</v>
      </c>
      <c r="I733" s="103" t="s">
        <v>3902</v>
      </c>
      <c r="J733" s="101"/>
      <c r="K733" s="101"/>
      <c r="L733" s="101"/>
      <c r="M733" s="101"/>
      <c r="N733" s="101"/>
      <c r="O733" s="101"/>
      <c r="P733" s="101"/>
      <c r="Q733" s="101">
        <v>1</v>
      </c>
    </row>
    <row r="734" spans="1:17" ht="14.25" thickBot="1" x14ac:dyDescent="0.2">
      <c r="A734" s="96">
        <v>3015</v>
      </c>
      <c r="B734" s="96" t="s">
        <v>2811</v>
      </c>
      <c r="C734" s="96">
        <v>3015</v>
      </c>
      <c r="D734" s="97" t="s">
        <v>856</v>
      </c>
      <c r="E734" s="97" t="s">
        <v>736</v>
      </c>
      <c r="F734" s="98" t="s">
        <v>3181</v>
      </c>
      <c r="G734" s="102" t="s">
        <v>3894</v>
      </c>
      <c r="H734" s="103" t="s">
        <v>3898</v>
      </c>
      <c r="I734" s="103" t="s">
        <v>3903</v>
      </c>
      <c r="J734" s="101"/>
      <c r="K734" s="101"/>
      <c r="L734" s="101"/>
      <c r="M734" s="101"/>
      <c r="N734" s="101"/>
      <c r="O734" s="101"/>
      <c r="P734" s="101"/>
      <c r="Q734" s="101">
        <v>1</v>
      </c>
    </row>
    <row r="735" spans="1:17" ht="14.25" thickBot="1" x14ac:dyDescent="0.2">
      <c r="A735" s="96">
        <v>3019</v>
      </c>
      <c r="B735" s="96" t="s">
        <v>2875</v>
      </c>
      <c r="C735" s="96">
        <v>3019</v>
      </c>
      <c r="D735" s="97" t="s">
        <v>721</v>
      </c>
      <c r="E735" s="97" t="s">
        <v>736</v>
      </c>
      <c r="F735" s="98" t="s">
        <v>3181</v>
      </c>
      <c r="G735" s="102" t="s">
        <v>3894</v>
      </c>
      <c r="H735" s="103" t="s">
        <v>3898</v>
      </c>
      <c r="I735" s="103" t="s">
        <v>3904</v>
      </c>
      <c r="J735" s="101"/>
      <c r="K735" s="101"/>
      <c r="L735" s="101"/>
      <c r="M735" s="101"/>
      <c r="N735" s="101"/>
      <c r="O735" s="101"/>
      <c r="P735" s="101"/>
      <c r="Q735" s="101">
        <v>1</v>
      </c>
    </row>
    <row r="736" spans="1:17" ht="14.25" thickBot="1" x14ac:dyDescent="0.2">
      <c r="A736" s="96">
        <v>3021</v>
      </c>
      <c r="B736" s="96" t="s">
        <v>1796</v>
      </c>
      <c r="C736" s="96">
        <v>3021</v>
      </c>
      <c r="D736" s="97" t="s">
        <v>721</v>
      </c>
      <c r="E736" s="97" t="s">
        <v>736</v>
      </c>
      <c r="F736" s="98" t="s">
        <v>3181</v>
      </c>
      <c r="G736" s="102" t="s">
        <v>3894</v>
      </c>
      <c r="H736" s="103" t="s">
        <v>3905</v>
      </c>
      <c r="I736" s="103" t="s">
        <v>3906</v>
      </c>
      <c r="J736" s="101"/>
      <c r="K736" s="101"/>
      <c r="L736" s="101"/>
      <c r="M736" s="101"/>
      <c r="N736" s="101"/>
      <c r="O736" s="101"/>
      <c r="P736" s="101"/>
      <c r="Q736" s="101">
        <v>1</v>
      </c>
    </row>
    <row r="737" spans="1:17" ht="14.25" thickBot="1" x14ac:dyDescent="0.2">
      <c r="A737" s="96">
        <v>3022</v>
      </c>
      <c r="B737" s="96" t="s">
        <v>2200</v>
      </c>
      <c r="C737" s="96">
        <v>3022</v>
      </c>
      <c r="D737" s="97" t="s">
        <v>721</v>
      </c>
      <c r="E737" s="97" t="s">
        <v>736</v>
      </c>
      <c r="F737" s="98" t="s">
        <v>3181</v>
      </c>
      <c r="G737" s="102" t="s">
        <v>3894</v>
      </c>
      <c r="H737" s="103" t="s">
        <v>3905</v>
      </c>
      <c r="I737" s="103" t="s">
        <v>3907</v>
      </c>
      <c r="J737" s="101"/>
      <c r="K737" s="101"/>
      <c r="L737" s="101"/>
      <c r="M737" s="101"/>
      <c r="N737" s="101"/>
      <c r="O737" s="101"/>
      <c r="P737" s="101"/>
      <c r="Q737" s="101">
        <v>1</v>
      </c>
    </row>
    <row r="738" spans="1:17" ht="14.25" thickBot="1" x14ac:dyDescent="0.2">
      <c r="A738" s="96">
        <v>3023</v>
      </c>
      <c r="B738" s="96" t="s">
        <v>2522</v>
      </c>
      <c r="C738" s="96">
        <v>3023</v>
      </c>
      <c r="D738" s="97" t="s">
        <v>721</v>
      </c>
      <c r="E738" s="97" t="s">
        <v>736</v>
      </c>
      <c r="F738" s="98" t="s">
        <v>3181</v>
      </c>
      <c r="G738" s="102" t="s">
        <v>3894</v>
      </c>
      <c r="H738" s="103" t="s">
        <v>3905</v>
      </c>
      <c r="I738" s="103" t="s">
        <v>3908</v>
      </c>
      <c r="J738" s="101"/>
      <c r="K738" s="101"/>
      <c r="L738" s="101"/>
      <c r="M738" s="101"/>
      <c r="N738" s="101"/>
      <c r="O738" s="101"/>
      <c r="P738" s="101"/>
      <c r="Q738" s="101">
        <v>1</v>
      </c>
    </row>
    <row r="739" spans="1:17" ht="14.25" thickBot="1" x14ac:dyDescent="0.2">
      <c r="A739" s="96">
        <v>3031</v>
      </c>
      <c r="B739" s="96" t="s">
        <v>1797</v>
      </c>
      <c r="C739" s="96">
        <v>3031</v>
      </c>
      <c r="D739" s="97" t="s">
        <v>721</v>
      </c>
      <c r="E739" s="97" t="s">
        <v>736</v>
      </c>
      <c r="F739" s="98" t="s">
        <v>3181</v>
      </c>
      <c r="G739" s="102" t="s">
        <v>3894</v>
      </c>
      <c r="H739" s="103" t="s">
        <v>3909</v>
      </c>
      <c r="I739" s="103" t="s">
        <v>3910</v>
      </c>
      <c r="J739" s="101"/>
      <c r="K739" s="101"/>
      <c r="L739" s="101"/>
      <c r="M739" s="101"/>
      <c r="N739" s="101"/>
      <c r="O739" s="101"/>
      <c r="P739" s="101"/>
      <c r="Q739" s="101">
        <v>1</v>
      </c>
    </row>
    <row r="740" spans="1:17" ht="14.25" thickBot="1" x14ac:dyDescent="0.2">
      <c r="A740" s="96">
        <v>3032</v>
      </c>
      <c r="B740" s="96" t="s">
        <v>2201</v>
      </c>
      <c r="C740" s="96">
        <v>3032</v>
      </c>
      <c r="D740" s="97" t="s">
        <v>721</v>
      </c>
      <c r="E740" s="97" t="s">
        <v>736</v>
      </c>
      <c r="F740" s="98" t="s">
        <v>3181</v>
      </c>
      <c r="G740" s="102" t="s">
        <v>3894</v>
      </c>
      <c r="H740" s="103" t="s">
        <v>3909</v>
      </c>
      <c r="I740" s="103" t="s">
        <v>3911</v>
      </c>
      <c r="J740" s="101"/>
      <c r="K740" s="101"/>
      <c r="L740" s="101"/>
      <c r="M740" s="101"/>
      <c r="N740" s="101"/>
      <c r="O740" s="101"/>
      <c r="P740" s="101"/>
      <c r="Q740" s="101">
        <v>1</v>
      </c>
    </row>
    <row r="741" spans="1:17" ht="14.25" thickBot="1" x14ac:dyDescent="0.2">
      <c r="A741" s="96">
        <v>3033</v>
      </c>
      <c r="B741" s="96" t="s">
        <v>2523</v>
      </c>
      <c r="C741" s="96">
        <v>3033</v>
      </c>
      <c r="D741" s="97" t="s">
        <v>721</v>
      </c>
      <c r="E741" s="97" t="s">
        <v>736</v>
      </c>
      <c r="F741" s="98" t="s">
        <v>3181</v>
      </c>
      <c r="G741" s="99" t="s">
        <v>3894</v>
      </c>
      <c r="H741" s="100" t="s">
        <v>3909</v>
      </c>
      <c r="I741" s="100" t="s">
        <v>3912</v>
      </c>
      <c r="J741" s="101"/>
      <c r="K741" s="101"/>
      <c r="L741" s="101"/>
      <c r="M741" s="101"/>
      <c r="N741" s="101"/>
      <c r="O741" s="101"/>
      <c r="P741" s="101"/>
      <c r="Q741" s="101">
        <v>1</v>
      </c>
    </row>
    <row r="742" spans="1:17" ht="14.25" thickBot="1" x14ac:dyDescent="0.2">
      <c r="A742" s="96">
        <v>3034</v>
      </c>
      <c r="B742" s="96" t="s">
        <v>2702</v>
      </c>
      <c r="C742" s="96">
        <v>3034</v>
      </c>
      <c r="D742" s="97" t="s">
        <v>721</v>
      </c>
      <c r="E742" s="97" t="s">
        <v>736</v>
      </c>
      <c r="F742" s="98" t="s">
        <v>3181</v>
      </c>
      <c r="G742" s="102" t="s">
        <v>3894</v>
      </c>
      <c r="H742" s="103" t="s">
        <v>3909</v>
      </c>
      <c r="I742" s="103" t="s">
        <v>3913</v>
      </c>
      <c r="J742" s="101"/>
      <c r="K742" s="101"/>
      <c r="L742" s="101"/>
      <c r="M742" s="101"/>
      <c r="N742" s="101"/>
      <c r="O742" s="101"/>
      <c r="P742" s="101"/>
      <c r="Q742" s="101">
        <v>1</v>
      </c>
    </row>
    <row r="743" spans="1:17" ht="14.25" thickBot="1" x14ac:dyDescent="0.2">
      <c r="A743" s="96">
        <v>3035</v>
      </c>
      <c r="B743" s="96" t="s">
        <v>2812</v>
      </c>
      <c r="C743" s="96">
        <v>3035</v>
      </c>
      <c r="D743" s="97" t="s">
        <v>721</v>
      </c>
      <c r="E743" s="97" t="s">
        <v>736</v>
      </c>
      <c r="F743" s="98" t="s">
        <v>3181</v>
      </c>
      <c r="G743" s="102" t="s">
        <v>3894</v>
      </c>
      <c r="H743" s="103" t="s">
        <v>3909</v>
      </c>
      <c r="I743" s="103" t="s">
        <v>3914</v>
      </c>
      <c r="J743" s="101"/>
      <c r="K743" s="101"/>
      <c r="L743" s="101"/>
      <c r="M743" s="101"/>
      <c r="N743" s="101"/>
      <c r="O743" s="101"/>
      <c r="P743" s="101"/>
      <c r="Q743" s="101">
        <v>1</v>
      </c>
    </row>
    <row r="744" spans="1:17" ht="14.25" thickBot="1" x14ac:dyDescent="0.2">
      <c r="A744" s="96">
        <v>3039</v>
      </c>
      <c r="B744" s="96" t="s">
        <v>2876</v>
      </c>
      <c r="C744" s="96">
        <v>3039</v>
      </c>
      <c r="D744" s="97" t="s">
        <v>721</v>
      </c>
      <c r="E744" s="97" t="s">
        <v>736</v>
      </c>
      <c r="F744" s="98" t="s">
        <v>3181</v>
      </c>
      <c r="G744" s="102" t="s">
        <v>3894</v>
      </c>
      <c r="H744" s="103" t="s">
        <v>3909</v>
      </c>
      <c r="I744" s="103" t="s">
        <v>3915</v>
      </c>
      <c r="J744" s="101"/>
      <c r="K744" s="101"/>
      <c r="L744" s="101"/>
      <c r="M744" s="101"/>
      <c r="N744" s="101"/>
      <c r="O744" s="101"/>
      <c r="P744" s="101"/>
      <c r="Q744" s="101">
        <v>1</v>
      </c>
    </row>
    <row r="745" spans="1:17" ht="14.25" thickBot="1" x14ac:dyDescent="0.2">
      <c r="A745" s="96">
        <v>3100</v>
      </c>
      <c r="B745" s="96" t="s">
        <v>1798</v>
      </c>
      <c r="C745" s="96">
        <v>3100</v>
      </c>
      <c r="D745" s="97" t="s">
        <v>721</v>
      </c>
      <c r="E745" s="97" t="s">
        <v>736</v>
      </c>
      <c r="F745" s="98" t="s">
        <v>3181</v>
      </c>
      <c r="G745" s="102" t="s">
        <v>3916</v>
      </c>
      <c r="H745" s="103" t="s">
        <v>3917</v>
      </c>
      <c r="I745" s="103" t="s">
        <v>3918</v>
      </c>
      <c r="J745" s="101"/>
      <c r="K745" s="101"/>
      <c r="L745" s="101"/>
      <c r="M745" s="101"/>
      <c r="N745" s="101"/>
      <c r="O745" s="101"/>
      <c r="P745" s="101"/>
      <c r="Q745" s="101">
        <v>1</v>
      </c>
    </row>
    <row r="746" spans="1:17" ht="14.25" thickBot="1" x14ac:dyDescent="0.2">
      <c r="A746" s="96">
        <v>3109</v>
      </c>
      <c r="B746" s="96" t="s">
        <v>2202</v>
      </c>
      <c r="C746" s="96">
        <v>3109</v>
      </c>
      <c r="D746" s="97" t="s">
        <v>721</v>
      </c>
      <c r="E746" s="97" t="s">
        <v>736</v>
      </c>
      <c r="F746" s="98" t="s">
        <v>3181</v>
      </c>
      <c r="G746" s="102" t="s">
        <v>3916</v>
      </c>
      <c r="H746" s="103" t="s">
        <v>3917</v>
      </c>
      <c r="I746" s="103" t="s">
        <v>3919</v>
      </c>
      <c r="J746" s="101"/>
      <c r="K746" s="101"/>
      <c r="L746" s="101"/>
      <c r="M746" s="101"/>
      <c r="N746" s="101"/>
      <c r="O746" s="101"/>
      <c r="P746" s="101"/>
      <c r="Q746" s="101">
        <v>1</v>
      </c>
    </row>
    <row r="747" spans="1:17" ht="14.25" thickBot="1" x14ac:dyDescent="0.2">
      <c r="A747" s="96">
        <v>3111</v>
      </c>
      <c r="B747" s="96" t="s">
        <v>1799</v>
      </c>
      <c r="C747" s="96">
        <v>3111</v>
      </c>
      <c r="D747" s="97" t="s">
        <v>721</v>
      </c>
      <c r="E747" s="97" t="s">
        <v>736</v>
      </c>
      <c r="F747" s="98" t="s">
        <v>3181</v>
      </c>
      <c r="G747" s="102" t="s">
        <v>3916</v>
      </c>
      <c r="H747" s="103" t="s">
        <v>3920</v>
      </c>
      <c r="I747" s="103" t="s">
        <v>3921</v>
      </c>
      <c r="J747" s="101"/>
      <c r="K747" s="101"/>
      <c r="L747" s="101"/>
      <c r="M747" s="101"/>
      <c r="N747" s="101"/>
      <c r="O747" s="101"/>
      <c r="P747" s="101"/>
      <c r="Q747" s="101">
        <v>1</v>
      </c>
    </row>
    <row r="748" spans="1:17" ht="14.25" thickBot="1" x14ac:dyDescent="0.2">
      <c r="A748" s="96">
        <v>3112</v>
      </c>
      <c r="B748" s="96" t="s">
        <v>2203</v>
      </c>
      <c r="C748" s="96">
        <v>3112</v>
      </c>
      <c r="D748" s="97" t="s">
        <v>721</v>
      </c>
      <c r="E748" s="97" t="s">
        <v>736</v>
      </c>
      <c r="F748" s="98" t="s">
        <v>3181</v>
      </c>
      <c r="G748" s="102" t="s">
        <v>3916</v>
      </c>
      <c r="H748" s="103" t="s">
        <v>3920</v>
      </c>
      <c r="I748" s="103" t="s">
        <v>3922</v>
      </c>
      <c r="J748" s="101"/>
      <c r="K748" s="101"/>
      <c r="L748" s="101"/>
      <c r="M748" s="101"/>
      <c r="N748" s="101"/>
      <c r="O748" s="101"/>
      <c r="P748" s="101"/>
      <c r="Q748" s="101">
        <v>1</v>
      </c>
    </row>
    <row r="749" spans="1:17" ht="14.25" thickBot="1" x14ac:dyDescent="0.2">
      <c r="A749" s="96">
        <v>3113</v>
      </c>
      <c r="B749" s="96" t="s">
        <v>2524</v>
      </c>
      <c r="C749" s="96">
        <v>3113</v>
      </c>
      <c r="D749" s="97" t="s">
        <v>721</v>
      </c>
      <c r="E749" s="97" t="s">
        <v>736</v>
      </c>
      <c r="F749" s="98" t="s">
        <v>3181</v>
      </c>
      <c r="G749" s="102" t="s">
        <v>3916</v>
      </c>
      <c r="H749" s="103" t="s">
        <v>3920</v>
      </c>
      <c r="I749" s="103" t="s">
        <v>3923</v>
      </c>
      <c r="J749" s="101"/>
      <c r="K749" s="101"/>
      <c r="L749" s="101"/>
      <c r="M749" s="101"/>
      <c r="N749" s="101"/>
      <c r="O749" s="101"/>
      <c r="P749" s="101"/>
      <c r="Q749" s="101">
        <v>1</v>
      </c>
    </row>
    <row r="750" spans="1:17" ht="14.25" thickBot="1" x14ac:dyDescent="0.2">
      <c r="A750" s="96">
        <v>3121</v>
      </c>
      <c r="B750" s="96" t="s">
        <v>1800</v>
      </c>
      <c r="C750" s="96">
        <v>3121</v>
      </c>
      <c r="D750" s="97" t="s">
        <v>2978</v>
      </c>
      <c r="E750" s="97" t="s">
        <v>736</v>
      </c>
      <c r="F750" s="98" t="s">
        <v>3181</v>
      </c>
      <c r="G750" s="102" t="s">
        <v>3916</v>
      </c>
      <c r="H750" s="103" t="s">
        <v>3924</v>
      </c>
      <c r="I750" s="103" t="s">
        <v>3925</v>
      </c>
      <c r="J750" s="101"/>
      <c r="K750" s="101"/>
      <c r="L750" s="101"/>
      <c r="M750" s="101"/>
      <c r="N750" s="101"/>
      <c r="O750" s="101"/>
      <c r="P750" s="101"/>
      <c r="Q750" s="101">
        <v>1</v>
      </c>
    </row>
    <row r="751" spans="1:17" ht="14.25" thickBot="1" x14ac:dyDescent="0.2">
      <c r="A751" s="96">
        <v>3122</v>
      </c>
      <c r="B751" s="96" t="s">
        <v>2204</v>
      </c>
      <c r="C751" s="96">
        <v>3122</v>
      </c>
      <c r="D751" s="97" t="s">
        <v>2978</v>
      </c>
      <c r="E751" s="97" t="s">
        <v>736</v>
      </c>
      <c r="F751" s="98" t="s">
        <v>3181</v>
      </c>
      <c r="G751" s="102" t="s">
        <v>3916</v>
      </c>
      <c r="H751" s="103" t="s">
        <v>3924</v>
      </c>
      <c r="I751" s="103" t="s">
        <v>3926</v>
      </c>
      <c r="J751" s="101"/>
      <c r="K751" s="101"/>
      <c r="L751" s="101"/>
      <c r="M751" s="101"/>
      <c r="N751" s="101"/>
      <c r="O751" s="101"/>
      <c r="P751" s="101"/>
      <c r="Q751" s="101">
        <v>1</v>
      </c>
    </row>
    <row r="752" spans="1:17" ht="14.25" thickBot="1" x14ac:dyDescent="0.2">
      <c r="A752" s="96">
        <v>3131</v>
      </c>
      <c r="B752" s="96" t="s">
        <v>1801</v>
      </c>
      <c r="C752" s="96">
        <v>3131</v>
      </c>
      <c r="D752" s="97" t="s">
        <v>2978</v>
      </c>
      <c r="E752" s="97"/>
      <c r="F752" s="98" t="s">
        <v>3181</v>
      </c>
      <c r="G752" s="102" t="s">
        <v>3916</v>
      </c>
      <c r="H752" s="103" t="s">
        <v>3927</v>
      </c>
      <c r="I752" s="103" t="s">
        <v>3928</v>
      </c>
      <c r="J752" s="101"/>
      <c r="K752" s="101"/>
      <c r="L752" s="101"/>
      <c r="M752" s="101"/>
      <c r="N752" s="101"/>
      <c r="O752" s="101"/>
      <c r="P752" s="101"/>
      <c r="Q752" s="101">
        <v>1</v>
      </c>
    </row>
    <row r="753" spans="1:17" ht="14.25" thickBot="1" x14ac:dyDescent="0.2">
      <c r="A753" s="96">
        <v>3132</v>
      </c>
      <c r="B753" s="96" t="s">
        <v>2205</v>
      </c>
      <c r="C753" s="96">
        <v>3132</v>
      </c>
      <c r="D753" s="97" t="s">
        <v>2978</v>
      </c>
      <c r="E753" s="97"/>
      <c r="F753" s="98" t="s">
        <v>3181</v>
      </c>
      <c r="G753" s="102" t="s">
        <v>3916</v>
      </c>
      <c r="H753" s="103" t="s">
        <v>3927</v>
      </c>
      <c r="I753" s="103" t="s">
        <v>3929</v>
      </c>
      <c r="J753" s="101"/>
      <c r="K753" s="101"/>
      <c r="L753" s="101"/>
      <c r="M753" s="101"/>
      <c r="N753" s="101"/>
      <c r="O753" s="101"/>
      <c r="P753" s="101"/>
      <c r="Q753" s="101">
        <v>1</v>
      </c>
    </row>
    <row r="754" spans="1:17" ht="14.25" thickBot="1" x14ac:dyDescent="0.2">
      <c r="A754" s="96">
        <v>3133</v>
      </c>
      <c r="B754" s="96" t="s">
        <v>2525</v>
      </c>
      <c r="C754" s="96">
        <v>3133</v>
      </c>
      <c r="D754" s="97" t="s">
        <v>2978</v>
      </c>
      <c r="E754" s="97"/>
      <c r="F754" s="98" t="s">
        <v>3181</v>
      </c>
      <c r="G754" s="102" t="s">
        <v>3916</v>
      </c>
      <c r="H754" s="103" t="s">
        <v>3927</v>
      </c>
      <c r="I754" s="103" t="s">
        <v>3930</v>
      </c>
      <c r="J754" s="101"/>
      <c r="K754" s="101"/>
      <c r="L754" s="101"/>
      <c r="M754" s="101"/>
      <c r="N754" s="101"/>
      <c r="O754" s="101"/>
      <c r="P754" s="101"/>
      <c r="Q754" s="101">
        <v>1</v>
      </c>
    </row>
    <row r="755" spans="1:17" ht="14.25" thickBot="1" x14ac:dyDescent="0.2">
      <c r="A755" s="96">
        <v>3134</v>
      </c>
      <c r="B755" s="96" t="s">
        <v>2703</v>
      </c>
      <c r="C755" s="96">
        <v>3134</v>
      </c>
      <c r="D755" s="97" t="s">
        <v>2978</v>
      </c>
      <c r="E755" s="97"/>
      <c r="F755" s="98" t="s">
        <v>3181</v>
      </c>
      <c r="G755" s="102" t="s">
        <v>3916</v>
      </c>
      <c r="H755" s="103" t="s">
        <v>3927</v>
      </c>
      <c r="I755" s="103" t="s">
        <v>3931</v>
      </c>
      <c r="J755" s="101"/>
      <c r="K755" s="101"/>
      <c r="L755" s="101"/>
      <c r="M755" s="101"/>
      <c r="N755" s="101"/>
      <c r="O755" s="101"/>
      <c r="P755" s="101"/>
      <c r="Q755" s="101">
        <v>1</v>
      </c>
    </row>
    <row r="756" spans="1:17" ht="14.25" thickBot="1" x14ac:dyDescent="0.2">
      <c r="A756" s="96">
        <v>3141</v>
      </c>
      <c r="B756" s="96" t="s">
        <v>1802</v>
      </c>
      <c r="C756" s="96">
        <v>3141</v>
      </c>
      <c r="D756" s="97" t="s">
        <v>721</v>
      </c>
      <c r="E756" s="97" t="s">
        <v>736</v>
      </c>
      <c r="F756" s="98" t="s">
        <v>3181</v>
      </c>
      <c r="G756" s="102" t="s">
        <v>3916</v>
      </c>
      <c r="H756" s="103" t="s">
        <v>3932</v>
      </c>
      <c r="I756" s="103" t="s">
        <v>3933</v>
      </c>
      <c r="J756" s="101"/>
      <c r="K756" s="101"/>
      <c r="L756" s="101"/>
      <c r="M756" s="101"/>
      <c r="N756" s="101"/>
      <c r="O756" s="101"/>
      <c r="P756" s="101"/>
      <c r="Q756" s="101">
        <v>1</v>
      </c>
    </row>
    <row r="757" spans="1:17" ht="14.25" thickBot="1" x14ac:dyDescent="0.2">
      <c r="A757" s="96">
        <v>3142</v>
      </c>
      <c r="B757" s="96" t="s">
        <v>2206</v>
      </c>
      <c r="C757" s="96">
        <v>3142</v>
      </c>
      <c r="D757" s="97" t="s">
        <v>721</v>
      </c>
      <c r="E757" s="97" t="s">
        <v>736</v>
      </c>
      <c r="F757" s="98" t="s">
        <v>3181</v>
      </c>
      <c r="G757" s="102" t="s">
        <v>3916</v>
      </c>
      <c r="H757" s="103" t="s">
        <v>3932</v>
      </c>
      <c r="I757" s="103" t="s">
        <v>3934</v>
      </c>
      <c r="J757" s="101"/>
      <c r="K757" s="101"/>
      <c r="L757" s="101"/>
      <c r="M757" s="101"/>
      <c r="N757" s="101"/>
      <c r="O757" s="101"/>
      <c r="P757" s="101"/>
      <c r="Q757" s="101">
        <v>1</v>
      </c>
    </row>
    <row r="758" spans="1:17" ht="14.25" thickBot="1" x14ac:dyDescent="0.2">
      <c r="A758" s="96">
        <v>3149</v>
      </c>
      <c r="B758" s="96" t="s">
        <v>2526</v>
      </c>
      <c r="C758" s="96">
        <v>3149</v>
      </c>
      <c r="D758" s="97" t="s">
        <v>721</v>
      </c>
      <c r="E758" s="97" t="s">
        <v>736</v>
      </c>
      <c r="F758" s="98" t="s">
        <v>3181</v>
      </c>
      <c r="G758" s="102" t="s">
        <v>3916</v>
      </c>
      <c r="H758" s="103" t="s">
        <v>3932</v>
      </c>
      <c r="I758" s="103" t="s">
        <v>3935</v>
      </c>
      <c r="J758" s="101"/>
      <c r="K758" s="101"/>
      <c r="L758" s="101"/>
      <c r="M758" s="101"/>
      <c r="N758" s="101"/>
      <c r="O758" s="101"/>
      <c r="P758" s="101"/>
      <c r="Q758" s="101">
        <v>1</v>
      </c>
    </row>
    <row r="759" spans="1:17" ht="14.25" thickBot="1" x14ac:dyDescent="0.2">
      <c r="A759" s="96">
        <v>3151</v>
      </c>
      <c r="B759" s="96" t="s">
        <v>1803</v>
      </c>
      <c r="C759" s="96">
        <v>3151</v>
      </c>
      <c r="D759" s="97" t="s">
        <v>721</v>
      </c>
      <c r="E759" s="97" t="s">
        <v>736</v>
      </c>
      <c r="F759" s="98" t="s">
        <v>3181</v>
      </c>
      <c r="G759" s="102" t="s">
        <v>3916</v>
      </c>
      <c r="H759" s="103" t="s">
        <v>3936</v>
      </c>
      <c r="I759" s="103" t="s">
        <v>3937</v>
      </c>
      <c r="J759" s="101"/>
      <c r="K759" s="101"/>
      <c r="L759" s="101"/>
      <c r="M759" s="101"/>
      <c r="N759" s="101"/>
      <c r="O759" s="101"/>
      <c r="P759" s="101"/>
      <c r="Q759" s="101">
        <v>1</v>
      </c>
    </row>
    <row r="760" spans="1:17" ht="14.25" thickBot="1" x14ac:dyDescent="0.2">
      <c r="A760" s="96">
        <v>3159</v>
      </c>
      <c r="B760" s="96" t="s">
        <v>2207</v>
      </c>
      <c r="C760" s="96">
        <v>3159</v>
      </c>
      <c r="D760" s="97" t="s">
        <v>721</v>
      </c>
      <c r="E760" s="97" t="s">
        <v>736</v>
      </c>
      <c r="F760" s="98" t="s">
        <v>3181</v>
      </c>
      <c r="G760" s="102" t="s">
        <v>3916</v>
      </c>
      <c r="H760" s="103" t="s">
        <v>3936</v>
      </c>
      <c r="I760" s="103" t="s">
        <v>3938</v>
      </c>
      <c r="J760" s="101"/>
      <c r="K760" s="101"/>
      <c r="L760" s="101"/>
      <c r="M760" s="101"/>
      <c r="N760" s="101"/>
      <c r="O760" s="101"/>
      <c r="P760" s="101"/>
      <c r="Q760" s="101">
        <v>1</v>
      </c>
    </row>
    <row r="761" spans="1:17" ht="14.25" thickBot="1" x14ac:dyDescent="0.2">
      <c r="A761" s="96">
        <v>3191</v>
      </c>
      <c r="B761" s="96" t="s">
        <v>1804</v>
      </c>
      <c r="C761" s="96">
        <v>3191</v>
      </c>
      <c r="D761" s="97" t="s">
        <v>721</v>
      </c>
      <c r="E761" s="97" t="s">
        <v>736</v>
      </c>
      <c r="F761" s="98" t="s">
        <v>3181</v>
      </c>
      <c r="G761" s="102" t="s">
        <v>3916</v>
      </c>
      <c r="H761" s="103" t="s">
        <v>3939</v>
      </c>
      <c r="I761" s="103" t="s">
        <v>3940</v>
      </c>
      <c r="J761" s="101"/>
      <c r="K761" s="101"/>
      <c r="L761" s="101"/>
      <c r="M761" s="101"/>
      <c r="N761" s="101"/>
      <c r="O761" s="101"/>
      <c r="P761" s="101"/>
      <c r="Q761" s="101">
        <v>1</v>
      </c>
    </row>
    <row r="762" spans="1:17" ht="14.25" thickBot="1" x14ac:dyDescent="0.2">
      <c r="A762" s="96">
        <v>3199</v>
      </c>
      <c r="B762" s="96" t="s">
        <v>2208</v>
      </c>
      <c r="C762" s="96">
        <v>3199</v>
      </c>
      <c r="D762" s="97" t="s">
        <v>721</v>
      </c>
      <c r="E762" s="97" t="s">
        <v>736</v>
      </c>
      <c r="F762" s="98" t="s">
        <v>3181</v>
      </c>
      <c r="G762" s="102" t="s">
        <v>3916</v>
      </c>
      <c r="H762" s="103" t="s">
        <v>3939</v>
      </c>
      <c r="I762" s="103" t="s">
        <v>3941</v>
      </c>
      <c r="J762" s="101"/>
      <c r="K762" s="101"/>
      <c r="L762" s="101"/>
      <c r="M762" s="101"/>
      <c r="N762" s="101"/>
      <c r="O762" s="101"/>
      <c r="P762" s="101"/>
      <c r="Q762" s="101">
        <v>1</v>
      </c>
    </row>
    <row r="763" spans="1:17" ht="14.25" thickBot="1" x14ac:dyDescent="0.2">
      <c r="A763" s="96">
        <v>3200</v>
      </c>
      <c r="B763" s="96" t="s">
        <v>1805</v>
      </c>
      <c r="C763" s="96">
        <v>3200</v>
      </c>
      <c r="D763" s="97" t="s">
        <v>721</v>
      </c>
      <c r="E763" s="97" t="s">
        <v>736</v>
      </c>
      <c r="F763" s="98" t="s">
        <v>3181</v>
      </c>
      <c r="G763" s="102" t="s">
        <v>3942</v>
      </c>
      <c r="H763" s="103" t="s">
        <v>3943</v>
      </c>
      <c r="I763" s="103" t="s">
        <v>3944</v>
      </c>
      <c r="J763" s="101"/>
      <c r="K763" s="101"/>
      <c r="L763" s="101"/>
      <c r="M763" s="101"/>
      <c r="N763" s="101"/>
      <c r="O763" s="101"/>
      <c r="P763" s="101"/>
      <c r="Q763" s="101">
        <v>1</v>
      </c>
    </row>
    <row r="764" spans="1:17" ht="14.25" thickBot="1" x14ac:dyDescent="0.2">
      <c r="A764" s="96">
        <v>3209</v>
      </c>
      <c r="B764" s="96" t="s">
        <v>2209</v>
      </c>
      <c r="C764" s="96">
        <v>3209</v>
      </c>
      <c r="D764" s="97" t="s">
        <v>721</v>
      </c>
      <c r="E764" s="97" t="s">
        <v>736</v>
      </c>
      <c r="F764" s="98" t="s">
        <v>3181</v>
      </c>
      <c r="G764" s="102" t="s">
        <v>3942</v>
      </c>
      <c r="H764" s="103" t="s">
        <v>3943</v>
      </c>
      <c r="I764" s="103" t="s">
        <v>3945</v>
      </c>
      <c r="J764" s="101"/>
      <c r="K764" s="101"/>
      <c r="L764" s="101"/>
      <c r="M764" s="101"/>
      <c r="N764" s="101"/>
      <c r="O764" s="101"/>
      <c r="P764" s="101"/>
      <c r="Q764" s="101">
        <v>1</v>
      </c>
    </row>
    <row r="765" spans="1:17" ht="14.25" thickBot="1" x14ac:dyDescent="0.2">
      <c r="A765" s="96">
        <v>3211</v>
      </c>
      <c r="B765" s="96" t="s">
        <v>1806</v>
      </c>
      <c r="C765" s="96">
        <v>3211</v>
      </c>
      <c r="D765" s="97" t="s">
        <v>721</v>
      </c>
      <c r="E765" s="97" t="s">
        <v>736</v>
      </c>
      <c r="F765" s="98" t="s">
        <v>3181</v>
      </c>
      <c r="G765" s="102" t="s">
        <v>3942</v>
      </c>
      <c r="H765" s="103" t="s">
        <v>3946</v>
      </c>
      <c r="I765" s="103" t="s">
        <v>3947</v>
      </c>
      <c r="J765" s="101"/>
      <c r="K765" s="101"/>
      <c r="L765" s="101"/>
      <c r="M765" s="101"/>
      <c r="N765" s="101"/>
      <c r="O765" s="101"/>
      <c r="P765" s="101"/>
      <c r="Q765" s="101">
        <v>1</v>
      </c>
    </row>
    <row r="766" spans="1:17" ht="14.25" thickBot="1" x14ac:dyDescent="0.2">
      <c r="A766" s="96">
        <v>3212</v>
      </c>
      <c r="B766" s="96" t="s">
        <v>2210</v>
      </c>
      <c r="C766" s="96">
        <v>3212</v>
      </c>
      <c r="D766" s="97" t="s">
        <v>721</v>
      </c>
      <c r="E766" s="97" t="s">
        <v>736</v>
      </c>
      <c r="F766" s="98" t="s">
        <v>3181</v>
      </c>
      <c r="G766" s="102" t="s">
        <v>3942</v>
      </c>
      <c r="H766" s="103" t="s">
        <v>3946</v>
      </c>
      <c r="I766" s="103" t="s">
        <v>3948</v>
      </c>
      <c r="J766" s="101"/>
      <c r="K766" s="101"/>
      <c r="L766" s="101"/>
      <c r="M766" s="101"/>
      <c r="N766" s="101"/>
      <c r="O766" s="101"/>
      <c r="P766" s="101"/>
      <c r="Q766" s="101">
        <v>1</v>
      </c>
    </row>
    <row r="767" spans="1:17" ht="14.25" thickBot="1" x14ac:dyDescent="0.2">
      <c r="A767" s="96">
        <v>3219</v>
      </c>
      <c r="B767" s="96" t="s">
        <v>2527</v>
      </c>
      <c r="C767" s="96">
        <v>3219</v>
      </c>
      <c r="D767" s="97" t="s">
        <v>721</v>
      </c>
      <c r="E767" s="97" t="s">
        <v>736</v>
      </c>
      <c r="F767" s="98" t="s">
        <v>3181</v>
      </c>
      <c r="G767" s="102" t="s">
        <v>3942</v>
      </c>
      <c r="H767" s="103" t="s">
        <v>3946</v>
      </c>
      <c r="I767" s="103" t="s">
        <v>3949</v>
      </c>
      <c r="J767" s="101"/>
      <c r="K767" s="101"/>
      <c r="L767" s="101"/>
      <c r="M767" s="101"/>
      <c r="N767" s="101"/>
      <c r="O767" s="101"/>
      <c r="P767" s="101"/>
      <c r="Q767" s="101">
        <v>1</v>
      </c>
    </row>
    <row r="768" spans="1:17" ht="14.25" thickBot="1" x14ac:dyDescent="0.2">
      <c r="A768" s="96">
        <v>3221</v>
      </c>
      <c r="B768" s="96" t="s">
        <v>1807</v>
      </c>
      <c r="C768" s="96">
        <v>3221</v>
      </c>
      <c r="D768" s="97" t="s">
        <v>721</v>
      </c>
      <c r="E768" s="97" t="s">
        <v>736</v>
      </c>
      <c r="F768" s="98" t="s">
        <v>3181</v>
      </c>
      <c r="G768" s="102" t="s">
        <v>3942</v>
      </c>
      <c r="H768" s="103" t="s">
        <v>3950</v>
      </c>
      <c r="I768" s="103" t="s">
        <v>3951</v>
      </c>
      <c r="J768" s="101"/>
      <c r="K768" s="101"/>
      <c r="L768" s="101"/>
      <c r="M768" s="101"/>
      <c r="N768" s="101"/>
      <c r="O768" s="101"/>
      <c r="P768" s="101"/>
      <c r="Q768" s="101">
        <v>1</v>
      </c>
    </row>
    <row r="769" spans="1:17" ht="14.25" thickBot="1" x14ac:dyDescent="0.2">
      <c r="A769" s="96">
        <v>3222</v>
      </c>
      <c r="B769" s="96" t="s">
        <v>2211</v>
      </c>
      <c r="C769" s="96">
        <v>3222</v>
      </c>
      <c r="D769" s="97" t="s">
        <v>721</v>
      </c>
      <c r="E769" s="97" t="s">
        <v>736</v>
      </c>
      <c r="F769" s="98" t="s">
        <v>3181</v>
      </c>
      <c r="G769" s="102" t="s">
        <v>3942</v>
      </c>
      <c r="H769" s="103" t="s">
        <v>3950</v>
      </c>
      <c r="I769" s="103" t="s">
        <v>3952</v>
      </c>
      <c r="J769" s="101"/>
      <c r="K769" s="101"/>
      <c r="L769" s="101"/>
      <c r="M769" s="101"/>
      <c r="N769" s="101"/>
      <c r="O769" s="101"/>
      <c r="P769" s="101"/>
      <c r="Q769" s="101">
        <v>1</v>
      </c>
    </row>
    <row r="770" spans="1:17" ht="14.25" thickBot="1" x14ac:dyDescent="0.2">
      <c r="A770" s="96">
        <v>3223</v>
      </c>
      <c r="B770" s="96" t="s">
        <v>2528</v>
      </c>
      <c r="C770" s="96">
        <v>3223</v>
      </c>
      <c r="D770" s="97" t="s">
        <v>721</v>
      </c>
      <c r="E770" s="97" t="s">
        <v>736</v>
      </c>
      <c r="F770" s="98" t="s">
        <v>3181</v>
      </c>
      <c r="G770" s="102" t="s">
        <v>3942</v>
      </c>
      <c r="H770" s="103" t="s">
        <v>3950</v>
      </c>
      <c r="I770" s="103" t="s">
        <v>3953</v>
      </c>
      <c r="J770" s="101"/>
      <c r="K770" s="101"/>
      <c r="L770" s="101"/>
      <c r="M770" s="101"/>
      <c r="N770" s="101"/>
      <c r="O770" s="101"/>
      <c r="P770" s="101"/>
      <c r="Q770" s="101">
        <v>1</v>
      </c>
    </row>
    <row r="771" spans="1:17" ht="14.25" thickBot="1" x14ac:dyDescent="0.2">
      <c r="A771" s="96">
        <v>3224</v>
      </c>
      <c r="B771" s="96" t="s">
        <v>2704</v>
      </c>
      <c r="C771" s="96">
        <v>3224</v>
      </c>
      <c r="D771" s="97" t="s">
        <v>721</v>
      </c>
      <c r="E771" s="97" t="s">
        <v>736</v>
      </c>
      <c r="F771" s="98" t="s">
        <v>3181</v>
      </c>
      <c r="G771" s="102" t="s">
        <v>3942</v>
      </c>
      <c r="H771" s="103" t="s">
        <v>3950</v>
      </c>
      <c r="I771" s="103" t="s">
        <v>3954</v>
      </c>
      <c r="J771" s="101"/>
      <c r="K771" s="101"/>
      <c r="L771" s="101"/>
      <c r="M771" s="101"/>
      <c r="N771" s="101"/>
      <c r="O771" s="101"/>
      <c r="P771" s="101"/>
      <c r="Q771" s="101">
        <v>1</v>
      </c>
    </row>
    <row r="772" spans="1:17" ht="14.25" thickBot="1" x14ac:dyDescent="0.2">
      <c r="A772" s="96">
        <v>3229</v>
      </c>
      <c r="B772" s="96" t="s">
        <v>2813</v>
      </c>
      <c r="C772" s="96">
        <v>3229</v>
      </c>
      <c r="D772" s="97" t="s">
        <v>721</v>
      </c>
      <c r="E772" s="97" t="s">
        <v>736</v>
      </c>
      <c r="F772" s="98" t="s">
        <v>3181</v>
      </c>
      <c r="G772" s="102" t="s">
        <v>3942</v>
      </c>
      <c r="H772" s="103" t="s">
        <v>3950</v>
      </c>
      <c r="I772" s="103" t="s">
        <v>3955</v>
      </c>
      <c r="J772" s="101"/>
      <c r="K772" s="101"/>
      <c r="L772" s="101"/>
      <c r="M772" s="101"/>
      <c r="N772" s="101"/>
      <c r="O772" s="101"/>
      <c r="P772" s="101"/>
      <c r="Q772" s="101">
        <v>1</v>
      </c>
    </row>
    <row r="773" spans="1:17" ht="14.25" thickBot="1" x14ac:dyDescent="0.2">
      <c r="A773" s="96">
        <v>3231</v>
      </c>
      <c r="B773" s="96" t="s">
        <v>1402</v>
      </c>
      <c r="C773" s="96">
        <v>3231</v>
      </c>
      <c r="D773" s="97" t="s">
        <v>721</v>
      </c>
      <c r="E773" s="97" t="s">
        <v>736</v>
      </c>
      <c r="F773" s="98" t="s">
        <v>3181</v>
      </c>
      <c r="G773" s="102" t="s">
        <v>3942</v>
      </c>
      <c r="H773" s="103" t="s">
        <v>3956</v>
      </c>
      <c r="I773" s="103" t="s">
        <v>3957</v>
      </c>
      <c r="J773" s="101"/>
      <c r="K773" s="101"/>
      <c r="L773" s="101"/>
      <c r="M773" s="101"/>
      <c r="N773" s="101"/>
      <c r="O773" s="101"/>
      <c r="P773" s="101"/>
      <c r="Q773" s="101">
        <v>1</v>
      </c>
    </row>
    <row r="774" spans="1:17" ht="14.25" thickBot="1" x14ac:dyDescent="0.2">
      <c r="A774" s="96">
        <v>3241</v>
      </c>
      <c r="B774" s="96" t="s">
        <v>1808</v>
      </c>
      <c r="C774" s="96">
        <v>3241</v>
      </c>
      <c r="D774" s="97" t="s">
        <v>721</v>
      </c>
      <c r="E774" s="97" t="s">
        <v>736</v>
      </c>
      <c r="F774" s="98" t="s">
        <v>3181</v>
      </c>
      <c r="G774" s="102" t="s">
        <v>3942</v>
      </c>
      <c r="H774" s="103" t="s">
        <v>3958</v>
      </c>
      <c r="I774" s="103" t="s">
        <v>3959</v>
      </c>
      <c r="J774" s="101"/>
      <c r="K774" s="101"/>
      <c r="L774" s="101"/>
      <c r="M774" s="101"/>
      <c r="N774" s="101"/>
      <c r="O774" s="101"/>
      <c r="P774" s="101"/>
      <c r="Q774" s="101">
        <v>1</v>
      </c>
    </row>
    <row r="775" spans="1:17" ht="14.25" thickBot="1" x14ac:dyDescent="0.2">
      <c r="A775" s="96">
        <v>3249</v>
      </c>
      <c r="B775" s="96" t="s">
        <v>2212</v>
      </c>
      <c r="C775" s="96">
        <v>3249</v>
      </c>
      <c r="D775" s="97" t="s">
        <v>721</v>
      </c>
      <c r="E775" s="97" t="s">
        <v>736</v>
      </c>
      <c r="F775" s="98" t="s">
        <v>3181</v>
      </c>
      <c r="G775" s="102" t="s">
        <v>3942</v>
      </c>
      <c r="H775" s="103" t="s">
        <v>3958</v>
      </c>
      <c r="I775" s="103" t="s">
        <v>3960</v>
      </c>
      <c r="J775" s="101"/>
      <c r="K775" s="101"/>
      <c r="L775" s="101"/>
      <c r="M775" s="101"/>
      <c r="N775" s="101"/>
      <c r="O775" s="101"/>
      <c r="P775" s="101"/>
      <c r="Q775" s="101">
        <v>1</v>
      </c>
    </row>
    <row r="776" spans="1:17" ht="14.25" thickBot="1" x14ac:dyDescent="0.2">
      <c r="A776" s="96">
        <v>3251</v>
      </c>
      <c r="B776" s="96" t="s">
        <v>1809</v>
      </c>
      <c r="C776" s="96">
        <v>3251</v>
      </c>
      <c r="D776" s="97" t="s">
        <v>721</v>
      </c>
      <c r="E776" s="97" t="s">
        <v>736</v>
      </c>
      <c r="F776" s="98" t="s">
        <v>3181</v>
      </c>
      <c r="G776" s="102" t="s">
        <v>3942</v>
      </c>
      <c r="H776" s="103" t="s">
        <v>3961</v>
      </c>
      <c r="I776" s="103" t="s">
        <v>3962</v>
      </c>
      <c r="J776" s="101"/>
      <c r="K776" s="101"/>
      <c r="L776" s="101"/>
      <c r="M776" s="101"/>
      <c r="N776" s="101"/>
      <c r="O776" s="101"/>
      <c r="P776" s="101"/>
      <c r="Q776" s="101">
        <v>1</v>
      </c>
    </row>
    <row r="777" spans="1:17" ht="14.25" thickBot="1" x14ac:dyDescent="0.2">
      <c r="A777" s="96">
        <v>3252</v>
      </c>
      <c r="B777" s="96" t="s">
        <v>2213</v>
      </c>
      <c r="C777" s="96">
        <v>3252</v>
      </c>
      <c r="D777" s="97" t="s">
        <v>721</v>
      </c>
      <c r="E777" s="97" t="s">
        <v>736</v>
      </c>
      <c r="F777" s="98" t="s">
        <v>3181</v>
      </c>
      <c r="G777" s="99" t="s">
        <v>3942</v>
      </c>
      <c r="H777" s="100" t="s">
        <v>3961</v>
      </c>
      <c r="I777" s="100" t="s">
        <v>3963</v>
      </c>
      <c r="J777" s="101"/>
      <c r="K777" s="101"/>
      <c r="L777" s="101"/>
      <c r="M777" s="101"/>
      <c r="N777" s="101"/>
      <c r="O777" s="101"/>
      <c r="P777" s="101"/>
      <c r="Q777" s="101">
        <v>1</v>
      </c>
    </row>
    <row r="778" spans="1:17" ht="14.25" thickBot="1" x14ac:dyDescent="0.2">
      <c r="A778" s="96">
        <v>3253</v>
      </c>
      <c r="B778" s="96" t="s">
        <v>2529</v>
      </c>
      <c r="C778" s="96">
        <v>3253</v>
      </c>
      <c r="D778" s="97" t="s">
        <v>721</v>
      </c>
      <c r="E778" s="97" t="s">
        <v>736</v>
      </c>
      <c r="F778" s="98" t="s">
        <v>3181</v>
      </c>
      <c r="G778" s="102" t="s">
        <v>3942</v>
      </c>
      <c r="H778" s="103" t="s">
        <v>3961</v>
      </c>
      <c r="I778" s="103" t="s">
        <v>3964</v>
      </c>
      <c r="J778" s="101"/>
      <c r="K778" s="101"/>
      <c r="L778" s="101"/>
      <c r="M778" s="101"/>
      <c r="N778" s="101"/>
      <c r="O778" s="101"/>
      <c r="P778" s="101"/>
      <c r="Q778" s="101">
        <v>1</v>
      </c>
    </row>
    <row r="779" spans="1:17" ht="14.25" thickBot="1" x14ac:dyDescent="0.2">
      <c r="A779" s="96">
        <v>3261</v>
      </c>
      <c r="B779" s="96" t="s">
        <v>1810</v>
      </c>
      <c r="C779" s="96">
        <v>3261</v>
      </c>
      <c r="D779" s="97" t="s">
        <v>721</v>
      </c>
      <c r="E779" s="97" t="s">
        <v>736</v>
      </c>
      <c r="F779" s="98" t="s">
        <v>3181</v>
      </c>
      <c r="G779" s="102" t="s">
        <v>3942</v>
      </c>
      <c r="H779" s="103" t="s">
        <v>3965</v>
      </c>
      <c r="I779" s="103" t="s">
        <v>3966</v>
      </c>
      <c r="J779" s="101"/>
      <c r="K779" s="101"/>
      <c r="L779" s="101"/>
      <c r="M779" s="101"/>
      <c r="N779" s="101"/>
      <c r="O779" s="101"/>
      <c r="P779" s="101"/>
      <c r="Q779" s="101">
        <v>1</v>
      </c>
    </row>
    <row r="780" spans="1:17" ht="14.25" thickBot="1" x14ac:dyDescent="0.2">
      <c r="A780" s="96">
        <v>3262</v>
      </c>
      <c r="B780" s="96" t="s">
        <v>2214</v>
      </c>
      <c r="C780" s="96">
        <v>3262</v>
      </c>
      <c r="D780" s="97" t="s">
        <v>721</v>
      </c>
      <c r="E780" s="97" t="s">
        <v>736</v>
      </c>
      <c r="F780" s="98" t="s">
        <v>3181</v>
      </c>
      <c r="G780" s="102" t="s">
        <v>3942</v>
      </c>
      <c r="H780" s="103" t="s">
        <v>3965</v>
      </c>
      <c r="I780" s="103" t="s">
        <v>3967</v>
      </c>
      <c r="J780" s="101"/>
      <c r="K780" s="101"/>
      <c r="L780" s="101"/>
      <c r="M780" s="101"/>
      <c r="N780" s="101"/>
      <c r="O780" s="101"/>
      <c r="P780" s="101"/>
      <c r="Q780" s="101">
        <v>1</v>
      </c>
    </row>
    <row r="781" spans="1:17" ht="14.25" thickBot="1" x14ac:dyDescent="0.2">
      <c r="A781" s="96">
        <v>3269</v>
      </c>
      <c r="B781" s="96" t="s">
        <v>2530</v>
      </c>
      <c r="C781" s="96">
        <v>3269</v>
      </c>
      <c r="D781" s="97" t="s">
        <v>721</v>
      </c>
      <c r="E781" s="97" t="s">
        <v>736</v>
      </c>
      <c r="F781" s="98" t="s">
        <v>3181</v>
      </c>
      <c r="G781" s="102" t="s">
        <v>3942</v>
      </c>
      <c r="H781" s="103" t="s">
        <v>3965</v>
      </c>
      <c r="I781" s="103" t="s">
        <v>3968</v>
      </c>
      <c r="J781" s="101"/>
      <c r="K781" s="101"/>
      <c r="L781" s="101"/>
      <c r="M781" s="101"/>
      <c r="N781" s="101"/>
      <c r="O781" s="101"/>
      <c r="P781" s="101"/>
      <c r="Q781" s="101">
        <v>1</v>
      </c>
    </row>
    <row r="782" spans="1:17" ht="14.25" thickBot="1" x14ac:dyDescent="0.2">
      <c r="A782" s="96">
        <v>3271</v>
      </c>
      <c r="B782" s="96" t="s">
        <v>1591</v>
      </c>
      <c r="C782" s="96">
        <v>3271</v>
      </c>
      <c r="D782" s="97" t="s">
        <v>721</v>
      </c>
      <c r="E782" s="97" t="s">
        <v>736</v>
      </c>
      <c r="F782" s="98" t="s">
        <v>3181</v>
      </c>
      <c r="G782" s="102" t="s">
        <v>3942</v>
      </c>
      <c r="H782" s="103" t="s">
        <v>3969</v>
      </c>
      <c r="I782" s="103" t="s">
        <v>3970</v>
      </c>
      <c r="J782" s="101"/>
      <c r="K782" s="101"/>
      <c r="L782" s="101"/>
      <c r="M782" s="101"/>
      <c r="N782" s="101"/>
      <c r="O782" s="101"/>
      <c r="P782" s="101"/>
      <c r="Q782" s="101">
        <v>1</v>
      </c>
    </row>
    <row r="783" spans="1:17" ht="14.25" thickBot="1" x14ac:dyDescent="0.2">
      <c r="A783" s="96">
        <v>3281</v>
      </c>
      <c r="B783" s="96" t="s">
        <v>1811</v>
      </c>
      <c r="C783" s="96">
        <v>3281</v>
      </c>
      <c r="D783" s="97" t="s">
        <v>721</v>
      </c>
      <c r="E783" s="97" t="s">
        <v>736</v>
      </c>
      <c r="F783" s="98" t="s">
        <v>3181</v>
      </c>
      <c r="G783" s="102" t="s">
        <v>3942</v>
      </c>
      <c r="H783" s="103" t="s">
        <v>3971</v>
      </c>
      <c r="I783" s="103" t="s">
        <v>3972</v>
      </c>
      <c r="J783" s="101"/>
      <c r="K783" s="101"/>
      <c r="L783" s="101"/>
      <c r="M783" s="101"/>
      <c r="N783" s="101"/>
      <c r="O783" s="101"/>
      <c r="P783" s="101"/>
      <c r="Q783" s="101">
        <v>1</v>
      </c>
    </row>
    <row r="784" spans="1:17" ht="14.25" thickBot="1" x14ac:dyDescent="0.2">
      <c r="A784" s="96">
        <v>3282</v>
      </c>
      <c r="B784" s="96" t="s">
        <v>2215</v>
      </c>
      <c r="C784" s="96">
        <v>3282</v>
      </c>
      <c r="D784" s="97" t="s">
        <v>721</v>
      </c>
      <c r="E784" s="97" t="s">
        <v>736</v>
      </c>
      <c r="F784" s="98" t="s">
        <v>3181</v>
      </c>
      <c r="G784" s="102" t="s">
        <v>3942</v>
      </c>
      <c r="H784" s="103" t="s">
        <v>3971</v>
      </c>
      <c r="I784" s="103" t="s">
        <v>3973</v>
      </c>
      <c r="J784" s="101"/>
      <c r="K784" s="101"/>
      <c r="L784" s="101"/>
      <c r="M784" s="101"/>
      <c r="N784" s="101"/>
      <c r="O784" s="101"/>
      <c r="P784" s="101"/>
      <c r="Q784" s="101">
        <v>1</v>
      </c>
    </row>
    <row r="785" spans="1:17" ht="14.25" thickBot="1" x14ac:dyDescent="0.2">
      <c r="A785" s="96">
        <v>3283</v>
      </c>
      <c r="B785" s="96" t="s">
        <v>2531</v>
      </c>
      <c r="C785" s="96">
        <v>3283</v>
      </c>
      <c r="D785" s="97" t="s">
        <v>721</v>
      </c>
      <c r="E785" s="97" t="s">
        <v>736</v>
      </c>
      <c r="F785" s="98" t="s">
        <v>3181</v>
      </c>
      <c r="G785" s="102" t="s">
        <v>3942</v>
      </c>
      <c r="H785" s="103" t="s">
        <v>3971</v>
      </c>
      <c r="I785" s="103" t="s">
        <v>3974</v>
      </c>
      <c r="J785" s="101"/>
      <c r="K785" s="101"/>
      <c r="L785" s="101"/>
      <c r="M785" s="101"/>
      <c r="N785" s="101"/>
      <c r="O785" s="101"/>
      <c r="P785" s="101"/>
      <c r="Q785" s="101">
        <v>1</v>
      </c>
    </row>
    <row r="786" spans="1:17" ht="14.25" thickBot="1" x14ac:dyDescent="0.2">
      <c r="A786" s="96">
        <v>3284</v>
      </c>
      <c r="B786" s="96" t="s">
        <v>2705</v>
      </c>
      <c r="C786" s="96">
        <v>3284</v>
      </c>
      <c r="D786" s="97" t="s">
        <v>721</v>
      </c>
      <c r="E786" s="97" t="s">
        <v>736</v>
      </c>
      <c r="F786" s="98" t="s">
        <v>3181</v>
      </c>
      <c r="G786" s="102" t="s">
        <v>3942</v>
      </c>
      <c r="H786" s="103" t="s">
        <v>3971</v>
      </c>
      <c r="I786" s="103" t="s">
        <v>3975</v>
      </c>
      <c r="J786" s="101"/>
      <c r="K786" s="101"/>
      <c r="L786" s="101"/>
      <c r="M786" s="101"/>
      <c r="N786" s="101"/>
      <c r="O786" s="101"/>
      <c r="P786" s="101"/>
      <c r="Q786" s="101">
        <v>1</v>
      </c>
    </row>
    <row r="787" spans="1:17" ht="14.25" thickBot="1" x14ac:dyDescent="0.2">
      <c r="A787" s="96">
        <v>3285</v>
      </c>
      <c r="B787" s="96" t="s">
        <v>2814</v>
      </c>
      <c r="C787" s="96">
        <v>3285</v>
      </c>
      <c r="D787" s="97" t="s">
        <v>721</v>
      </c>
      <c r="E787" s="97" t="s">
        <v>736</v>
      </c>
      <c r="F787" s="98" t="s">
        <v>3181</v>
      </c>
      <c r="G787" s="102" t="s">
        <v>3942</v>
      </c>
      <c r="H787" s="103" t="s">
        <v>3971</v>
      </c>
      <c r="I787" s="103" t="s">
        <v>3976</v>
      </c>
      <c r="J787" s="101"/>
      <c r="K787" s="101"/>
      <c r="L787" s="101"/>
      <c r="M787" s="101"/>
      <c r="N787" s="101"/>
      <c r="O787" s="101"/>
      <c r="P787" s="101"/>
      <c r="Q787" s="101">
        <v>1</v>
      </c>
    </row>
    <row r="788" spans="1:17" ht="14.25" thickBot="1" x14ac:dyDescent="0.2">
      <c r="A788" s="96">
        <v>3289</v>
      </c>
      <c r="B788" s="96" t="s">
        <v>2877</v>
      </c>
      <c r="C788" s="96">
        <v>3289</v>
      </c>
      <c r="D788" s="97" t="s">
        <v>721</v>
      </c>
      <c r="E788" s="97" t="s">
        <v>736</v>
      </c>
      <c r="F788" s="98" t="s">
        <v>3181</v>
      </c>
      <c r="G788" s="102" t="s">
        <v>3942</v>
      </c>
      <c r="H788" s="103" t="s">
        <v>3971</v>
      </c>
      <c r="I788" s="103" t="s">
        <v>3977</v>
      </c>
      <c r="J788" s="101"/>
      <c r="K788" s="101"/>
      <c r="L788" s="101"/>
      <c r="M788" s="101"/>
      <c r="N788" s="101"/>
      <c r="O788" s="101"/>
      <c r="P788" s="101"/>
      <c r="Q788" s="101">
        <v>1</v>
      </c>
    </row>
    <row r="789" spans="1:17" ht="14.25" thickBot="1" x14ac:dyDescent="0.2">
      <c r="A789" s="96">
        <v>3291</v>
      </c>
      <c r="B789" s="96" t="s">
        <v>1812</v>
      </c>
      <c r="C789" s="96">
        <v>3291</v>
      </c>
      <c r="D789" s="97" t="s">
        <v>721</v>
      </c>
      <c r="E789" s="97" t="s">
        <v>736</v>
      </c>
      <c r="F789" s="98" t="s">
        <v>3181</v>
      </c>
      <c r="G789" s="102" t="s">
        <v>3942</v>
      </c>
      <c r="H789" s="103" t="s">
        <v>3978</v>
      </c>
      <c r="I789" s="103" t="s">
        <v>3979</v>
      </c>
      <c r="J789" s="101"/>
      <c r="K789" s="101"/>
      <c r="L789" s="101"/>
      <c r="M789" s="101"/>
      <c r="N789" s="101"/>
      <c r="O789" s="101"/>
      <c r="P789" s="101"/>
      <c r="Q789" s="101">
        <v>1</v>
      </c>
    </row>
    <row r="790" spans="1:17" ht="14.25" thickBot="1" x14ac:dyDescent="0.2">
      <c r="A790" s="96">
        <v>3292</v>
      </c>
      <c r="B790" s="96" t="s">
        <v>2216</v>
      </c>
      <c r="C790" s="96">
        <v>3292</v>
      </c>
      <c r="D790" s="97" t="s">
        <v>721</v>
      </c>
      <c r="E790" s="97" t="s">
        <v>736</v>
      </c>
      <c r="F790" s="98" t="s">
        <v>3181</v>
      </c>
      <c r="G790" s="102" t="s">
        <v>3942</v>
      </c>
      <c r="H790" s="103" t="s">
        <v>3978</v>
      </c>
      <c r="I790" s="103" t="s">
        <v>3980</v>
      </c>
      <c r="J790" s="101"/>
      <c r="K790" s="101"/>
      <c r="L790" s="101"/>
      <c r="M790" s="101"/>
      <c r="N790" s="101"/>
      <c r="O790" s="101"/>
      <c r="P790" s="101"/>
      <c r="Q790" s="101">
        <v>1</v>
      </c>
    </row>
    <row r="791" spans="1:17" ht="14.25" thickBot="1" x14ac:dyDescent="0.2">
      <c r="A791" s="96">
        <v>3293</v>
      </c>
      <c r="B791" s="96" t="s">
        <v>2532</v>
      </c>
      <c r="C791" s="96">
        <v>3293</v>
      </c>
      <c r="D791" s="97" t="s">
        <v>721</v>
      </c>
      <c r="E791" s="97" t="s">
        <v>736</v>
      </c>
      <c r="F791" s="98" t="s">
        <v>3181</v>
      </c>
      <c r="G791" s="102" t="s">
        <v>3942</v>
      </c>
      <c r="H791" s="103" t="s">
        <v>3978</v>
      </c>
      <c r="I791" s="103" t="s">
        <v>3981</v>
      </c>
      <c r="J791" s="101"/>
      <c r="K791" s="101"/>
      <c r="L791" s="101"/>
      <c r="M791" s="101"/>
      <c r="N791" s="101"/>
      <c r="O791" s="101"/>
      <c r="P791" s="101"/>
      <c r="Q791" s="101">
        <v>1</v>
      </c>
    </row>
    <row r="792" spans="1:17" ht="14.25" thickBot="1" x14ac:dyDescent="0.2">
      <c r="A792" s="96">
        <v>3294</v>
      </c>
      <c r="B792" s="96" t="s">
        <v>2706</v>
      </c>
      <c r="C792" s="96">
        <v>3294</v>
      </c>
      <c r="D792" s="97" t="s">
        <v>721</v>
      </c>
      <c r="E792" s="97" t="s">
        <v>736</v>
      </c>
      <c r="F792" s="98" t="s">
        <v>3181</v>
      </c>
      <c r="G792" s="102" t="s">
        <v>3942</v>
      </c>
      <c r="H792" s="103" t="s">
        <v>3978</v>
      </c>
      <c r="I792" s="103" t="s">
        <v>3982</v>
      </c>
      <c r="J792" s="101"/>
      <c r="K792" s="101"/>
      <c r="L792" s="101"/>
      <c r="M792" s="101"/>
      <c r="N792" s="101"/>
      <c r="O792" s="101"/>
      <c r="P792" s="101"/>
      <c r="Q792" s="101">
        <v>1</v>
      </c>
    </row>
    <row r="793" spans="1:17" ht="14.25" thickBot="1" x14ac:dyDescent="0.2">
      <c r="A793" s="96">
        <v>3295</v>
      </c>
      <c r="B793" s="96" t="s">
        <v>2815</v>
      </c>
      <c r="C793" s="96">
        <v>3295</v>
      </c>
      <c r="D793" s="97" t="s">
        <v>721</v>
      </c>
      <c r="E793" s="97" t="s">
        <v>736</v>
      </c>
      <c r="F793" s="98" t="s">
        <v>3181</v>
      </c>
      <c r="G793" s="102" t="s">
        <v>3942</v>
      </c>
      <c r="H793" s="103" t="s">
        <v>3978</v>
      </c>
      <c r="I793" s="103" t="s">
        <v>3983</v>
      </c>
      <c r="J793" s="101"/>
      <c r="K793" s="101"/>
      <c r="L793" s="101"/>
      <c r="M793" s="101"/>
      <c r="N793" s="101"/>
      <c r="O793" s="101"/>
      <c r="P793" s="101"/>
      <c r="Q793" s="101">
        <v>1</v>
      </c>
    </row>
    <row r="794" spans="1:17" ht="14.25" thickBot="1" x14ac:dyDescent="0.2">
      <c r="A794" s="96">
        <v>3296</v>
      </c>
      <c r="B794" s="96" t="s">
        <v>2878</v>
      </c>
      <c r="C794" s="96">
        <v>3296</v>
      </c>
      <c r="D794" s="97" t="s">
        <v>721</v>
      </c>
      <c r="E794" s="97" t="s">
        <v>736</v>
      </c>
      <c r="F794" s="98" t="s">
        <v>3181</v>
      </c>
      <c r="G794" s="102" t="s">
        <v>3942</v>
      </c>
      <c r="H794" s="103" t="s">
        <v>3978</v>
      </c>
      <c r="I794" s="103" t="s">
        <v>3984</v>
      </c>
      <c r="J794" s="101"/>
      <c r="K794" s="101"/>
      <c r="L794" s="101"/>
      <c r="M794" s="101"/>
      <c r="N794" s="101"/>
      <c r="O794" s="101"/>
      <c r="P794" s="101"/>
      <c r="Q794" s="101">
        <v>1</v>
      </c>
    </row>
    <row r="795" spans="1:17" ht="14.25" thickBot="1" x14ac:dyDescent="0.2">
      <c r="A795" s="96">
        <v>3297</v>
      </c>
      <c r="B795" s="96" t="s">
        <v>2922</v>
      </c>
      <c r="C795" s="96">
        <v>3297</v>
      </c>
      <c r="D795" s="97" t="s">
        <v>721</v>
      </c>
      <c r="E795" s="97" t="s">
        <v>736</v>
      </c>
      <c r="F795" s="98" t="s">
        <v>3181</v>
      </c>
      <c r="G795" s="102" t="s">
        <v>3942</v>
      </c>
      <c r="H795" s="103" t="s">
        <v>3978</v>
      </c>
      <c r="I795" s="103" t="s">
        <v>3985</v>
      </c>
      <c r="J795" s="101"/>
      <c r="K795" s="101"/>
      <c r="L795" s="101"/>
      <c r="M795" s="101"/>
      <c r="N795" s="101"/>
      <c r="O795" s="101"/>
      <c r="P795" s="101"/>
      <c r="Q795" s="101">
        <v>1</v>
      </c>
    </row>
    <row r="796" spans="1:17" ht="14.25" thickBot="1" x14ac:dyDescent="0.2">
      <c r="A796" s="96">
        <v>3299</v>
      </c>
      <c r="B796" s="96" t="s">
        <v>2952</v>
      </c>
      <c r="C796" s="96">
        <v>3299</v>
      </c>
      <c r="D796" s="97" t="s">
        <v>856</v>
      </c>
      <c r="E796" s="97" t="s">
        <v>736</v>
      </c>
      <c r="F796" s="98" t="s">
        <v>3181</v>
      </c>
      <c r="G796" s="102" t="s">
        <v>3942</v>
      </c>
      <c r="H796" s="103" t="s">
        <v>3978</v>
      </c>
      <c r="I796" s="103" t="s">
        <v>3986</v>
      </c>
      <c r="J796" s="101"/>
      <c r="K796" s="101"/>
      <c r="L796" s="101"/>
      <c r="M796" s="101"/>
      <c r="N796" s="101"/>
      <c r="O796" s="101"/>
      <c r="P796" s="101"/>
      <c r="Q796" s="101">
        <v>1</v>
      </c>
    </row>
    <row r="797" spans="1:17" ht="14.25" thickBot="1" x14ac:dyDescent="0.2">
      <c r="A797" s="96">
        <v>3300</v>
      </c>
      <c r="B797" s="96" t="s">
        <v>1813</v>
      </c>
      <c r="C797" s="96">
        <v>3300</v>
      </c>
      <c r="D797" s="97" t="s">
        <v>721</v>
      </c>
      <c r="E797" s="97"/>
      <c r="F797" s="98" t="s">
        <v>3987</v>
      </c>
      <c r="G797" s="102" t="s">
        <v>3988</v>
      </c>
      <c r="H797" s="103" t="s">
        <v>3989</v>
      </c>
      <c r="I797" s="103" t="s">
        <v>3990</v>
      </c>
      <c r="J797" s="101"/>
      <c r="K797" s="101"/>
      <c r="L797" s="101"/>
      <c r="M797" s="101"/>
      <c r="N797" s="101"/>
      <c r="O797" s="101"/>
      <c r="P797" s="101"/>
      <c r="Q797" s="101">
        <v>0</v>
      </c>
    </row>
    <row r="798" spans="1:17" ht="14.25" thickBot="1" x14ac:dyDescent="0.2">
      <c r="A798" s="96">
        <v>3309</v>
      </c>
      <c r="B798" s="96" t="s">
        <v>2217</v>
      </c>
      <c r="C798" s="96">
        <v>3309</v>
      </c>
      <c r="D798" s="97" t="s">
        <v>721</v>
      </c>
      <c r="E798" s="97"/>
      <c r="F798" s="98" t="s">
        <v>3987</v>
      </c>
      <c r="G798" s="102" t="s">
        <v>3988</v>
      </c>
      <c r="H798" s="103" t="s">
        <v>3989</v>
      </c>
      <c r="I798" s="103" t="s">
        <v>3991</v>
      </c>
      <c r="J798" s="101"/>
      <c r="K798" s="101"/>
      <c r="L798" s="101"/>
      <c r="M798" s="101"/>
      <c r="N798" s="101"/>
      <c r="O798" s="101"/>
      <c r="P798" s="101"/>
      <c r="Q798" s="101">
        <v>0</v>
      </c>
    </row>
    <row r="799" spans="1:17" ht="14.25" thickBot="1" x14ac:dyDescent="0.2">
      <c r="A799" s="96">
        <v>3311</v>
      </c>
      <c r="B799" s="96" t="s">
        <v>1814</v>
      </c>
      <c r="C799" s="96">
        <v>3311</v>
      </c>
      <c r="D799" s="97" t="s">
        <v>721</v>
      </c>
      <c r="E799" s="97"/>
      <c r="F799" s="98" t="s">
        <v>3987</v>
      </c>
      <c r="G799" s="102" t="s">
        <v>3988</v>
      </c>
      <c r="H799" s="103" t="s">
        <v>3992</v>
      </c>
      <c r="I799" s="103" t="s">
        <v>3993</v>
      </c>
      <c r="J799" s="101"/>
      <c r="K799" s="101"/>
      <c r="L799" s="101"/>
      <c r="M799" s="101"/>
      <c r="N799" s="101"/>
      <c r="O799" s="101"/>
      <c r="P799" s="101"/>
      <c r="Q799" s="101">
        <v>0</v>
      </c>
    </row>
    <row r="800" spans="1:17" ht="14.25" thickBot="1" x14ac:dyDescent="0.2">
      <c r="A800" s="96">
        <v>3312</v>
      </c>
      <c r="B800" s="96" t="s">
        <v>2218</v>
      </c>
      <c r="C800" s="96">
        <v>3312</v>
      </c>
      <c r="D800" s="97" t="s">
        <v>721</v>
      </c>
      <c r="E800" s="97"/>
      <c r="F800" s="98" t="s">
        <v>3987</v>
      </c>
      <c r="G800" s="102" t="s">
        <v>3988</v>
      </c>
      <c r="H800" s="103" t="s">
        <v>3992</v>
      </c>
      <c r="I800" s="103" t="s">
        <v>3994</v>
      </c>
      <c r="J800" s="101"/>
      <c r="K800" s="101"/>
      <c r="L800" s="101"/>
      <c r="M800" s="101"/>
      <c r="N800" s="101"/>
      <c r="O800" s="101"/>
      <c r="P800" s="101"/>
      <c r="Q800" s="101">
        <v>0</v>
      </c>
    </row>
    <row r="801" spans="1:17" ht="14.25" thickBot="1" x14ac:dyDescent="0.2">
      <c r="A801" s="96">
        <v>3313</v>
      </c>
      <c r="B801" s="96" t="s">
        <v>2533</v>
      </c>
      <c r="C801" s="96">
        <v>3313</v>
      </c>
      <c r="D801" s="97" t="s">
        <v>721</v>
      </c>
      <c r="E801" s="97"/>
      <c r="F801" s="98" t="s">
        <v>3987</v>
      </c>
      <c r="G801" s="102" t="s">
        <v>3988</v>
      </c>
      <c r="H801" s="103" t="s">
        <v>3992</v>
      </c>
      <c r="I801" s="103" t="s">
        <v>3995</v>
      </c>
      <c r="J801" s="101"/>
      <c r="K801" s="101"/>
      <c r="L801" s="101"/>
      <c r="M801" s="101"/>
      <c r="N801" s="101"/>
      <c r="O801" s="101"/>
      <c r="P801" s="101"/>
      <c r="Q801" s="101">
        <v>0</v>
      </c>
    </row>
    <row r="802" spans="1:17" ht="14.25" thickBot="1" x14ac:dyDescent="0.2">
      <c r="A802" s="96">
        <v>3314</v>
      </c>
      <c r="B802" s="96" t="s">
        <v>2707</v>
      </c>
      <c r="C802" s="96">
        <v>3314</v>
      </c>
      <c r="D802" s="97" t="s">
        <v>721</v>
      </c>
      <c r="E802" s="97"/>
      <c r="F802" s="98" t="s">
        <v>3987</v>
      </c>
      <c r="G802" s="102" t="s">
        <v>3988</v>
      </c>
      <c r="H802" s="103" t="s">
        <v>3992</v>
      </c>
      <c r="I802" s="103" t="s">
        <v>3996</v>
      </c>
      <c r="J802" s="101"/>
      <c r="K802" s="101"/>
      <c r="L802" s="101"/>
      <c r="M802" s="101"/>
      <c r="N802" s="101"/>
      <c r="O802" s="101"/>
      <c r="P802" s="101"/>
      <c r="Q802" s="101">
        <v>0</v>
      </c>
    </row>
    <row r="803" spans="1:17" ht="14.25" thickBot="1" x14ac:dyDescent="0.2">
      <c r="A803" s="96">
        <v>3400</v>
      </c>
      <c r="B803" s="96" t="s">
        <v>1815</v>
      </c>
      <c r="C803" s="96">
        <v>3400</v>
      </c>
      <c r="D803" s="97" t="s">
        <v>721</v>
      </c>
      <c r="E803" s="97"/>
      <c r="F803" s="98" t="s">
        <v>3987</v>
      </c>
      <c r="G803" s="102" t="s">
        <v>3997</v>
      </c>
      <c r="H803" s="103" t="s">
        <v>3998</v>
      </c>
      <c r="I803" s="103" t="s">
        <v>3999</v>
      </c>
      <c r="J803" s="101"/>
      <c r="K803" s="101"/>
      <c r="L803" s="101"/>
      <c r="M803" s="101"/>
      <c r="N803" s="101"/>
      <c r="O803" s="101"/>
      <c r="P803" s="101"/>
      <c r="Q803" s="101">
        <v>1</v>
      </c>
    </row>
    <row r="804" spans="1:17" ht="14.25" thickBot="1" x14ac:dyDescent="0.2">
      <c r="A804" s="96">
        <v>3409</v>
      </c>
      <c r="B804" s="96" t="s">
        <v>2219</v>
      </c>
      <c r="C804" s="96">
        <v>3409</v>
      </c>
      <c r="D804" s="97" t="s">
        <v>721</v>
      </c>
      <c r="E804" s="97"/>
      <c r="F804" s="98" t="s">
        <v>3987</v>
      </c>
      <c r="G804" s="102" t="s">
        <v>3997</v>
      </c>
      <c r="H804" s="103" t="s">
        <v>3998</v>
      </c>
      <c r="I804" s="103" t="s">
        <v>4000</v>
      </c>
      <c r="J804" s="101"/>
      <c r="K804" s="101"/>
      <c r="L804" s="101"/>
      <c r="M804" s="101"/>
      <c r="N804" s="101"/>
      <c r="O804" s="101"/>
      <c r="P804" s="101"/>
      <c r="Q804" s="101">
        <v>1</v>
      </c>
    </row>
    <row r="805" spans="1:17" ht="14.25" thickBot="1" x14ac:dyDescent="0.2">
      <c r="A805" s="96">
        <v>3411</v>
      </c>
      <c r="B805" s="96" t="s">
        <v>1816</v>
      </c>
      <c r="C805" s="96">
        <v>3411</v>
      </c>
      <c r="D805" s="97" t="s">
        <v>721</v>
      </c>
      <c r="E805" s="97"/>
      <c r="F805" s="98" t="s">
        <v>3987</v>
      </c>
      <c r="G805" s="102" t="s">
        <v>3997</v>
      </c>
      <c r="H805" s="103" t="s">
        <v>4001</v>
      </c>
      <c r="I805" s="103" t="s">
        <v>4002</v>
      </c>
      <c r="J805" s="101"/>
      <c r="K805" s="101"/>
      <c r="L805" s="101"/>
      <c r="M805" s="101"/>
      <c r="N805" s="101"/>
      <c r="O805" s="101"/>
      <c r="P805" s="101"/>
      <c r="Q805" s="101">
        <v>1</v>
      </c>
    </row>
    <row r="806" spans="1:17" ht="14.25" thickBot="1" x14ac:dyDescent="0.2">
      <c r="A806" s="96">
        <v>3412</v>
      </c>
      <c r="B806" s="96" t="s">
        <v>2220</v>
      </c>
      <c r="C806" s="96">
        <v>3412</v>
      </c>
      <c r="D806" s="97" t="s">
        <v>721</v>
      </c>
      <c r="E806" s="97"/>
      <c r="F806" s="98" t="s">
        <v>3987</v>
      </c>
      <c r="G806" s="102" t="s">
        <v>3997</v>
      </c>
      <c r="H806" s="103" t="s">
        <v>4001</v>
      </c>
      <c r="I806" s="103" t="s">
        <v>4003</v>
      </c>
      <c r="J806" s="101"/>
      <c r="K806" s="101"/>
      <c r="L806" s="101"/>
      <c r="M806" s="101"/>
      <c r="N806" s="101"/>
      <c r="O806" s="101"/>
      <c r="P806" s="101"/>
      <c r="Q806" s="101">
        <v>1</v>
      </c>
    </row>
    <row r="807" spans="1:17" ht="14.25" thickBot="1" x14ac:dyDescent="0.2">
      <c r="A807" s="96">
        <v>3413</v>
      </c>
      <c r="B807" s="96" t="s">
        <v>2534</v>
      </c>
      <c r="C807" s="96">
        <v>3413</v>
      </c>
      <c r="D807" s="97" t="s">
        <v>721</v>
      </c>
      <c r="E807" s="97"/>
      <c r="F807" s="98" t="s">
        <v>3987</v>
      </c>
      <c r="G807" s="102" t="s">
        <v>3997</v>
      </c>
      <c r="H807" s="103" t="s">
        <v>4001</v>
      </c>
      <c r="I807" s="103" t="s">
        <v>4004</v>
      </c>
      <c r="J807" s="101"/>
      <c r="K807" s="101"/>
      <c r="L807" s="101"/>
      <c r="M807" s="101"/>
      <c r="N807" s="101"/>
      <c r="O807" s="101"/>
      <c r="P807" s="101"/>
      <c r="Q807" s="101">
        <v>1</v>
      </c>
    </row>
    <row r="808" spans="1:17" ht="14.25" thickBot="1" x14ac:dyDescent="0.2">
      <c r="A808" s="96">
        <v>3500</v>
      </c>
      <c r="B808" s="96" t="s">
        <v>1817</v>
      </c>
      <c r="C808" s="96">
        <v>3500</v>
      </c>
      <c r="D808" s="97" t="s">
        <v>721</v>
      </c>
      <c r="E808" s="97"/>
      <c r="F808" s="98" t="s">
        <v>3987</v>
      </c>
      <c r="G808" s="102" t="s">
        <v>4005</v>
      </c>
      <c r="H808" s="103" t="s">
        <v>4006</v>
      </c>
      <c r="I808" s="103" t="s">
        <v>4007</v>
      </c>
      <c r="J808" s="101"/>
      <c r="K808" s="101"/>
      <c r="L808" s="101"/>
      <c r="M808" s="101"/>
      <c r="N808" s="101"/>
      <c r="O808" s="101"/>
      <c r="P808" s="101"/>
      <c r="Q808" s="101">
        <v>0</v>
      </c>
    </row>
    <row r="809" spans="1:17" ht="14.25" thickBot="1" x14ac:dyDescent="0.2">
      <c r="A809" s="96">
        <v>3509</v>
      </c>
      <c r="B809" s="96" t="s">
        <v>2221</v>
      </c>
      <c r="C809" s="96">
        <v>3509</v>
      </c>
      <c r="D809" s="97" t="s">
        <v>721</v>
      </c>
      <c r="E809" s="97"/>
      <c r="F809" s="98" t="s">
        <v>3987</v>
      </c>
      <c r="G809" s="102" t="s">
        <v>4005</v>
      </c>
      <c r="H809" s="103" t="s">
        <v>4006</v>
      </c>
      <c r="I809" s="103" t="s">
        <v>4008</v>
      </c>
      <c r="J809" s="101"/>
      <c r="K809" s="101"/>
      <c r="L809" s="101"/>
      <c r="M809" s="101"/>
      <c r="N809" s="101"/>
      <c r="O809" s="101"/>
      <c r="P809" s="101"/>
      <c r="Q809" s="101">
        <v>0</v>
      </c>
    </row>
    <row r="810" spans="1:17" ht="14.25" thickBot="1" x14ac:dyDescent="0.2">
      <c r="A810" s="96">
        <v>3511</v>
      </c>
      <c r="B810" s="96" t="s">
        <v>1032</v>
      </c>
      <c r="C810" s="96">
        <v>3511</v>
      </c>
      <c r="D810" s="97" t="s">
        <v>721</v>
      </c>
      <c r="E810" s="97"/>
      <c r="F810" s="98" t="s">
        <v>3987</v>
      </c>
      <c r="G810" s="99" t="s">
        <v>4005</v>
      </c>
      <c r="H810" s="100" t="s">
        <v>4009</v>
      </c>
      <c r="I810" s="100" t="s">
        <v>4010</v>
      </c>
      <c r="J810" s="101"/>
      <c r="K810" s="101"/>
      <c r="L810" s="101"/>
      <c r="M810" s="101"/>
      <c r="N810" s="101"/>
      <c r="O810" s="101"/>
      <c r="P810" s="101"/>
      <c r="Q810" s="101">
        <v>0</v>
      </c>
    </row>
    <row r="811" spans="1:17" ht="14.25" thickBot="1" x14ac:dyDescent="0.2">
      <c r="A811" s="96">
        <v>3600</v>
      </c>
      <c r="B811" s="96" t="s">
        <v>1818</v>
      </c>
      <c r="C811" s="96">
        <v>3600</v>
      </c>
      <c r="D811" s="97" t="s">
        <v>746</v>
      </c>
      <c r="E811" s="97"/>
      <c r="F811" s="98" t="s">
        <v>3987</v>
      </c>
      <c r="G811" s="102" t="s">
        <v>4011</v>
      </c>
      <c r="H811" s="103" t="s">
        <v>4012</v>
      </c>
      <c r="I811" s="103" t="s">
        <v>4013</v>
      </c>
      <c r="J811" s="101"/>
      <c r="K811" s="101"/>
      <c r="L811" s="101"/>
      <c r="M811" s="101"/>
      <c r="N811" s="101"/>
      <c r="O811" s="101"/>
      <c r="P811" s="101"/>
      <c r="Q811" s="101">
        <v>0</v>
      </c>
    </row>
    <row r="812" spans="1:17" ht="14.25" thickBot="1" x14ac:dyDescent="0.2">
      <c r="A812" s="96">
        <v>3609</v>
      </c>
      <c r="B812" s="96" t="s">
        <v>2222</v>
      </c>
      <c r="C812" s="96">
        <v>3609</v>
      </c>
      <c r="D812" s="97" t="s">
        <v>746</v>
      </c>
      <c r="E812" s="97"/>
      <c r="F812" s="98" t="s">
        <v>3987</v>
      </c>
      <c r="G812" s="102" t="s">
        <v>4011</v>
      </c>
      <c r="H812" s="103" t="s">
        <v>4012</v>
      </c>
      <c r="I812" s="103" t="s">
        <v>4014</v>
      </c>
      <c r="J812" s="101"/>
      <c r="K812" s="101"/>
      <c r="L812" s="101"/>
      <c r="M812" s="101"/>
      <c r="N812" s="101"/>
      <c r="O812" s="101"/>
      <c r="P812" s="101"/>
      <c r="Q812" s="101">
        <v>0</v>
      </c>
    </row>
    <row r="813" spans="1:17" ht="14.25" thickBot="1" x14ac:dyDescent="0.2">
      <c r="A813" s="96">
        <v>3611</v>
      </c>
      <c r="B813" s="96" t="s">
        <v>1223</v>
      </c>
      <c r="C813" s="96">
        <v>3611</v>
      </c>
      <c r="D813" s="97" t="s">
        <v>2978</v>
      </c>
      <c r="E813" s="97"/>
      <c r="F813" s="98" t="s">
        <v>3987</v>
      </c>
      <c r="G813" s="102" t="s">
        <v>4011</v>
      </c>
      <c r="H813" s="103" t="s">
        <v>4015</v>
      </c>
      <c r="I813" s="103" t="s">
        <v>4016</v>
      </c>
      <c r="J813" s="101"/>
      <c r="K813" s="101"/>
      <c r="L813" s="101"/>
      <c r="M813" s="101"/>
      <c r="N813" s="101"/>
      <c r="O813" s="101"/>
      <c r="P813" s="101"/>
      <c r="Q813" s="101">
        <v>0</v>
      </c>
    </row>
    <row r="814" spans="1:17" ht="14.25" thickBot="1" x14ac:dyDescent="0.2">
      <c r="A814" s="96">
        <v>3621</v>
      </c>
      <c r="B814" s="96" t="s">
        <v>1318</v>
      </c>
      <c r="C814" s="96">
        <v>3621</v>
      </c>
      <c r="D814" s="97" t="s">
        <v>746</v>
      </c>
      <c r="E814" s="97"/>
      <c r="F814" s="98" t="s">
        <v>3987</v>
      </c>
      <c r="G814" s="102" t="s">
        <v>4011</v>
      </c>
      <c r="H814" s="103" t="s">
        <v>4017</v>
      </c>
      <c r="I814" s="103" t="s">
        <v>4018</v>
      </c>
      <c r="J814" s="101"/>
      <c r="K814" s="101"/>
      <c r="L814" s="101"/>
      <c r="M814" s="101"/>
      <c r="N814" s="101"/>
      <c r="O814" s="101"/>
      <c r="P814" s="101"/>
      <c r="Q814" s="101">
        <v>0</v>
      </c>
    </row>
    <row r="815" spans="1:17" ht="14.25" thickBot="1" x14ac:dyDescent="0.2">
      <c r="A815" s="96">
        <v>3631</v>
      </c>
      <c r="B815" s="96" t="s">
        <v>1819</v>
      </c>
      <c r="C815" s="96">
        <v>3631</v>
      </c>
      <c r="D815" s="97" t="s">
        <v>2978</v>
      </c>
      <c r="E815" s="97"/>
      <c r="F815" s="98" t="s">
        <v>3987</v>
      </c>
      <c r="G815" s="102" t="s">
        <v>4011</v>
      </c>
      <c r="H815" s="103" t="s">
        <v>4019</v>
      </c>
      <c r="I815" s="103" t="s">
        <v>4020</v>
      </c>
      <c r="J815" s="101"/>
      <c r="K815" s="101"/>
      <c r="L815" s="101"/>
      <c r="M815" s="101"/>
      <c r="N815" s="101"/>
      <c r="O815" s="101"/>
      <c r="P815" s="101"/>
      <c r="Q815" s="101">
        <v>0</v>
      </c>
    </row>
    <row r="816" spans="1:17" ht="14.25" thickBot="1" x14ac:dyDescent="0.2">
      <c r="A816" s="96">
        <v>3632</v>
      </c>
      <c r="B816" s="96" t="s">
        <v>2223</v>
      </c>
      <c r="C816" s="96">
        <v>3632</v>
      </c>
      <c r="D816" s="97" t="s">
        <v>2978</v>
      </c>
      <c r="E816" s="97"/>
      <c r="F816" s="98" t="s">
        <v>3987</v>
      </c>
      <c r="G816" s="102" t="s">
        <v>4011</v>
      </c>
      <c r="H816" s="103" t="s">
        <v>4019</v>
      </c>
      <c r="I816" s="103" t="s">
        <v>4021</v>
      </c>
      <c r="J816" s="101"/>
      <c r="K816" s="101"/>
      <c r="L816" s="101"/>
      <c r="M816" s="101"/>
      <c r="N816" s="101"/>
      <c r="O816" s="101"/>
      <c r="P816" s="101"/>
      <c r="Q816" s="101">
        <v>0</v>
      </c>
    </row>
    <row r="817" spans="1:17" ht="14.25" thickBot="1" x14ac:dyDescent="0.2">
      <c r="A817" s="96">
        <v>3700</v>
      </c>
      <c r="B817" s="96" t="s">
        <v>1820</v>
      </c>
      <c r="C817" s="96">
        <v>3700</v>
      </c>
      <c r="D817" s="97" t="s">
        <v>2978</v>
      </c>
      <c r="E817" s="97"/>
      <c r="F817" s="98" t="s">
        <v>4022</v>
      </c>
      <c r="G817" s="102" t="s">
        <v>4023</v>
      </c>
      <c r="H817" s="103" t="s">
        <v>4024</v>
      </c>
      <c r="I817" s="103" t="s">
        <v>4025</v>
      </c>
      <c r="J817" s="101"/>
      <c r="K817" s="101"/>
      <c r="L817" s="101"/>
      <c r="M817" s="101"/>
      <c r="N817" s="101"/>
      <c r="O817" s="101"/>
      <c r="P817" s="101"/>
      <c r="Q817" s="101">
        <v>1</v>
      </c>
    </row>
    <row r="818" spans="1:17" ht="14.25" thickBot="1" x14ac:dyDescent="0.2">
      <c r="A818" s="96">
        <v>3709</v>
      </c>
      <c r="B818" s="96" t="s">
        <v>2224</v>
      </c>
      <c r="C818" s="96">
        <v>3709</v>
      </c>
      <c r="D818" s="97" t="s">
        <v>2978</v>
      </c>
      <c r="E818" s="97"/>
      <c r="F818" s="98" t="s">
        <v>4022</v>
      </c>
      <c r="G818" s="102" t="s">
        <v>4023</v>
      </c>
      <c r="H818" s="103" t="s">
        <v>4024</v>
      </c>
      <c r="I818" s="103" t="s">
        <v>4026</v>
      </c>
      <c r="J818" s="101"/>
      <c r="K818" s="101"/>
      <c r="L818" s="101"/>
      <c r="M818" s="101"/>
      <c r="N818" s="101"/>
      <c r="O818" s="101"/>
      <c r="P818" s="101"/>
      <c r="Q818" s="101">
        <v>1</v>
      </c>
    </row>
    <row r="819" spans="1:17" ht="14.25" thickBot="1" x14ac:dyDescent="0.2">
      <c r="A819" s="96">
        <v>3711</v>
      </c>
      <c r="B819" s="96" t="s">
        <v>1821</v>
      </c>
      <c r="C819" s="96">
        <v>3711</v>
      </c>
      <c r="D819" s="97" t="s">
        <v>2978</v>
      </c>
      <c r="E819" s="97"/>
      <c r="F819" s="98" t="s">
        <v>4022</v>
      </c>
      <c r="G819" s="102" t="s">
        <v>4023</v>
      </c>
      <c r="H819" s="103" t="s">
        <v>4027</v>
      </c>
      <c r="I819" s="103" t="s">
        <v>4028</v>
      </c>
      <c r="J819" s="101"/>
      <c r="K819" s="101"/>
      <c r="L819" s="101"/>
      <c r="M819" s="101"/>
      <c r="N819" s="101"/>
      <c r="O819" s="101"/>
      <c r="P819" s="101"/>
      <c r="Q819" s="101">
        <v>1</v>
      </c>
    </row>
    <row r="820" spans="1:17" ht="14.25" thickBot="1" x14ac:dyDescent="0.2">
      <c r="A820" s="96">
        <v>3712</v>
      </c>
      <c r="B820" s="96" t="s">
        <v>2225</v>
      </c>
      <c r="C820" s="96">
        <v>3712</v>
      </c>
      <c r="D820" s="97" t="s">
        <v>2978</v>
      </c>
      <c r="E820" s="97"/>
      <c r="F820" s="98" t="s">
        <v>4022</v>
      </c>
      <c r="G820" s="102" t="s">
        <v>4023</v>
      </c>
      <c r="H820" s="103" t="s">
        <v>4027</v>
      </c>
      <c r="I820" s="103" t="s">
        <v>4029</v>
      </c>
      <c r="J820" s="101"/>
      <c r="K820" s="101"/>
      <c r="L820" s="101"/>
      <c r="M820" s="101"/>
      <c r="N820" s="101"/>
      <c r="O820" s="101"/>
      <c r="P820" s="101"/>
      <c r="Q820" s="101">
        <v>1</v>
      </c>
    </row>
    <row r="821" spans="1:17" ht="14.25" thickBot="1" x14ac:dyDescent="0.2">
      <c r="A821" s="96">
        <v>3713</v>
      </c>
      <c r="B821" s="96" t="s">
        <v>2535</v>
      </c>
      <c r="C821" s="96">
        <v>3713</v>
      </c>
      <c r="D821" s="97" t="s">
        <v>2978</v>
      </c>
      <c r="E821" s="97"/>
      <c r="F821" s="98" t="s">
        <v>4022</v>
      </c>
      <c r="G821" s="102" t="s">
        <v>4023</v>
      </c>
      <c r="H821" s="103" t="s">
        <v>4027</v>
      </c>
      <c r="I821" s="103" t="s">
        <v>4030</v>
      </c>
      <c r="J821" s="101"/>
      <c r="K821" s="101"/>
      <c r="L821" s="101"/>
      <c r="M821" s="101"/>
      <c r="N821" s="101"/>
      <c r="O821" s="101"/>
      <c r="P821" s="101"/>
      <c r="Q821" s="101">
        <v>1</v>
      </c>
    </row>
    <row r="822" spans="1:17" ht="14.25" thickBot="1" x14ac:dyDescent="0.2">
      <c r="A822" s="96">
        <v>3719</v>
      </c>
      <c r="B822" s="96" t="s">
        <v>2708</v>
      </c>
      <c r="C822" s="96">
        <v>3719</v>
      </c>
      <c r="D822" s="97" t="s">
        <v>2978</v>
      </c>
      <c r="E822" s="97"/>
      <c r="F822" s="98" t="s">
        <v>4022</v>
      </c>
      <c r="G822" s="102" t="s">
        <v>4023</v>
      </c>
      <c r="H822" s="103" t="s">
        <v>4027</v>
      </c>
      <c r="I822" s="103" t="s">
        <v>4031</v>
      </c>
      <c r="J822" s="101"/>
      <c r="K822" s="101"/>
      <c r="L822" s="101"/>
      <c r="M822" s="101"/>
      <c r="N822" s="101"/>
      <c r="O822" s="101"/>
      <c r="P822" s="101"/>
      <c r="Q822" s="101">
        <v>1</v>
      </c>
    </row>
    <row r="823" spans="1:17" ht="14.25" thickBot="1" x14ac:dyDescent="0.2">
      <c r="A823" s="96">
        <v>3721</v>
      </c>
      <c r="B823" s="96" t="s">
        <v>1319</v>
      </c>
      <c r="C823" s="96">
        <v>3721</v>
      </c>
      <c r="D823" s="97" t="s">
        <v>2978</v>
      </c>
      <c r="E823" s="97"/>
      <c r="F823" s="98" t="s">
        <v>4022</v>
      </c>
      <c r="G823" s="102" t="s">
        <v>4023</v>
      </c>
      <c r="H823" s="103" t="s">
        <v>4032</v>
      </c>
      <c r="I823" s="103" t="s">
        <v>4033</v>
      </c>
      <c r="J823" s="101"/>
      <c r="K823" s="101"/>
      <c r="L823" s="101"/>
      <c r="M823" s="101"/>
      <c r="N823" s="101"/>
      <c r="O823" s="101"/>
      <c r="P823" s="101"/>
      <c r="Q823" s="101">
        <v>1</v>
      </c>
    </row>
    <row r="824" spans="1:17" ht="14.25" thickBot="1" x14ac:dyDescent="0.2">
      <c r="A824" s="96">
        <v>3731</v>
      </c>
      <c r="B824" s="96" t="s">
        <v>1404</v>
      </c>
      <c r="C824" s="96">
        <v>3731</v>
      </c>
      <c r="D824" s="97" t="s">
        <v>2978</v>
      </c>
      <c r="E824" s="97"/>
      <c r="F824" s="98" t="s">
        <v>4022</v>
      </c>
      <c r="G824" s="102" t="s">
        <v>4023</v>
      </c>
      <c r="H824" s="103" t="s">
        <v>4034</v>
      </c>
      <c r="I824" s="103" t="s">
        <v>4035</v>
      </c>
      <c r="J824" s="101"/>
      <c r="K824" s="101"/>
      <c r="L824" s="101"/>
      <c r="M824" s="101"/>
      <c r="N824" s="101"/>
      <c r="O824" s="101"/>
      <c r="P824" s="101"/>
      <c r="Q824" s="101">
        <v>1</v>
      </c>
    </row>
    <row r="825" spans="1:17" ht="14.25" thickBot="1" x14ac:dyDescent="0.2">
      <c r="A825" s="96">
        <v>3800</v>
      </c>
      <c r="B825" s="96" t="s">
        <v>1822</v>
      </c>
      <c r="C825" s="96">
        <v>3800</v>
      </c>
      <c r="D825" s="97" t="s">
        <v>2978</v>
      </c>
      <c r="E825" s="97"/>
      <c r="F825" s="98" t="s">
        <v>4022</v>
      </c>
      <c r="G825" s="102" t="s">
        <v>4036</v>
      </c>
      <c r="H825" s="103" t="s">
        <v>4037</v>
      </c>
      <c r="I825" s="103" t="s">
        <v>4038</v>
      </c>
      <c r="J825" s="101"/>
      <c r="K825" s="101"/>
      <c r="L825" s="101"/>
      <c r="M825" s="101"/>
      <c r="N825" s="101"/>
      <c r="O825" s="101"/>
      <c r="P825" s="101"/>
      <c r="Q825" s="101">
        <v>1</v>
      </c>
    </row>
    <row r="826" spans="1:17" ht="14.25" thickBot="1" x14ac:dyDescent="0.2">
      <c r="A826" s="96">
        <v>3809</v>
      </c>
      <c r="B826" s="96" t="s">
        <v>2226</v>
      </c>
      <c r="C826" s="96">
        <v>3809</v>
      </c>
      <c r="D826" s="97" t="s">
        <v>2978</v>
      </c>
      <c r="E826" s="97"/>
      <c r="F826" s="98" t="s">
        <v>4022</v>
      </c>
      <c r="G826" s="102" t="s">
        <v>4036</v>
      </c>
      <c r="H826" s="103" t="s">
        <v>4037</v>
      </c>
      <c r="I826" s="103" t="s">
        <v>4039</v>
      </c>
      <c r="J826" s="101"/>
      <c r="K826" s="101"/>
      <c r="L826" s="101"/>
      <c r="M826" s="101"/>
      <c r="N826" s="101"/>
      <c r="O826" s="101"/>
      <c r="P826" s="101"/>
      <c r="Q826" s="101">
        <v>1</v>
      </c>
    </row>
    <row r="827" spans="1:17" ht="14.25" thickBot="1" x14ac:dyDescent="0.2">
      <c r="A827" s="96">
        <v>3811</v>
      </c>
      <c r="B827" s="96" t="s">
        <v>1823</v>
      </c>
      <c r="C827" s="96">
        <v>3811</v>
      </c>
      <c r="D827" s="97" t="s">
        <v>2978</v>
      </c>
      <c r="E827" s="97"/>
      <c r="F827" s="98" t="s">
        <v>4022</v>
      </c>
      <c r="G827" s="102" t="s">
        <v>4036</v>
      </c>
      <c r="H827" s="103" t="s">
        <v>4040</v>
      </c>
      <c r="I827" s="103" t="s">
        <v>4041</v>
      </c>
      <c r="J827" s="101"/>
      <c r="K827" s="101"/>
      <c r="L827" s="101"/>
      <c r="M827" s="101"/>
      <c r="N827" s="101"/>
      <c r="O827" s="101"/>
      <c r="P827" s="101"/>
      <c r="Q827" s="101">
        <v>1</v>
      </c>
    </row>
    <row r="828" spans="1:17" ht="14.25" thickBot="1" x14ac:dyDescent="0.2">
      <c r="A828" s="96">
        <v>3821</v>
      </c>
      <c r="B828" s="96" t="s">
        <v>1824</v>
      </c>
      <c r="C828" s="96">
        <v>3821</v>
      </c>
      <c r="D828" s="97" t="s">
        <v>2978</v>
      </c>
      <c r="E828" s="97"/>
      <c r="F828" s="98" t="s">
        <v>4022</v>
      </c>
      <c r="G828" s="102" t="s">
        <v>4036</v>
      </c>
      <c r="H828" s="103" t="s">
        <v>4042</v>
      </c>
      <c r="I828" s="103" t="s">
        <v>4043</v>
      </c>
      <c r="J828" s="101"/>
      <c r="K828" s="101"/>
      <c r="L828" s="101"/>
      <c r="M828" s="101"/>
      <c r="N828" s="101"/>
      <c r="O828" s="101"/>
      <c r="P828" s="101"/>
      <c r="Q828" s="101">
        <v>1</v>
      </c>
    </row>
    <row r="829" spans="1:17" ht="14.25" thickBot="1" x14ac:dyDescent="0.2">
      <c r="A829" s="96">
        <v>3822</v>
      </c>
      <c r="B829" s="96" t="s">
        <v>2227</v>
      </c>
      <c r="C829" s="96">
        <v>3822</v>
      </c>
      <c r="D829" s="97" t="s">
        <v>2978</v>
      </c>
      <c r="E829" s="97"/>
      <c r="F829" s="98" t="s">
        <v>4022</v>
      </c>
      <c r="G829" s="102" t="s">
        <v>4036</v>
      </c>
      <c r="H829" s="103" t="s">
        <v>4042</v>
      </c>
      <c r="I829" s="103" t="s">
        <v>4044</v>
      </c>
      <c r="J829" s="101"/>
      <c r="K829" s="101"/>
      <c r="L829" s="101"/>
      <c r="M829" s="101"/>
      <c r="N829" s="101"/>
      <c r="O829" s="101"/>
      <c r="P829" s="101"/>
      <c r="Q829" s="101">
        <v>1</v>
      </c>
    </row>
    <row r="830" spans="1:17" ht="14.25" thickBot="1" x14ac:dyDescent="0.2">
      <c r="A830" s="96">
        <v>3823</v>
      </c>
      <c r="B830" s="96" t="s">
        <v>2536</v>
      </c>
      <c r="C830" s="96">
        <v>3823</v>
      </c>
      <c r="D830" s="97" t="s">
        <v>2978</v>
      </c>
      <c r="E830" s="97"/>
      <c r="F830" s="98" t="s">
        <v>4022</v>
      </c>
      <c r="G830" s="102" t="s">
        <v>4036</v>
      </c>
      <c r="H830" s="103" t="s">
        <v>4042</v>
      </c>
      <c r="I830" s="103" t="s">
        <v>4045</v>
      </c>
      <c r="J830" s="101"/>
      <c r="K830" s="101"/>
      <c r="L830" s="101"/>
      <c r="M830" s="101"/>
      <c r="N830" s="101"/>
      <c r="O830" s="101"/>
      <c r="P830" s="101"/>
      <c r="Q830" s="101">
        <v>1</v>
      </c>
    </row>
    <row r="831" spans="1:17" ht="14.25" thickBot="1" x14ac:dyDescent="0.2">
      <c r="A831" s="96">
        <v>3829</v>
      </c>
      <c r="B831" s="96" t="s">
        <v>2709</v>
      </c>
      <c r="C831" s="96">
        <v>3829</v>
      </c>
      <c r="D831" s="97" t="s">
        <v>2978</v>
      </c>
      <c r="E831" s="97"/>
      <c r="F831" s="98" t="s">
        <v>4022</v>
      </c>
      <c r="G831" s="102" t="s">
        <v>4036</v>
      </c>
      <c r="H831" s="103" t="s">
        <v>4042</v>
      </c>
      <c r="I831" s="103" t="s">
        <v>4046</v>
      </c>
      <c r="J831" s="101"/>
      <c r="K831" s="101"/>
      <c r="L831" s="101"/>
      <c r="M831" s="101"/>
      <c r="N831" s="101"/>
      <c r="O831" s="101"/>
      <c r="P831" s="101"/>
      <c r="Q831" s="101">
        <v>1</v>
      </c>
    </row>
    <row r="832" spans="1:17" ht="14.25" thickBot="1" x14ac:dyDescent="0.2">
      <c r="A832" s="96">
        <v>3831</v>
      </c>
      <c r="B832" s="96" t="s">
        <v>1825</v>
      </c>
      <c r="C832" s="96">
        <v>3831</v>
      </c>
      <c r="D832" s="97" t="s">
        <v>2978</v>
      </c>
      <c r="E832" s="97"/>
      <c r="F832" s="98" t="s">
        <v>4022</v>
      </c>
      <c r="G832" s="102" t="s">
        <v>4036</v>
      </c>
      <c r="H832" s="103" t="s">
        <v>4047</v>
      </c>
      <c r="I832" s="103" t="s">
        <v>4048</v>
      </c>
      <c r="J832" s="101"/>
      <c r="K832" s="101"/>
      <c r="L832" s="101"/>
      <c r="M832" s="101"/>
      <c r="N832" s="101"/>
      <c r="O832" s="101"/>
      <c r="P832" s="101"/>
      <c r="Q832" s="101">
        <v>1</v>
      </c>
    </row>
    <row r="833" spans="1:17" ht="14.25" thickBot="1" x14ac:dyDescent="0.2">
      <c r="A833" s="96">
        <v>3832</v>
      </c>
      <c r="B833" s="96" t="s">
        <v>2228</v>
      </c>
      <c r="C833" s="96">
        <v>3832</v>
      </c>
      <c r="D833" s="97" t="s">
        <v>2978</v>
      </c>
      <c r="E833" s="97"/>
      <c r="F833" s="98" t="s">
        <v>4022</v>
      </c>
      <c r="G833" s="102" t="s">
        <v>4036</v>
      </c>
      <c r="H833" s="103" t="s">
        <v>4047</v>
      </c>
      <c r="I833" s="103" t="s">
        <v>4049</v>
      </c>
      <c r="J833" s="101"/>
      <c r="K833" s="101"/>
      <c r="L833" s="101"/>
      <c r="M833" s="101"/>
      <c r="N833" s="101"/>
      <c r="O833" s="101"/>
      <c r="P833" s="101"/>
      <c r="Q833" s="101">
        <v>1</v>
      </c>
    </row>
    <row r="834" spans="1:17" ht="14.25" thickBot="1" x14ac:dyDescent="0.2">
      <c r="A834" s="96">
        <v>3900</v>
      </c>
      <c r="B834" s="96" t="s">
        <v>1826</v>
      </c>
      <c r="C834" s="96">
        <v>3900</v>
      </c>
      <c r="D834" s="97" t="s">
        <v>721</v>
      </c>
      <c r="E834" s="97"/>
      <c r="F834" s="98" t="s">
        <v>4022</v>
      </c>
      <c r="G834" s="102" t="s">
        <v>4050</v>
      </c>
      <c r="H834" s="103" t="s">
        <v>4051</v>
      </c>
      <c r="I834" s="103" t="s">
        <v>4052</v>
      </c>
      <c r="J834" s="101"/>
      <c r="K834" s="101"/>
      <c r="L834" s="101"/>
      <c r="M834" s="101"/>
      <c r="N834" s="101"/>
      <c r="O834" s="101"/>
      <c r="P834" s="101"/>
      <c r="Q834" s="101">
        <v>1</v>
      </c>
    </row>
    <row r="835" spans="1:17" ht="14.25" thickBot="1" x14ac:dyDescent="0.2">
      <c r="A835" s="96">
        <v>3909</v>
      </c>
      <c r="B835" s="96" t="s">
        <v>2229</v>
      </c>
      <c r="C835" s="96">
        <v>3909</v>
      </c>
      <c r="D835" s="97" t="s">
        <v>721</v>
      </c>
      <c r="E835" s="97"/>
      <c r="F835" s="98" t="s">
        <v>4022</v>
      </c>
      <c r="G835" s="102" t="s">
        <v>4050</v>
      </c>
      <c r="H835" s="103" t="s">
        <v>4051</v>
      </c>
      <c r="I835" s="103" t="s">
        <v>4053</v>
      </c>
      <c r="J835" s="101"/>
      <c r="K835" s="101"/>
      <c r="L835" s="101"/>
      <c r="M835" s="101"/>
      <c r="N835" s="101"/>
      <c r="O835" s="101"/>
      <c r="P835" s="101"/>
      <c r="Q835" s="101">
        <v>1</v>
      </c>
    </row>
    <row r="836" spans="1:17" ht="14.25" thickBot="1" x14ac:dyDescent="0.2">
      <c r="A836" s="96">
        <v>3911</v>
      </c>
      <c r="B836" s="96" t="s">
        <v>1827</v>
      </c>
      <c r="C836" s="96">
        <v>3911</v>
      </c>
      <c r="D836" s="97" t="s">
        <v>721</v>
      </c>
      <c r="E836" s="97"/>
      <c r="F836" s="98" t="s">
        <v>4022</v>
      </c>
      <c r="G836" s="102" t="s">
        <v>4050</v>
      </c>
      <c r="H836" s="103" t="s">
        <v>4054</v>
      </c>
      <c r="I836" s="103" t="s">
        <v>4055</v>
      </c>
      <c r="J836" s="101"/>
      <c r="K836" s="101"/>
      <c r="L836" s="101"/>
      <c r="M836" s="101"/>
      <c r="N836" s="101"/>
      <c r="O836" s="101"/>
      <c r="P836" s="101"/>
      <c r="Q836" s="101">
        <v>1</v>
      </c>
    </row>
    <row r="837" spans="1:17" ht="14.25" thickBot="1" x14ac:dyDescent="0.2">
      <c r="A837" s="96">
        <v>3912</v>
      </c>
      <c r="B837" s="96" t="s">
        <v>2230</v>
      </c>
      <c r="C837" s="96">
        <v>3912</v>
      </c>
      <c r="D837" s="97" t="s">
        <v>721</v>
      </c>
      <c r="E837" s="97"/>
      <c r="F837" s="98" t="s">
        <v>4022</v>
      </c>
      <c r="G837" s="102" t="s">
        <v>4050</v>
      </c>
      <c r="H837" s="103" t="s">
        <v>4054</v>
      </c>
      <c r="I837" s="103" t="s">
        <v>4056</v>
      </c>
      <c r="J837" s="101"/>
      <c r="K837" s="101"/>
      <c r="L837" s="101"/>
      <c r="M837" s="101"/>
      <c r="N837" s="101"/>
      <c r="O837" s="101"/>
      <c r="P837" s="101"/>
      <c r="Q837" s="101">
        <v>1</v>
      </c>
    </row>
    <row r="838" spans="1:17" ht="14.25" thickBot="1" x14ac:dyDescent="0.2">
      <c r="A838" s="96">
        <v>3913</v>
      </c>
      <c r="B838" s="96" t="s">
        <v>2537</v>
      </c>
      <c r="C838" s="96">
        <v>3913</v>
      </c>
      <c r="D838" s="97" t="s">
        <v>721</v>
      </c>
      <c r="E838" s="97"/>
      <c r="F838" s="98" t="s">
        <v>4022</v>
      </c>
      <c r="G838" s="102" t="s">
        <v>4050</v>
      </c>
      <c r="H838" s="103" t="s">
        <v>4054</v>
      </c>
      <c r="I838" s="103" t="s">
        <v>4057</v>
      </c>
      <c r="J838" s="101"/>
      <c r="K838" s="101"/>
      <c r="L838" s="101"/>
      <c r="M838" s="101"/>
      <c r="N838" s="101"/>
      <c r="O838" s="101"/>
      <c r="P838" s="101"/>
      <c r="Q838" s="101">
        <v>1</v>
      </c>
    </row>
    <row r="839" spans="1:17" ht="14.25" thickBot="1" x14ac:dyDescent="0.2">
      <c r="A839" s="96">
        <v>3914</v>
      </c>
      <c r="B839" s="96" t="s">
        <v>2710</v>
      </c>
      <c r="C839" s="96">
        <v>3914</v>
      </c>
      <c r="D839" s="97" t="s">
        <v>721</v>
      </c>
      <c r="E839" s="97"/>
      <c r="F839" s="98" t="s">
        <v>4022</v>
      </c>
      <c r="G839" s="102" t="s">
        <v>4050</v>
      </c>
      <c r="H839" s="103" t="s">
        <v>4054</v>
      </c>
      <c r="I839" s="103" t="s">
        <v>4058</v>
      </c>
      <c r="J839" s="101"/>
      <c r="K839" s="101"/>
      <c r="L839" s="101"/>
      <c r="M839" s="101"/>
      <c r="N839" s="101"/>
      <c r="O839" s="101"/>
      <c r="P839" s="101"/>
      <c r="Q839" s="101">
        <v>1</v>
      </c>
    </row>
    <row r="840" spans="1:17" ht="14.25" thickBot="1" x14ac:dyDescent="0.2">
      <c r="A840" s="96">
        <v>3921</v>
      </c>
      <c r="B840" s="96" t="s">
        <v>1828</v>
      </c>
      <c r="C840" s="96">
        <v>3921</v>
      </c>
      <c r="D840" s="97" t="s">
        <v>721</v>
      </c>
      <c r="E840" s="97"/>
      <c r="F840" s="98" t="s">
        <v>4022</v>
      </c>
      <c r="G840" s="102" t="s">
        <v>4050</v>
      </c>
      <c r="H840" s="103" t="s">
        <v>4059</v>
      </c>
      <c r="I840" s="103" t="s">
        <v>4060</v>
      </c>
      <c r="J840" s="101"/>
      <c r="K840" s="101"/>
      <c r="L840" s="101"/>
      <c r="M840" s="101"/>
      <c r="N840" s="101"/>
      <c r="O840" s="101"/>
      <c r="P840" s="101"/>
      <c r="Q840" s="101">
        <v>1</v>
      </c>
    </row>
    <row r="841" spans="1:17" ht="14.25" thickBot="1" x14ac:dyDescent="0.2">
      <c r="A841" s="96">
        <v>3922</v>
      </c>
      <c r="B841" s="96" t="s">
        <v>2231</v>
      </c>
      <c r="C841" s="96">
        <v>3922</v>
      </c>
      <c r="D841" s="97" t="s">
        <v>721</v>
      </c>
      <c r="E841" s="97"/>
      <c r="F841" s="98" t="s">
        <v>4022</v>
      </c>
      <c r="G841" s="102" t="s">
        <v>4050</v>
      </c>
      <c r="H841" s="103" t="s">
        <v>4059</v>
      </c>
      <c r="I841" s="103" t="s">
        <v>4061</v>
      </c>
      <c r="J841" s="101"/>
      <c r="K841" s="101"/>
      <c r="L841" s="101"/>
      <c r="M841" s="101"/>
      <c r="N841" s="101"/>
      <c r="O841" s="101"/>
      <c r="P841" s="101"/>
      <c r="Q841" s="101">
        <v>1</v>
      </c>
    </row>
    <row r="842" spans="1:17" ht="14.25" thickBot="1" x14ac:dyDescent="0.2">
      <c r="A842" s="96">
        <v>3923</v>
      </c>
      <c r="B842" s="96" t="s">
        <v>2538</v>
      </c>
      <c r="C842" s="96">
        <v>3923</v>
      </c>
      <c r="D842" s="97" t="s">
        <v>721</v>
      </c>
      <c r="E842" s="97"/>
      <c r="F842" s="98" t="s">
        <v>4022</v>
      </c>
      <c r="G842" s="102" t="s">
        <v>4050</v>
      </c>
      <c r="H842" s="103" t="s">
        <v>4059</v>
      </c>
      <c r="I842" s="103" t="s">
        <v>4062</v>
      </c>
      <c r="J842" s="101"/>
      <c r="K842" s="101"/>
      <c r="L842" s="101"/>
      <c r="M842" s="101"/>
      <c r="N842" s="101"/>
      <c r="O842" s="101"/>
      <c r="P842" s="101"/>
      <c r="Q842" s="101">
        <v>1</v>
      </c>
    </row>
    <row r="843" spans="1:17" ht="14.25" thickBot="1" x14ac:dyDescent="0.2">
      <c r="A843" s="96">
        <v>3929</v>
      </c>
      <c r="B843" s="96" t="s">
        <v>2711</v>
      </c>
      <c r="C843" s="96">
        <v>3929</v>
      </c>
      <c r="D843" s="97" t="s">
        <v>721</v>
      </c>
      <c r="E843" s="97"/>
      <c r="F843" s="98" t="s">
        <v>4022</v>
      </c>
      <c r="G843" s="102" t="s">
        <v>4050</v>
      </c>
      <c r="H843" s="103" t="s">
        <v>4059</v>
      </c>
      <c r="I843" s="103" t="s">
        <v>4063</v>
      </c>
      <c r="J843" s="101"/>
      <c r="K843" s="101"/>
      <c r="L843" s="101"/>
      <c r="M843" s="101"/>
      <c r="N843" s="101"/>
      <c r="O843" s="101"/>
      <c r="P843" s="101"/>
      <c r="Q843" s="101">
        <v>1</v>
      </c>
    </row>
    <row r="844" spans="1:17" ht="14.25" thickBot="1" x14ac:dyDescent="0.2">
      <c r="A844" s="96">
        <v>4000</v>
      </c>
      <c r="B844" s="96" t="s">
        <v>1829</v>
      </c>
      <c r="C844" s="96">
        <v>4000</v>
      </c>
      <c r="D844" s="97" t="s">
        <v>856</v>
      </c>
      <c r="E844" s="97"/>
      <c r="F844" s="98" t="s">
        <v>4022</v>
      </c>
      <c r="G844" s="102" t="s">
        <v>4064</v>
      </c>
      <c r="H844" s="103" t="s">
        <v>4065</v>
      </c>
      <c r="I844" s="103" t="s">
        <v>4066</v>
      </c>
      <c r="J844" s="101"/>
      <c r="K844" s="101"/>
      <c r="L844" s="101"/>
      <c r="M844" s="101"/>
      <c r="N844" s="101"/>
      <c r="O844" s="101"/>
      <c r="P844" s="101"/>
      <c r="Q844" s="101">
        <v>1</v>
      </c>
    </row>
    <row r="845" spans="1:17" ht="14.25" thickBot="1" x14ac:dyDescent="0.2">
      <c r="A845" s="96">
        <v>4009</v>
      </c>
      <c r="B845" s="96" t="s">
        <v>2232</v>
      </c>
      <c r="C845" s="96">
        <v>4009</v>
      </c>
      <c r="D845" s="97" t="s">
        <v>856</v>
      </c>
      <c r="E845" s="97"/>
      <c r="F845" s="98" t="s">
        <v>4022</v>
      </c>
      <c r="G845" s="102" t="s">
        <v>4064</v>
      </c>
      <c r="H845" s="103" t="s">
        <v>4065</v>
      </c>
      <c r="I845" s="103" t="s">
        <v>4067</v>
      </c>
      <c r="J845" s="101"/>
      <c r="K845" s="101"/>
      <c r="L845" s="101"/>
      <c r="M845" s="101"/>
      <c r="N845" s="101"/>
      <c r="O845" s="101"/>
      <c r="P845" s="101"/>
      <c r="Q845" s="101">
        <v>1</v>
      </c>
    </row>
    <row r="846" spans="1:17" ht="14.25" thickBot="1" x14ac:dyDescent="0.2">
      <c r="A846" s="96">
        <v>4011</v>
      </c>
      <c r="B846" s="96" t="s">
        <v>1830</v>
      </c>
      <c r="C846" s="96">
        <v>4011</v>
      </c>
      <c r="D846" s="97" t="s">
        <v>856</v>
      </c>
      <c r="E846" s="97"/>
      <c r="F846" s="98" t="s">
        <v>4022</v>
      </c>
      <c r="G846" s="102" t="s">
        <v>4064</v>
      </c>
      <c r="H846" s="103" t="s">
        <v>4068</v>
      </c>
      <c r="I846" s="103" t="s">
        <v>4069</v>
      </c>
      <c r="J846" s="101"/>
      <c r="K846" s="101"/>
      <c r="L846" s="101"/>
      <c r="M846" s="101"/>
      <c r="N846" s="101"/>
      <c r="O846" s="101"/>
      <c r="P846" s="101"/>
      <c r="Q846" s="101">
        <v>1</v>
      </c>
    </row>
    <row r="847" spans="1:17" ht="14.25" thickBot="1" x14ac:dyDescent="0.2">
      <c r="A847" s="96">
        <v>4012</v>
      </c>
      <c r="B847" s="96" t="s">
        <v>2233</v>
      </c>
      <c r="C847" s="96">
        <v>4012</v>
      </c>
      <c r="D847" s="97" t="s">
        <v>856</v>
      </c>
      <c r="E847" s="97"/>
      <c r="F847" s="98" t="s">
        <v>4022</v>
      </c>
      <c r="G847" s="102" t="s">
        <v>4064</v>
      </c>
      <c r="H847" s="103" t="s">
        <v>4068</v>
      </c>
      <c r="I847" s="103" t="s">
        <v>4070</v>
      </c>
      <c r="J847" s="101"/>
      <c r="K847" s="101"/>
      <c r="L847" s="101"/>
      <c r="M847" s="101"/>
      <c r="N847" s="101"/>
      <c r="O847" s="101"/>
      <c r="P847" s="101"/>
      <c r="Q847" s="101">
        <v>1</v>
      </c>
    </row>
    <row r="848" spans="1:17" ht="14.25" thickBot="1" x14ac:dyDescent="0.2">
      <c r="A848" s="96">
        <v>4013</v>
      </c>
      <c r="B848" s="96" t="s">
        <v>2539</v>
      </c>
      <c r="C848" s="96">
        <v>4013</v>
      </c>
      <c r="D848" s="97" t="s">
        <v>856</v>
      </c>
      <c r="E848" s="97"/>
      <c r="F848" s="98" t="s">
        <v>4022</v>
      </c>
      <c r="G848" s="102" t="s">
        <v>4064</v>
      </c>
      <c r="H848" s="103" t="s">
        <v>4068</v>
      </c>
      <c r="I848" s="103" t="s">
        <v>4071</v>
      </c>
      <c r="J848" s="101"/>
      <c r="K848" s="101"/>
      <c r="L848" s="101"/>
      <c r="M848" s="101"/>
      <c r="N848" s="101"/>
      <c r="O848" s="101"/>
      <c r="P848" s="101"/>
      <c r="Q848" s="101">
        <v>1</v>
      </c>
    </row>
    <row r="849" spans="1:17" ht="14.25" thickBot="1" x14ac:dyDescent="0.2">
      <c r="A849" s="96">
        <v>4100</v>
      </c>
      <c r="B849" s="96" t="s">
        <v>1831</v>
      </c>
      <c r="C849" s="96">
        <v>4100</v>
      </c>
      <c r="D849" s="97" t="s">
        <v>721</v>
      </c>
      <c r="E849" s="97"/>
      <c r="F849" s="98" t="s">
        <v>4022</v>
      </c>
      <c r="G849" s="102" t="s">
        <v>4072</v>
      </c>
      <c r="H849" s="103" t="s">
        <v>4073</v>
      </c>
      <c r="I849" s="103" t="s">
        <v>4074</v>
      </c>
      <c r="J849" s="101"/>
      <c r="K849" s="101"/>
      <c r="L849" s="101"/>
      <c r="M849" s="101"/>
      <c r="N849" s="101"/>
      <c r="O849" s="101"/>
      <c r="P849" s="101"/>
      <c r="Q849" s="101">
        <v>1</v>
      </c>
    </row>
    <row r="850" spans="1:17" ht="14.25" thickBot="1" x14ac:dyDescent="0.2">
      <c r="A850" s="96">
        <v>4109</v>
      </c>
      <c r="B850" s="96" t="s">
        <v>2234</v>
      </c>
      <c r="C850" s="96">
        <v>4109</v>
      </c>
      <c r="D850" s="97" t="s">
        <v>721</v>
      </c>
      <c r="E850" s="97"/>
      <c r="F850" s="98" t="s">
        <v>4022</v>
      </c>
      <c r="G850" s="102" t="s">
        <v>4072</v>
      </c>
      <c r="H850" s="103" t="s">
        <v>4073</v>
      </c>
      <c r="I850" s="103" t="s">
        <v>4075</v>
      </c>
      <c r="J850" s="101"/>
      <c r="K850" s="101"/>
      <c r="L850" s="101"/>
      <c r="M850" s="101"/>
      <c r="N850" s="101"/>
      <c r="O850" s="101"/>
      <c r="P850" s="101"/>
      <c r="Q850" s="101">
        <v>1</v>
      </c>
    </row>
    <row r="851" spans="1:17" ht="14.25" thickBot="1" x14ac:dyDescent="0.2">
      <c r="A851" s="96">
        <v>4111</v>
      </c>
      <c r="B851" s="96" t="s">
        <v>1832</v>
      </c>
      <c r="C851" s="96">
        <v>4111</v>
      </c>
      <c r="D851" s="97" t="s">
        <v>721</v>
      </c>
      <c r="E851" s="97"/>
      <c r="F851" s="98" t="s">
        <v>4022</v>
      </c>
      <c r="G851" s="102" t="s">
        <v>4072</v>
      </c>
      <c r="H851" s="103" t="s">
        <v>4076</v>
      </c>
      <c r="I851" s="103" t="s">
        <v>4077</v>
      </c>
      <c r="J851" s="101"/>
      <c r="K851" s="101"/>
      <c r="L851" s="101"/>
      <c r="M851" s="101"/>
      <c r="N851" s="101"/>
      <c r="O851" s="101"/>
      <c r="P851" s="101"/>
      <c r="Q851" s="101">
        <v>1</v>
      </c>
    </row>
    <row r="852" spans="1:17" ht="14.25" thickBot="1" x14ac:dyDescent="0.2">
      <c r="A852" s="96">
        <v>4112</v>
      </c>
      <c r="B852" s="96" t="s">
        <v>2235</v>
      </c>
      <c r="C852" s="96">
        <v>4112</v>
      </c>
      <c r="D852" s="97" t="s">
        <v>2978</v>
      </c>
      <c r="E852" s="97"/>
      <c r="F852" s="98" t="s">
        <v>4022</v>
      </c>
      <c r="G852" s="102" t="s">
        <v>4072</v>
      </c>
      <c r="H852" s="103" t="s">
        <v>4076</v>
      </c>
      <c r="I852" s="103" t="s">
        <v>4078</v>
      </c>
      <c r="J852" s="101"/>
      <c r="K852" s="101"/>
      <c r="L852" s="101"/>
      <c r="M852" s="101"/>
      <c r="N852" s="101"/>
      <c r="O852" s="101"/>
      <c r="P852" s="101"/>
      <c r="Q852" s="101">
        <v>1</v>
      </c>
    </row>
    <row r="853" spans="1:17" ht="14.25" thickBot="1" x14ac:dyDescent="0.2">
      <c r="A853" s="96">
        <v>4113</v>
      </c>
      <c r="B853" s="96" t="s">
        <v>2540</v>
      </c>
      <c r="C853" s="96">
        <v>4113</v>
      </c>
      <c r="D853" s="97" t="s">
        <v>721</v>
      </c>
      <c r="E853" s="97"/>
      <c r="F853" s="98" t="s">
        <v>4022</v>
      </c>
      <c r="G853" s="102" t="s">
        <v>4072</v>
      </c>
      <c r="H853" s="103" t="s">
        <v>4076</v>
      </c>
      <c r="I853" s="103" t="s">
        <v>4079</v>
      </c>
      <c r="J853" s="101"/>
      <c r="K853" s="101"/>
      <c r="L853" s="101"/>
      <c r="M853" s="101"/>
      <c r="N853" s="101"/>
      <c r="O853" s="101"/>
      <c r="P853" s="101"/>
      <c r="Q853" s="101">
        <v>1</v>
      </c>
    </row>
    <row r="854" spans="1:17" ht="14.25" thickBot="1" x14ac:dyDescent="0.2">
      <c r="A854" s="96">
        <v>4114</v>
      </c>
      <c r="B854" s="96" t="s">
        <v>2712</v>
      </c>
      <c r="C854" s="96">
        <v>4114</v>
      </c>
      <c r="D854" s="97" t="s">
        <v>721</v>
      </c>
      <c r="E854" s="97"/>
      <c r="F854" s="98" t="s">
        <v>4022</v>
      </c>
      <c r="G854" s="102" t="s">
        <v>4072</v>
      </c>
      <c r="H854" s="103" t="s">
        <v>4076</v>
      </c>
      <c r="I854" s="103" t="s">
        <v>4080</v>
      </c>
      <c r="J854" s="101"/>
      <c r="K854" s="101"/>
      <c r="L854" s="101"/>
      <c r="M854" s="101"/>
      <c r="N854" s="101"/>
      <c r="O854" s="101"/>
      <c r="P854" s="101"/>
      <c r="Q854" s="101">
        <v>1</v>
      </c>
    </row>
    <row r="855" spans="1:17" ht="14.25" thickBot="1" x14ac:dyDescent="0.2">
      <c r="A855" s="96">
        <v>4121</v>
      </c>
      <c r="B855" s="96" t="s">
        <v>1833</v>
      </c>
      <c r="C855" s="96">
        <v>4121</v>
      </c>
      <c r="D855" s="97" t="s">
        <v>721</v>
      </c>
      <c r="E855" s="97"/>
      <c r="F855" s="98" t="s">
        <v>4022</v>
      </c>
      <c r="G855" s="102" t="s">
        <v>4072</v>
      </c>
      <c r="H855" s="103" t="s">
        <v>4081</v>
      </c>
      <c r="I855" s="103" t="s">
        <v>4082</v>
      </c>
      <c r="J855" s="101"/>
      <c r="K855" s="101"/>
      <c r="L855" s="101"/>
      <c r="M855" s="101"/>
      <c r="N855" s="101"/>
      <c r="O855" s="101"/>
      <c r="P855" s="101"/>
      <c r="Q855" s="101">
        <v>1</v>
      </c>
    </row>
    <row r="856" spans="1:17" ht="14.25" thickBot="1" x14ac:dyDescent="0.2">
      <c r="A856" s="96">
        <v>4122</v>
      </c>
      <c r="B856" s="96" t="s">
        <v>2236</v>
      </c>
      <c r="C856" s="96">
        <v>4122</v>
      </c>
      <c r="D856" s="97" t="s">
        <v>860</v>
      </c>
      <c r="E856" s="97"/>
      <c r="F856" s="98" t="s">
        <v>4022</v>
      </c>
      <c r="G856" s="102" t="s">
        <v>4072</v>
      </c>
      <c r="H856" s="103" t="s">
        <v>4081</v>
      </c>
      <c r="I856" s="103" t="s">
        <v>4083</v>
      </c>
      <c r="J856" s="101"/>
      <c r="K856" s="101"/>
      <c r="L856" s="101"/>
      <c r="M856" s="101"/>
      <c r="N856" s="101"/>
      <c r="O856" s="101"/>
      <c r="P856" s="101"/>
      <c r="Q856" s="101">
        <v>1</v>
      </c>
    </row>
    <row r="857" spans="1:17" ht="14.25" thickBot="1" x14ac:dyDescent="0.2">
      <c r="A857" s="96">
        <v>4131</v>
      </c>
      <c r="B857" s="96" t="s">
        <v>1406</v>
      </c>
      <c r="C857" s="96">
        <v>4131</v>
      </c>
      <c r="D857" s="97" t="s">
        <v>721</v>
      </c>
      <c r="E857" s="97"/>
      <c r="F857" s="98" t="s">
        <v>4022</v>
      </c>
      <c r="G857" s="102" t="s">
        <v>4072</v>
      </c>
      <c r="H857" s="103" t="s">
        <v>4084</v>
      </c>
      <c r="I857" s="103" t="s">
        <v>4085</v>
      </c>
      <c r="J857" s="101"/>
      <c r="K857" s="101"/>
      <c r="L857" s="101"/>
      <c r="M857" s="101"/>
      <c r="N857" s="101"/>
      <c r="O857" s="101"/>
      <c r="P857" s="101"/>
      <c r="Q857" s="101">
        <v>1</v>
      </c>
    </row>
    <row r="858" spans="1:17" ht="14.25" thickBot="1" x14ac:dyDescent="0.2">
      <c r="A858" s="96">
        <v>4141</v>
      </c>
      <c r="B858" s="96" t="s">
        <v>1473</v>
      </c>
      <c r="C858" s="96">
        <v>4141</v>
      </c>
      <c r="D858" s="97" t="s">
        <v>721</v>
      </c>
      <c r="E858" s="97"/>
      <c r="F858" s="98" t="s">
        <v>4022</v>
      </c>
      <c r="G858" s="99" t="s">
        <v>4072</v>
      </c>
      <c r="H858" s="100" t="s">
        <v>4086</v>
      </c>
      <c r="I858" s="100" t="s">
        <v>4087</v>
      </c>
      <c r="J858" s="101"/>
      <c r="K858" s="101"/>
      <c r="L858" s="101"/>
      <c r="M858" s="101"/>
      <c r="N858" s="101"/>
      <c r="O858" s="101"/>
      <c r="P858" s="101"/>
      <c r="Q858" s="101">
        <v>1</v>
      </c>
    </row>
    <row r="859" spans="1:17" ht="14.25" thickBot="1" x14ac:dyDescent="0.2">
      <c r="A859" s="96">
        <v>4151</v>
      </c>
      <c r="B859" s="96" t="s">
        <v>1526</v>
      </c>
      <c r="C859" s="96">
        <v>4151</v>
      </c>
      <c r="D859" s="97" t="s">
        <v>721</v>
      </c>
      <c r="E859" s="97"/>
      <c r="F859" s="98" t="s">
        <v>4022</v>
      </c>
      <c r="G859" s="102" t="s">
        <v>4072</v>
      </c>
      <c r="H859" s="103" t="s">
        <v>4088</v>
      </c>
      <c r="I859" s="103" t="s">
        <v>4089</v>
      </c>
      <c r="J859" s="101"/>
      <c r="K859" s="101"/>
      <c r="L859" s="101"/>
      <c r="M859" s="101"/>
      <c r="N859" s="101"/>
      <c r="O859" s="101"/>
      <c r="P859" s="101"/>
      <c r="Q859" s="101">
        <v>1</v>
      </c>
    </row>
    <row r="860" spans="1:17" ht="14.25" thickBot="1" x14ac:dyDescent="0.2">
      <c r="A860" s="96">
        <v>4161</v>
      </c>
      <c r="B860" s="96" t="s">
        <v>1834</v>
      </c>
      <c r="C860" s="96">
        <v>4161</v>
      </c>
      <c r="D860" s="97" t="s">
        <v>721</v>
      </c>
      <c r="E860" s="97"/>
      <c r="F860" s="98" t="s">
        <v>4022</v>
      </c>
      <c r="G860" s="102" t="s">
        <v>4072</v>
      </c>
      <c r="H860" s="103" t="s">
        <v>4090</v>
      </c>
      <c r="I860" s="103" t="s">
        <v>4091</v>
      </c>
      <c r="J860" s="101"/>
      <c r="K860" s="101"/>
      <c r="L860" s="101"/>
      <c r="M860" s="101"/>
      <c r="N860" s="101"/>
      <c r="O860" s="101"/>
      <c r="P860" s="101"/>
      <c r="Q860" s="101">
        <v>1</v>
      </c>
    </row>
    <row r="861" spans="1:17" ht="14.25" thickBot="1" x14ac:dyDescent="0.2">
      <c r="A861" s="96">
        <v>4169</v>
      </c>
      <c r="B861" s="96" t="s">
        <v>2237</v>
      </c>
      <c r="C861" s="96">
        <v>4169</v>
      </c>
      <c r="D861" s="97" t="s">
        <v>721</v>
      </c>
      <c r="E861" s="97"/>
      <c r="F861" s="98" t="s">
        <v>4022</v>
      </c>
      <c r="G861" s="102" t="s">
        <v>4072</v>
      </c>
      <c r="H861" s="103" t="s">
        <v>4090</v>
      </c>
      <c r="I861" s="103" t="s">
        <v>4092</v>
      </c>
      <c r="J861" s="101"/>
      <c r="K861" s="101"/>
      <c r="L861" s="101"/>
      <c r="M861" s="101"/>
      <c r="N861" s="101"/>
      <c r="O861" s="101"/>
      <c r="P861" s="101"/>
      <c r="Q861" s="101">
        <v>1</v>
      </c>
    </row>
    <row r="862" spans="1:17" ht="14.25" thickBot="1" x14ac:dyDescent="0.2">
      <c r="A862" s="96">
        <v>4200</v>
      </c>
      <c r="B862" s="96" t="s">
        <v>1835</v>
      </c>
      <c r="C862" s="96">
        <v>4200</v>
      </c>
      <c r="D862" s="97" t="s">
        <v>2978</v>
      </c>
      <c r="E862" s="97"/>
      <c r="F862" s="98" t="s">
        <v>4093</v>
      </c>
      <c r="G862" s="102" t="s">
        <v>4094</v>
      </c>
      <c r="H862" s="103" t="s">
        <v>4095</v>
      </c>
      <c r="I862" s="103" t="s">
        <v>4096</v>
      </c>
      <c r="J862" s="101"/>
      <c r="K862" s="101"/>
      <c r="L862" s="101"/>
      <c r="M862" s="101"/>
      <c r="N862" s="101"/>
      <c r="O862" s="101"/>
      <c r="P862" s="101"/>
      <c r="Q862" s="101">
        <v>0</v>
      </c>
    </row>
    <row r="863" spans="1:17" ht="14.25" thickBot="1" x14ac:dyDescent="0.2">
      <c r="A863" s="96">
        <v>4209</v>
      </c>
      <c r="B863" s="96" t="s">
        <v>2238</v>
      </c>
      <c r="C863" s="96">
        <v>4209</v>
      </c>
      <c r="D863" s="97" t="s">
        <v>2978</v>
      </c>
      <c r="E863" s="97"/>
      <c r="F863" s="98" t="s">
        <v>4093</v>
      </c>
      <c r="G863" s="102" t="s">
        <v>4094</v>
      </c>
      <c r="H863" s="103" t="s">
        <v>4095</v>
      </c>
      <c r="I863" s="103" t="s">
        <v>4097</v>
      </c>
      <c r="J863" s="101"/>
      <c r="K863" s="101"/>
      <c r="L863" s="101"/>
      <c r="M863" s="101"/>
      <c r="N863" s="101"/>
      <c r="O863" s="101"/>
      <c r="P863" s="101"/>
      <c r="Q863" s="101">
        <v>0</v>
      </c>
    </row>
    <row r="864" spans="1:17" ht="14.25" thickBot="1" x14ac:dyDescent="0.2">
      <c r="A864" s="96">
        <v>4211</v>
      </c>
      <c r="B864" s="96" t="s">
        <v>1836</v>
      </c>
      <c r="C864" s="96">
        <v>4211</v>
      </c>
      <c r="D864" s="97" t="s">
        <v>2978</v>
      </c>
      <c r="E864" s="97"/>
      <c r="F864" s="98" t="s">
        <v>4093</v>
      </c>
      <c r="G864" s="102" t="s">
        <v>4094</v>
      </c>
      <c r="H864" s="103" t="s">
        <v>4098</v>
      </c>
      <c r="I864" s="103" t="s">
        <v>4099</v>
      </c>
      <c r="J864" s="101"/>
      <c r="K864" s="101"/>
      <c r="L864" s="101"/>
      <c r="M864" s="101"/>
      <c r="N864" s="101"/>
      <c r="O864" s="101"/>
      <c r="P864" s="101"/>
      <c r="Q864" s="101">
        <v>0</v>
      </c>
    </row>
    <row r="865" spans="1:17" ht="14.25" thickBot="1" x14ac:dyDescent="0.2">
      <c r="A865" s="96">
        <v>4212</v>
      </c>
      <c r="B865" s="96" t="s">
        <v>2239</v>
      </c>
      <c r="C865" s="96">
        <v>4212</v>
      </c>
      <c r="D865" s="97" t="s">
        <v>2978</v>
      </c>
      <c r="E865" s="97"/>
      <c r="F865" s="98" t="s">
        <v>4093</v>
      </c>
      <c r="G865" s="102" t="s">
        <v>4094</v>
      </c>
      <c r="H865" s="103" t="s">
        <v>4098</v>
      </c>
      <c r="I865" s="103" t="s">
        <v>4100</v>
      </c>
      <c r="J865" s="101"/>
      <c r="K865" s="101"/>
      <c r="L865" s="101"/>
      <c r="M865" s="101"/>
      <c r="N865" s="101"/>
      <c r="O865" s="101"/>
      <c r="P865" s="101"/>
      <c r="Q865" s="101">
        <v>0</v>
      </c>
    </row>
    <row r="866" spans="1:17" ht="14.25" thickBot="1" x14ac:dyDescent="0.2">
      <c r="A866" s="96">
        <v>4213</v>
      </c>
      <c r="B866" s="96" t="s">
        <v>2541</v>
      </c>
      <c r="C866" s="96">
        <v>4213</v>
      </c>
      <c r="D866" s="97" t="s">
        <v>2978</v>
      </c>
      <c r="E866" s="97"/>
      <c r="F866" s="98" t="s">
        <v>4093</v>
      </c>
      <c r="G866" s="102" t="s">
        <v>4094</v>
      </c>
      <c r="H866" s="103" t="s">
        <v>4098</v>
      </c>
      <c r="I866" s="103" t="s">
        <v>4101</v>
      </c>
      <c r="J866" s="101"/>
      <c r="K866" s="101"/>
      <c r="L866" s="101"/>
      <c r="M866" s="101"/>
      <c r="N866" s="101"/>
      <c r="O866" s="101"/>
      <c r="P866" s="101"/>
      <c r="Q866" s="101">
        <v>0</v>
      </c>
    </row>
    <row r="867" spans="1:17" ht="14.25" thickBot="1" x14ac:dyDescent="0.2">
      <c r="A867" s="96">
        <v>4214</v>
      </c>
      <c r="B867" s="96" t="s">
        <v>2713</v>
      </c>
      <c r="C867" s="96">
        <v>4214</v>
      </c>
      <c r="D867" s="97" t="s">
        <v>2978</v>
      </c>
      <c r="E867" s="97"/>
      <c r="F867" s="98" t="s">
        <v>4093</v>
      </c>
      <c r="G867" s="102" t="s">
        <v>4094</v>
      </c>
      <c r="H867" s="103" t="s">
        <v>4098</v>
      </c>
      <c r="I867" s="103" t="s">
        <v>4102</v>
      </c>
      <c r="J867" s="101"/>
      <c r="K867" s="101"/>
      <c r="L867" s="101"/>
      <c r="M867" s="101"/>
      <c r="N867" s="101"/>
      <c r="O867" s="101"/>
      <c r="P867" s="101"/>
      <c r="Q867" s="101">
        <v>0</v>
      </c>
    </row>
    <row r="868" spans="1:17" ht="14.25" thickBot="1" x14ac:dyDescent="0.2">
      <c r="A868" s="96">
        <v>4215</v>
      </c>
      <c r="B868" s="96" t="s">
        <v>2816</v>
      </c>
      <c r="C868" s="96">
        <v>4215</v>
      </c>
      <c r="D868" s="97" t="s">
        <v>2978</v>
      </c>
      <c r="E868" s="97"/>
      <c r="F868" s="98" t="s">
        <v>4093</v>
      </c>
      <c r="G868" s="102" t="s">
        <v>4094</v>
      </c>
      <c r="H868" s="103" t="s">
        <v>4098</v>
      </c>
      <c r="I868" s="103" t="s">
        <v>4103</v>
      </c>
      <c r="J868" s="101"/>
      <c r="K868" s="101"/>
      <c r="L868" s="101"/>
      <c r="M868" s="101"/>
      <c r="N868" s="101"/>
      <c r="O868" s="101"/>
      <c r="P868" s="101"/>
      <c r="Q868" s="101">
        <v>0</v>
      </c>
    </row>
    <row r="869" spans="1:17" ht="14.25" thickBot="1" x14ac:dyDescent="0.2">
      <c r="A869" s="96">
        <v>4216</v>
      </c>
      <c r="B869" s="96" t="s">
        <v>2879</v>
      </c>
      <c r="C869" s="96">
        <v>4216</v>
      </c>
      <c r="D869" s="97" t="s">
        <v>2978</v>
      </c>
      <c r="E869" s="97"/>
      <c r="F869" s="98" t="s">
        <v>4093</v>
      </c>
      <c r="G869" s="102" t="s">
        <v>4094</v>
      </c>
      <c r="H869" s="103" t="s">
        <v>4098</v>
      </c>
      <c r="I869" s="103" t="s">
        <v>4104</v>
      </c>
      <c r="J869" s="101"/>
      <c r="K869" s="101"/>
      <c r="L869" s="101"/>
      <c r="M869" s="101"/>
      <c r="N869" s="101"/>
      <c r="O869" s="101"/>
      <c r="P869" s="101"/>
      <c r="Q869" s="101">
        <v>0</v>
      </c>
    </row>
    <row r="870" spans="1:17" ht="14.25" thickBot="1" x14ac:dyDescent="0.2">
      <c r="A870" s="96">
        <v>4217</v>
      </c>
      <c r="B870" s="96" t="s">
        <v>2923</v>
      </c>
      <c r="C870" s="96">
        <v>4217</v>
      </c>
      <c r="D870" s="97" t="s">
        <v>2978</v>
      </c>
      <c r="E870" s="97"/>
      <c r="F870" s="98" t="s">
        <v>4093</v>
      </c>
      <c r="G870" s="102" t="s">
        <v>4094</v>
      </c>
      <c r="H870" s="103" t="s">
        <v>4098</v>
      </c>
      <c r="I870" s="103" t="s">
        <v>4105</v>
      </c>
      <c r="J870" s="101"/>
      <c r="K870" s="101"/>
      <c r="L870" s="101"/>
      <c r="M870" s="101"/>
      <c r="N870" s="101"/>
      <c r="O870" s="101"/>
      <c r="P870" s="101"/>
      <c r="Q870" s="101">
        <v>0</v>
      </c>
    </row>
    <row r="871" spans="1:17" ht="14.25" thickBot="1" x14ac:dyDescent="0.2">
      <c r="A871" s="96">
        <v>4219</v>
      </c>
      <c r="B871" s="96" t="s">
        <v>2953</v>
      </c>
      <c r="C871" s="96">
        <v>4219</v>
      </c>
      <c r="D871" s="97" t="s">
        <v>2978</v>
      </c>
      <c r="E871" s="97"/>
      <c r="F871" s="98" t="s">
        <v>4093</v>
      </c>
      <c r="G871" s="102" t="s">
        <v>4094</v>
      </c>
      <c r="H871" s="103" t="s">
        <v>4098</v>
      </c>
      <c r="I871" s="103" t="s">
        <v>4106</v>
      </c>
      <c r="J871" s="101"/>
      <c r="K871" s="101"/>
      <c r="L871" s="101"/>
      <c r="M871" s="101"/>
      <c r="N871" s="101"/>
      <c r="O871" s="101"/>
      <c r="P871" s="101"/>
      <c r="Q871" s="101">
        <v>0</v>
      </c>
    </row>
    <row r="872" spans="1:17" ht="14.25" thickBot="1" x14ac:dyDescent="0.2">
      <c r="A872" s="96">
        <v>4300</v>
      </c>
      <c r="B872" s="96" t="s">
        <v>1837</v>
      </c>
      <c r="C872" s="96">
        <v>4300</v>
      </c>
      <c r="D872" s="97" t="s">
        <v>2978</v>
      </c>
      <c r="E872" s="97"/>
      <c r="F872" s="98" t="s">
        <v>4093</v>
      </c>
      <c r="G872" s="102" t="s">
        <v>4107</v>
      </c>
      <c r="H872" s="103" t="s">
        <v>4108</v>
      </c>
      <c r="I872" s="103" t="s">
        <v>4109</v>
      </c>
      <c r="J872" s="101"/>
      <c r="K872" s="101"/>
      <c r="L872" s="101"/>
      <c r="M872" s="101"/>
      <c r="N872" s="101"/>
      <c r="O872" s="101"/>
      <c r="P872" s="101"/>
      <c r="Q872" s="101">
        <v>1</v>
      </c>
    </row>
    <row r="873" spans="1:17" ht="14.25" thickBot="1" x14ac:dyDescent="0.2">
      <c r="A873" s="96">
        <v>4309</v>
      </c>
      <c r="B873" s="96" t="s">
        <v>2240</v>
      </c>
      <c r="C873" s="96">
        <v>4309</v>
      </c>
      <c r="D873" s="97" t="s">
        <v>2978</v>
      </c>
      <c r="E873" s="97"/>
      <c r="F873" s="98" t="s">
        <v>4093</v>
      </c>
      <c r="G873" s="102" t="s">
        <v>4107</v>
      </c>
      <c r="H873" s="103" t="s">
        <v>4108</v>
      </c>
      <c r="I873" s="103" t="s">
        <v>4110</v>
      </c>
      <c r="J873" s="101"/>
      <c r="K873" s="101"/>
      <c r="L873" s="101"/>
      <c r="M873" s="101"/>
      <c r="N873" s="101"/>
      <c r="O873" s="101"/>
      <c r="P873" s="101"/>
      <c r="Q873" s="101">
        <v>1</v>
      </c>
    </row>
    <row r="874" spans="1:17" ht="14.25" thickBot="1" x14ac:dyDescent="0.2">
      <c r="A874" s="96">
        <v>4311</v>
      </c>
      <c r="B874" s="96" t="s">
        <v>1230</v>
      </c>
      <c r="C874" s="96">
        <v>4311</v>
      </c>
      <c r="D874" s="97" t="s">
        <v>2978</v>
      </c>
      <c r="E874" s="97"/>
      <c r="F874" s="98" t="s">
        <v>4093</v>
      </c>
      <c r="G874" s="102" t="s">
        <v>4107</v>
      </c>
      <c r="H874" s="103" t="s">
        <v>4111</v>
      </c>
      <c r="I874" s="103" t="s">
        <v>4112</v>
      </c>
      <c r="J874" s="101"/>
      <c r="K874" s="101"/>
      <c r="L874" s="101"/>
      <c r="M874" s="101"/>
      <c r="N874" s="101"/>
      <c r="O874" s="101"/>
      <c r="P874" s="101"/>
      <c r="Q874" s="101">
        <v>1</v>
      </c>
    </row>
    <row r="875" spans="1:17" ht="14.25" thickBot="1" x14ac:dyDescent="0.2">
      <c r="A875" s="96">
        <v>4321</v>
      </c>
      <c r="B875" s="96" t="s">
        <v>1323</v>
      </c>
      <c r="C875" s="96">
        <v>4321</v>
      </c>
      <c r="D875" s="97" t="s">
        <v>2978</v>
      </c>
      <c r="E875" s="97"/>
      <c r="F875" s="98" t="s">
        <v>4093</v>
      </c>
      <c r="G875" s="102" t="s">
        <v>4107</v>
      </c>
      <c r="H875" s="103" t="s">
        <v>4113</v>
      </c>
      <c r="I875" s="103" t="s">
        <v>4114</v>
      </c>
      <c r="J875" s="101"/>
      <c r="K875" s="101"/>
      <c r="L875" s="101"/>
      <c r="M875" s="101"/>
      <c r="N875" s="101"/>
      <c r="O875" s="101"/>
      <c r="P875" s="101"/>
      <c r="Q875" s="101">
        <v>1</v>
      </c>
    </row>
    <row r="876" spans="1:17" ht="14.25" thickBot="1" x14ac:dyDescent="0.2">
      <c r="A876" s="96">
        <v>4331</v>
      </c>
      <c r="B876" s="96" t="s">
        <v>1407</v>
      </c>
      <c r="C876" s="96">
        <v>4331</v>
      </c>
      <c r="D876" s="97" t="s">
        <v>2978</v>
      </c>
      <c r="E876" s="97"/>
      <c r="F876" s="98" t="s">
        <v>4093</v>
      </c>
      <c r="G876" s="102" t="s">
        <v>4107</v>
      </c>
      <c r="H876" s="103" t="s">
        <v>4115</v>
      </c>
      <c r="I876" s="103" t="s">
        <v>4116</v>
      </c>
      <c r="J876" s="101"/>
      <c r="K876" s="101"/>
      <c r="L876" s="101"/>
      <c r="M876" s="101"/>
      <c r="N876" s="101"/>
      <c r="O876" s="101"/>
      <c r="P876" s="101"/>
      <c r="Q876" s="101">
        <v>1</v>
      </c>
    </row>
    <row r="877" spans="1:17" ht="14.25" thickBot="1" x14ac:dyDescent="0.2">
      <c r="A877" s="96">
        <v>4391</v>
      </c>
      <c r="B877" s="96" t="s">
        <v>1838</v>
      </c>
      <c r="C877" s="96">
        <v>4391</v>
      </c>
      <c r="D877" s="97" t="s">
        <v>2978</v>
      </c>
      <c r="E877" s="97"/>
      <c r="F877" s="98" t="s">
        <v>4093</v>
      </c>
      <c r="G877" s="102" t="s">
        <v>4107</v>
      </c>
      <c r="H877" s="103" t="s">
        <v>4117</v>
      </c>
      <c r="I877" s="103" t="s">
        <v>4118</v>
      </c>
      <c r="J877" s="101"/>
      <c r="K877" s="101"/>
      <c r="L877" s="101"/>
      <c r="M877" s="101"/>
      <c r="N877" s="101"/>
      <c r="O877" s="101"/>
      <c r="P877" s="101"/>
      <c r="Q877" s="101">
        <v>1</v>
      </c>
    </row>
    <row r="878" spans="1:17" ht="14.25" thickBot="1" x14ac:dyDescent="0.2">
      <c r="A878" s="96">
        <v>4399</v>
      </c>
      <c r="B878" s="96" t="s">
        <v>2241</v>
      </c>
      <c r="C878" s="96">
        <v>4399</v>
      </c>
      <c r="D878" s="97" t="s">
        <v>2978</v>
      </c>
      <c r="E878" s="97"/>
      <c r="F878" s="98" t="s">
        <v>4093</v>
      </c>
      <c r="G878" s="102" t="s">
        <v>4107</v>
      </c>
      <c r="H878" s="103" t="s">
        <v>4117</v>
      </c>
      <c r="I878" s="103" t="s">
        <v>4119</v>
      </c>
      <c r="J878" s="101"/>
      <c r="K878" s="101"/>
      <c r="L878" s="101"/>
      <c r="M878" s="101"/>
      <c r="N878" s="101"/>
      <c r="O878" s="101"/>
      <c r="P878" s="101"/>
      <c r="Q878" s="101">
        <v>1</v>
      </c>
    </row>
    <row r="879" spans="1:17" ht="14.25" thickBot="1" x14ac:dyDescent="0.2">
      <c r="A879" s="96">
        <v>4400</v>
      </c>
      <c r="B879" s="96" t="s">
        <v>1839</v>
      </c>
      <c r="C879" s="96">
        <v>4400</v>
      </c>
      <c r="D879" s="97" t="s">
        <v>2978</v>
      </c>
      <c r="E879" s="97"/>
      <c r="F879" s="98" t="s">
        <v>4093</v>
      </c>
      <c r="G879" s="102" t="s">
        <v>4120</v>
      </c>
      <c r="H879" s="103" t="s">
        <v>4121</v>
      </c>
      <c r="I879" s="103" t="s">
        <v>4122</v>
      </c>
      <c r="J879" s="101"/>
      <c r="K879" s="101"/>
      <c r="L879" s="101"/>
      <c r="M879" s="101"/>
      <c r="N879" s="101"/>
      <c r="O879" s="101"/>
      <c r="P879" s="101"/>
      <c r="Q879" s="101">
        <v>1</v>
      </c>
    </row>
    <row r="880" spans="1:17" ht="14.25" thickBot="1" x14ac:dyDescent="0.2">
      <c r="A880" s="96">
        <v>4409</v>
      </c>
      <c r="B880" s="96" t="s">
        <v>2242</v>
      </c>
      <c r="C880" s="96">
        <v>4409</v>
      </c>
      <c r="D880" s="97" t="s">
        <v>2978</v>
      </c>
      <c r="E880" s="97"/>
      <c r="F880" s="98" t="s">
        <v>4093</v>
      </c>
      <c r="G880" s="102" t="s">
        <v>4120</v>
      </c>
      <c r="H880" s="103" t="s">
        <v>4121</v>
      </c>
      <c r="I880" s="103" t="s">
        <v>4123</v>
      </c>
      <c r="J880" s="101"/>
      <c r="K880" s="101"/>
      <c r="L880" s="101"/>
      <c r="M880" s="101"/>
      <c r="N880" s="101"/>
      <c r="O880" s="101"/>
      <c r="P880" s="101"/>
      <c r="Q880" s="101">
        <v>1</v>
      </c>
    </row>
    <row r="881" spans="1:17" ht="14.25" thickBot="1" x14ac:dyDescent="0.2">
      <c r="A881" s="96">
        <v>4411</v>
      </c>
      <c r="B881" s="96" t="s">
        <v>1840</v>
      </c>
      <c r="C881" s="96">
        <v>4411</v>
      </c>
      <c r="D881" s="97" t="s">
        <v>2978</v>
      </c>
      <c r="E881" s="97"/>
      <c r="F881" s="98" t="s">
        <v>4093</v>
      </c>
      <c r="G881" s="102" t="s">
        <v>4120</v>
      </c>
      <c r="H881" s="103" t="s">
        <v>4124</v>
      </c>
      <c r="I881" s="103" t="s">
        <v>4125</v>
      </c>
      <c r="J881" s="101"/>
      <c r="K881" s="101"/>
      <c r="L881" s="101"/>
      <c r="M881" s="101"/>
      <c r="N881" s="101"/>
      <c r="O881" s="101"/>
      <c r="P881" s="101"/>
      <c r="Q881" s="101">
        <v>1</v>
      </c>
    </row>
    <row r="882" spans="1:17" ht="14.25" thickBot="1" x14ac:dyDescent="0.2">
      <c r="A882" s="96">
        <v>4412</v>
      </c>
      <c r="B882" s="96" t="s">
        <v>2243</v>
      </c>
      <c r="C882" s="96">
        <v>4412</v>
      </c>
      <c r="D882" s="97" t="s">
        <v>2978</v>
      </c>
      <c r="E882" s="97"/>
      <c r="F882" s="98" t="s">
        <v>4093</v>
      </c>
      <c r="G882" s="102" t="s">
        <v>4120</v>
      </c>
      <c r="H882" s="103" t="s">
        <v>4124</v>
      </c>
      <c r="I882" s="103" t="s">
        <v>4126</v>
      </c>
      <c r="J882" s="101"/>
      <c r="K882" s="101"/>
      <c r="L882" s="101"/>
      <c r="M882" s="101"/>
      <c r="N882" s="101"/>
      <c r="O882" s="101"/>
      <c r="P882" s="101"/>
      <c r="Q882" s="101">
        <v>1</v>
      </c>
    </row>
    <row r="883" spans="1:17" ht="14.25" thickBot="1" x14ac:dyDescent="0.2">
      <c r="A883" s="96">
        <v>4421</v>
      </c>
      <c r="B883" s="96" t="s">
        <v>1324</v>
      </c>
      <c r="C883" s="96">
        <v>4421</v>
      </c>
      <c r="D883" s="97" t="s">
        <v>2978</v>
      </c>
      <c r="E883" s="97"/>
      <c r="F883" s="98" t="s">
        <v>4093</v>
      </c>
      <c r="G883" s="102" t="s">
        <v>4120</v>
      </c>
      <c r="H883" s="103" t="s">
        <v>4127</v>
      </c>
      <c r="I883" s="103" t="s">
        <v>4128</v>
      </c>
      <c r="J883" s="101"/>
      <c r="K883" s="101"/>
      <c r="L883" s="101"/>
      <c r="M883" s="101"/>
      <c r="N883" s="101"/>
      <c r="O883" s="101"/>
      <c r="P883" s="101"/>
      <c r="Q883" s="101">
        <v>1</v>
      </c>
    </row>
    <row r="884" spans="1:17" ht="14.25" thickBot="1" x14ac:dyDescent="0.2">
      <c r="A884" s="96">
        <v>4431</v>
      </c>
      <c r="B884" s="96" t="s">
        <v>1408</v>
      </c>
      <c r="C884" s="96">
        <v>4431</v>
      </c>
      <c r="D884" s="97" t="s">
        <v>2978</v>
      </c>
      <c r="E884" s="97"/>
      <c r="F884" s="98" t="s">
        <v>4093</v>
      </c>
      <c r="G884" s="102" t="s">
        <v>4120</v>
      </c>
      <c r="H884" s="103" t="s">
        <v>4129</v>
      </c>
      <c r="I884" s="103" t="s">
        <v>4130</v>
      </c>
      <c r="J884" s="101"/>
      <c r="K884" s="101"/>
      <c r="L884" s="101"/>
      <c r="M884" s="101"/>
      <c r="N884" s="101"/>
      <c r="O884" s="101"/>
      <c r="P884" s="101"/>
      <c r="Q884" s="101">
        <v>1</v>
      </c>
    </row>
    <row r="885" spans="1:17" ht="14.25" thickBot="1" x14ac:dyDescent="0.2">
      <c r="A885" s="96">
        <v>4441</v>
      </c>
      <c r="B885" s="96" t="s">
        <v>1475</v>
      </c>
      <c r="C885" s="96">
        <v>4441</v>
      </c>
      <c r="D885" s="97" t="s">
        <v>2978</v>
      </c>
      <c r="E885" s="97"/>
      <c r="F885" s="98" t="s">
        <v>4093</v>
      </c>
      <c r="G885" s="102" t="s">
        <v>4120</v>
      </c>
      <c r="H885" s="103" t="s">
        <v>4131</v>
      </c>
      <c r="I885" s="103" t="s">
        <v>4132</v>
      </c>
      <c r="J885" s="101"/>
      <c r="K885" s="101"/>
      <c r="L885" s="101"/>
      <c r="M885" s="101"/>
      <c r="N885" s="101"/>
      <c r="O885" s="101"/>
      <c r="P885" s="101"/>
      <c r="Q885" s="101">
        <v>1</v>
      </c>
    </row>
    <row r="886" spans="1:17" ht="14.25" thickBot="1" x14ac:dyDescent="0.2">
      <c r="A886" s="96">
        <v>4499</v>
      </c>
      <c r="B886" s="96" t="s">
        <v>1527</v>
      </c>
      <c r="C886" s="96">
        <v>4499</v>
      </c>
      <c r="D886" s="97" t="s">
        <v>2978</v>
      </c>
      <c r="E886" s="97"/>
      <c r="F886" s="98" t="s">
        <v>4093</v>
      </c>
      <c r="G886" s="102" t="s">
        <v>4120</v>
      </c>
      <c r="H886" s="103" t="s">
        <v>4133</v>
      </c>
      <c r="I886" s="103" t="s">
        <v>4134</v>
      </c>
      <c r="J886" s="101"/>
      <c r="K886" s="101"/>
      <c r="L886" s="101"/>
      <c r="M886" s="101"/>
      <c r="N886" s="101"/>
      <c r="O886" s="101"/>
      <c r="P886" s="101"/>
      <c r="Q886" s="101">
        <v>1</v>
      </c>
    </row>
    <row r="887" spans="1:17" ht="14.25" thickBot="1" x14ac:dyDescent="0.2">
      <c r="A887" s="96">
        <v>4500</v>
      </c>
      <c r="B887" s="96" t="s">
        <v>1841</v>
      </c>
      <c r="C887" s="96">
        <v>4500</v>
      </c>
      <c r="D887" s="97" t="s">
        <v>2978</v>
      </c>
      <c r="E887" s="97"/>
      <c r="F887" s="98" t="s">
        <v>4093</v>
      </c>
      <c r="G887" s="99" t="s">
        <v>4135</v>
      </c>
      <c r="H887" s="100" t="s">
        <v>4136</v>
      </c>
      <c r="I887" s="100" t="s">
        <v>4137</v>
      </c>
      <c r="J887" s="101"/>
      <c r="K887" s="101"/>
      <c r="L887" s="101"/>
      <c r="M887" s="101"/>
      <c r="N887" s="101"/>
      <c r="O887" s="101"/>
      <c r="P887" s="101"/>
      <c r="Q887" s="101">
        <v>1</v>
      </c>
    </row>
    <row r="888" spans="1:17" ht="14.25" thickBot="1" x14ac:dyDescent="0.2">
      <c r="A888" s="96">
        <v>4509</v>
      </c>
      <c r="B888" s="96" t="s">
        <v>2244</v>
      </c>
      <c r="C888" s="96">
        <v>4509</v>
      </c>
      <c r="D888" s="97" t="s">
        <v>2978</v>
      </c>
      <c r="E888" s="97"/>
      <c r="F888" s="98" t="s">
        <v>4093</v>
      </c>
      <c r="G888" s="102" t="s">
        <v>4135</v>
      </c>
      <c r="H888" s="103" t="s">
        <v>4136</v>
      </c>
      <c r="I888" s="103" t="s">
        <v>4138</v>
      </c>
      <c r="J888" s="101"/>
      <c r="K888" s="101"/>
      <c r="L888" s="101"/>
      <c r="M888" s="101"/>
      <c r="N888" s="101"/>
      <c r="O888" s="101"/>
      <c r="P888" s="101"/>
      <c r="Q888" s="101">
        <v>1</v>
      </c>
    </row>
    <row r="889" spans="1:17" ht="14.25" thickBot="1" x14ac:dyDescent="0.2">
      <c r="A889" s="96">
        <v>4511</v>
      </c>
      <c r="B889" s="96" t="s">
        <v>1842</v>
      </c>
      <c r="C889" s="96">
        <v>4511</v>
      </c>
      <c r="D889" s="97" t="s">
        <v>2978</v>
      </c>
      <c r="E889" s="97"/>
      <c r="F889" s="98" t="s">
        <v>4093</v>
      </c>
      <c r="G889" s="102" t="s">
        <v>4135</v>
      </c>
      <c r="H889" s="103" t="s">
        <v>4139</v>
      </c>
      <c r="I889" s="103" t="s">
        <v>4140</v>
      </c>
      <c r="J889" s="101"/>
      <c r="K889" s="101"/>
      <c r="L889" s="101"/>
      <c r="M889" s="101"/>
      <c r="N889" s="101"/>
      <c r="O889" s="101"/>
      <c r="P889" s="101"/>
      <c r="Q889" s="101">
        <v>1</v>
      </c>
    </row>
    <row r="890" spans="1:17" ht="14.25" thickBot="1" x14ac:dyDescent="0.2">
      <c r="A890" s="96">
        <v>4512</v>
      </c>
      <c r="B890" s="96" t="s">
        <v>2245</v>
      </c>
      <c r="C890" s="96">
        <v>4512</v>
      </c>
      <c r="D890" s="97" t="s">
        <v>2978</v>
      </c>
      <c r="E890" s="97"/>
      <c r="F890" s="98" t="s">
        <v>4093</v>
      </c>
      <c r="G890" s="102" t="s">
        <v>4135</v>
      </c>
      <c r="H890" s="103" t="s">
        <v>4139</v>
      </c>
      <c r="I890" s="103" t="s">
        <v>4141</v>
      </c>
      <c r="J890" s="101"/>
      <c r="K890" s="101"/>
      <c r="L890" s="101"/>
      <c r="M890" s="101"/>
      <c r="N890" s="101"/>
      <c r="O890" s="101"/>
      <c r="P890" s="101"/>
      <c r="Q890" s="101">
        <v>1</v>
      </c>
    </row>
    <row r="891" spans="1:17" ht="14.25" thickBot="1" x14ac:dyDescent="0.2">
      <c r="A891" s="96">
        <v>4521</v>
      </c>
      <c r="B891" s="96" t="s">
        <v>1843</v>
      </c>
      <c r="C891" s="96">
        <v>4521</v>
      </c>
      <c r="D891" s="97" t="s">
        <v>2978</v>
      </c>
      <c r="E891" s="97"/>
      <c r="F891" s="98" t="s">
        <v>4093</v>
      </c>
      <c r="G891" s="102" t="s">
        <v>4135</v>
      </c>
      <c r="H891" s="103" t="s">
        <v>4142</v>
      </c>
      <c r="I891" s="103" t="s">
        <v>4143</v>
      </c>
      <c r="J891" s="101"/>
      <c r="K891" s="101"/>
      <c r="L891" s="101"/>
      <c r="M891" s="101"/>
      <c r="N891" s="101"/>
      <c r="O891" s="101"/>
      <c r="P891" s="101"/>
      <c r="Q891" s="101">
        <v>1</v>
      </c>
    </row>
    <row r="892" spans="1:17" ht="14.25" thickBot="1" x14ac:dyDescent="0.2">
      <c r="A892" s="96">
        <v>4522</v>
      </c>
      <c r="B892" s="96" t="s">
        <v>2246</v>
      </c>
      <c r="C892" s="96">
        <v>4522</v>
      </c>
      <c r="D892" s="97" t="s">
        <v>2978</v>
      </c>
      <c r="E892" s="97"/>
      <c r="F892" s="98" t="s">
        <v>4093</v>
      </c>
      <c r="G892" s="102" t="s">
        <v>4135</v>
      </c>
      <c r="H892" s="103" t="s">
        <v>4142</v>
      </c>
      <c r="I892" s="103" t="s">
        <v>4144</v>
      </c>
      <c r="J892" s="101"/>
      <c r="K892" s="101"/>
      <c r="L892" s="101"/>
      <c r="M892" s="101"/>
      <c r="N892" s="101"/>
      <c r="O892" s="101"/>
      <c r="P892" s="101"/>
      <c r="Q892" s="101">
        <v>1</v>
      </c>
    </row>
    <row r="893" spans="1:17" ht="14.25" thickBot="1" x14ac:dyDescent="0.2">
      <c r="A893" s="96">
        <v>4531</v>
      </c>
      <c r="B893" s="96" t="s">
        <v>1844</v>
      </c>
      <c r="C893" s="96">
        <v>4531</v>
      </c>
      <c r="D893" s="97" t="s">
        <v>2978</v>
      </c>
      <c r="E893" s="97"/>
      <c r="F893" s="98" t="s">
        <v>4093</v>
      </c>
      <c r="G893" s="102" t="s">
        <v>4135</v>
      </c>
      <c r="H893" s="103" t="s">
        <v>4145</v>
      </c>
      <c r="I893" s="103" t="s">
        <v>4146</v>
      </c>
      <c r="J893" s="101"/>
      <c r="K893" s="101"/>
      <c r="L893" s="101"/>
      <c r="M893" s="101"/>
      <c r="N893" s="101"/>
      <c r="O893" s="101"/>
      <c r="P893" s="101"/>
      <c r="Q893" s="101">
        <v>1</v>
      </c>
    </row>
    <row r="894" spans="1:17" ht="14.25" thickBot="1" x14ac:dyDescent="0.2">
      <c r="A894" s="96">
        <v>4532</v>
      </c>
      <c r="B894" s="96" t="s">
        <v>2247</v>
      </c>
      <c r="C894" s="96">
        <v>4532</v>
      </c>
      <c r="D894" s="97" t="s">
        <v>2978</v>
      </c>
      <c r="E894" s="97"/>
      <c r="F894" s="98" t="s">
        <v>4093</v>
      </c>
      <c r="G894" s="102" t="s">
        <v>4135</v>
      </c>
      <c r="H894" s="103" t="s">
        <v>4145</v>
      </c>
      <c r="I894" s="103" t="s">
        <v>4147</v>
      </c>
      <c r="J894" s="101"/>
      <c r="K894" s="101"/>
      <c r="L894" s="101"/>
      <c r="M894" s="101"/>
      <c r="N894" s="101"/>
      <c r="O894" s="101"/>
      <c r="P894" s="101"/>
      <c r="Q894" s="101">
        <v>1</v>
      </c>
    </row>
    <row r="895" spans="1:17" ht="14.25" thickBot="1" x14ac:dyDescent="0.2">
      <c r="A895" s="96">
        <v>4533</v>
      </c>
      <c r="B895" s="96" t="s">
        <v>2542</v>
      </c>
      <c r="C895" s="96">
        <v>4533</v>
      </c>
      <c r="D895" s="97" t="s">
        <v>2978</v>
      </c>
      <c r="E895" s="97"/>
      <c r="F895" s="98" t="s">
        <v>4093</v>
      </c>
      <c r="G895" s="102" t="s">
        <v>4135</v>
      </c>
      <c r="H895" s="103" t="s">
        <v>4145</v>
      </c>
      <c r="I895" s="103" t="s">
        <v>4148</v>
      </c>
      <c r="J895" s="101"/>
      <c r="K895" s="101"/>
      <c r="L895" s="101"/>
      <c r="M895" s="101"/>
      <c r="N895" s="101"/>
      <c r="O895" s="101"/>
      <c r="P895" s="101"/>
      <c r="Q895" s="101">
        <v>1</v>
      </c>
    </row>
    <row r="896" spans="1:17" ht="14.25" thickBot="1" x14ac:dyDescent="0.2">
      <c r="A896" s="96">
        <v>4541</v>
      </c>
      <c r="B896" s="96" t="s">
        <v>1845</v>
      </c>
      <c r="C896" s="96">
        <v>4541</v>
      </c>
      <c r="D896" s="97" t="s">
        <v>2978</v>
      </c>
      <c r="E896" s="97"/>
      <c r="F896" s="98" t="s">
        <v>4093</v>
      </c>
      <c r="G896" s="102" t="s">
        <v>4135</v>
      </c>
      <c r="H896" s="103" t="s">
        <v>4149</v>
      </c>
      <c r="I896" s="103" t="s">
        <v>4150</v>
      </c>
      <c r="J896" s="101"/>
      <c r="K896" s="101"/>
      <c r="L896" s="101"/>
      <c r="M896" s="101"/>
      <c r="N896" s="101"/>
      <c r="O896" s="101"/>
      <c r="P896" s="101"/>
      <c r="Q896" s="101">
        <v>1</v>
      </c>
    </row>
    <row r="897" spans="1:17" ht="14.25" thickBot="1" x14ac:dyDescent="0.2">
      <c r="A897" s="96">
        <v>4542</v>
      </c>
      <c r="B897" s="96" t="s">
        <v>2248</v>
      </c>
      <c r="C897" s="96">
        <v>4542</v>
      </c>
      <c r="D897" s="97" t="s">
        <v>2978</v>
      </c>
      <c r="E897" s="97"/>
      <c r="F897" s="98" t="s">
        <v>4093</v>
      </c>
      <c r="G897" s="102" t="s">
        <v>4135</v>
      </c>
      <c r="H897" s="103" t="s">
        <v>4149</v>
      </c>
      <c r="I897" s="103" t="s">
        <v>4151</v>
      </c>
      <c r="J897" s="101"/>
      <c r="K897" s="101"/>
      <c r="L897" s="101"/>
      <c r="M897" s="101"/>
      <c r="N897" s="101"/>
      <c r="O897" s="101"/>
      <c r="P897" s="101"/>
      <c r="Q897" s="101">
        <v>1</v>
      </c>
    </row>
    <row r="898" spans="1:17" ht="14.25" thickBot="1" x14ac:dyDescent="0.2">
      <c r="A898" s="96">
        <v>4600</v>
      </c>
      <c r="B898" s="96" t="s">
        <v>1846</v>
      </c>
      <c r="C898" s="96">
        <v>4600</v>
      </c>
      <c r="D898" s="97" t="s">
        <v>2978</v>
      </c>
      <c r="E898" s="97"/>
      <c r="F898" s="98" t="s">
        <v>4093</v>
      </c>
      <c r="G898" s="102" t="s">
        <v>4152</v>
      </c>
      <c r="H898" s="103" t="s">
        <v>4153</v>
      </c>
      <c r="I898" s="103" t="s">
        <v>4154</v>
      </c>
      <c r="J898" s="101"/>
      <c r="K898" s="101"/>
      <c r="L898" s="101"/>
      <c r="M898" s="101"/>
      <c r="N898" s="101"/>
      <c r="O898" s="101"/>
      <c r="P898" s="101"/>
      <c r="Q898" s="101">
        <v>0</v>
      </c>
    </row>
    <row r="899" spans="1:17" ht="14.25" thickBot="1" x14ac:dyDescent="0.2">
      <c r="A899" s="96">
        <v>4609</v>
      </c>
      <c r="B899" s="96" t="s">
        <v>2249</v>
      </c>
      <c r="C899" s="96">
        <v>4609</v>
      </c>
      <c r="D899" s="97" t="s">
        <v>2978</v>
      </c>
      <c r="E899" s="97"/>
      <c r="F899" s="98" t="s">
        <v>4093</v>
      </c>
      <c r="G899" s="102" t="s">
        <v>4152</v>
      </c>
      <c r="H899" s="103" t="s">
        <v>4153</v>
      </c>
      <c r="I899" s="103" t="s">
        <v>4155</v>
      </c>
      <c r="J899" s="101"/>
      <c r="K899" s="101"/>
      <c r="L899" s="101"/>
      <c r="M899" s="101"/>
      <c r="N899" s="101"/>
      <c r="O899" s="101"/>
      <c r="P899" s="101"/>
      <c r="Q899" s="101">
        <v>0</v>
      </c>
    </row>
    <row r="900" spans="1:17" ht="14.25" thickBot="1" x14ac:dyDescent="0.2">
      <c r="A900" s="96">
        <v>4611</v>
      </c>
      <c r="B900" s="96" t="s">
        <v>1233</v>
      </c>
      <c r="C900" s="96">
        <v>4611</v>
      </c>
      <c r="D900" s="97" t="s">
        <v>2978</v>
      </c>
      <c r="E900" s="97"/>
      <c r="F900" s="98" t="s">
        <v>4093</v>
      </c>
      <c r="G900" s="102" t="s">
        <v>4152</v>
      </c>
      <c r="H900" s="103" t="s">
        <v>4156</v>
      </c>
      <c r="I900" s="103" t="s">
        <v>4157</v>
      </c>
      <c r="J900" s="101"/>
      <c r="K900" s="101"/>
      <c r="L900" s="101"/>
      <c r="M900" s="101"/>
      <c r="N900" s="101"/>
      <c r="O900" s="101"/>
      <c r="P900" s="101"/>
      <c r="Q900" s="101">
        <v>0</v>
      </c>
    </row>
    <row r="901" spans="1:17" ht="14.25" thickBot="1" x14ac:dyDescent="0.2">
      <c r="A901" s="96">
        <v>4621</v>
      </c>
      <c r="B901" s="96" t="s">
        <v>1847</v>
      </c>
      <c r="C901" s="96">
        <v>4621</v>
      </c>
      <c r="D901" s="97" t="s">
        <v>2978</v>
      </c>
      <c r="E901" s="97"/>
      <c r="F901" s="98" t="s">
        <v>4093</v>
      </c>
      <c r="G901" s="102" t="s">
        <v>4152</v>
      </c>
      <c r="H901" s="103" t="s">
        <v>4158</v>
      </c>
      <c r="I901" s="103" t="s">
        <v>4159</v>
      </c>
      <c r="J901" s="101"/>
      <c r="K901" s="101"/>
      <c r="L901" s="101"/>
      <c r="M901" s="101"/>
      <c r="N901" s="101"/>
      <c r="O901" s="101"/>
      <c r="P901" s="101"/>
      <c r="Q901" s="101">
        <v>0</v>
      </c>
    </row>
    <row r="902" spans="1:17" ht="14.25" thickBot="1" x14ac:dyDescent="0.2">
      <c r="A902" s="96">
        <v>4700</v>
      </c>
      <c r="B902" s="96" t="s">
        <v>1848</v>
      </c>
      <c r="C902" s="96">
        <v>4700</v>
      </c>
      <c r="D902" s="97" t="s">
        <v>2978</v>
      </c>
      <c r="E902" s="97"/>
      <c r="F902" s="98" t="s">
        <v>4093</v>
      </c>
      <c r="G902" s="102" t="s">
        <v>4160</v>
      </c>
      <c r="H902" s="103" t="s">
        <v>4161</v>
      </c>
      <c r="I902" s="103" t="s">
        <v>4162</v>
      </c>
      <c r="J902" s="101"/>
      <c r="K902" s="101"/>
      <c r="L902" s="101"/>
      <c r="M902" s="101"/>
      <c r="N902" s="101"/>
      <c r="O902" s="101"/>
      <c r="P902" s="101"/>
      <c r="Q902" s="101">
        <v>1</v>
      </c>
    </row>
    <row r="903" spans="1:17" ht="14.25" thickBot="1" x14ac:dyDescent="0.2">
      <c r="A903" s="96">
        <v>4709</v>
      </c>
      <c r="B903" s="96" t="s">
        <v>2250</v>
      </c>
      <c r="C903" s="96">
        <v>4709</v>
      </c>
      <c r="D903" s="97" t="s">
        <v>2978</v>
      </c>
      <c r="E903" s="97"/>
      <c r="F903" s="98" t="s">
        <v>4093</v>
      </c>
      <c r="G903" s="102" t="s">
        <v>4160</v>
      </c>
      <c r="H903" s="103" t="s">
        <v>4161</v>
      </c>
      <c r="I903" s="103" t="s">
        <v>4163</v>
      </c>
      <c r="J903" s="101"/>
      <c r="K903" s="101"/>
      <c r="L903" s="101"/>
      <c r="M903" s="101"/>
      <c r="N903" s="101"/>
      <c r="O903" s="101"/>
      <c r="P903" s="101"/>
      <c r="Q903" s="101">
        <v>1</v>
      </c>
    </row>
    <row r="904" spans="1:17" ht="14.25" thickBot="1" x14ac:dyDescent="0.2">
      <c r="A904" s="96">
        <v>4711</v>
      </c>
      <c r="B904" s="96" t="s">
        <v>1849</v>
      </c>
      <c r="C904" s="96">
        <v>4711</v>
      </c>
      <c r="D904" s="97" t="s">
        <v>2978</v>
      </c>
      <c r="E904" s="97"/>
      <c r="F904" s="98" t="s">
        <v>4093</v>
      </c>
      <c r="G904" s="102" t="s">
        <v>4160</v>
      </c>
      <c r="H904" s="103" t="s">
        <v>4164</v>
      </c>
      <c r="I904" s="103" t="s">
        <v>4165</v>
      </c>
      <c r="J904" s="101"/>
      <c r="K904" s="101"/>
      <c r="L904" s="101"/>
      <c r="M904" s="101"/>
      <c r="N904" s="101"/>
      <c r="O904" s="101"/>
      <c r="P904" s="101"/>
      <c r="Q904" s="101">
        <v>1</v>
      </c>
    </row>
    <row r="905" spans="1:17" ht="14.25" thickBot="1" x14ac:dyDescent="0.2">
      <c r="A905" s="96">
        <v>4721</v>
      </c>
      <c r="B905" s="96" t="s">
        <v>1327</v>
      </c>
      <c r="C905" s="96">
        <v>4721</v>
      </c>
      <c r="D905" s="97" t="s">
        <v>2978</v>
      </c>
      <c r="E905" s="97"/>
      <c r="F905" s="98" t="s">
        <v>4093</v>
      </c>
      <c r="G905" s="102" t="s">
        <v>4160</v>
      </c>
      <c r="H905" s="103" t="s">
        <v>4166</v>
      </c>
      <c r="I905" s="103" t="s">
        <v>4167</v>
      </c>
      <c r="J905" s="101"/>
      <c r="K905" s="101"/>
      <c r="L905" s="101"/>
      <c r="M905" s="101"/>
      <c r="N905" s="101"/>
      <c r="O905" s="101"/>
      <c r="P905" s="101"/>
      <c r="Q905" s="101">
        <v>1</v>
      </c>
    </row>
    <row r="906" spans="1:17" ht="14.25" thickBot="1" x14ac:dyDescent="0.2">
      <c r="A906" s="96">
        <v>4800</v>
      </c>
      <c r="B906" s="96" t="s">
        <v>1850</v>
      </c>
      <c r="C906" s="96">
        <v>4800</v>
      </c>
      <c r="D906" s="97" t="s">
        <v>2978</v>
      </c>
      <c r="E906" s="97"/>
      <c r="F906" s="98" t="s">
        <v>4093</v>
      </c>
      <c r="G906" s="102" t="s">
        <v>4168</v>
      </c>
      <c r="H906" s="103" t="s">
        <v>4169</v>
      </c>
      <c r="I906" s="103" t="s">
        <v>4170</v>
      </c>
      <c r="J906" s="101"/>
      <c r="K906" s="101"/>
      <c r="L906" s="101"/>
      <c r="M906" s="101"/>
      <c r="N906" s="101"/>
      <c r="O906" s="101"/>
      <c r="P906" s="101"/>
      <c r="Q906" s="101">
        <v>1</v>
      </c>
    </row>
    <row r="907" spans="1:17" ht="14.25" thickBot="1" x14ac:dyDescent="0.2">
      <c r="A907" s="96">
        <v>4809</v>
      </c>
      <c r="B907" s="96" t="s">
        <v>2251</v>
      </c>
      <c r="C907" s="96">
        <v>4809</v>
      </c>
      <c r="D907" s="97" t="s">
        <v>2978</v>
      </c>
      <c r="E907" s="97"/>
      <c r="F907" s="98" t="s">
        <v>4093</v>
      </c>
      <c r="G907" s="102" t="s">
        <v>4168</v>
      </c>
      <c r="H907" s="103" t="s">
        <v>4169</v>
      </c>
      <c r="I907" s="103" t="s">
        <v>4171</v>
      </c>
      <c r="J907" s="101"/>
      <c r="K907" s="101"/>
      <c r="L907" s="101"/>
      <c r="M907" s="101"/>
      <c r="N907" s="101"/>
      <c r="O907" s="101"/>
      <c r="P907" s="101"/>
      <c r="Q907" s="101">
        <v>1</v>
      </c>
    </row>
    <row r="908" spans="1:17" ht="14.25" thickBot="1" x14ac:dyDescent="0.2">
      <c r="A908" s="96">
        <v>4811</v>
      </c>
      <c r="B908" s="96" t="s">
        <v>1235</v>
      </c>
      <c r="C908" s="96">
        <v>4811</v>
      </c>
      <c r="D908" s="97" t="s">
        <v>2978</v>
      </c>
      <c r="E908" s="97"/>
      <c r="F908" s="98" t="s">
        <v>4093</v>
      </c>
      <c r="G908" s="102" t="s">
        <v>4168</v>
      </c>
      <c r="H908" s="103" t="s">
        <v>4172</v>
      </c>
      <c r="I908" s="103" t="s">
        <v>4173</v>
      </c>
      <c r="J908" s="101"/>
      <c r="K908" s="101"/>
      <c r="L908" s="101"/>
      <c r="M908" s="101"/>
      <c r="N908" s="101"/>
      <c r="O908" s="101"/>
      <c r="P908" s="101"/>
      <c r="Q908" s="101">
        <v>1</v>
      </c>
    </row>
    <row r="909" spans="1:17" ht="14.25" thickBot="1" x14ac:dyDescent="0.2">
      <c r="A909" s="96">
        <v>4821</v>
      </c>
      <c r="B909" s="96" t="s">
        <v>1851</v>
      </c>
      <c r="C909" s="96">
        <v>4821</v>
      </c>
      <c r="D909" s="97" t="s">
        <v>2978</v>
      </c>
      <c r="E909" s="97"/>
      <c r="F909" s="98" t="s">
        <v>4093</v>
      </c>
      <c r="G909" s="102" t="s">
        <v>4168</v>
      </c>
      <c r="H909" s="103" t="s">
        <v>4174</v>
      </c>
      <c r="I909" s="103" t="s">
        <v>4175</v>
      </c>
      <c r="J909" s="101"/>
      <c r="K909" s="101"/>
      <c r="L909" s="101"/>
      <c r="M909" s="101"/>
      <c r="N909" s="101"/>
      <c r="O909" s="101"/>
      <c r="P909" s="101"/>
      <c r="Q909" s="101">
        <v>1</v>
      </c>
    </row>
    <row r="910" spans="1:17" ht="14.25" thickBot="1" x14ac:dyDescent="0.2">
      <c r="A910" s="96">
        <v>4822</v>
      </c>
      <c r="B910" s="96" t="s">
        <v>2252</v>
      </c>
      <c r="C910" s="96">
        <v>4822</v>
      </c>
      <c r="D910" s="97" t="s">
        <v>746</v>
      </c>
      <c r="E910" s="97"/>
      <c r="F910" s="98" t="s">
        <v>4093</v>
      </c>
      <c r="G910" s="102" t="s">
        <v>4168</v>
      </c>
      <c r="H910" s="103" t="s">
        <v>4174</v>
      </c>
      <c r="I910" s="103" t="s">
        <v>4176</v>
      </c>
      <c r="J910" s="101"/>
      <c r="K910" s="101"/>
      <c r="L910" s="101"/>
      <c r="M910" s="101"/>
      <c r="N910" s="101"/>
      <c r="O910" s="101"/>
      <c r="P910" s="101"/>
      <c r="Q910" s="101">
        <v>1</v>
      </c>
    </row>
    <row r="911" spans="1:17" ht="14.25" thickBot="1" x14ac:dyDescent="0.2">
      <c r="A911" s="96">
        <v>4831</v>
      </c>
      <c r="B911" s="96" t="s">
        <v>1410</v>
      </c>
      <c r="C911" s="96">
        <v>4831</v>
      </c>
      <c r="D911" s="97" t="s">
        <v>2978</v>
      </c>
      <c r="E911" s="97"/>
      <c r="F911" s="98" t="s">
        <v>4093</v>
      </c>
      <c r="G911" s="102" t="s">
        <v>4168</v>
      </c>
      <c r="H911" s="103" t="s">
        <v>4177</v>
      </c>
      <c r="I911" s="103" t="s">
        <v>4178</v>
      </c>
      <c r="J911" s="101"/>
      <c r="K911" s="101"/>
      <c r="L911" s="101"/>
      <c r="M911" s="101"/>
      <c r="N911" s="101"/>
      <c r="O911" s="101"/>
      <c r="P911" s="101"/>
      <c r="Q911" s="101">
        <v>1</v>
      </c>
    </row>
    <row r="912" spans="1:17" ht="14.25" thickBot="1" x14ac:dyDescent="0.2">
      <c r="A912" s="96">
        <v>4841</v>
      </c>
      <c r="B912" s="96" t="s">
        <v>1852</v>
      </c>
      <c r="C912" s="96">
        <v>4841</v>
      </c>
      <c r="D912" s="97" t="s">
        <v>721</v>
      </c>
      <c r="E912" s="97"/>
      <c r="F912" s="98" t="s">
        <v>4093</v>
      </c>
      <c r="G912" s="102" t="s">
        <v>4168</v>
      </c>
      <c r="H912" s="103" t="s">
        <v>4179</v>
      </c>
      <c r="I912" s="103" t="s">
        <v>4180</v>
      </c>
      <c r="J912" s="101"/>
      <c r="K912" s="101"/>
      <c r="L912" s="101"/>
      <c r="M912" s="101"/>
      <c r="N912" s="101"/>
      <c r="O912" s="101"/>
      <c r="P912" s="101"/>
      <c r="Q912" s="101">
        <v>1</v>
      </c>
    </row>
    <row r="913" spans="1:17" ht="14.25" thickBot="1" x14ac:dyDescent="0.2">
      <c r="A913" s="96">
        <v>4842</v>
      </c>
      <c r="B913" s="96" t="s">
        <v>2253</v>
      </c>
      <c r="C913" s="96">
        <v>4842</v>
      </c>
      <c r="D913" s="97" t="s">
        <v>746</v>
      </c>
      <c r="E913" s="97"/>
      <c r="F913" s="98" t="s">
        <v>4093</v>
      </c>
      <c r="G913" s="102" t="s">
        <v>4168</v>
      </c>
      <c r="H913" s="103" t="s">
        <v>4179</v>
      </c>
      <c r="I913" s="103" t="s">
        <v>4181</v>
      </c>
      <c r="J913" s="101"/>
      <c r="K913" s="101"/>
      <c r="L913" s="101"/>
      <c r="M913" s="101"/>
      <c r="N913" s="101"/>
      <c r="O913" s="101"/>
      <c r="P913" s="101"/>
      <c r="Q913" s="101">
        <v>1</v>
      </c>
    </row>
    <row r="914" spans="1:17" ht="14.25" thickBot="1" x14ac:dyDescent="0.2">
      <c r="A914" s="96">
        <v>4851</v>
      </c>
      <c r="B914" s="96" t="s">
        <v>1853</v>
      </c>
      <c r="C914" s="96">
        <v>4851</v>
      </c>
      <c r="D914" s="97" t="s">
        <v>2978</v>
      </c>
      <c r="E914" s="97"/>
      <c r="F914" s="98" t="s">
        <v>4093</v>
      </c>
      <c r="G914" s="102" t="s">
        <v>4168</v>
      </c>
      <c r="H914" s="103" t="s">
        <v>4182</v>
      </c>
      <c r="I914" s="103" t="s">
        <v>4183</v>
      </c>
      <c r="J914" s="101"/>
      <c r="K914" s="101"/>
      <c r="L914" s="101"/>
      <c r="M914" s="101"/>
      <c r="N914" s="101"/>
      <c r="O914" s="101"/>
      <c r="P914" s="101"/>
      <c r="Q914" s="101">
        <v>1</v>
      </c>
    </row>
    <row r="915" spans="1:17" ht="14.25" thickBot="1" x14ac:dyDescent="0.2">
      <c r="A915" s="96">
        <v>4852</v>
      </c>
      <c r="B915" s="96" t="s">
        <v>2254</v>
      </c>
      <c r="C915" s="96">
        <v>4852</v>
      </c>
      <c r="D915" s="97" t="s">
        <v>2978</v>
      </c>
      <c r="E915" s="97"/>
      <c r="F915" s="98" t="s">
        <v>4093</v>
      </c>
      <c r="G915" s="102" t="s">
        <v>4168</v>
      </c>
      <c r="H915" s="103" t="s">
        <v>4182</v>
      </c>
      <c r="I915" s="103" t="s">
        <v>4184</v>
      </c>
      <c r="J915" s="101"/>
      <c r="K915" s="101"/>
      <c r="L915" s="101"/>
      <c r="M915" s="101"/>
      <c r="N915" s="101"/>
      <c r="O915" s="101"/>
      <c r="P915" s="101"/>
      <c r="Q915" s="101">
        <v>1</v>
      </c>
    </row>
    <row r="916" spans="1:17" ht="14.25" thickBot="1" x14ac:dyDescent="0.2">
      <c r="A916" s="96">
        <v>4853</v>
      </c>
      <c r="B916" s="96" t="s">
        <v>2543</v>
      </c>
      <c r="C916" s="96">
        <v>4853</v>
      </c>
      <c r="D916" s="97" t="s">
        <v>2978</v>
      </c>
      <c r="E916" s="97"/>
      <c r="F916" s="98" t="s">
        <v>4093</v>
      </c>
      <c r="G916" s="102" t="s">
        <v>4168</v>
      </c>
      <c r="H916" s="103" t="s">
        <v>4182</v>
      </c>
      <c r="I916" s="103" t="s">
        <v>4185</v>
      </c>
      <c r="J916" s="101"/>
      <c r="K916" s="101"/>
      <c r="L916" s="101"/>
      <c r="M916" s="101"/>
      <c r="N916" s="101"/>
      <c r="O916" s="101"/>
      <c r="P916" s="101"/>
      <c r="Q916" s="101">
        <v>1</v>
      </c>
    </row>
    <row r="917" spans="1:17" ht="14.25" thickBot="1" x14ac:dyDescent="0.2">
      <c r="A917" s="96">
        <v>4854</v>
      </c>
      <c r="B917" s="96" t="s">
        <v>2714</v>
      </c>
      <c r="C917" s="96">
        <v>4854</v>
      </c>
      <c r="D917" s="97" t="s">
        <v>2978</v>
      </c>
      <c r="E917" s="97"/>
      <c r="F917" s="98" t="s">
        <v>4093</v>
      </c>
      <c r="G917" s="102" t="s">
        <v>4168</v>
      </c>
      <c r="H917" s="103" t="s">
        <v>4182</v>
      </c>
      <c r="I917" s="103" t="s">
        <v>4186</v>
      </c>
      <c r="J917" s="101"/>
      <c r="K917" s="101"/>
      <c r="L917" s="101"/>
      <c r="M917" s="101"/>
      <c r="N917" s="101"/>
      <c r="O917" s="101"/>
      <c r="P917" s="101"/>
      <c r="Q917" s="101">
        <v>1</v>
      </c>
    </row>
    <row r="918" spans="1:17" ht="14.25" thickBot="1" x14ac:dyDescent="0.2">
      <c r="A918" s="96">
        <v>4855</v>
      </c>
      <c r="B918" s="96" t="s">
        <v>2817</v>
      </c>
      <c r="C918" s="96">
        <v>4855</v>
      </c>
      <c r="D918" s="97" t="s">
        <v>2978</v>
      </c>
      <c r="E918" s="97"/>
      <c r="F918" s="98" t="s">
        <v>4093</v>
      </c>
      <c r="G918" s="102" t="s">
        <v>4168</v>
      </c>
      <c r="H918" s="103" t="s">
        <v>4182</v>
      </c>
      <c r="I918" s="103" t="s">
        <v>4187</v>
      </c>
      <c r="J918" s="101"/>
      <c r="K918" s="101"/>
      <c r="L918" s="101"/>
      <c r="M918" s="101"/>
      <c r="N918" s="101"/>
      <c r="O918" s="101"/>
      <c r="P918" s="101"/>
      <c r="Q918" s="101">
        <v>1</v>
      </c>
    </row>
    <row r="919" spans="1:17" ht="14.25" thickBot="1" x14ac:dyDescent="0.2">
      <c r="A919" s="96">
        <v>4856</v>
      </c>
      <c r="B919" s="96" t="s">
        <v>2880</v>
      </c>
      <c r="C919" s="96">
        <v>4856</v>
      </c>
      <c r="D919" s="97" t="s">
        <v>2978</v>
      </c>
      <c r="E919" s="97"/>
      <c r="F919" s="98" t="s">
        <v>4093</v>
      </c>
      <c r="G919" s="102" t="s">
        <v>4168</v>
      </c>
      <c r="H919" s="103" t="s">
        <v>4182</v>
      </c>
      <c r="I919" s="103" t="s">
        <v>4188</v>
      </c>
      <c r="J919" s="101"/>
      <c r="K919" s="101"/>
      <c r="L919" s="101"/>
      <c r="M919" s="101"/>
      <c r="N919" s="101"/>
      <c r="O919" s="101"/>
      <c r="P919" s="101"/>
      <c r="Q919" s="101">
        <v>1</v>
      </c>
    </row>
    <row r="920" spans="1:17" ht="14.25" thickBot="1" x14ac:dyDescent="0.2">
      <c r="A920" s="96">
        <v>4891</v>
      </c>
      <c r="B920" s="96" t="s">
        <v>1854</v>
      </c>
      <c r="C920" s="96">
        <v>4891</v>
      </c>
      <c r="D920" s="97" t="s">
        <v>2978</v>
      </c>
      <c r="E920" s="97"/>
      <c r="F920" s="98" t="s">
        <v>4093</v>
      </c>
      <c r="G920" s="102" t="s">
        <v>4168</v>
      </c>
      <c r="H920" s="103" t="s">
        <v>4189</v>
      </c>
      <c r="I920" s="103" t="s">
        <v>4190</v>
      </c>
      <c r="J920" s="101"/>
      <c r="K920" s="101"/>
      <c r="L920" s="101"/>
      <c r="M920" s="101"/>
      <c r="N920" s="101"/>
      <c r="O920" s="101"/>
      <c r="P920" s="101"/>
      <c r="Q920" s="101">
        <v>1</v>
      </c>
    </row>
    <row r="921" spans="1:17" ht="14.25" thickBot="1" x14ac:dyDescent="0.2">
      <c r="A921" s="96">
        <v>4892</v>
      </c>
      <c r="B921" s="96" t="s">
        <v>2255</v>
      </c>
      <c r="C921" s="96">
        <v>4892</v>
      </c>
      <c r="D921" s="97" t="s">
        <v>860</v>
      </c>
      <c r="E921" s="97"/>
      <c r="F921" s="98" t="s">
        <v>4093</v>
      </c>
      <c r="G921" s="102" t="s">
        <v>4168</v>
      </c>
      <c r="H921" s="103" t="s">
        <v>4189</v>
      </c>
      <c r="I921" s="103" t="s">
        <v>4191</v>
      </c>
      <c r="J921" s="101"/>
      <c r="K921" s="101"/>
      <c r="L921" s="101"/>
      <c r="M921" s="101"/>
      <c r="N921" s="101"/>
      <c r="O921" s="101"/>
      <c r="P921" s="101"/>
      <c r="Q921" s="101">
        <v>1</v>
      </c>
    </row>
    <row r="922" spans="1:17" ht="14.25" thickBot="1" x14ac:dyDescent="0.2">
      <c r="A922" s="96">
        <v>4899</v>
      </c>
      <c r="B922" s="96" t="s">
        <v>2544</v>
      </c>
      <c r="C922" s="96">
        <v>4899</v>
      </c>
      <c r="D922" s="97" t="s">
        <v>860</v>
      </c>
      <c r="E922" s="97"/>
      <c r="F922" s="98" t="s">
        <v>4093</v>
      </c>
      <c r="G922" s="102" t="s">
        <v>4168</v>
      </c>
      <c r="H922" s="103" t="s">
        <v>4189</v>
      </c>
      <c r="I922" s="103" t="s">
        <v>4192</v>
      </c>
      <c r="J922" s="101"/>
      <c r="K922" s="101"/>
      <c r="L922" s="101"/>
      <c r="M922" s="101"/>
      <c r="N922" s="101"/>
      <c r="O922" s="101"/>
      <c r="P922" s="101"/>
      <c r="Q922" s="101">
        <v>1</v>
      </c>
    </row>
    <row r="923" spans="1:17" ht="14.25" thickBot="1" x14ac:dyDescent="0.2">
      <c r="A923" s="96">
        <v>4901</v>
      </c>
      <c r="B923" s="96" t="s">
        <v>4193</v>
      </c>
      <c r="C923" s="96">
        <v>4901</v>
      </c>
      <c r="D923" s="97" t="s">
        <v>2978</v>
      </c>
      <c r="E923" s="97"/>
      <c r="F923" s="98" t="s">
        <v>4093</v>
      </c>
      <c r="G923" s="102" t="s">
        <v>4194</v>
      </c>
      <c r="H923" s="103" t="s">
        <v>4195</v>
      </c>
      <c r="I923" s="103" t="s">
        <v>4196</v>
      </c>
      <c r="J923" s="101"/>
      <c r="K923" s="101"/>
      <c r="L923" s="101"/>
      <c r="M923" s="101"/>
      <c r="N923" s="101"/>
      <c r="O923" s="101"/>
      <c r="P923" s="101"/>
      <c r="Q923" s="101">
        <v>1</v>
      </c>
    </row>
    <row r="924" spans="1:17" ht="14.25" thickBot="1" x14ac:dyDescent="0.2">
      <c r="A924" s="96">
        <v>4911</v>
      </c>
      <c r="B924" s="96" t="s">
        <v>1856</v>
      </c>
      <c r="C924" s="96">
        <v>4911</v>
      </c>
      <c r="D924" s="97" t="s">
        <v>2978</v>
      </c>
      <c r="E924" s="97"/>
      <c r="F924" s="98" t="s">
        <v>4093</v>
      </c>
      <c r="G924" s="102" t="s">
        <v>4194</v>
      </c>
      <c r="H924" s="103" t="s">
        <v>4197</v>
      </c>
      <c r="I924" s="103" t="s">
        <v>4198</v>
      </c>
      <c r="J924" s="101"/>
      <c r="K924" s="101"/>
      <c r="L924" s="101"/>
      <c r="M924" s="101"/>
      <c r="N924" s="101"/>
      <c r="O924" s="101"/>
      <c r="P924" s="101"/>
      <c r="Q924" s="101">
        <v>1</v>
      </c>
    </row>
    <row r="925" spans="1:17" ht="14.25" thickBot="1" x14ac:dyDescent="0.2">
      <c r="A925" s="96">
        <v>5000</v>
      </c>
      <c r="B925" s="96" t="s">
        <v>1857</v>
      </c>
      <c r="C925" s="96">
        <v>5000</v>
      </c>
      <c r="D925" s="97" t="s">
        <v>721</v>
      </c>
      <c r="E925" s="97" t="s">
        <v>737</v>
      </c>
      <c r="F925" s="98" t="s">
        <v>4199</v>
      </c>
      <c r="G925" s="102" t="s">
        <v>4200</v>
      </c>
      <c r="H925" s="103" t="s">
        <v>4201</v>
      </c>
      <c r="I925" s="103" t="s">
        <v>4202</v>
      </c>
      <c r="J925" s="101"/>
      <c r="K925" s="101"/>
      <c r="L925" s="101"/>
      <c r="M925" s="101"/>
      <c r="N925" s="101"/>
      <c r="O925" s="101"/>
      <c r="P925" s="101"/>
      <c r="Q925" s="101">
        <v>1</v>
      </c>
    </row>
    <row r="926" spans="1:17" ht="14.25" thickBot="1" x14ac:dyDescent="0.2">
      <c r="A926" s="96">
        <v>5008</v>
      </c>
      <c r="B926" s="96" t="s">
        <v>4203</v>
      </c>
      <c r="C926" s="96">
        <v>5008</v>
      </c>
      <c r="D926" s="97" t="s">
        <v>721</v>
      </c>
      <c r="E926" s="97" t="s">
        <v>737</v>
      </c>
      <c r="F926" s="98" t="s">
        <v>4199</v>
      </c>
      <c r="G926" s="102" t="s">
        <v>4200</v>
      </c>
      <c r="H926" s="103" t="s">
        <v>4201</v>
      </c>
      <c r="I926" s="103" t="s">
        <v>4204</v>
      </c>
      <c r="J926" s="101"/>
      <c r="K926" s="101"/>
      <c r="L926" s="101"/>
      <c r="M926" s="101"/>
      <c r="N926" s="101"/>
      <c r="O926" s="101"/>
      <c r="P926" s="101"/>
      <c r="Q926" s="101">
        <v>1</v>
      </c>
    </row>
    <row r="927" spans="1:17" ht="14.25" thickBot="1" x14ac:dyDescent="0.2">
      <c r="A927" s="96">
        <v>5009</v>
      </c>
      <c r="B927" s="96" t="s">
        <v>2545</v>
      </c>
      <c r="C927" s="96">
        <v>5009</v>
      </c>
      <c r="D927" s="97" t="s">
        <v>721</v>
      </c>
      <c r="E927" s="97" t="s">
        <v>737</v>
      </c>
      <c r="F927" s="98" t="s">
        <v>4199</v>
      </c>
      <c r="G927" s="102" t="s">
        <v>4200</v>
      </c>
      <c r="H927" s="103" t="s">
        <v>4201</v>
      </c>
      <c r="I927" s="103" t="s">
        <v>4205</v>
      </c>
      <c r="J927" s="101"/>
      <c r="K927" s="101"/>
      <c r="L927" s="101"/>
      <c r="M927" s="101"/>
      <c r="N927" s="101"/>
      <c r="O927" s="101"/>
      <c r="P927" s="101"/>
      <c r="Q927" s="101">
        <v>1</v>
      </c>
    </row>
    <row r="928" spans="1:17" ht="14.25" thickBot="1" x14ac:dyDescent="0.2">
      <c r="A928" s="96">
        <v>5011</v>
      </c>
      <c r="B928" s="96" t="s">
        <v>1858</v>
      </c>
      <c r="C928" s="96">
        <v>5011</v>
      </c>
      <c r="D928" s="97" t="s">
        <v>746</v>
      </c>
      <c r="E928" s="97" t="s">
        <v>737</v>
      </c>
      <c r="F928" s="98" t="s">
        <v>4199</v>
      </c>
      <c r="G928" s="99" t="s">
        <v>4200</v>
      </c>
      <c r="H928" s="100" t="s">
        <v>4206</v>
      </c>
      <c r="I928" s="100" t="s">
        <v>4207</v>
      </c>
      <c r="J928" s="101"/>
      <c r="K928" s="101"/>
      <c r="L928" s="101"/>
      <c r="M928" s="101"/>
      <c r="N928" s="101"/>
      <c r="O928" s="101"/>
      <c r="P928" s="101"/>
      <c r="Q928" s="101">
        <v>1</v>
      </c>
    </row>
    <row r="929" spans="1:17" ht="14.25" thickBot="1" x14ac:dyDescent="0.2">
      <c r="A929" s="96">
        <v>5019</v>
      </c>
      <c r="B929" s="96" t="s">
        <v>2257</v>
      </c>
      <c r="C929" s="96">
        <v>5019</v>
      </c>
      <c r="D929" s="97" t="s">
        <v>721</v>
      </c>
      <c r="E929" s="97" t="s">
        <v>737</v>
      </c>
      <c r="F929" s="98" t="s">
        <v>4199</v>
      </c>
      <c r="G929" s="102" t="s">
        <v>4200</v>
      </c>
      <c r="H929" s="103" t="s">
        <v>4206</v>
      </c>
      <c r="I929" s="103" t="s">
        <v>4208</v>
      </c>
      <c r="J929" s="101"/>
      <c r="K929" s="101"/>
      <c r="L929" s="101"/>
      <c r="M929" s="101"/>
      <c r="N929" s="101"/>
      <c r="O929" s="101"/>
      <c r="P929" s="101"/>
      <c r="Q929" s="101">
        <v>1</v>
      </c>
    </row>
    <row r="930" spans="1:17" ht="14.25" thickBot="1" x14ac:dyDescent="0.2">
      <c r="A930" s="96">
        <v>5100</v>
      </c>
      <c r="B930" s="96" t="s">
        <v>1859</v>
      </c>
      <c r="C930" s="96">
        <v>5100</v>
      </c>
      <c r="D930" s="97" t="s">
        <v>721</v>
      </c>
      <c r="E930" s="97" t="s">
        <v>737</v>
      </c>
      <c r="F930" s="98" t="s">
        <v>4199</v>
      </c>
      <c r="G930" s="102" t="s">
        <v>4209</v>
      </c>
      <c r="H930" s="103" t="s">
        <v>4210</v>
      </c>
      <c r="I930" s="103" t="s">
        <v>4211</v>
      </c>
      <c r="J930" s="101"/>
      <c r="K930" s="101"/>
      <c r="L930" s="101"/>
      <c r="M930" s="101"/>
      <c r="N930" s="101"/>
      <c r="O930" s="101"/>
      <c r="P930" s="101"/>
      <c r="Q930" s="101">
        <v>1</v>
      </c>
    </row>
    <row r="931" spans="1:17" ht="14.25" thickBot="1" x14ac:dyDescent="0.2">
      <c r="A931" s="96">
        <v>5108</v>
      </c>
      <c r="B931" s="96" t="s">
        <v>4212</v>
      </c>
      <c r="C931" s="96">
        <v>5108</v>
      </c>
      <c r="D931" s="97" t="s">
        <v>721</v>
      </c>
      <c r="E931" s="97" t="s">
        <v>737</v>
      </c>
      <c r="F931" s="98" t="s">
        <v>4199</v>
      </c>
      <c r="G931" s="102" t="s">
        <v>4209</v>
      </c>
      <c r="H931" s="103" t="s">
        <v>4210</v>
      </c>
      <c r="I931" s="103" t="s">
        <v>4213</v>
      </c>
      <c r="J931" s="101"/>
      <c r="K931" s="101"/>
      <c r="L931" s="101"/>
      <c r="M931" s="101"/>
      <c r="N931" s="101"/>
      <c r="O931" s="101"/>
      <c r="P931" s="101"/>
      <c r="Q931" s="101">
        <v>1</v>
      </c>
    </row>
    <row r="932" spans="1:17" ht="14.25" thickBot="1" x14ac:dyDescent="0.2">
      <c r="A932" s="96">
        <v>5109</v>
      </c>
      <c r="B932" s="96" t="s">
        <v>2546</v>
      </c>
      <c r="C932" s="96">
        <v>5109</v>
      </c>
      <c r="D932" s="97" t="s">
        <v>721</v>
      </c>
      <c r="E932" s="97" t="s">
        <v>737</v>
      </c>
      <c r="F932" s="98" t="s">
        <v>4199</v>
      </c>
      <c r="G932" s="102" t="s">
        <v>4209</v>
      </c>
      <c r="H932" s="103" t="s">
        <v>4210</v>
      </c>
      <c r="I932" s="103" t="s">
        <v>4214</v>
      </c>
      <c r="J932" s="101"/>
      <c r="K932" s="101"/>
      <c r="L932" s="101"/>
      <c r="M932" s="101"/>
      <c r="N932" s="101"/>
      <c r="O932" s="101"/>
      <c r="P932" s="101"/>
      <c r="Q932" s="101">
        <v>1</v>
      </c>
    </row>
    <row r="933" spans="1:17" ht="14.25" thickBot="1" x14ac:dyDescent="0.2">
      <c r="A933" s="96">
        <v>5111</v>
      </c>
      <c r="B933" s="96" t="s">
        <v>1860</v>
      </c>
      <c r="C933" s="96">
        <v>5111</v>
      </c>
      <c r="D933" s="97" t="s">
        <v>721</v>
      </c>
      <c r="E933" s="97" t="s">
        <v>737</v>
      </c>
      <c r="F933" s="98" t="s">
        <v>4199</v>
      </c>
      <c r="G933" s="102" t="s">
        <v>4209</v>
      </c>
      <c r="H933" s="103" t="s">
        <v>4215</v>
      </c>
      <c r="I933" s="103" t="s">
        <v>4216</v>
      </c>
      <c r="J933" s="101"/>
      <c r="K933" s="101"/>
      <c r="L933" s="101"/>
      <c r="M933" s="101"/>
      <c r="N933" s="101"/>
      <c r="O933" s="101"/>
      <c r="P933" s="101"/>
      <c r="Q933" s="101">
        <v>1</v>
      </c>
    </row>
    <row r="934" spans="1:17" ht="14.25" thickBot="1" x14ac:dyDescent="0.2">
      <c r="A934" s="96">
        <v>5112</v>
      </c>
      <c r="B934" s="96" t="s">
        <v>2259</v>
      </c>
      <c r="C934" s="96">
        <v>5112</v>
      </c>
      <c r="D934" s="97" t="s">
        <v>721</v>
      </c>
      <c r="E934" s="97" t="s">
        <v>737</v>
      </c>
      <c r="F934" s="98" t="s">
        <v>4199</v>
      </c>
      <c r="G934" s="102" t="s">
        <v>4209</v>
      </c>
      <c r="H934" s="103" t="s">
        <v>4215</v>
      </c>
      <c r="I934" s="103" t="s">
        <v>4217</v>
      </c>
      <c r="J934" s="101"/>
      <c r="K934" s="101"/>
      <c r="L934" s="101"/>
      <c r="M934" s="101"/>
      <c r="N934" s="101"/>
      <c r="O934" s="101"/>
      <c r="P934" s="101"/>
      <c r="Q934" s="101">
        <v>1</v>
      </c>
    </row>
    <row r="935" spans="1:17" ht="14.25" thickBot="1" x14ac:dyDescent="0.2">
      <c r="A935" s="96">
        <v>5113</v>
      </c>
      <c r="B935" s="96" t="s">
        <v>2547</v>
      </c>
      <c r="C935" s="96">
        <v>5113</v>
      </c>
      <c r="D935" s="97" t="s">
        <v>721</v>
      </c>
      <c r="E935" s="97" t="s">
        <v>737</v>
      </c>
      <c r="F935" s="98" t="s">
        <v>4199</v>
      </c>
      <c r="G935" s="102" t="s">
        <v>4209</v>
      </c>
      <c r="H935" s="103" t="s">
        <v>4215</v>
      </c>
      <c r="I935" s="103" t="s">
        <v>4218</v>
      </c>
      <c r="J935" s="101"/>
      <c r="K935" s="101"/>
      <c r="L935" s="101"/>
      <c r="M935" s="101"/>
      <c r="N935" s="101"/>
      <c r="O935" s="101"/>
      <c r="P935" s="101"/>
      <c r="Q935" s="101">
        <v>1</v>
      </c>
    </row>
    <row r="936" spans="1:17" ht="14.25" thickBot="1" x14ac:dyDescent="0.2">
      <c r="A936" s="96">
        <v>5121</v>
      </c>
      <c r="B936" s="96" t="s">
        <v>1861</v>
      </c>
      <c r="C936" s="96">
        <v>5121</v>
      </c>
      <c r="D936" s="97" t="s">
        <v>721</v>
      </c>
      <c r="E936" s="97" t="s">
        <v>737</v>
      </c>
      <c r="F936" s="98" t="s">
        <v>4199</v>
      </c>
      <c r="G936" s="102" t="s">
        <v>4209</v>
      </c>
      <c r="H936" s="103" t="s">
        <v>4219</v>
      </c>
      <c r="I936" s="103" t="s">
        <v>4220</v>
      </c>
      <c r="J936" s="101"/>
      <c r="K936" s="101"/>
      <c r="L936" s="101"/>
      <c r="M936" s="101"/>
      <c r="N936" s="101"/>
      <c r="O936" s="101"/>
      <c r="P936" s="101"/>
      <c r="Q936" s="101">
        <v>1</v>
      </c>
    </row>
    <row r="937" spans="1:17" ht="14.25" thickBot="1" x14ac:dyDescent="0.2">
      <c r="A937" s="96">
        <v>5122</v>
      </c>
      <c r="B937" s="96" t="s">
        <v>2260</v>
      </c>
      <c r="C937" s="96">
        <v>5122</v>
      </c>
      <c r="D937" s="97" t="s">
        <v>721</v>
      </c>
      <c r="E937" s="97" t="s">
        <v>737</v>
      </c>
      <c r="F937" s="98" t="s">
        <v>4199</v>
      </c>
      <c r="G937" s="102" t="s">
        <v>4209</v>
      </c>
      <c r="H937" s="103" t="s">
        <v>4219</v>
      </c>
      <c r="I937" s="103" t="s">
        <v>4221</v>
      </c>
      <c r="J937" s="101"/>
      <c r="K937" s="101"/>
      <c r="L937" s="101"/>
      <c r="M937" s="101"/>
      <c r="N937" s="101"/>
      <c r="O937" s="101"/>
      <c r="P937" s="101"/>
      <c r="Q937" s="101">
        <v>1</v>
      </c>
    </row>
    <row r="938" spans="1:17" ht="14.25" thickBot="1" x14ac:dyDescent="0.2">
      <c r="A938" s="96">
        <v>5123</v>
      </c>
      <c r="B938" s="96" t="s">
        <v>2548</v>
      </c>
      <c r="C938" s="96">
        <v>5123</v>
      </c>
      <c r="D938" s="97" t="s">
        <v>721</v>
      </c>
      <c r="E938" s="97" t="s">
        <v>737</v>
      </c>
      <c r="F938" s="98" t="s">
        <v>4199</v>
      </c>
      <c r="G938" s="102" t="s">
        <v>4209</v>
      </c>
      <c r="H938" s="103" t="s">
        <v>4219</v>
      </c>
      <c r="I938" s="103" t="s">
        <v>4222</v>
      </c>
      <c r="J938" s="101"/>
      <c r="K938" s="101"/>
      <c r="L938" s="101"/>
      <c r="M938" s="101"/>
      <c r="N938" s="101"/>
      <c r="O938" s="101"/>
      <c r="P938" s="101"/>
      <c r="Q938" s="101">
        <v>1</v>
      </c>
    </row>
    <row r="939" spans="1:17" ht="14.25" thickBot="1" x14ac:dyDescent="0.2">
      <c r="A939" s="96">
        <v>5129</v>
      </c>
      <c r="B939" s="96" t="s">
        <v>2715</v>
      </c>
      <c r="C939" s="96">
        <v>5129</v>
      </c>
      <c r="D939" s="97" t="s">
        <v>721</v>
      </c>
      <c r="E939" s="97" t="s">
        <v>737</v>
      </c>
      <c r="F939" s="98" t="s">
        <v>4199</v>
      </c>
      <c r="G939" s="102" t="s">
        <v>4209</v>
      </c>
      <c r="H939" s="103" t="s">
        <v>4219</v>
      </c>
      <c r="I939" s="103" t="s">
        <v>4223</v>
      </c>
      <c r="J939" s="101"/>
      <c r="K939" s="101"/>
      <c r="L939" s="101"/>
      <c r="M939" s="101"/>
      <c r="N939" s="101"/>
      <c r="O939" s="101"/>
      <c r="P939" s="101"/>
      <c r="Q939" s="101">
        <v>1</v>
      </c>
    </row>
    <row r="940" spans="1:17" ht="14.25" thickBot="1" x14ac:dyDescent="0.2">
      <c r="A940" s="96">
        <v>5131</v>
      </c>
      <c r="B940" s="96" t="s">
        <v>1862</v>
      </c>
      <c r="C940" s="96">
        <v>5131</v>
      </c>
      <c r="D940" s="97" t="s">
        <v>721</v>
      </c>
      <c r="E940" s="97" t="s">
        <v>737</v>
      </c>
      <c r="F940" s="98" t="s">
        <v>4199</v>
      </c>
      <c r="G940" s="102" t="s">
        <v>4209</v>
      </c>
      <c r="H940" s="103" t="s">
        <v>4224</v>
      </c>
      <c r="I940" s="103" t="s">
        <v>4225</v>
      </c>
      <c r="J940" s="101"/>
      <c r="K940" s="101"/>
      <c r="L940" s="101"/>
      <c r="M940" s="101"/>
      <c r="N940" s="101"/>
      <c r="O940" s="101"/>
      <c r="P940" s="101"/>
      <c r="Q940" s="101">
        <v>1</v>
      </c>
    </row>
    <row r="941" spans="1:17" ht="14.25" thickBot="1" x14ac:dyDescent="0.2">
      <c r="A941" s="96">
        <v>5132</v>
      </c>
      <c r="B941" s="96" t="s">
        <v>2261</v>
      </c>
      <c r="C941" s="96">
        <v>5132</v>
      </c>
      <c r="D941" s="97" t="s">
        <v>721</v>
      </c>
      <c r="E941" s="97" t="s">
        <v>737</v>
      </c>
      <c r="F941" s="98" t="s">
        <v>4199</v>
      </c>
      <c r="G941" s="102" t="s">
        <v>4209</v>
      </c>
      <c r="H941" s="103" t="s">
        <v>4224</v>
      </c>
      <c r="I941" s="103" t="s">
        <v>4226</v>
      </c>
      <c r="J941" s="101"/>
      <c r="K941" s="101"/>
      <c r="L941" s="101"/>
      <c r="M941" s="101"/>
      <c r="N941" s="101"/>
      <c r="O941" s="101"/>
      <c r="P941" s="101"/>
      <c r="Q941" s="101">
        <v>1</v>
      </c>
    </row>
    <row r="942" spans="1:17" ht="14.25" thickBot="1" x14ac:dyDescent="0.2">
      <c r="A942" s="96">
        <v>5133</v>
      </c>
      <c r="B942" s="96" t="s">
        <v>2549</v>
      </c>
      <c r="C942" s="96">
        <v>5133</v>
      </c>
      <c r="D942" s="97" t="s">
        <v>721</v>
      </c>
      <c r="E942" s="97" t="s">
        <v>737</v>
      </c>
      <c r="F942" s="98" t="s">
        <v>4199</v>
      </c>
      <c r="G942" s="102" t="s">
        <v>4209</v>
      </c>
      <c r="H942" s="103" t="s">
        <v>4224</v>
      </c>
      <c r="I942" s="103" t="s">
        <v>4227</v>
      </c>
      <c r="J942" s="101"/>
      <c r="K942" s="101"/>
      <c r="L942" s="101"/>
      <c r="M942" s="101"/>
      <c r="N942" s="101"/>
      <c r="O942" s="101"/>
      <c r="P942" s="101"/>
      <c r="Q942" s="101">
        <v>1</v>
      </c>
    </row>
    <row r="943" spans="1:17" ht="14.25" thickBot="1" x14ac:dyDescent="0.2">
      <c r="A943" s="96">
        <v>5139</v>
      </c>
      <c r="B943" s="96" t="s">
        <v>2716</v>
      </c>
      <c r="C943" s="96">
        <v>5139</v>
      </c>
      <c r="D943" s="97" t="s">
        <v>721</v>
      </c>
      <c r="E943" s="97" t="s">
        <v>737</v>
      </c>
      <c r="F943" s="98" t="s">
        <v>4199</v>
      </c>
      <c r="G943" s="102" t="s">
        <v>4209</v>
      </c>
      <c r="H943" s="103" t="s">
        <v>4224</v>
      </c>
      <c r="I943" s="103" t="s">
        <v>4228</v>
      </c>
      <c r="J943" s="101"/>
      <c r="K943" s="101"/>
      <c r="L943" s="101"/>
      <c r="M943" s="101"/>
      <c r="N943" s="101"/>
      <c r="O943" s="101"/>
      <c r="P943" s="101"/>
      <c r="Q943" s="101">
        <v>1</v>
      </c>
    </row>
    <row r="944" spans="1:17" ht="14.25" thickBot="1" x14ac:dyDescent="0.2">
      <c r="A944" s="96">
        <v>5200</v>
      </c>
      <c r="B944" s="96" t="s">
        <v>1863</v>
      </c>
      <c r="C944" s="96">
        <v>5200</v>
      </c>
      <c r="D944" s="97" t="s">
        <v>2978</v>
      </c>
      <c r="E944" s="97" t="s">
        <v>737</v>
      </c>
      <c r="F944" s="98" t="s">
        <v>4199</v>
      </c>
      <c r="G944" s="102" t="s">
        <v>4229</v>
      </c>
      <c r="H944" s="103" t="s">
        <v>4230</v>
      </c>
      <c r="I944" s="103" t="s">
        <v>4231</v>
      </c>
      <c r="J944" s="101"/>
      <c r="K944" s="101"/>
      <c r="L944" s="101"/>
      <c r="M944" s="101"/>
      <c r="N944" s="101"/>
      <c r="O944" s="101"/>
      <c r="P944" s="101"/>
      <c r="Q944" s="101">
        <v>1</v>
      </c>
    </row>
    <row r="945" spans="1:17" ht="14.25" thickBot="1" x14ac:dyDescent="0.2">
      <c r="A945" s="96">
        <v>5208</v>
      </c>
      <c r="B945" s="96" t="s">
        <v>4232</v>
      </c>
      <c r="C945" s="96">
        <v>5208</v>
      </c>
      <c r="D945" s="97" t="s">
        <v>2978</v>
      </c>
      <c r="E945" s="97" t="s">
        <v>737</v>
      </c>
      <c r="F945" s="98" t="s">
        <v>4199</v>
      </c>
      <c r="G945" s="102" t="s">
        <v>4229</v>
      </c>
      <c r="H945" s="103" t="s">
        <v>4230</v>
      </c>
      <c r="I945" s="103" t="s">
        <v>4233</v>
      </c>
      <c r="J945" s="101"/>
      <c r="K945" s="101"/>
      <c r="L945" s="101"/>
      <c r="M945" s="101"/>
      <c r="N945" s="101"/>
      <c r="O945" s="101"/>
      <c r="P945" s="101"/>
      <c r="Q945" s="101">
        <v>1</v>
      </c>
    </row>
    <row r="946" spans="1:17" ht="14.25" thickBot="1" x14ac:dyDescent="0.2">
      <c r="A946" s="96">
        <v>5209</v>
      </c>
      <c r="B946" s="96" t="s">
        <v>2550</v>
      </c>
      <c r="C946" s="96">
        <v>5209</v>
      </c>
      <c r="D946" s="97" t="s">
        <v>2978</v>
      </c>
      <c r="E946" s="97" t="s">
        <v>737</v>
      </c>
      <c r="F946" s="98" t="s">
        <v>4199</v>
      </c>
      <c r="G946" s="102" t="s">
        <v>4229</v>
      </c>
      <c r="H946" s="103" t="s">
        <v>4230</v>
      </c>
      <c r="I946" s="103" t="s">
        <v>4234</v>
      </c>
      <c r="J946" s="101"/>
      <c r="K946" s="101"/>
      <c r="L946" s="101"/>
      <c r="M946" s="101"/>
      <c r="N946" s="101"/>
      <c r="O946" s="101"/>
      <c r="P946" s="101"/>
      <c r="Q946" s="101">
        <v>1</v>
      </c>
    </row>
    <row r="947" spans="1:17" ht="14.25" thickBot="1" x14ac:dyDescent="0.2">
      <c r="A947" s="96">
        <v>5211</v>
      </c>
      <c r="B947" s="96" t="s">
        <v>1864</v>
      </c>
      <c r="C947" s="96">
        <v>5211</v>
      </c>
      <c r="D947" s="97" t="s">
        <v>2978</v>
      </c>
      <c r="E947" s="97" t="s">
        <v>737</v>
      </c>
      <c r="F947" s="98" t="s">
        <v>4199</v>
      </c>
      <c r="G947" s="102" t="s">
        <v>4229</v>
      </c>
      <c r="H947" s="103" t="s">
        <v>4235</v>
      </c>
      <c r="I947" s="103" t="s">
        <v>4236</v>
      </c>
      <c r="J947" s="101"/>
      <c r="K947" s="101"/>
      <c r="L947" s="101"/>
      <c r="M947" s="101"/>
      <c r="N947" s="101"/>
      <c r="O947" s="101"/>
      <c r="P947" s="101"/>
      <c r="Q947" s="101">
        <v>1</v>
      </c>
    </row>
    <row r="948" spans="1:17" ht="14.25" thickBot="1" x14ac:dyDescent="0.2">
      <c r="A948" s="96">
        <v>5212</v>
      </c>
      <c r="B948" s="96" t="s">
        <v>2263</v>
      </c>
      <c r="C948" s="96">
        <v>5212</v>
      </c>
      <c r="D948" s="97" t="s">
        <v>2978</v>
      </c>
      <c r="E948" s="97" t="s">
        <v>737</v>
      </c>
      <c r="F948" s="98" t="s">
        <v>4199</v>
      </c>
      <c r="G948" s="102" t="s">
        <v>4229</v>
      </c>
      <c r="H948" s="103" t="s">
        <v>4235</v>
      </c>
      <c r="I948" s="103" t="s">
        <v>4237</v>
      </c>
      <c r="J948" s="101"/>
      <c r="K948" s="101"/>
      <c r="L948" s="101"/>
      <c r="M948" s="101"/>
      <c r="N948" s="101"/>
      <c r="O948" s="101"/>
      <c r="P948" s="101"/>
      <c r="Q948" s="101">
        <v>1</v>
      </c>
    </row>
    <row r="949" spans="1:17" ht="14.25" thickBot="1" x14ac:dyDescent="0.2">
      <c r="A949" s="96">
        <v>5213</v>
      </c>
      <c r="B949" s="96" t="s">
        <v>2551</v>
      </c>
      <c r="C949" s="96">
        <v>5213</v>
      </c>
      <c r="D949" s="97" t="s">
        <v>2978</v>
      </c>
      <c r="E949" s="97" t="s">
        <v>737</v>
      </c>
      <c r="F949" s="98" t="s">
        <v>4199</v>
      </c>
      <c r="G949" s="102" t="s">
        <v>4229</v>
      </c>
      <c r="H949" s="103" t="s">
        <v>4235</v>
      </c>
      <c r="I949" s="103" t="s">
        <v>4238</v>
      </c>
      <c r="J949" s="101"/>
      <c r="K949" s="101"/>
      <c r="L949" s="101"/>
      <c r="M949" s="101"/>
      <c r="N949" s="101"/>
      <c r="O949" s="101"/>
      <c r="P949" s="101"/>
      <c r="Q949" s="101">
        <v>1</v>
      </c>
    </row>
    <row r="950" spans="1:17" ht="14.25" thickBot="1" x14ac:dyDescent="0.2">
      <c r="A950" s="96">
        <v>5214</v>
      </c>
      <c r="B950" s="96" t="s">
        <v>2717</v>
      </c>
      <c r="C950" s="96">
        <v>5214</v>
      </c>
      <c r="D950" s="97" t="s">
        <v>2978</v>
      </c>
      <c r="E950" s="97" t="s">
        <v>737</v>
      </c>
      <c r="F950" s="98" t="s">
        <v>4199</v>
      </c>
      <c r="G950" s="102" t="s">
        <v>4229</v>
      </c>
      <c r="H950" s="103" t="s">
        <v>4235</v>
      </c>
      <c r="I950" s="103" t="s">
        <v>4239</v>
      </c>
      <c r="J950" s="101"/>
      <c r="K950" s="101"/>
      <c r="L950" s="101"/>
      <c r="M950" s="101"/>
      <c r="N950" s="101"/>
      <c r="O950" s="101"/>
      <c r="P950" s="101"/>
      <c r="Q950" s="101">
        <v>1</v>
      </c>
    </row>
    <row r="951" spans="1:17" ht="14.25" thickBot="1" x14ac:dyDescent="0.2">
      <c r="A951" s="96">
        <v>5215</v>
      </c>
      <c r="B951" s="96" t="s">
        <v>2818</v>
      </c>
      <c r="C951" s="96">
        <v>5215</v>
      </c>
      <c r="D951" s="97" t="s">
        <v>2978</v>
      </c>
      <c r="E951" s="97" t="s">
        <v>737</v>
      </c>
      <c r="F951" s="98" t="s">
        <v>4199</v>
      </c>
      <c r="G951" s="102" t="s">
        <v>4229</v>
      </c>
      <c r="H951" s="103" t="s">
        <v>4235</v>
      </c>
      <c r="I951" s="103" t="s">
        <v>4240</v>
      </c>
      <c r="J951" s="101"/>
      <c r="K951" s="101"/>
      <c r="L951" s="101"/>
      <c r="M951" s="101"/>
      <c r="N951" s="101"/>
      <c r="O951" s="101"/>
      <c r="P951" s="101"/>
      <c r="Q951" s="101">
        <v>1</v>
      </c>
    </row>
    <row r="952" spans="1:17" ht="14.25" thickBot="1" x14ac:dyDescent="0.2">
      <c r="A952" s="96">
        <v>5216</v>
      </c>
      <c r="B952" s="96" t="s">
        <v>2881</v>
      </c>
      <c r="C952" s="96">
        <v>5216</v>
      </c>
      <c r="D952" s="97" t="s">
        <v>2978</v>
      </c>
      <c r="E952" s="97" t="s">
        <v>737</v>
      </c>
      <c r="F952" s="98" t="s">
        <v>4199</v>
      </c>
      <c r="G952" s="102" t="s">
        <v>4229</v>
      </c>
      <c r="H952" s="103" t="s">
        <v>4235</v>
      </c>
      <c r="I952" s="103" t="s">
        <v>4241</v>
      </c>
      <c r="J952" s="101"/>
      <c r="K952" s="101"/>
      <c r="L952" s="101"/>
      <c r="M952" s="101"/>
      <c r="N952" s="101"/>
      <c r="O952" s="101"/>
      <c r="P952" s="101"/>
      <c r="Q952" s="101">
        <v>1</v>
      </c>
    </row>
    <row r="953" spans="1:17" ht="14.25" thickBot="1" x14ac:dyDescent="0.2">
      <c r="A953" s="96">
        <v>5219</v>
      </c>
      <c r="B953" s="96" t="s">
        <v>2924</v>
      </c>
      <c r="C953" s="96">
        <v>5219</v>
      </c>
      <c r="D953" s="97" t="s">
        <v>2978</v>
      </c>
      <c r="E953" s="97" t="s">
        <v>737</v>
      </c>
      <c r="F953" s="98" t="s">
        <v>4199</v>
      </c>
      <c r="G953" s="102" t="s">
        <v>4229</v>
      </c>
      <c r="H953" s="103" t="s">
        <v>4235</v>
      </c>
      <c r="I953" s="103" t="s">
        <v>4242</v>
      </c>
      <c r="J953" s="101"/>
      <c r="K953" s="101"/>
      <c r="L953" s="101"/>
      <c r="M953" s="101"/>
      <c r="N953" s="101"/>
      <c r="O953" s="101"/>
      <c r="P953" s="101"/>
      <c r="Q953" s="101">
        <v>1</v>
      </c>
    </row>
    <row r="954" spans="1:17" ht="14.25" thickBot="1" x14ac:dyDescent="0.2">
      <c r="A954" s="96">
        <v>5221</v>
      </c>
      <c r="B954" s="96" t="s">
        <v>1865</v>
      </c>
      <c r="C954" s="96">
        <v>5221</v>
      </c>
      <c r="D954" s="97" t="s">
        <v>2978</v>
      </c>
      <c r="E954" s="97" t="s">
        <v>737</v>
      </c>
      <c r="F954" s="98" t="s">
        <v>4199</v>
      </c>
      <c r="G954" s="102" t="s">
        <v>4229</v>
      </c>
      <c r="H954" s="103" t="s">
        <v>4243</v>
      </c>
      <c r="I954" s="103" t="s">
        <v>4244</v>
      </c>
      <c r="J954" s="101"/>
      <c r="K954" s="101"/>
      <c r="L954" s="101"/>
      <c r="M954" s="101"/>
      <c r="N954" s="101"/>
      <c r="O954" s="101"/>
      <c r="P954" s="101"/>
      <c r="Q954" s="101">
        <v>1</v>
      </c>
    </row>
    <row r="955" spans="1:17" ht="14.25" thickBot="1" x14ac:dyDescent="0.2">
      <c r="A955" s="96">
        <v>5222</v>
      </c>
      <c r="B955" s="96" t="s">
        <v>2264</v>
      </c>
      <c r="C955" s="96">
        <v>5222</v>
      </c>
      <c r="D955" s="97" t="s">
        <v>2978</v>
      </c>
      <c r="E955" s="97" t="s">
        <v>737</v>
      </c>
      <c r="F955" s="98" t="s">
        <v>4199</v>
      </c>
      <c r="G955" s="102" t="s">
        <v>4229</v>
      </c>
      <c r="H955" s="103" t="s">
        <v>4243</v>
      </c>
      <c r="I955" s="103" t="s">
        <v>4245</v>
      </c>
      <c r="J955" s="101"/>
      <c r="K955" s="101"/>
      <c r="L955" s="101"/>
      <c r="M955" s="101"/>
      <c r="N955" s="101"/>
      <c r="O955" s="101"/>
      <c r="P955" s="101"/>
      <c r="Q955" s="101">
        <v>1</v>
      </c>
    </row>
    <row r="956" spans="1:17" ht="14.25" thickBot="1" x14ac:dyDescent="0.2">
      <c r="A956" s="96">
        <v>5223</v>
      </c>
      <c r="B956" s="96" t="s">
        <v>2552</v>
      </c>
      <c r="C956" s="96">
        <v>5223</v>
      </c>
      <c r="D956" s="97" t="s">
        <v>2978</v>
      </c>
      <c r="E956" s="97" t="s">
        <v>737</v>
      </c>
      <c r="F956" s="98" t="s">
        <v>4199</v>
      </c>
      <c r="G956" s="102" t="s">
        <v>4229</v>
      </c>
      <c r="H956" s="103" t="s">
        <v>4243</v>
      </c>
      <c r="I956" s="103" t="s">
        <v>4246</v>
      </c>
      <c r="J956" s="101"/>
      <c r="K956" s="101"/>
      <c r="L956" s="101"/>
      <c r="M956" s="101"/>
      <c r="N956" s="101"/>
      <c r="O956" s="101"/>
      <c r="P956" s="101"/>
      <c r="Q956" s="101">
        <v>1</v>
      </c>
    </row>
    <row r="957" spans="1:17" ht="14.25" thickBot="1" x14ac:dyDescent="0.2">
      <c r="A957" s="96">
        <v>5224</v>
      </c>
      <c r="B957" s="96" t="s">
        <v>2718</v>
      </c>
      <c r="C957" s="96">
        <v>5224</v>
      </c>
      <c r="D957" s="97" t="s">
        <v>2978</v>
      </c>
      <c r="E957" s="97" t="s">
        <v>737</v>
      </c>
      <c r="F957" s="98" t="s">
        <v>4199</v>
      </c>
      <c r="G957" s="102" t="s">
        <v>4229</v>
      </c>
      <c r="H957" s="103" t="s">
        <v>4243</v>
      </c>
      <c r="I957" s="103" t="s">
        <v>4247</v>
      </c>
      <c r="J957" s="101"/>
      <c r="K957" s="101"/>
      <c r="L957" s="101"/>
      <c r="M957" s="101"/>
      <c r="N957" s="101"/>
      <c r="O957" s="101"/>
      <c r="P957" s="101"/>
      <c r="Q957" s="101">
        <v>1</v>
      </c>
    </row>
    <row r="958" spans="1:17" ht="14.25" thickBot="1" x14ac:dyDescent="0.2">
      <c r="A958" s="96">
        <v>5225</v>
      </c>
      <c r="B958" s="96" t="s">
        <v>2819</v>
      </c>
      <c r="C958" s="96">
        <v>5225</v>
      </c>
      <c r="D958" s="97" t="s">
        <v>2978</v>
      </c>
      <c r="E958" s="97" t="s">
        <v>737</v>
      </c>
      <c r="F958" s="98" t="s">
        <v>4199</v>
      </c>
      <c r="G958" s="102" t="s">
        <v>4229</v>
      </c>
      <c r="H958" s="103" t="s">
        <v>4243</v>
      </c>
      <c r="I958" s="103" t="s">
        <v>4248</v>
      </c>
      <c r="J958" s="101"/>
      <c r="K958" s="101"/>
      <c r="L958" s="101"/>
      <c r="M958" s="101"/>
      <c r="N958" s="101"/>
      <c r="O958" s="101"/>
      <c r="P958" s="101"/>
      <c r="Q958" s="101">
        <v>1</v>
      </c>
    </row>
    <row r="959" spans="1:17" ht="14.25" thickBot="1" x14ac:dyDescent="0.2">
      <c r="A959" s="96">
        <v>5226</v>
      </c>
      <c r="B959" s="96" t="s">
        <v>2882</v>
      </c>
      <c r="C959" s="96">
        <v>5226</v>
      </c>
      <c r="D959" s="97" t="s">
        <v>2978</v>
      </c>
      <c r="E959" s="97" t="s">
        <v>737</v>
      </c>
      <c r="F959" s="98" t="s">
        <v>4199</v>
      </c>
      <c r="G959" s="102" t="s">
        <v>4229</v>
      </c>
      <c r="H959" s="103" t="s">
        <v>4243</v>
      </c>
      <c r="I959" s="103" t="s">
        <v>4249</v>
      </c>
      <c r="J959" s="101"/>
      <c r="K959" s="101"/>
      <c r="L959" s="101"/>
      <c r="M959" s="101"/>
      <c r="N959" s="101"/>
      <c r="O959" s="101"/>
      <c r="P959" s="101"/>
      <c r="Q959" s="101">
        <v>1</v>
      </c>
    </row>
    <row r="960" spans="1:17" ht="14.25" thickBot="1" x14ac:dyDescent="0.2">
      <c r="A960" s="96">
        <v>5227</v>
      </c>
      <c r="B960" s="96" t="s">
        <v>2925</v>
      </c>
      <c r="C960" s="96">
        <v>5227</v>
      </c>
      <c r="D960" s="97" t="s">
        <v>2978</v>
      </c>
      <c r="E960" s="97" t="s">
        <v>737</v>
      </c>
      <c r="F960" s="98" t="s">
        <v>4199</v>
      </c>
      <c r="G960" s="102" t="s">
        <v>4229</v>
      </c>
      <c r="H960" s="103" t="s">
        <v>4243</v>
      </c>
      <c r="I960" s="103" t="s">
        <v>4250</v>
      </c>
      <c r="J960" s="101"/>
      <c r="K960" s="101"/>
      <c r="L960" s="101"/>
      <c r="M960" s="101"/>
      <c r="N960" s="101"/>
      <c r="O960" s="101"/>
      <c r="P960" s="101"/>
      <c r="Q960" s="101">
        <v>1</v>
      </c>
    </row>
    <row r="961" spans="1:17" ht="14.25" thickBot="1" x14ac:dyDescent="0.2">
      <c r="A961" s="96">
        <v>5229</v>
      </c>
      <c r="B961" s="96" t="s">
        <v>2954</v>
      </c>
      <c r="C961" s="96">
        <v>5229</v>
      </c>
      <c r="D961" s="97" t="s">
        <v>2978</v>
      </c>
      <c r="E961" s="97" t="s">
        <v>737</v>
      </c>
      <c r="F961" s="98" t="s">
        <v>4199</v>
      </c>
      <c r="G961" s="102" t="s">
        <v>4229</v>
      </c>
      <c r="H961" s="103" t="s">
        <v>4243</v>
      </c>
      <c r="I961" s="103" t="s">
        <v>4251</v>
      </c>
      <c r="J961" s="101"/>
      <c r="K961" s="101"/>
      <c r="L961" s="101"/>
      <c r="M961" s="101"/>
      <c r="N961" s="101"/>
      <c r="O961" s="101"/>
      <c r="P961" s="101"/>
      <c r="Q961" s="101">
        <v>1</v>
      </c>
    </row>
    <row r="962" spans="1:17" ht="14.25" thickBot="1" x14ac:dyDescent="0.2">
      <c r="A962" s="96">
        <v>5300</v>
      </c>
      <c r="B962" s="96" t="s">
        <v>1866</v>
      </c>
      <c r="C962" s="96">
        <v>5300</v>
      </c>
      <c r="D962" s="97" t="s">
        <v>721</v>
      </c>
      <c r="E962" s="97" t="s">
        <v>737</v>
      </c>
      <c r="F962" s="98" t="s">
        <v>4199</v>
      </c>
      <c r="G962" s="102" t="s">
        <v>4252</v>
      </c>
      <c r="H962" s="103" t="s">
        <v>4253</v>
      </c>
      <c r="I962" s="103" t="s">
        <v>4254</v>
      </c>
      <c r="J962" s="101"/>
      <c r="K962" s="101"/>
      <c r="L962" s="101"/>
      <c r="M962" s="101"/>
      <c r="N962" s="101"/>
      <c r="O962" s="101"/>
      <c r="P962" s="101"/>
      <c r="Q962" s="101">
        <v>1</v>
      </c>
    </row>
    <row r="963" spans="1:17" ht="14.25" thickBot="1" x14ac:dyDescent="0.2">
      <c r="A963" s="96">
        <v>5308</v>
      </c>
      <c r="B963" s="96" t="s">
        <v>4255</v>
      </c>
      <c r="C963" s="96">
        <v>5308</v>
      </c>
      <c r="D963" s="97" t="s">
        <v>721</v>
      </c>
      <c r="E963" s="97" t="s">
        <v>737</v>
      </c>
      <c r="F963" s="98" t="s">
        <v>4199</v>
      </c>
      <c r="G963" s="99" t="s">
        <v>4252</v>
      </c>
      <c r="H963" s="100" t="s">
        <v>4253</v>
      </c>
      <c r="I963" s="100" t="s">
        <v>4256</v>
      </c>
      <c r="J963" s="101"/>
      <c r="K963" s="101"/>
      <c r="L963" s="101"/>
      <c r="M963" s="101"/>
      <c r="N963" s="101"/>
      <c r="O963" s="101"/>
      <c r="P963" s="101"/>
      <c r="Q963" s="101">
        <v>1</v>
      </c>
    </row>
    <row r="964" spans="1:17" ht="14.25" thickBot="1" x14ac:dyDescent="0.2">
      <c r="A964" s="96">
        <v>5309</v>
      </c>
      <c r="B964" s="96" t="s">
        <v>2553</v>
      </c>
      <c r="C964" s="96">
        <v>5309</v>
      </c>
      <c r="D964" s="97" t="s">
        <v>721</v>
      </c>
      <c r="E964" s="97" t="s">
        <v>737</v>
      </c>
      <c r="F964" s="98" t="s">
        <v>4199</v>
      </c>
      <c r="G964" s="102" t="s">
        <v>4252</v>
      </c>
      <c r="H964" s="103" t="s">
        <v>4253</v>
      </c>
      <c r="I964" s="103" t="s">
        <v>4257</v>
      </c>
      <c r="J964" s="101"/>
      <c r="K964" s="101"/>
      <c r="L964" s="101"/>
      <c r="M964" s="101"/>
      <c r="N964" s="101"/>
      <c r="O964" s="101"/>
      <c r="P964" s="101"/>
      <c r="Q964" s="101">
        <v>1</v>
      </c>
    </row>
    <row r="965" spans="1:17" ht="14.25" thickBot="1" x14ac:dyDescent="0.2">
      <c r="A965" s="96">
        <v>5311</v>
      </c>
      <c r="B965" s="96" t="s">
        <v>1867</v>
      </c>
      <c r="C965" s="96">
        <v>5311</v>
      </c>
      <c r="D965" s="97" t="s">
        <v>860</v>
      </c>
      <c r="E965" s="97" t="s">
        <v>737</v>
      </c>
      <c r="F965" s="98" t="s">
        <v>4199</v>
      </c>
      <c r="G965" s="102" t="s">
        <v>4252</v>
      </c>
      <c r="H965" s="103" t="s">
        <v>4258</v>
      </c>
      <c r="I965" s="103" t="s">
        <v>4259</v>
      </c>
      <c r="J965" s="101"/>
      <c r="K965" s="101"/>
      <c r="L965" s="101"/>
      <c r="M965" s="101"/>
      <c r="N965" s="101"/>
      <c r="O965" s="101"/>
      <c r="P965" s="101"/>
      <c r="Q965" s="101">
        <v>1</v>
      </c>
    </row>
    <row r="966" spans="1:17" ht="14.25" thickBot="1" x14ac:dyDescent="0.2">
      <c r="A966" s="96">
        <v>5312</v>
      </c>
      <c r="B966" s="96" t="s">
        <v>2266</v>
      </c>
      <c r="C966" s="96">
        <v>5312</v>
      </c>
      <c r="D966" s="97" t="s">
        <v>721</v>
      </c>
      <c r="E966" s="97" t="s">
        <v>737</v>
      </c>
      <c r="F966" s="98" t="s">
        <v>4199</v>
      </c>
      <c r="G966" s="102" t="s">
        <v>4252</v>
      </c>
      <c r="H966" s="103" t="s">
        <v>4258</v>
      </c>
      <c r="I966" s="103" t="s">
        <v>4260</v>
      </c>
      <c r="J966" s="101"/>
      <c r="K966" s="101"/>
      <c r="L966" s="101"/>
      <c r="M966" s="101"/>
      <c r="N966" s="101"/>
      <c r="O966" s="101"/>
      <c r="P966" s="101"/>
      <c r="Q966" s="101">
        <v>1</v>
      </c>
    </row>
    <row r="967" spans="1:17" ht="14.25" thickBot="1" x14ac:dyDescent="0.2">
      <c r="A967" s="96">
        <v>5313</v>
      </c>
      <c r="B967" s="96" t="s">
        <v>2554</v>
      </c>
      <c r="C967" s="96">
        <v>5313</v>
      </c>
      <c r="D967" s="97" t="s">
        <v>721</v>
      </c>
      <c r="E967" s="97" t="s">
        <v>737</v>
      </c>
      <c r="F967" s="98" t="s">
        <v>4199</v>
      </c>
      <c r="G967" s="102" t="s">
        <v>4252</v>
      </c>
      <c r="H967" s="103" t="s">
        <v>4258</v>
      </c>
      <c r="I967" s="103" t="s">
        <v>4261</v>
      </c>
      <c r="J967" s="101"/>
      <c r="K967" s="101"/>
      <c r="L967" s="101"/>
      <c r="M967" s="101"/>
      <c r="N967" s="101"/>
      <c r="O967" s="101"/>
      <c r="P967" s="101"/>
      <c r="Q967" s="101">
        <v>1</v>
      </c>
    </row>
    <row r="968" spans="1:17" ht="14.25" thickBot="1" x14ac:dyDescent="0.2">
      <c r="A968" s="96">
        <v>5314</v>
      </c>
      <c r="B968" s="96" t="s">
        <v>2719</v>
      </c>
      <c r="C968" s="96">
        <v>5314</v>
      </c>
      <c r="D968" s="97" t="s">
        <v>721</v>
      </c>
      <c r="E968" s="97" t="s">
        <v>737</v>
      </c>
      <c r="F968" s="98" t="s">
        <v>4199</v>
      </c>
      <c r="G968" s="102" t="s">
        <v>4252</v>
      </c>
      <c r="H968" s="103" t="s">
        <v>4258</v>
      </c>
      <c r="I968" s="103" t="s">
        <v>4262</v>
      </c>
      <c r="J968" s="101"/>
      <c r="K968" s="101"/>
      <c r="L968" s="101"/>
      <c r="M968" s="101"/>
      <c r="N968" s="101"/>
      <c r="O968" s="101"/>
      <c r="P968" s="101"/>
      <c r="Q968" s="101">
        <v>1</v>
      </c>
    </row>
    <row r="969" spans="1:17" ht="14.25" thickBot="1" x14ac:dyDescent="0.2">
      <c r="A969" s="96">
        <v>5319</v>
      </c>
      <c r="B969" s="96" t="s">
        <v>2820</v>
      </c>
      <c r="C969" s="96">
        <v>5319</v>
      </c>
      <c r="D969" s="97" t="s">
        <v>721</v>
      </c>
      <c r="E969" s="97" t="s">
        <v>737</v>
      </c>
      <c r="F969" s="98" t="s">
        <v>4199</v>
      </c>
      <c r="G969" s="102" t="s">
        <v>4252</v>
      </c>
      <c r="H969" s="103" t="s">
        <v>4258</v>
      </c>
      <c r="I969" s="103" t="s">
        <v>4263</v>
      </c>
      <c r="J969" s="101"/>
      <c r="K969" s="101"/>
      <c r="L969" s="101"/>
      <c r="M969" s="101"/>
      <c r="N969" s="101"/>
      <c r="O969" s="101"/>
      <c r="P969" s="101"/>
      <c r="Q969" s="101">
        <v>1</v>
      </c>
    </row>
    <row r="970" spans="1:17" ht="14.25" thickBot="1" x14ac:dyDescent="0.2">
      <c r="A970" s="96">
        <v>5321</v>
      </c>
      <c r="B970" s="96" t="s">
        <v>1868</v>
      </c>
      <c r="C970" s="96">
        <v>5321</v>
      </c>
      <c r="D970" s="97" t="s">
        <v>721</v>
      </c>
      <c r="E970" s="97" t="s">
        <v>737</v>
      </c>
      <c r="F970" s="98" t="s">
        <v>4199</v>
      </c>
      <c r="G970" s="102" t="s">
        <v>4252</v>
      </c>
      <c r="H970" s="103" t="s">
        <v>4264</v>
      </c>
      <c r="I970" s="103" t="s">
        <v>4265</v>
      </c>
      <c r="J970" s="101"/>
      <c r="K970" s="101"/>
      <c r="L970" s="101"/>
      <c r="M970" s="101"/>
      <c r="N970" s="101"/>
      <c r="O970" s="101"/>
      <c r="P970" s="101"/>
      <c r="Q970" s="101">
        <v>1</v>
      </c>
    </row>
    <row r="971" spans="1:17" ht="14.25" thickBot="1" x14ac:dyDescent="0.2">
      <c r="A971" s="96">
        <v>5322</v>
      </c>
      <c r="B971" s="96" t="s">
        <v>2267</v>
      </c>
      <c r="C971" s="96">
        <v>5322</v>
      </c>
      <c r="D971" s="97" t="s">
        <v>721</v>
      </c>
      <c r="E971" s="97" t="s">
        <v>737</v>
      </c>
      <c r="F971" s="98" t="s">
        <v>4199</v>
      </c>
      <c r="G971" s="102" t="s">
        <v>4252</v>
      </c>
      <c r="H971" s="103" t="s">
        <v>4264</v>
      </c>
      <c r="I971" s="103" t="s">
        <v>4266</v>
      </c>
      <c r="J971" s="101"/>
      <c r="K971" s="101"/>
      <c r="L971" s="101"/>
      <c r="M971" s="101"/>
      <c r="N971" s="101"/>
      <c r="O971" s="101"/>
      <c r="P971" s="101"/>
      <c r="Q971" s="101">
        <v>1</v>
      </c>
    </row>
    <row r="972" spans="1:17" ht="14.25" thickBot="1" x14ac:dyDescent="0.2">
      <c r="A972" s="96">
        <v>5329</v>
      </c>
      <c r="B972" s="96" t="s">
        <v>2555</v>
      </c>
      <c r="C972" s="96">
        <v>5329</v>
      </c>
      <c r="D972" s="97" t="s">
        <v>721</v>
      </c>
      <c r="E972" s="97" t="s">
        <v>737</v>
      </c>
      <c r="F972" s="98" t="s">
        <v>4199</v>
      </c>
      <c r="G972" s="102" t="s">
        <v>4252</v>
      </c>
      <c r="H972" s="103" t="s">
        <v>4264</v>
      </c>
      <c r="I972" s="103" t="s">
        <v>4267</v>
      </c>
      <c r="J972" s="101"/>
      <c r="K972" s="101"/>
      <c r="L972" s="101"/>
      <c r="M972" s="101"/>
      <c r="N972" s="101"/>
      <c r="O972" s="101"/>
      <c r="P972" s="101"/>
      <c r="Q972" s="101">
        <v>1</v>
      </c>
    </row>
    <row r="973" spans="1:17" ht="14.25" thickBot="1" x14ac:dyDescent="0.2">
      <c r="A973" s="96">
        <v>5331</v>
      </c>
      <c r="B973" s="96" t="s">
        <v>1869</v>
      </c>
      <c r="C973" s="96">
        <v>5331</v>
      </c>
      <c r="D973" s="97" t="s">
        <v>721</v>
      </c>
      <c r="E973" s="97" t="s">
        <v>4268</v>
      </c>
      <c r="F973" s="98" t="s">
        <v>4199</v>
      </c>
      <c r="G973" s="102" t="s">
        <v>4252</v>
      </c>
      <c r="H973" s="103" t="s">
        <v>4269</v>
      </c>
      <c r="I973" s="103" t="s">
        <v>4270</v>
      </c>
      <c r="J973" s="101"/>
      <c r="K973" s="101"/>
      <c r="L973" s="101"/>
      <c r="M973" s="101"/>
      <c r="N973" s="101"/>
      <c r="O973" s="101"/>
      <c r="P973" s="101"/>
      <c r="Q973" s="101">
        <v>1</v>
      </c>
    </row>
    <row r="974" spans="1:17" ht="14.25" thickBot="1" x14ac:dyDescent="0.2">
      <c r="A974" s="96">
        <v>5332</v>
      </c>
      <c r="B974" s="96" t="s">
        <v>2268</v>
      </c>
      <c r="C974" s="96">
        <v>5332</v>
      </c>
      <c r="D974" s="97" t="s">
        <v>721</v>
      </c>
      <c r="E974" s="97"/>
      <c r="F974" s="98" t="s">
        <v>4199</v>
      </c>
      <c r="G974" s="102" t="s">
        <v>4252</v>
      </c>
      <c r="H974" s="103" t="s">
        <v>4269</v>
      </c>
      <c r="I974" s="103" t="s">
        <v>4271</v>
      </c>
      <c r="J974" s="101"/>
      <c r="K974" s="101"/>
      <c r="L974" s="101"/>
      <c r="M974" s="101"/>
      <c r="N974" s="101"/>
      <c r="O974" s="101"/>
      <c r="P974" s="101"/>
      <c r="Q974" s="101">
        <v>1</v>
      </c>
    </row>
    <row r="975" spans="1:17" ht="14.25" thickBot="1" x14ac:dyDescent="0.2">
      <c r="A975" s="96">
        <v>5341</v>
      </c>
      <c r="B975" s="96" t="s">
        <v>1870</v>
      </c>
      <c r="C975" s="96">
        <v>5341</v>
      </c>
      <c r="D975" s="97" t="s">
        <v>721</v>
      </c>
      <c r="E975" s="97" t="s">
        <v>737</v>
      </c>
      <c r="F975" s="98" t="s">
        <v>4199</v>
      </c>
      <c r="G975" s="102" t="s">
        <v>4252</v>
      </c>
      <c r="H975" s="103" t="s">
        <v>4272</v>
      </c>
      <c r="I975" s="103" t="s">
        <v>4273</v>
      </c>
      <c r="J975" s="101"/>
      <c r="K975" s="101"/>
      <c r="L975" s="101"/>
      <c r="M975" s="101"/>
      <c r="N975" s="101"/>
      <c r="O975" s="101"/>
      <c r="P975" s="101"/>
      <c r="Q975" s="101">
        <v>1</v>
      </c>
    </row>
    <row r="976" spans="1:17" ht="14.25" thickBot="1" x14ac:dyDescent="0.2">
      <c r="A976" s="96">
        <v>5342</v>
      </c>
      <c r="B976" s="96" t="s">
        <v>2269</v>
      </c>
      <c r="C976" s="96">
        <v>5342</v>
      </c>
      <c r="D976" s="97" t="s">
        <v>721</v>
      </c>
      <c r="E976" s="97" t="s">
        <v>737</v>
      </c>
      <c r="F976" s="98" t="s">
        <v>4199</v>
      </c>
      <c r="G976" s="102" t="s">
        <v>4252</v>
      </c>
      <c r="H976" s="103" t="s">
        <v>4272</v>
      </c>
      <c r="I976" s="103" t="s">
        <v>4274</v>
      </c>
      <c r="J976" s="101"/>
      <c r="K976" s="101"/>
      <c r="L976" s="101"/>
      <c r="M976" s="101"/>
      <c r="N976" s="101"/>
      <c r="O976" s="101"/>
      <c r="P976" s="101"/>
      <c r="Q976" s="101">
        <v>1</v>
      </c>
    </row>
    <row r="977" spans="1:17" ht="14.25" thickBot="1" x14ac:dyDescent="0.2">
      <c r="A977" s="96">
        <v>5349</v>
      </c>
      <c r="B977" s="96" t="s">
        <v>2556</v>
      </c>
      <c r="C977" s="96">
        <v>5349</v>
      </c>
      <c r="D977" s="97" t="s">
        <v>721</v>
      </c>
      <c r="E977" s="97" t="s">
        <v>737</v>
      </c>
      <c r="F977" s="98" t="s">
        <v>4199</v>
      </c>
      <c r="G977" s="102" t="s">
        <v>4252</v>
      </c>
      <c r="H977" s="103" t="s">
        <v>4272</v>
      </c>
      <c r="I977" s="103" t="s">
        <v>4275</v>
      </c>
      <c r="J977" s="101"/>
      <c r="K977" s="101"/>
      <c r="L977" s="101"/>
      <c r="M977" s="101"/>
      <c r="N977" s="101"/>
      <c r="O977" s="101"/>
      <c r="P977" s="101"/>
      <c r="Q977" s="101">
        <v>1</v>
      </c>
    </row>
    <row r="978" spans="1:17" ht="14.25" thickBot="1" x14ac:dyDescent="0.2">
      <c r="A978" s="96">
        <v>5351</v>
      </c>
      <c r="B978" s="96" t="s">
        <v>1871</v>
      </c>
      <c r="C978" s="96">
        <v>5351</v>
      </c>
      <c r="D978" s="97" t="s">
        <v>721</v>
      </c>
      <c r="E978" s="97" t="s">
        <v>737</v>
      </c>
      <c r="F978" s="98" t="s">
        <v>4199</v>
      </c>
      <c r="G978" s="102" t="s">
        <v>4252</v>
      </c>
      <c r="H978" s="103" t="s">
        <v>4276</v>
      </c>
      <c r="I978" s="103" t="s">
        <v>4277</v>
      </c>
      <c r="J978" s="101"/>
      <c r="K978" s="101"/>
      <c r="L978" s="101"/>
      <c r="M978" s="101"/>
      <c r="N978" s="101"/>
      <c r="O978" s="101"/>
      <c r="P978" s="101"/>
      <c r="Q978" s="101">
        <v>1</v>
      </c>
    </row>
    <row r="979" spans="1:17" ht="14.25" thickBot="1" x14ac:dyDescent="0.2">
      <c r="A979" s="96">
        <v>5352</v>
      </c>
      <c r="B979" s="96" t="s">
        <v>2270</v>
      </c>
      <c r="C979" s="96">
        <v>5352</v>
      </c>
      <c r="D979" s="97" t="s">
        <v>721</v>
      </c>
      <c r="E979" s="97" t="s">
        <v>737</v>
      </c>
      <c r="F979" s="98" t="s">
        <v>4199</v>
      </c>
      <c r="G979" s="102" t="s">
        <v>4252</v>
      </c>
      <c r="H979" s="103" t="s">
        <v>4276</v>
      </c>
      <c r="I979" s="103" t="s">
        <v>4278</v>
      </c>
      <c r="J979" s="101"/>
      <c r="K979" s="101"/>
      <c r="L979" s="101"/>
      <c r="M979" s="101"/>
      <c r="N979" s="101"/>
      <c r="O979" s="101"/>
      <c r="P979" s="101"/>
      <c r="Q979" s="101">
        <v>1</v>
      </c>
    </row>
    <row r="980" spans="1:17" ht="14.25" thickBot="1" x14ac:dyDescent="0.2">
      <c r="A980" s="96">
        <v>5361</v>
      </c>
      <c r="B980" s="96" t="s">
        <v>1872</v>
      </c>
      <c r="C980" s="96">
        <v>5361</v>
      </c>
      <c r="D980" s="97" t="s">
        <v>721</v>
      </c>
      <c r="E980" s="97" t="s">
        <v>737</v>
      </c>
      <c r="F980" s="98" t="s">
        <v>4199</v>
      </c>
      <c r="G980" s="102" t="s">
        <v>4252</v>
      </c>
      <c r="H980" s="103" t="s">
        <v>4279</v>
      </c>
      <c r="I980" s="103" t="s">
        <v>4280</v>
      </c>
      <c r="J980" s="101"/>
      <c r="K980" s="101"/>
      <c r="L980" s="101"/>
      <c r="M980" s="101"/>
      <c r="N980" s="101"/>
      <c r="O980" s="101"/>
      <c r="P980" s="101"/>
      <c r="Q980" s="101">
        <v>1</v>
      </c>
    </row>
    <row r="981" spans="1:17" ht="14.25" thickBot="1" x14ac:dyDescent="0.2">
      <c r="A981" s="96">
        <v>5362</v>
      </c>
      <c r="B981" s="96" t="s">
        <v>2271</v>
      </c>
      <c r="C981" s="96">
        <v>5362</v>
      </c>
      <c r="D981" s="97" t="s">
        <v>721</v>
      </c>
      <c r="E981" s="97" t="s">
        <v>737</v>
      </c>
      <c r="F981" s="98" t="s">
        <v>4199</v>
      </c>
      <c r="G981" s="102" t="s">
        <v>4252</v>
      </c>
      <c r="H981" s="103" t="s">
        <v>4279</v>
      </c>
      <c r="I981" s="103" t="s">
        <v>4281</v>
      </c>
      <c r="J981" s="101"/>
      <c r="K981" s="101"/>
      <c r="L981" s="101"/>
      <c r="M981" s="101"/>
      <c r="N981" s="101"/>
      <c r="O981" s="101"/>
      <c r="P981" s="101"/>
      <c r="Q981" s="101">
        <v>1</v>
      </c>
    </row>
    <row r="982" spans="1:17" ht="14.25" thickBot="1" x14ac:dyDescent="0.2">
      <c r="A982" s="96">
        <v>5363</v>
      </c>
      <c r="B982" s="96" t="s">
        <v>2557</v>
      </c>
      <c r="C982" s="96">
        <v>5363</v>
      </c>
      <c r="D982" s="97" t="s">
        <v>721</v>
      </c>
      <c r="E982" s="97" t="s">
        <v>737</v>
      </c>
      <c r="F982" s="98" t="s">
        <v>4199</v>
      </c>
      <c r="G982" s="102" t="s">
        <v>4252</v>
      </c>
      <c r="H982" s="103" t="s">
        <v>4279</v>
      </c>
      <c r="I982" s="103" t="s">
        <v>4282</v>
      </c>
      <c r="J982" s="101"/>
      <c r="K982" s="101"/>
      <c r="L982" s="101"/>
      <c r="M982" s="101"/>
      <c r="N982" s="101"/>
      <c r="O982" s="101"/>
      <c r="P982" s="101"/>
      <c r="Q982" s="101">
        <v>1</v>
      </c>
    </row>
    <row r="983" spans="1:17" ht="14.25" thickBot="1" x14ac:dyDescent="0.2">
      <c r="A983" s="96">
        <v>5364</v>
      </c>
      <c r="B983" s="96" t="s">
        <v>2720</v>
      </c>
      <c r="C983" s="96">
        <v>5364</v>
      </c>
      <c r="D983" s="97" t="s">
        <v>721</v>
      </c>
      <c r="E983" s="97" t="s">
        <v>737</v>
      </c>
      <c r="F983" s="98" t="s">
        <v>4199</v>
      </c>
      <c r="G983" s="102" t="s">
        <v>4252</v>
      </c>
      <c r="H983" s="103" t="s">
        <v>4279</v>
      </c>
      <c r="I983" s="103" t="s">
        <v>4283</v>
      </c>
      <c r="J983" s="101"/>
      <c r="K983" s="101"/>
      <c r="L983" s="101"/>
      <c r="M983" s="101"/>
      <c r="N983" s="101"/>
      <c r="O983" s="101"/>
      <c r="P983" s="101"/>
      <c r="Q983" s="101">
        <v>1</v>
      </c>
    </row>
    <row r="984" spans="1:17" ht="14.25" thickBot="1" x14ac:dyDescent="0.2">
      <c r="A984" s="96">
        <v>5369</v>
      </c>
      <c r="B984" s="96" t="s">
        <v>2821</v>
      </c>
      <c r="C984" s="96">
        <v>5369</v>
      </c>
      <c r="D984" s="97" t="s">
        <v>721</v>
      </c>
      <c r="E984" s="97" t="s">
        <v>737</v>
      </c>
      <c r="F984" s="98" t="s">
        <v>4199</v>
      </c>
      <c r="G984" s="102" t="s">
        <v>4252</v>
      </c>
      <c r="H984" s="103" t="s">
        <v>4279</v>
      </c>
      <c r="I984" s="103" t="s">
        <v>4284</v>
      </c>
      <c r="J984" s="101"/>
      <c r="K984" s="101"/>
      <c r="L984" s="101"/>
      <c r="M984" s="101"/>
      <c r="N984" s="101"/>
      <c r="O984" s="101"/>
      <c r="P984" s="101"/>
      <c r="Q984" s="101">
        <v>1</v>
      </c>
    </row>
    <row r="985" spans="1:17" ht="14.25" thickBot="1" x14ac:dyDescent="0.2">
      <c r="A985" s="96">
        <v>5400</v>
      </c>
      <c r="B985" s="96" t="s">
        <v>1873</v>
      </c>
      <c r="C985" s="96">
        <v>5400</v>
      </c>
      <c r="D985" s="97" t="s">
        <v>721</v>
      </c>
      <c r="E985" s="97" t="s">
        <v>737</v>
      </c>
      <c r="F985" s="98" t="s">
        <v>4199</v>
      </c>
      <c r="G985" s="102" t="s">
        <v>4285</v>
      </c>
      <c r="H985" s="103" t="s">
        <v>4286</v>
      </c>
      <c r="I985" s="103" t="s">
        <v>4287</v>
      </c>
      <c r="J985" s="101"/>
      <c r="K985" s="101"/>
      <c r="L985" s="101"/>
      <c r="M985" s="101"/>
      <c r="N985" s="101"/>
      <c r="O985" s="101"/>
      <c r="P985" s="101"/>
      <c r="Q985" s="101">
        <v>1</v>
      </c>
    </row>
    <row r="986" spans="1:17" ht="14.25" thickBot="1" x14ac:dyDescent="0.2">
      <c r="A986" s="96">
        <v>5408</v>
      </c>
      <c r="B986" s="96" t="s">
        <v>4288</v>
      </c>
      <c r="C986" s="96">
        <v>5408</v>
      </c>
      <c r="D986" s="97" t="s">
        <v>721</v>
      </c>
      <c r="E986" s="97" t="s">
        <v>737</v>
      </c>
      <c r="F986" s="98" t="s">
        <v>4199</v>
      </c>
      <c r="G986" s="102" t="s">
        <v>4285</v>
      </c>
      <c r="H986" s="103" t="s">
        <v>4286</v>
      </c>
      <c r="I986" s="103" t="s">
        <v>4289</v>
      </c>
      <c r="J986" s="101"/>
      <c r="K986" s="101"/>
      <c r="L986" s="101"/>
      <c r="M986" s="101"/>
      <c r="N986" s="101"/>
      <c r="O986" s="101"/>
      <c r="P986" s="101"/>
      <c r="Q986" s="101">
        <v>1</v>
      </c>
    </row>
    <row r="987" spans="1:17" ht="14.25" thickBot="1" x14ac:dyDescent="0.2">
      <c r="A987" s="96">
        <v>5409</v>
      </c>
      <c r="B987" s="96" t="s">
        <v>2558</v>
      </c>
      <c r="C987" s="96">
        <v>5409</v>
      </c>
      <c r="D987" s="97" t="s">
        <v>721</v>
      </c>
      <c r="E987" s="97" t="s">
        <v>737</v>
      </c>
      <c r="F987" s="98" t="s">
        <v>4199</v>
      </c>
      <c r="G987" s="102" t="s">
        <v>4285</v>
      </c>
      <c r="H987" s="103" t="s">
        <v>4286</v>
      </c>
      <c r="I987" s="103" t="s">
        <v>4290</v>
      </c>
      <c r="J987" s="101"/>
      <c r="K987" s="101"/>
      <c r="L987" s="101"/>
      <c r="M987" s="101"/>
      <c r="N987" s="101"/>
      <c r="O987" s="101"/>
      <c r="P987" s="101"/>
      <c r="Q987" s="101">
        <v>1</v>
      </c>
    </row>
    <row r="988" spans="1:17" ht="14.25" thickBot="1" x14ac:dyDescent="0.2">
      <c r="A988" s="96">
        <v>5411</v>
      </c>
      <c r="B988" s="96" t="s">
        <v>1874</v>
      </c>
      <c r="C988" s="96">
        <v>5411</v>
      </c>
      <c r="D988" s="97" t="s">
        <v>721</v>
      </c>
      <c r="E988" s="97" t="s">
        <v>737</v>
      </c>
      <c r="F988" s="98" t="s">
        <v>4199</v>
      </c>
      <c r="G988" s="102" t="s">
        <v>4285</v>
      </c>
      <c r="H988" s="103" t="s">
        <v>4291</v>
      </c>
      <c r="I988" s="103" t="s">
        <v>4292</v>
      </c>
      <c r="J988" s="101"/>
      <c r="K988" s="101"/>
      <c r="L988" s="101"/>
      <c r="M988" s="101"/>
      <c r="N988" s="101"/>
      <c r="O988" s="101"/>
      <c r="P988" s="101"/>
      <c r="Q988" s="101">
        <v>1</v>
      </c>
    </row>
    <row r="989" spans="1:17" ht="14.25" thickBot="1" x14ac:dyDescent="0.2">
      <c r="A989" s="96">
        <v>5412</v>
      </c>
      <c r="B989" s="96" t="s">
        <v>2273</v>
      </c>
      <c r="C989" s="96">
        <v>5412</v>
      </c>
      <c r="D989" s="97" t="s">
        <v>721</v>
      </c>
      <c r="E989" s="97" t="s">
        <v>737</v>
      </c>
      <c r="F989" s="98" t="s">
        <v>4199</v>
      </c>
      <c r="G989" s="102" t="s">
        <v>4285</v>
      </c>
      <c r="H989" s="103" t="s">
        <v>4291</v>
      </c>
      <c r="I989" s="103" t="s">
        <v>4293</v>
      </c>
      <c r="J989" s="101"/>
      <c r="K989" s="101"/>
      <c r="L989" s="101"/>
      <c r="M989" s="101"/>
      <c r="N989" s="101"/>
      <c r="O989" s="101"/>
      <c r="P989" s="101"/>
      <c r="Q989" s="101">
        <v>1</v>
      </c>
    </row>
    <row r="990" spans="1:17" ht="14.25" thickBot="1" x14ac:dyDescent="0.2">
      <c r="A990" s="96">
        <v>5413</v>
      </c>
      <c r="B990" s="96" t="s">
        <v>2559</v>
      </c>
      <c r="C990" s="96">
        <v>5413</v>
      </c>
      <c r="D990" s="97" t="s">
        <v>721</v>
      </c>
      <c r="E990" s="97" t="s">
        <v>737</v>
      </c>
      <c r="F990" s="98" t="s">
        <v>4199</v>
      </c>
      <c r="G990" s="99" t="s">
        <v>4285</v>
      </c>
      <c r="H990" s="100" t="s">
        <v>4291</v>
      </c>
      <c r="I990" s="100" t="s">
        <v>4294</v>
      </c>
      <c r="J990" s="101"/>
      <c r="K990" s="101"/>
      <c r="L990" s="101"/>
      <c r="M990" s="101"/>
      <c r="N990" s="101"/>
      <c r="O990" s="101"/>
      <c r="P990" s="101"/>
      <c r="Q990" s="101">
        <v>1</v>
      </c>
    </row>
    <row r="991" spans="1:17" ht="14.25" thickBot="1" x14ac:dyDescent="0.2">
      <c r="A991" s="96">
        <v>5414</v>
      </c>
      <c r="B991" s="96" t="s">
        <v>2721</v>
      </c>
      <c r="C991" s="96">
        <v>5414</v>
      </c>
      <c r="D991" s="97" t="s">
        <v>721</v>
      </c>
      <c r="E991" s="97" t="s">
        <v>737</v>
      </c>
      <c r="F991" s="98" t="s">
        <v>4199</v>
      </c>
      <c r="G991" s="102" t="s">
        <v>4285</v>
      </c>
      <c r="H991" s="103" t="s">
        <v>4291</v>
      </c>
      <c r="I991" s="103" t="s">
        <v>4295</v>
      </c>
      <c r="J991" s="101"/>
      <c r="K991" s="101"/>
      <c r="L991" s="101"/>
      <c r="M991" s="101"/>
      <c r="N991" s="101"/>
      <c r="O991" s="101"/>
      <c r="P991" s="101"/>
      <c r="Q991" s="101">
        <v>1</v>
      </c>
    </row>
    <row r="992" spans="1:17" ht="14.25" thickBot="1" x14ac:dyDescent="0.2">
      <c r="A992" s="96">
        <v>5419</v>
      </c>
      <c r="B992" s="96" t="s">
        <v>2822</v>
      </c>
      <c r="C992" s="96">
        <v>5419</v>
      </c>
      <c r="D992" s="97" t="s">
        <v>721</v>
      </c>
      <c r="E992" s="97" t="s">
        <v>737</v>
      </c>
      <c r="F992" s="98" t="s">
        <v>4199</v>
      </c>
      <c r="G992" s="102" t="s">
        <v>4285</v>
      </c>
      <c r="H992" s="103" t="s">
        <v>4291</v>
      </c>
      <c r="I992" s="103" t="s">
        <v>4296</v>
      </c>
      <c r="J992" s="101"/>
      <c r="K992" s="101"/>
      <c r="L992" s="101"/>
      <c r="M992" s="101"/>
      <c r="N992" s="101"/>
      <c r="O992" s="101"/>
      <c r="P992" s="101"/>
      <c r="Q992" s="101">
        <v>1</v>
      </c>
    </row>
    <row r="993" spans="1:17" ht="14.25" thickBot="1" x14ac:dyDescent="0.2">
      <c r="A993" s="96">
        <v>5421</v>
      </c>
      <c r="B993" s="96" t="s">
        <v>1875</v>
      </c>
      <c r="C993" s="96">
        <v>5421</v>
      </c>
      <c r="D993" s="97" t="s">
        <v>721</v>
      </c>
      <c r="E993" s="97" t="s">
        <v>737</v>
      </c>
      <c r="F993" s="98" t="s">
        <v>4199</v>
      </c>
      <c r="G993" s="102" t="s">
        <v>4285</v>
      </c>
      <c r="H993" s="103" t="s">
        <v>4297</v>
      </c>
      <c r="I993" s="103" t="s">
        <v>4298</v>
      </c>
      <c r="J993" s="101"/>
      <c r="K993" s="101"/>
      <c r="L993" s="101"/>
      <c r="M993" s="101"/>
      <c r="N993" s="101"/>
      <c r="O993" s="101"/>
      <c r="P993" s="101"/>
      <c r="Q993" s="101">
        <v>1</v>
      </c>
    </row>
    <row r="994" spans="1:17" ht="14.25" thickBot="1" x14ac:dyDescent="0.2">
      <c r="A994" s="96">
        <v>5422</v>
      </c>
      <c r="B994" s="96" t="s">
        <v>2274</v>
      </c>
      <c r="C994" s="96">
        <v>5422</v>
      </c>
      <c r="D994" s="97" t="s">
        <v>721</v>
      </c>
      <c r="E994" s="97" t="s">
        <v>737</v>
      </c>
      <c r="F994" s="98" t="s">
        <v>4199</v>
      </c>
      <c r="G994" s="102" t="s">
        <v>4285</v>
      </c>
      <c r="H994" s="103" t="s">
        <v>4297</v>
      </c>
      <c r="I994" s="103" t="s">
        <v>4299</v>
      </c>
      <c r="J994" s="101"/>
      <c r="K994" s="101"/>
      <c r="L994" s="101"/>
      <c r="M994" s="101"/>
      <c r="N994" s="101"/>
      <c r="O994" s="101"/>
      <c r="P994" s="101"/>
      <c r="Q994" s="101">
        <v>1</v>
      </c>
    </row>
    <row r="995" spans="1:17" ht="14.25" thickBot="1" x14ac:dyDescent="0.2">
      <c r="A995" s="96">
        <v>5423</v>
      </c>
      <c r="B995" s="96" t="s">
        <v>2560</v>
      </c>
      <c r="C995" s="96">
        <v>5423</v>
      </c>
      <c r="D995" s="97" t="s">
        <v>721</v>
      </c>
      <c r="E995" s="97" t="s">
        <v>737</v>
      </c>
      <c r="F995" s="98" t="s">
        <v>4199</v>
      </c>
      <c r="G995" s="102" t="s">
        <v>4285</v>
      </c>
      <c r="H995" s="103" t="s">
        <v>4297</v>
      </c>
      <c r="I995" s="103" t="s">
        <v>4300</v>
      </c>
      <c r="J995" s="101"/>
      <c r="K995" s="101"/>
      <c r="L995" s="101"/>
      <c r="M995" s="101"/>
      <c r="N995" s="101"/>
      <c r="O995" s="101"/>
      <c r="P995" s="101"/>
      <c r="Q995" s="101">
        <v>1</v>
      </c>
    </row>
    <row r="996" spans="1:17" ht="14.25" thickBot="1" x14ac:dyDescent="0.2">
      <c r="A996" s="96">
        <v>5431</v>
      </c>
      <c r="B996" s="96" t="s">
        <v>1876</v>
      </c>
      <c r="C996" s="96">
        <v>5431</v>
      </c>
      <c r="D996" s="97" t="s">
        <v>721</v>
      </c>
      <c r="E996" s="97" t="s">
        <v>737</v>
      </c>
      <c r="F996" s="98" t="s">
        <v>4199</v>
      </c>
      <c r="G996" s="102" t="s">
        <v>4285</v>
      </c>
      <c r="H996" s="103" t="s">
        <v>4301</v>
      </c>
      <c r="I996" s="103" t="s">
        <v>4302</v>
      </c>
      <c r="J996" s="101"/>
      <c r="K996" s="101"/>
      <c r="L996" s="101"/>
      <c r="M996" s="101"/>
      <c r="N996" s="101"/>
      <c r="O996" s="101"/>
      <c r="P996" s="101"/>
      <c r="Q996" s="101">
        <v>1</v>
      </c>
    </row>
    <row r="997" spans="1:17" ht="14.25" thickBot="1" x14ac:dyDescent="0.2">
      <c r="A997" s="96">
        <v>5432</v>
      </c>
      <c r="B997" s="96" t="s">
        <v>2275</v>
      </c>
      <c r="C997" s="96">
        <v>5432</v>
      </c>
      <c r="D997" s="97" t="s">
        <v>721</v>
      </c>
      <c r="E997" s="97" t="s">
        <v>737</v>
      </c>
      <c r="F997" s="98" t="s">
        <v>4199</v>
      </c>
      <c r="G997" s="102" t="s">
        <v>4285</v>
      </c>
      <c r="H997" s="103" t="s">
        <v>4301</v>
      </c>
      <c r="I997" s="103" t="s">
        <v>4303</v>
      </c>
      <c r="J997" s="101"/>
      <c r="K997" s="101"/>
      <c r="L997" s="101"/>
      <c r="M997" s="101"/>
      <c r="N997" s="101"/>
      <c r="O997" s="101"/>
      <c r="P997" s="101"/>
      <c r="Q997" s="101">
        <v>1</v>
      </c>
    </row>
    <row r="998" spans="1:17" ht="14.25" thickBot="1" x14ac:dyDescent="0.2">
      <c r="A998" s="96">
        <v>5491</v>
      </c>
      <c r="B998" s="96" t="s">
        <v>1877</v>
      </c>
      <c r="C998" s="96">
        <v>5491</v>
      </c>
      <c r="D998" s="97" t="s">
        <v>721</v>
      </c>
      <c r="E998" s="97" t="s">
        <v>737</v>
      </c>
      <c r="F998" s="98" t="s">
        <v>4199</v>
      </c>
      <c r="G998" s="102" t="s">
        <v>4285</v>
      </c>
      <c r="H998" s="103" t="s">
        <v>4304</v>
      </c>
      <c r="I998" s="103" t="s">
        <v>4305</v>
      </c>
      <c r="J998" s="101"/>
      <c r="K998" s="101"/>
      <c r="L998" s="101"/>
      <c r="M998" s="101"/>
      <c r="N998" s="101"/>
      <c r="O998" s="101"/>
      <c r="P998" s="101"/>
      <c r="Q998" s="101">
        <v>1</v>
      </c>
    </row>
    <row r="999" spans="1:17" ht="14.25" thickBot="1" x14ac:dyDescent="0.2">
      <c r="A999" s="96">
        <v>5492</v>
      </c>
      <c r="B999" s="96" t="s">
        <v>2276</v>
      </c>
      <c r="C999" s="96">
        <v>5492</v>
      </c>
      <c r="D999" s="97" t="s">
        <v>721</v>
      </c>
      <c r="E999" s="97" t="s">
        <v>737</v>
      </c>
      <c r="F999" s="98" t="s">
        <v>4199</v>
      </c>
      <c r="G999" s="102" t="s">
        <v>4285</v>
      </c>
      <c r="H999" s="103" t="s">
        <v>4304</v>
      </c>
      <c r="I999" s="103" t="s">
        <v>4306</v>
      </c>
      <c r="J999" s="101"/>
      <c r="K999" s="101"/>
      <c r="L999" s="101"/>
      <c r="M999" s="101"/>
      <c r="N999" s="101"/>
      <c r="O999" s="101"/>
      <c r="P999" s="101"/>
      <c r="Q999" s="101">
        <v>1</v>
      </c>
    </row>
    <row r="1000" spans="1:17" ht="14.25" thickBot="1" x14ac:dyDescent="0.2">
      <c r="A1000" s="96">
        <v>5493</v>
      </c>
      <c r="B1000" s="96" t="s">
        <v>2561</v>
      </c>
      <c r="C1000" s="96">
        <v>5493</v>
      </c>
      <c r="D1000" s="97" t="s">
        <v>856</v>
      </c>
      <c r="E1000" s="97" t="s">
        <v>737</v>
      </c>
      <c r="F1000" s="98" t="s">
        <v>4199</v>
      </c>
      <c r="G1000" s="102" t="s">
        <v>4285</v>
      </c>
      <c r="H1000" s="103" t="s">
        <v>4304</v>
      </c>
      <c r="I1000" s="103" t="s">
        <v>4307</v>
      </c>
      <c r="J1000" s="101"/>
      <c r="K1000" s="101"/>
      <c r="L1000" s="101"/>
      <c r="M1000" s="101"/>
      <c r="N1000" s="101"/>
      <c r="O1000" s="101"/>
      <c r="P1000" s="101"/>
      <c r="Q1000" s="101">
        <v>1</v>
      </c>
    </row>
    <row r="1001" spans="1:17" ht="14.25" thickBot="1" x14ac:dyDescent="0.2">
      <c r="A1001" s="96">
        <v>5500</v>
      </c>
      <c r="B1001" s="96" t="s">
        <v>1878</v>
      </c>
      <c r="C1001" s="96">
        <v>5500</v>
      </c>
      <c r="D1001" s="97" t="s">
        <v>721</v>
      </c>
      <c r="E1001" s="97" t="s">
        <v>737</v>
      </c>
      <c r="F1001" s="98" t="s">
        <v>4199</v>
      </c>
      <c r="G1001" s="102" t="s">
        <v>4308</v>
      </c>
      <c r="H1001" s="103" t="s">
        <v>4309</v>
      </c>
      <c r="I1001" s="103" t="s">
        <v>4310</v>
      </c>
      <c r="J1001" s="101"/>
      <c r="K1001" s="101"/>
      <c r="L1001" s="101"/>
      <c r="M1001" s="101"/>
      <c r="N1001" s="101"/>
      <c r="O1001" s="101"/>
      <c r="P1001" s="101"/>
      <c r="Q1001" s="101">
        <v>1</v>
      </c>
    </row>
    <row r="1002" spans="1:17" ht="14.25" thickBot="1" x14ac:dyDescent="0.2">
      <c r="A1002" s="96">
        <v>5508</v>
      </c>
      <c r="B1002" s="96" t="s">
        <v>4311</v>
      </c>
      <c r="C1002" s="96">
        <v>5508</v>
      </c>
      <c r="D1002" s="97" t="s">
        <v>721</v>
      </c>
      <c r="E1002" s="97" t="s">
        <v>737</v>
      </c>
      <c r="F1002" s="98" t="s">
        <v>4199</v>
      </c>
      <c r="G1002" s="102" t="s">
        <v>4308</v>
      </c>
      <c r="H1002" s="103" t="s">
        <v>4309</v>
      </c>
      <c r="I1002" s="103" t="s">
        <v>4312</v>
      </c>
      <c r="J1002" s="101"/>
      <c r="K1002" s="101"/>
      <c r="L1002" s="101"/>
      <c r="M1002" s="101"/>
      <c r="N1002" s="101"/>
      <c r="O1002" s="101"/>
      <c r="P1002" s="101"/>
      <c r="Q1002" s="101">
        <v>1</v>
      </c>
    </row>
    <row r="1003" spans="1:17" ht="14.25" thickBot="1" x14ac:dyDescent="0.2">
      <c r="A1003" s="96">
        <v>5509</v>
      </c>
      <c r="B1003" s="96" t="s">
        <v>2562</v>
      </c>
      <c r="C1003" s="96">
        <v>5509</v>
      </c>
      <c r="D1003" s="97" t="s">
        <v>721</v>
      </c>
      <c r="E1003" s="97" t="s">
        <v>737</v>
      </c>
      <c r="F1003" s="98" t="s">
        <v>4199</v>
      </c>
      <c r="G1003" s="102" t="s">
        <v>4308</v>
      </c>
      <c r="H1003" s="103" t="s">
        <v>4309</v>
      </c>
      <c r="I1003" s="103" t="s">
        <v>4313</v>
      </c>
      <c r="J1003" s="101"/>
      <c r="K1003" s="101"/>
      <c r="L1003" s="101"/>
      <c r="M1003" s="101"/>
      <c r="N1003" s="101"/>
      <c r="O1003" s="101"/>
      <c r="P1003" s="101"/>
      <c r="Q1003" s="101">
        <v>1</v>
      </c>
    </row>
    <row r="1004" spans="1:17" ht="14.25" thickBot="1" x14ac:dyDescent="0.2">
      <c r="A1004" s="96">
        <v>5511</v>
      </c>
      <c r="B1004" s="96" t="s">
        <v>1879</v>
      </c>
      <c r="C1004" s="96">
        <v>5511</v>
      </c>
      <c r="D1004" s="97" t="s">
        <v>721</v>
      </c>
      <c r="E1004" s="97" t="s">
        <v>737</v>
      </c>
      <c r="F1004" s="98" t="s">
        <v>4199</v>
      </c>
      <c r="G1004" s="102" t="s">
        <v>4308</v>
      </c>
      <c r="H1004" s="103" t="s">
        <v>4314</v>
      </c>
      <c r="I1004" s="103" t="s">
        <v>4315</v>
      </c>
      <c r="J1004" s="101"/>
      <c r="K1004" s="101"/>
      <c r="L1004" s="101"/>
      <c r="M1004" s="101"/>
      <c r="N1004" s="101"/>
      <c r="O1004" s="101"/>
      <c r="P1004" s="101"/>
      <c r="Q1004" s="101">
        <v>1</v>
      </c>
    </row>
    <row r="1005" spans="1:17" ht="14.25" thickBot="1" x14ac:dyDescent="0.2">
      <c r="A1005" s="96">
        <v>5512</v>
      </c>
      <c r="B1005" s="96" t="s">
        <v>2278</v>
      </c>
      <c r="C1005" s="96">
        <v>5512</v>
      </c>
      <c r="D1005" s="97" t="s">
        <v>721</v>
      </c>
      <c r="E1005" s="97" t="s">
        <v>737</v>
      </c>
      <c r="F1005" s="98" t="s">
        <v>4199</v>
      </c>
      <c r="G1005" s="102" t="s">
        <v>4308</v>
      </c>
      <c r="H1005" s="103" t="s">
        <v>4314</v>
      </c>
      <c r="I1005" s="103" t="s">
        <v>4316</v>
      </c>
      <c r="J1005" s="101"/>
      <c r="K1005" s="101"/>
      <c r="L1005" s="101"/>
      <c r="M1005" s="101"/>
      <c r="N1005" s="101"/>
      <c r="O1005" s="101"/>
      <c r="P1005" s="101"/>
      <c r="Q1005" s="101">
        <v>1</v>
      </c>
    </row>
    <row r="1006" spans="1:17" ht="14.25" thickBot="1" x14ac:dyDescent="0.2">
      <c r="A1006" s="96">
        <v>5513</v>
      </c>
      <c r="B1006" s="96" t="s">
        <v>2563</v>
      </c>
      <c r="C1006" s="96">
        <v>5513</v>
      </c>
      <c r="D1006" s="97" t="s">
        <v>721</v>
      </c>
      <c r="E1006" s="97" t="s">
        <v>737</v>
      </c>
      <c r="F1006" s="98" t="s">
        <v>4199</v>
      </c>
      <c r="G1006" s="102" t="s">
        <v>4308</v>
      </c>
      <c r="H1006" s="103" t="s">
        <v>4314</v>
      </c>
      <c r="I1006" s="103" t="s">
        <v>4317</v>
      </c>
      <c r="J1006" s="101"/>
      <c r="K1006" s="101"/>
      <c r="L1006" s="101"/>
      <c r="M1006" s="101"/>
      <c r="N1006" s="101"/>
      <c r="O1006" s="101"/>
      <c r="P1006" s="101"/>
      <c r="Q1006" s="101">
        <v>1</v>
      </c>
    </row>
    <row r="1007" spans="1:17" ht="14.25" thickBot="1" x14ac:dyDescent="0.2">
      <c r="A1007" s="96">
        <v>5514</v>
      </c>
      <c r="B1007" s="96" t="s">
        <v>2722</v>
      </c>
      <c r="C1007" s="96">
        <v>5514</v>
      </c>
      <c r="D1007" s="97" t="s">
        <v>721</v>
      </c>
      <c r="E1007" s="97" t="s">
        <v>737</v>
      </c>
      <c r="F1007" s="98" t="s">
        <v>4199</v>
      </c>
      <c r="G1007" s="102" t="s">
        <v>4308</v>
      </c>
      <c r="H1007" s="103" t="s">
        <v>4314</v>
      </c>
      <c r="I1007" s="103" t="s">
        <v>4318</v>
      </c>
      <c r="J1007" s="101"/>
      <c r="K1007" s="101"/>
      <c r="L1007" s="101"/>
      <c r="M1007" s="101"/>
      <c r="N1007" s="101"/>
      <c r="O1007" s="101"/>
      <c r="P1007" s="101"/>
      <c r="Q1007" s="101">
        <v>1</v>
      </c>
    </row>
    <row r="1008" spans="1:17" ht="14.25" thickBot="1" x14ac:dyDescent="0.2">
      <c r="A1008" s="96">
        <v>5515</v>
      </c>
      <c r="B1008" s="96" t="s">
        <v>2823</v>
      </c>
      <c r="C1008" s="96">
        <v>5515</v>
      </c>
      <c r="D1008" s="97" t="s">
        <v>721</v>
      </c>
      <c r="E1008" s="97" t="s">
        <v>737</v>
      </c>
      <c r="F1008" s="98" t="s">
        <v>4199</v>
      </c>
      <c r="G1008" s="102" t="s">
        <v>4308</v>
      </c>
      <c r="H1008" s="103" t="s">
        <v>4314</v>
      </c>
      <c r="I1008" s="103" t="s">
        <v>4319</v>
      </c>
      <c r="J1008" s="101"/>
      <c r="K1008" s="101"/>
      <c r="L1008" s="101"/>
      <c r="M1008" s="101"/>
      <c r="N1008" s="101"/>
      <c r="O1008" s="101"/>
      <c r="P1008" s="101"/>
      <c r="Q1008" s="101">
        <v>1</v>
      </c>
    </row>
    <row r="1009" spans="1:17" ht="14.25" thickBot="1" x14ac:dyDescent="0.2">
      <c r="A1009" s="96">
        <v>5519</v>
      </c>
      <c r="B1009" s="96" t="s">
        <v>2883</v>
      </c>
      <c r="C1009" s="96">
        <v>5519</v>
      </c>
      <c r="D1009" s="97" t="s">
        <v>721</v>
      </c>
      <c r="E1009" s="97" t="s">
        <v>737</v>
      </c>
      <c r="F1009" s="98" t="s">
        <v>4199</v>
      </c>
      <c r="G1009" s="102" t="s">
        <v>4308</v>
      </c>
      <c r="H1009" s="103" t="s">
        <v>4314</v>
      </c>
      <c r="I1009" s="103" t="s">
        <v>4320</v>
      </c>
      <c r="J1009" s="101"/>
      <c r="K1009" s="101"/>
      <c r="L1009" s="101"/>
      <c r="M1009" s="101"/>
      <c r="N1009" s="101"/>
      <c r="O1009" s="101"/>
      <c r="P1009" s="101"/>
      <c r="Q1009" s="101">
        <v>1</v>
      </c>
    </row>
    <row r="1010" spans="1:17" ht="14.25" thickBot="1" x14ac:dyDescent="0.2">
      <c r="A1010" s="96">
        <v>5521</v>
      </c>
      <c r="B1010" s="96" t="s">
        <v>1880</v>
      </c>
      <c r="C1010" s="96">
        <v>5521</v>
      </c>
      <c r="D1010" s="97" t="s">
        <v>860</v>
      </c>
      <c r="E1010" s="97" t="s">
        <v>737</v>
      </c>
      <c r="F1010" s="98" t="s">
        <v>4199</v>
      </c>
      <c r="G1010" s="102" t="s">
        <v>4308</v>
      </c>
      <c r="H1010" s="103" t="s">
        <v>4321</v>
      </c>
      <c r="I1010" s="103" t="s">
        <v>4322</v>
      </c>
      <c r="J1010" s="101"/>
      <c r="K1010" s="101"/>
      <c r="L1010" s="101"/>
      <c r="M1010" s="101"/>
      <c r="N1010" s="101"/>
      <c r="O1010" s="101"/>
      <c r="P1010" s="101"/>
      <c r="Q1010" s="101">
        <v>1</v>
      </c>
    </row>
    <row r="1011" spans="1:17" ht="14.25" thickBot="1" x14ac:dyDescent="0.2">
      <c r="A1011" s="96">
        <v>5522</v>
      </c>
      <c r="B1011" s="96" t="s">
        <v>2279</v>
      </c>
      <c r="C1011" s="96">
        <v>5522</v>
      </c>
      <c r="D1011" s="97" t="s">
        <v>3820</v>
      </c>
      <c r="E1011" s="97" t="s">
        <v>737</v>
      </c>
      <c r="F1011" s="98" t="s">
        <v>4199</v>
      </c>
      <c r="G1011" s="102" t="s">
        <v>4308</v>
      </c>
      <c r="H1011" s="103" t="s">
        <v>4321</v>
      </c>
      <c r="I1011" s="103" t="s">
        <v>4323</v>
      </c>
      <c r="J1011" s="101"/>
      <c r="K1011" s="101"/>
      <c r="L1011" s="101"/>
      <c r="M1011" s="101"/>
      <c r="N1011" s="101"/>
      <c r="O1011" s="101"/>
      <c r="P1011" s="101"/>
      <c r="Q1011" s="101">
        <v>1</v>
      </c>
    </row>
    <row r="1012" spans="1:17" ht="14.25" thickBot="1" x14ac:dyDescent="0.2">
      <c r="A1012" s="96">
        <v>5523</v>
      </c>
      <c r="B1012" s="96" t="s">
        <v>2564</v>
      </c>
      <c r="C1012" s="96">
        <v>5523</v>
      </c>
      <c r="D1012" s="97" t="s">
        <v>721</v>
      </c>
      <c r="E1012" s="97" t="s">
        <v>737</v>
      </c>
      <c r="F1012" s="98" t="s">
        <v>4199</v>
      </c>
      <c r="G1012" s="102" t="s">
        <v>4308</v>
      </c>
      <c r="H1012" s="103" t="s">
        <v>4321</v>
      </c>
      <c r="I1012" s="103" t="s">
        <v>4324</v>
      </c>
      <c r="J1012" s="101"/>
      <c r="K1012" s="101"/>
      <c r="L1012" s="101"/>
      <c r="M1012" s="101"/>
      <c r="N1012" s="101"/>
      <c r="O1012" s="101"/>
      <c r="P1012" s="101"/>
      <c r="Q1012" s="101">
        <v>1</v>
      </c>
    </row>
    <row r="1013" spans="1:17" ht="14.25" thickBot="1" x14ac:dyDescent="0.2">
      <c r="A1013" s="96">
        <v>5524</v>
      </c>
      <c r="B1013" s="96" t="s">
        <v>2723</v>
      </c>
      <c r="C1013" s="96">
        <v>5524</v>
      </c>
      <c r="D1013" s="97" t="s">
        <v>746</v>
      </c>
      <c r="E1013" s="97" t="s">
        <v>737</v>
      </c>
      <c r="F1013" s="98" t="s">
        <v>4199</v>
      </c>
      <c r="G1013" s="102" t="s">
        <v>4308</v>
      </c>
      <c r="H1013" s="103" t="s">
        <v>4321</v>
      </c>
      <c r="I1013" s="103" t="s">
        <v>4325</v>
      </c>
      <c r="J1013" s="101"/>
      <c r="K1013" s="101"/>
      <c r="L1013" s="101"/>
      <c r="M1013" s="101"/>
      <c r="N1013" s="101"/>
      <c r="O1013" s="101"/>
      <c r="P1013" s="101"/>
      <c r="Q1013" s="101">
        <v>1</v>
      </c>
    </row>
    <row r="1014" spans="1:17" ht="14.25" thickBot="1" x14ac:dyDescent="0.2">
      <c r="A1014" s="96">
        <v>5531</v>
      </c>
      <c r="B1014" s="96" t="s">
        <v>1881</v>
      </c>
      <c r="C1014" s="96">
        <v>5531</v>
      </c>
      <c r="D1014" s="97" t="s">
        <v>721</v>
      </c>
      <c r="E1014" s="97" t="s">
        <v>737</v>
      </c>
      <c r="F1014" s="98" t="s">
        <v>4199</v>
      </c>
      <c r="G1014" s="102" t="s">
        <v>4308</v>
      </c>
      <c r="H1014" s="103" t="s">
        <v>4326</v>
      </c>
      <c r="I1014" s="103" t="s">
        <v>4327</v>
      </c>
      <c r="J1014" s="101"/>
      <c r="K1014" s="101"/>
      <c r="L1014" s="101"/>
      <c r="M1014" s="101"/>
      <c r="N1014" s="101"/>
      <c r="O1014" s="101"/>
      <c r="P1014" s="101"/>
      <c r="Q1014" s="101">
        <v>1</v>
      </c>
    </row>
    <row r="1015" spans="1:17" ht="14.25" thickBot="1" x14ac:dyDescent="0.2">
      <c r="A1015" s="96">
        <v>5532</v>
      </c>
      <c r="B1015" s="96" t="s">
        <v>2280</v>
      </c>
      <c r="C1015" s="96">
        <v>5532</v>
      </c>
      <c r="D1015" s="97" t="s">
        <v>721</v>
      </c>
      <c r="E1015" s="97" t="s">
        <v>737</v>
      </c>
      <c r="F1015" s="98" t="s">
        <v>4199</v>
      </c>
      <c r="G1015" s="102" t="s">
        <v>4308</v>
      </c>
      <c r="H1015" s="103" t="s">
        <v>4326</v>
      </c>
      <c r="I1015" s="103" t="s">
        <v>4328</v>
      </c>
      <c r="J1015" s="101"/>
      <c r="K1015" s="101"/>
      <c r="L1015" s="101"/>
      <c r="M1015" s="101"/>
      <c r="N1015" s="101"/>
      <c r="O1015" s="101"/>
      <c r="P1015" s="101"/>
      <c r="Q1015" s="101">
        <v>1</v>
      </c>
    </row>
    <row r="1016" spans="1:17" ht="14.25" thickBot="1" x14ac:dyDescent="0.2">
      <c r="A1016" s="96">
        <v>5591</v>
      </c>
      <c r="B1016" s="96" t="s">
        <v>1882</v>
      </c>
      <c r="C1016" s="96">
        <v>5591</v>
      </c>
      <c r="D1016" s="97" t="s">
        <v>721</v>
      </c>
      <c r="E1016" s="97" t="s">
        <v>737</v>
      </c>
      <c r="F1016" s="98" t="s">
        <v>4199</v>
      </c>
      <c r="G1016" s="102" t="s">
        <v>4308</v>
      </c>
      <c r="H1016" s="103" t="s">
        <v>4329</v>
      </c>
      <c r="I1016" s="103" t="s">
        <v>4330</v>
      </c>
      <c r="J1016" s="101"/>
      <c r="K1016" s="101"/>
      <c r="L1016" s="101"/>
      <c r="M1016" s="101"/>
      <c r="N1016" s="101"/>
      <c r="O1016" s="101"/>
      <c r="P1016" s="101"/>
      <c r="Q1016" s="101">
        <v>1</v>
      </c>
    </row>
    <row r="1017" spans="1:17" ht="14.25" thickBot="1" x14ac:dyDescent="0.2">
      <c r="A1017" s="96">
        <v>5592</v>
      </c>
      <c r="B1017" s="96" t="s">
        <v>2281</v>
      </c>
      <c r="C1017" s="96">
        <v>5592</v>
      </c>
      <c r="D1017" s="97" t="s">
        <v>856</v>
      </c>
      <c r="E1017" s="97" t="s">
        <v>737</v>
      </c>
      <c r="F1017" s="98" t="s">
        <v>4199</v>
      </c>
      <c r="G1017" s="102" t="s">
        <v>4308</v>
      </c>
      <c r="H1017" s="103" t="s">
        <v>4329</v>
      </c>
      <c r="I1017" s="103" t="s">
        <v>4331</v>
      </c>
      <c r="J1017" s="101"/>
      <c r="K1017" s="101"/>
      <c r="L1017" s="101"/>
      <c r="M1017" s="101"/>
      <c r="N1017" s="101"/>
      <c r="O1017" s="101"/>
      <c r="P1017" s="101"/>
      <c r="Q1017" s="101">
        <v>1</v>
      </c>
    </row>
    <row r="1018" spans="1:17" ht="14.25" thickBot="1" x14ac:dyDescent="0.2">
      <c r="A1018" s="96">
        <v>5593</v>
      </c>
      <c r="B1018" s="96" t="s">
        <v>2565</v>
      </c>
      <c r="C1018" s="96">
        <v>5593</v>
      </c>
      <c r="D1018" s="97" t="s">
        <v>721</v>
      </c>
      <c r="E1018" s="97" t="s">
        <v>737</v>
      </c>
      <c r="F1018" s="98" t="s">
        <v>4199</v>
      </c>
      <c r="G1018" s="102" t="s">
        <v>4308</v>
      </c>
      <c r="H1018" s="103" t="s">
        <v>4329</v>
      </c>
      <c r="I1018" s="103" t="s">
        <v>4332</v>
      </c>
      <c r="J1018" s="101"/>
      <c r="K1018" s="101"/>
      <c r="L1018" s="101"/>
      <c r="M1018" s="101"/>
      <c r="N1018" s="101"/>
      <c r="O1018" s="101"/>
      <c r="P1018" s="101"/>
      <c r="Q1018" s="101">
        <v>1</v>
      </c>
    </row>
    <row r="1019" spans="1:17" ht="14.25" thickBot="1" x14ac:dyDescent="0.2">
      <c r="A1019" s="96">
        <v>5594</v>
      </c>
      <c r="B1019" s="96" t="s">
        <v>2724</v>
      </c>
      <c r="C1019" s="96">
        <v>5594</v>
      </c>
      <c r="D1019" s="97" t="s">
        <v>721</v>
      </c>
      <c r="E1019" s="97" t="s">
        <v>737</v>
      </c>
      <c r="F1019" s="98" t="s">
        <v>4199</v>
      </c>
      <c r="G1019" s="102" t="s">
        <v>4308</v>
      </c>
      <c r="H1019" s="103" t="s">
        <v>4329</v>
      </c>
      <c r="I1019" s="103" t="s">
        <v>4333</v>
      </c>
      <c r="J1019" s="101"/>
      <c r="K1019" s="101"/>
      <c r="L1019" s="101"/>
      <c r="M1019" s="101"/>
      <c r="N1019" s="101"/>
      <c r="O1019" s="101"/>
      <c r="P1019" s="101"/>
      <c r="Q1019" s="101">
        <v>1</v>
      </c>
    </row>
    <row r="1020" spans="1:17" ht="14.25" thickBot="1" x14ac:dyDescent="0.2">
      <c r="A1020" s="96">
        <v>5595</v>
      </c>
      <c r="B1020" s="96" t="s">
        <v>2824</v>
      </c>
      <c r="C1020" s="96">
        <v>5595</v>
      </c>
      <c r="D1020" s="97" t="s">
        <v>2978</v>
      </c>
      <c r="E1020" s="97" t="s">
        <v>737</v>
      </c>
      <c r="F1020" s="98" t="s">
        <v>4199</v>
      </c>
      <c r="G1020" s="102" t="s">
        <v>4308</v>
      </c>
      <c r="H1020" s="103" t="s">
        <v>4329</v>
      </c>
      <c r="I1020" s="103" t="s">
        <v>4334</v>
      </c>
      <c r="J1020" s="101"/>
      <c r="K1020" s="101"/>
      <c r="L1020" s="101"/>
      <c r="M1020" s="101"/>
      <c r="N1020" s="101"/>
      <c r="O1020" s="101"/>
      <c r="P1020" s="101"/>
      <c r="Q1020" s="101">
        <v>1</v>
      </c>
    </row>
    <row r="1021" spans="1:17" ht="14.25" thickBot="1" x14ac:dyDescent="0.2">
      <c r="A1021" s="96">
        <v>5596</v>
      </c>
      <c r="B1021" s="96" t="s">
        <v>2884</v>
      </c>
      <c r="C1021" s="96">
        <v>5596</v>
      </c>
      <c r="D1021" s="97" t="s">
        <v>721</v>
      </c>
      <c r="E1021" s="97" t="s">
        <v>737</v>
      </c>
      <c r="F1021" s="98" t="s">
        <v>4199</v>
      </c>
      <c r="G1021" s="102" t="s">
        <v>4308</v>
      </c>
      <c r="H1021" s="103" t="s">
        <v>4329</v>
      </c>
      <c r="I1021" s="103" t="s">
        <v>4335</v>
      </c>
      <c r="J1021" s="101"/>
      <c r="K1021" s="101"/>
      <c r="L1021" s="101"/>
      <c r="M1021" s="101"/>
      <c r="N1021" s="101"/>
      <c r="O1021" s="101"/>
      <c r="P1021" s="101"/>
      <c r="Q1021" s="101">
        <v>1</v>
      </c>
    </row>
    <row r="1022" spans="1:17" ht="14.25" thickBot="1" x14ac:dyDescent="0.2">
      <c r="A1022" s="96">
        <v>5597</v>
      </c>
      <c r="B1022" s="96" t="s">
        <v>2926</v>
      </c>
      <c r="C1022" s="96">
        <v>5597</v>
      </c>
      <c r="D1022" s="97" t="s">
        <v>721</v>
      </c>
      <c r="E1022" s="97" t="s">
        <v>737</v>
      </c>
      <c r="F1022" s="98" t="s">
        <v>4199</v>
      </c>
      <c r="G1022" s="102" t="s">
        <v>4308</v>
      </c>
      <c r="H1022" s="103" t="s">
        <v>4329</v>
      </c>
      <c r="I1022" s="103" t="s">
        <v>4336</v>
      </c>
      <c r="J1022" s="101"/>
      <c r="K1022" s="101"/>
      <c r="L1022" s="101"/>
      <c r="M1022" s="101"/>
      <c r="N1022" s="101"/>
      <c r="O1022" s="101"/>
      <c r="P1022" s="101"/>
      <c r="Q1022" s="101">
        <v>1</v>
      </c>
    </row>
    <row r="1023" spans="1:17" ht="14.25" thickBot="1" x14ac:dyDescent="0.2">
      <c r="A1023" s="96">
        <v>5598</v>
      </c>
      <c r="B1023" s="96" t="s">
        <v>2955</v>
      </c>
      <c r="C1023" s="96">
        <v>5598</v>
      </c>
      <c r="D1023" s="97" t="s">
        <v>721</v>
      </c>
      <c r="E1023" s="97" t="s">
        <v>737</v>
      </c>
      <c r="F1023" s="98" t="s">
        <v>4199</v>
      </c>
      <c r="G1023" s="102" t="s">
        <v>4308</v>
      </c>
      <c r="H1023" s="103" t="s">
        <v>4329</v>
      </c>
      <c r="I1023" s="103" t="s">
        <v>4337</v>
      </c>
      <c r="J1023" s="101"/>
      <c r="K1023" s="101"/>
      <c r="L1023" s="101"/>
      <c r="M1023" s="101"/>
      <c r="N1023" s="101"/>
      <c r="O1023" s="101"/>
      <c r="P1023" s="101"/>
      <c r="Q1023" s="101">
        <v>1</v>
      </c>
    </row>
    <row r="1024" spans="1:17" ht="14.25" thickBot="1" x14ac:dyDescent="0.2">
      <c r="A1024" s="96">
        <v>5599</v>
      </c>
      <c r="B1024" s="96" t="s">
        <v>2971</v>
      </c>
      <c r="C1024" s="96">
        <v>5599</v>
      </c>
      <c r="D1024" s="97" t="s">
        <v>856</v>
      </c>
      <c r="E1024" s="97" t="s">
        <v>737</v>
      </c>
      <c r="F1024" s="98" t="s">
        <v>4199</v>
      </c>
      <c r="G1024" s="102" t="s">
        <v>4308</v>
      </c>
      <c r="H1024" s="103" t="s">
        <v>4329</v>
      </c>
      <c r="I1024" s="103" t="s">
        <v>4338</v>
      </c>
      <c r="J1024" s="101"/>
      <c r="K1024" s="101"/>
      <c r="L1024" s="101"/>
      <c r="M1024" s="101"/>
      <c r="N1024" s="101"/>
      <c r="O1024" s="101"/>
      <c r="P1024" s="101"/>
      <c r="Q1024" s="101">
        <v>1</v>
      </c>
    </row>
    <row r="1025" spans="1:17" ht="14.25" thickBot="1" x14ac:dyDescent="0.2">
      <c r="A1025" s="96">
        <v>5600</v>
      </c>
      <c r="B1025" s="96" t="s">
        <v>1883</v>
      </c>
      <c r="C1025" s="96">
        <v>5600</v>
      </c>
      <c r="D1025" s="97" t="s">
        <v>721</v>
      </c>
      <c r="E1025" s="97" t="s">
        <v>737</v>
      </c>
      <c r="F1025" s="98" t="s">
        <v>4199</v>
      </c>
      <c r="G1025" s="102" t="s">
        <v>4339</v>
      </c>
      <c r="H1025" s="103" t="s">
        <v>4340</v>
      </c>
      <c r="I1025" s="103" t="s">
        <v>4341</v>
      </c>
      <c r="J1025" s="101"/>
      <c r="K1025" s="101"/>
      <c r="L1025" s="101"/>
      <c r="M1025" s="101"/>
      <c r="N1025" s="101"/>
      <c r="O1025" s="101"/>
      <c r="P1025" s="101"/>
      <c r="Q1025" s="101">
        <v>1</v>
      </c>
    </row>
    <row r="1026" spans="1:17" ht="14.25" thickBot="1" x14ac:dyDescent="0.2">
      <c r="A1026" s="96">
        <v>5608</v>
      </c>
      <c r="B1026" s="96" t="s">
        <v>4342</v>
      </c>
      <c r="C1026" s="96">
        <v>5608</v>
      </c>
      <c r="D1026" s="97" t="s">
        <v>721</v>
      </c>
      <c r="E1026" s="97" t="s">
        <v>737</v>
      </c>
      <c r="F1026" s="98" t="s">
        <v>4199</v>
      </c>
      <c r="G1026" s="102" t="s">
        <v>4339</v>
      </c>
      <c r="H1026" s="103" t="s">
        <v>4340</v>
      </c>
      <c r="I1026" s="103" t="s">
        <v>4343</v>
      </c>
      <c r="J1026" s="101"/>
      <c r="K1026" s="101"/>
      <c r="L1026" s="101"/>
      <c r="M1026" s="101"/>
      <c r="N1026" s="101"/>
      <c r="O1026" s="101"/>
      <c r="P1026" s="101"/>
      <c r="Q1026" s="101">
        <v>1</v>
      </c>
    </row>
    <row r="1027" spans="1:17" ht="14.25" thickBot="1" x14ac:dyDescent="0.2">
      <c r="A1027" s="96">
        <v>5609</v>
      </c>
      <c r="B1027" s="96" t="s">
        <v>2566</v>
      </c>
      <c r="C1027" s="96">
        <v>5609</v>
      </c>
      <c r="D1027" s="97" t="s">
        <v>721</v>
      </c>
      <c r="E1027" s="97" t="s">
        <v>737</v>
      </c>
      <c r="F1027" s="98" t="s">
        <v>4199</v>
      </c>
      <c r="G1027" s="99" t="s">
        <v>4339</v>
      </c>
      <c r="H1027" s="100" t="s">
        <v>4340</v>
      </c>
      <c r="I1027" s="100" t="s">
        <v>4344</v>
      </c>
      <c r="J1027" s="101"/>
      <c r="K1027" s="101"/>
      <c r="L1027" s="101"/>
      <c r="M1027" s="101"/>
      <c r="N1027" s="101"/>
      <c r="O1027" s="101"/>
      <c r="P1027" s="101"/>
      <c r="Q1027" s="101">
        <v>1</v>
      </c>
    </row>
    <row r="1028" spans="1:17" ht="14.25" thickBot="1" x14ac:dyDescent="0.2">
      <c r="A1028" s="96">
        <v>5611</v>
      </c>
      <c r="B1028" s="96" t="s">
        <v>1625</v>
      </c>
      <c r="C1028" s="96">
        <v>5611</v>
      </c>
      <c r="D1028" s="97" t="s">
        <v>721</v>
      </c>
      <c r="E1028" s="97" t="s">
        <v>737</v>
      </c>
      <c r="F1028" s="98" t="s">
        <v>4199</v>
      </c>
      <c r="G1028" s="102" t="s">
        <v>4339</v>
      </c>
      <c r="H1028" s="103" t="s">
        <v>4345</v>
      </c>
      <c r="I1028" s="103" t="s">
        <v>4346</v>
      </c>
      <c r="J1028" s="101"/>
      <c r="K1028" s="101"/>
      <c r="L1028" s="101"/>
      <c r="M1028" s="101"/>
      <c r="N1028" s="101"/>
      <c r="O1028" s="101"/>
      <c r="P1028" s="101"/>
      <c r="Q1028" s="101">
        <v>1</v>
      </c>
    </row>
    <row r="1029" spans="1:17" ht="14.25" thickBot="1" x14ac:dyDescent="0.2">
      <c r="A1029" s="96">
        <v>5621</v>
      </c>
      <c r="B1029" s="96" t="s">
        <v>4347</v>
      </c>
      <c r="C1029" s="96">
        <v>5621</v>
      </c>
      <c r="D1029" s="97" t="s">
        <v>721</v>
      </c>
      <c r="E1029" s="97" t="s">
        <v>737</v>
      </c>
      <c r="F1029" s="98" t="s">
        <v>4199</v>
      </c>
      <c r="G1029" s="102" t="s">
        <v>4339</v>
      </c>
      <c r="H1029" s="103" t="s">
        <v>4348</v>
      </c>
      <c r="I1029" s="103" t="s">
        <v>4349</v>
      </c>
      <c r="J1029" s="101"/>
      <c r="K1029" s="101"/>
      <c r="L1029" s="101"/>
      <c r="M1029" s="101"/>
      <c r="N1029" s="101"/>
      <c r="O1029" s="101"/>
      <c r="P1029" s="101"/>
      <c r="Q1029" s="101">
        <v>1</v>
      </c>
    </row>
    <row r="1030" spans="1:17" ht="14.25" thickBot="1" x14ac:dyDescent="0.2">
      <c r="A1030" s="96">
        <v>5631</v>
      </c>
      <c r="B1030" s="96" t="s">
        <v>1415</v>
      </c>
      <c r="C1030" s="96">
        <v>5631</v>
      </c>
      <c r="D1030" s="97" t="s">
        <v>856</v>
      </c>
      <c r="E1030" s="97" t="s">
        <v>737</v>
      </c>
      <c r="F1030" s="98" t="s">
        <v>4199</v>
      </c>
      <c r="G1030" s="102" t="s">
        <v>4339</v>
      </c>
      <c r="H1030" s="103" t="s">
        <v>4350</v>
      </c>
      <c r="I1030" s="103" t="s">
        <v>4351</v>
      </c>
      <c r="J1030" s="101"/>
      <c r="K1030" s="101"/>
      <c r="L1030" s="101"/>
      <c r="M1030" s="101"/>
      <c r="N1030" s="101"/>
      <c r="O1030" s="101"/>
      <c r="P1030" s="101"/>
      <c r="Q1030" s="101">
        <v>1</v>
      </c>
    </row>
    <row r="1031" spans="1:17" ht="14.25" thickBot="1" x14ac:dyDescent="0.2">
      <c r="A1031" s="96">
        <v>5641</v>
      </c>
      <c r="B1031" s="96" t="s">
        <v>1481</v>
      </c>
      <c r="C1031" s="96">
        <v>5641</v>
      </c>
      <c r="D1031" s="97" t="s">
        <v>860</v>
      </c>
      <c r="E1031" s="97" t="s">
        <v>737</v>
      </c>
      <c r="F1031" s="98" t="s">
        <v>4199</v>
      </c>
      <c r="G1031" s="102" t="s">
        <v>4339</v>
      </c>
      <c r="H1031" s="103" t="s">
        <v>4352</v>
      </c>
      <c r="I1031" s="103" t="s">
        <v>4353</v>
      </c>
      <c r="J1031" s="101"/>
      <c r="K1031" s="101"/>
      <c r="L1031" s="101"/>
      <c r="M1031" s="101"/>
      <c r="N1031" s="101"/>
      <c r="O1031" s="101"/>
      <c r="P1031" s="101"/>
      <c r="Q1031" s="101">
        <v>1</v>
      </c>
    </row>
    <row r="1032" spans="1:17" ht="14.25" thickBot="1" x14ac:dyDescent="0.2">
      <c r="A1032" s="96">
        <v>5651</v>
      </c>
      <c r="B1032" s="96" t="s">
        <v>1530</v>
      </c>
      <c r="C1032" s="96">
        <v>5651</v>
      </c>
      <c r="D1032" s="97" t="s">
        <v>721</v>
      </c>
      <c r="E1032" s="97" t="s">
        <v>737</v>
      </c>
      <c r="F1032" s="98" t="s">
        <v>4199</v>
      </c>
      <c r="G1032" s="102" t="s">
        <v>4339</v>
      </c>
      <c r="H1032" s="103" t="s">
        <v>4354</v>
      </c>
      <c r="I1032" s="103" t="s">
        <v>4355</v>
      </c>
      <c r="J1032" s="101"/>
      <c r="K1032" s="101"/>
      <c r="L1032" s="101"/>
      <c r="M1032" s="101"/>
      <c r="N1032" s="101"/>
      <c r="O1032" s="101"/>
      <c r="P1032" s="101"/>
      <c r="Q1032" s="101">
        <v>1</v>
      </c>
    </row>
    <row r="1033" spans="1:17" ht="14.25" thickBot="1" x14ac:dyDescent="0.2">
      <c r="A1033" s="96">
        <v>5661</v>
      </c>
      <c r="B1033" s="96" t="s">
        <v>1569</v>
      </c>
      <c r="C1033" s="96">
        <v>5661</v>
      </c>
      <c r="D1033" s="97" t="s">
        <v>721</v>
      </c>
      <c r="E1033" s="97" t="s">
        <v>737</v>
      </c>
      <c r="F1033" s="98" t="s">
        <v>4199</v>
      </c>
      <c r="G1033" s="102" t="s">
        <v>4339</v>
      </c>
      <c r="H1033" s="103" t="s">
        <v>4356</v>
      </c>
      <c r="I1033" s="103" t="s">
        <v>4357</v>
      </c>
      <c r="J1033" s="101"/>
      <c r="K1033" s="101"/>
      <c r="L1033" s="101"/>
      <c r="M1033" s="101"/>
      <c r="N1033" s="101"/>
      <c r="O1033" s="101"/>
      <c r="P1033" s="101"/>
      <c r="Q1033" s="101">
        <v>1</v>
      </c>
    </row>
    <row r="1034" spans="1:17" ht="14.25" thickBot="1" x14ac:dyDescent="0.2">
      <c r="A1034" s="96">
        <v>5699</v>
      </c>
      <c r="B1034" s="96" t="s">
        <v>1627</v>
      </c>
      <c r="C1034" s="96">
        <v>5699</v>
      </c>
      <c r="D1034" s="97" t="s">
        <v>721</v>
      </c>
      <c r="E1034" s="97" t="s">
        <v>737</v>
      </c>
      <c r="F1034" s="98" t="s">
        <v>4199</v>
      </c>
      <c r="G1034" s="102" t="s">
        <v>4339</v>
      </c>
      <c r="H1034" s="103" t="s">
        <v>4358</v>
      </c>
      <c r="I1034" s="103" t="s">
        <v>4359</v>
      </c>
      <c r="J1034" s="101"/>
      <c r="K1034" s="101"/>
      <c r="L1034" s="101"/>
      <c r="M1034" s="101"/>
      <c r="N1034" s="101"/>
      <c r="O1034" s="101"/>
      <c r="P1034" s="101"/>
      <c r="Q1034" s="101">
        <v>1</v>
      </c>
    </row>
    <row r="1035" spans="1:17" ht="14.25" thickBot="1" x14ac:dyDescent="0.2">
      <c r="A1035" s="96">
        <v>5700</v>
      </c>
      <c r="B1035" s="96" t="s">
        <v>1886</v>
      </c>
      <c r="C1035" s="96">
        <v>5700</v>
      </c>
      <c r="D1035" s="97" t="s">
        <v>721</v>
      </c>
      <c r="E1035" s="97" t="s">
        <v>737</v>
      </c>
      <c r="F1035" s="98" t="s">
        <v>4199</v>
      </c>
      <c r="G1035" s="102" t="s">
        <v>4360</v>
      </c>
      <c r="H1035" s="103" t="s">
        <v>4361</v>
      </c>
      <c r="I1035" s="103" t="s">
        <v>4362</v>
      </c>
      <c r="J1035" s="101"/>
      <c r="K1035" s="101"/>
      <c r="L1035" s="101"/>
      <c r="M1035" s="101"/>
      <c r="N1035" s="101"/>
      <c r="O1035" s="101"/>
      <c r="P1035" s="101"/>
      <c r="Q1035" s="101">
        <v>1</v>
      </c>
    </row>
    <row r="1036" spans="1:17" ht="14.25" thickBot="1" x14ac:dyDescent="0.2">
      <c r="A1036" s="96">
        <v>5708</v>
      </c>
      <c r="B1036" s="96" t="s">
        <v>4363</v>
      </c>
      <c r="C1036" s="96">
        <v>5708</v>
      </c>
      <c r="D1036" s="97" t="s">
        <v>721</v>
      </c>
      <c r="E1036" s="97" t="s">
        <v>737</v>
      </c>
      <c r="F1036" s="98" t="s">
        <v>4199</v>
      </c>
      <c r="G1036" s="102" t="s">
        <v>4360</v>
      </c>
      <c r="H1036" s="103" t="s">
        <v>4361</v>
      </c>
      <c r="I1036" s="103" t="s">
        <v>4364</v>
      </c>
      <c r="J1036" s="101"/>
      <c r="K1036" s="101"/>
      <c r="L1036" s="101"/>
      <c r="M1036" s="101"/>
      <c r="N1036" s="101"/>
      <c r="O1036" s="101"/>
      <c r="P1036" s="101"/>
      <c r="Q1036" s="101">
        <v>1</v>
      </c>
    </row>
    <row r="1037" spans="1:17" ht="14.25" thickBot="1" x14ac:dyDescent="0.2">
      <c r="A1037" s="96">
        <v>5709</v>
      </c>
      <c r="B1037" s="96" t="s">
        <v>2567</v>
      </c>
      <c r="C1037" s="96">
        <v>5709</v>
      </c>
      <c r="D1037" s="97" t="s">
        <v>721</v>
      </c>
      <c r="E1037" s="97" t="s">
        <v>737</v>
      </c>
      <c r="F1037" s="98" t="s">
        <v>4199</v>
      </c>
      <c r="G1037" s="102" t="s">
        <v>4360</v>
      </c>
      <c r="H1037" s="103" t="s">
        <v>4361</v>
      </c>
      <c r="I1037" s="103" t="s">
        <v>4365</v>
      </c>
      <c r="J1037" s="101"/>
      <c r="K1037" s="101"/>
      <c r="L1037" s="101"/>
      <c r="M1037" s="101"/>
      <c r="N1037" s="101"/>
      <c r="O1037" s="101"/>
      <c r="P1037" s="101"/>
      <c r="Q1037" s="101">
        <v>1</v>
      </c>
    </row>
    <row r="1038" spans="1:17" ht="14.25" thickBot="1" x14ac:dyDescent="0.2">
      <c r="A1038" s="96">
        <v>5711</v>
      </c>
      <c r="B1038" s="96" t="s">
        <v>1887</v>
      </c>
      <c r="C1038" s="96">
        <v>5711</v>
      </c>
      <c r="D1038" s="97" t="s">
        <v>721</v>
      </c>
      <c r="E1038" s="97" t="s">
        <v>737</v>
      </c>
      <c r="F1038" s="98" t="s">
        <v>4199</v>
      </c>
      <c r="G1038" s="102" t="s">
        <v>4360</v>
      </c>
      <c r="H1038" s="103" t="s">
        <v>4366</v>
      </c>
      <c r="I1038" s="103" t="s">
        <v>4367</v>
      </c>
      <c r="J1038" s="101"/>
      <c r="K1038" s="101"/>
      <c r="L1038" s="101"/>
      <c r="M1038" s="101"/>
      <c r="N1038" s="101"/>
      <c r="O1038" s="101"/>
      <c r="P1038" s="101"/>
      <c r="Q1038" s="101">
        <v>1</v>
      </c>
    </row>
    <row r="1039" spans="1:17" ht="14.25" thickBot="1" x14ac:dyDescent="0.2">
      <c r="A1039" s="96">
        <v>5712</v>
      </c>
      <c r="B1039" s="96" t="s">
        <v>2284</v>
      </c>
      <c r="C1039" s="96">
        <v>5712</v>
      </c>
      <c r="D1039" s="97" t="s">
        <v>721</v>
      </c>
      <c r="E1039" s="97" t="s">
        <v>737</v>
      </c>
      <c r="F1039" s="98" t="s">
        <v>4199</v>
      </c>
      <c r="G1039" s="102" t="s">
        <v>4360</v>
      </c>
      <c r="H1039" s="103" t="s">
        <v>4366</v>
      </c>
      <c r="I1039" s="103" t="s">
        <v>4368</v>
      </c>
      <c r="J1039" s="101"/>
      <c r="K1039" s="101"/>
      <c r="L1039" s="101"/>
      <c r="M1039" s="101"/>
      <c r="N1039" s="101"/>
      <c r="O1039" s="101"/>
      <c r="P1039" s="101"/>
      <c r="Q1039" s="101">
        <v>1</v>
      </c>
    </row>
    <row r="1040" spans="1:17" ht="14.25" thickBot="1" x14ac:dyDescent="0.2">
      <c r="A1040" s="96">
        <v>5721</v>
      </c>
      <c r="B1040" s="96" t="s">
        <v>1335</v>
      </c>
      <c r="C1040" s="96">
        <v>5721</v>
      </c>
      <c r="D1040" s="97" t="s">
        <v>721</v>
      </c>
      <c r="E1040" s="97" t="s">
        <v>737</v>
      </c>
      <c r="F1040" s="98" t="s">
        <v>4199</v>
      </c>
      <c r="G1040" s="102" t="s">
        <v>4360</v>
      </c>
      <c r="H1040" s="103" t="s">
        <v>4369</v>
      </c>
      <c r="I1040" s="103" t="s">
        <v>4370</v>
      </c>
      <c r="J1040" s="101"/>
      <c r="K1040" s="101"/>
      <c r="L1040" s="101"/>
      <c r="M1040" s="101"/>
      <c r="N1040" s="101"/>
      <c r="O1040" s="101"/>
      <c r="P1040" s="101"/>
      <c r="Q1040" s="101">
        <v>1</v>
      </c>
    </row>
    <row r="1041" spans="1:17" ht="14.25" thickBot="1" x14ac:dyDescent="0.2">
      <c r="A1041" s="96">
        <v>5731</v>
      </c>
      <c r="B1041" s="96" t="s">
        <v>1888</v>
      </c>
      <c r="C1041" s="96">
        <v>5731</v>
      </c>
      <c r="D1041" s="97" t="s">
        <v>721</v>
      </c>
      <c r="E1041" s="97" t="s">
        <v>737</v>
      </c>
      <c r="F1041" s="98" t="s">
        <v>4199</v>
      </c>
      <c r="G1041" s="102" t="s">
        <v>4360</v>
      </c>
      <c r="H1041" s="103" t="s">
        <v>4371</v>
      </c>
      <c r="I1041" s="103" t="s">
        <v>4372</v>
      </c>
      <c r="J1041" s="101"/>
      <c r="K1041" s="101"/>
      <c r="L1041" s="101"/>
      <c r="M1041" s="101"/>
      <c r="N1041" s="101"/>
      <c r="O1041" s="101"/>
      <c r="P1041" s="101"/>
      <c r="Q1041" s="101">
        <v>1</v>
      </c>
    </row>
    <row r="1042" spans="1:17" ht="14.25" thickBot="1" x14ac:dyDescent="0.2">
      <c r="A1042" s="96">
        <v>5732</v>
      </c>
      <c r="B1042" s="96" t="s">
        <v>2285</v>
      </c>
      <c r="C1042" s="96">
        <v>5732</v>
      </c>
      <c r="D1042" s="97" t="s">
        <v>721</v>
      </c>
      <c r="E1042" s="97" t="s">
        <v>737</v>
      </c>
      <c r="F1042" s="98" t="s">
        <v>4199</v>
      </c>
      <c r="G1042" s="102" t="s">
        <v>4360</v>
      </c>
      <c r="H1042" s="103" t="s">
        <v>4371</v>
      </c>
      <c r="I1042" s="103" t="s">
        <v>4373</v>
      </c>
      <c r="J1042" s="101"/>
      <c r="K1042" s="101"/>
      <c r="L1042" s="101"/>
      <c r="M1042" s="101"/>
      <c r="N1042" s="101"/>
      <c r="O1042" s="101"/>
      <c r="P1042" s="101"/>
      <c r="Q1042" s="101">
        <v>1</v>
      </c>
    </row>
    <row r="1043" spans="1:17" ht="14.25" thickBot="1" x14ac:dyDescent="0.2">
      <c r="A1043" s="96">
        <v>5741</v>
      </c>
      <c r="B1043" s="96" t="s">
        <v>1889</v>
      </c>
      <c r="C1043" s="96">
        <v>5741</v>
      </c>
      <c r="D1043" s="97" t="s">
        <v>721</v>
      </c>
      <c r="E1043" s="97" t="s">
        <v>737</v>
      </c>
      <c r="F1043" s="98" t="s">
        <v>4199</v>
      </c>
      <c r="G1043" s="102" t="s">
        <v>4360</v>
      </c>
      <c r="H1043" s="103" t="s">
        <v>4374</v>
      </c>
      <c r="I1043" s="103" t="s">
        <v>4375</v>
      </c>
      <c r="J1043" s="101"/>
      <c r="K1043" s="101"/>
      <c r="L1043" s="101"/>
      <c r="M1043" s="101"/>
      <c r="N1043" s="101"/>
      <c r="O1043" s="101"/>
      <c r="P1043" s="101"/>
      <c r="Q1043" s="101">
        <v>1</v>
      </c>
    </row>
    <row r="1044" spans="1:17" ht="14.25" thickBot="1" x14ac:dyDescent="0.2">
      <c r="A1044" s="96">
        <v>5742</v>
      </c>
      <c r="B1044" s="96" t="s">
        <v>2286</v>
      </c>
      <c r="C1044" s="96">
        <v>5742</v>
      </c>
      <c r="D1044" s="97" t="s">
        <v>721</v>
      </c>
      <c r="E1044" s="97" t="s">
        <v>737</v>
      </c>
      <c r="F1044" s="98" t="s">
        <v>4199</v>
      </c>
      <c r="G1044" s="102" t="s">
        <v>4360</v>
      </c>
      <c r="H1044" s="103" t="s">
        <v>4374</v>
      </c>
      <c r="I1044" s="103" t="s">
        <v>4376</v>
      </c>
      <c r="J1044" s="101"/>
      <c r="K1044" s="101"/>
      <c r="L1044" s="101"/>
      <c r="M1044" s="101"/>
      <c r="N1044" s="101"/>
      <c r="O1044" s="101"/>
      <c r="P1044" s="101"/>
      <c r="Q1044" s="101">
        <v>1</v>
      </c>
    </row>
    <row r="1045" spans="1:17" ht="14.25" thickBot="1" x14ac:dyDescent="0.2">
      <c r="A1045" s="96">
        <v>5791</v>
      </c>
      <c r="B1045" s="96" t="s">
        <v>1890</v>
      </c>
      <c r="C1045" s="96">
        <v>5791</v>
      </c>
      <c r="D1045" s="97" t="s">
        <v>721</v>
      </c>
      <c r="E1045" s="97" t="s">
        <v>737</v>
      </c>
      <c r="F1045" s="98" t="s">
        <v>4199</v>
      </c>
      <c r="G1045" s="102" t="s">
        <v>4360</v>
      </c>
      <c r="H1045" s="103" t="s">
        <v>4377</v>
      </c>
      <c r="I1045" s="103" t="s">
        <v>4378</v>
      </c>
      <c r="J1045" s="101"/>
      <c r="K1045" s="101"/>
      <c r="L1045" s="101"/>
      <c r="M1045" s="101"/>
      <c r="N1045" s="101"/>
      <c r="O1045" s="101"/>
      <c r="P1045" s="101"/>
      <c r="Q1045" s="101">
        <v>1</v>
      </c>
    </row>
    <row r="1046" spans="1:17" ht="14.25" thickBot="1" x14ac:dyDescent="0.2">
      <c r="A1046" s="96">
        <v>5792</v>
      </c>
      <c r="B1046" s="96" t="s">
        <v>2287</v>
      </c>
      <c r="C1046" s="96">
        <v>5792</v>
      </c>
      <c r="D1046" s="97" t="s">
        <v>721</v>
      </c>
      <c r="E1046" s="97" t="s">
        <v>737</v>
      </c>
      <c r="F1046" s="98" t="s">
        <v>4199</v>
      </c>
      <c r="G1046" s="102" t="s">
        <v>4360</v>
      </c>
      <c r="H1046" s="103" t="s">
        <v>4377</v>
      </c>
      <c r="I1046" s="103" t="s">
        <v>4379</v>
      </c>
      <c r="J1046" s="101"/>
      <c r="K1046" s="101"/>
      <c r="L1046" s="101"/>
      <c r="M1046" s="101"/>
      <c r="N1046" s="101"/>
      <c r="O1046" s="101"/>
      <c r="P1046" s="101"/>
      <c r="Q1046" s="101">
        <v>1</v>
      </c>
    </row>
    <row r="1047" spans="1:17" ht="14.25" thickBot="1" x14ac:dyDescent="0.2">
      <c r="A1047" s="96">
        <v>5793</v>
      </c>
      <c r="B1047" s="96" t="s">
        <v>2568</v>
      </c>
      <c r="C1047" s="96">
        <v>5793</v>
      </c>
      <c r="D1047" s="97" t="s">
        <v>721</v>
      </c>
      <c r="E1047" s="97" t="s">
        <v>737</v>
      </c>
      <c r="F1047" s="98" t="s">
        <v>4199</v>
      </c>
      <c r="G1047" s="102" t="s">
        <v>4360</v>
      </c>
      <c r="H1047" s="103" t="s">
        <v>4377</v>
      </c>
      <c r="I1047" s="103" t="s">
        <v>4380</v>
      </c>
      <c r="J1047" s="101"/>
      <c r="K1047" s="101"/>
      <c r="L1047" s="101"/>
      <c r="M1047" s="101"/>
      <c r="N1047" s="101"/>
      <c r="O1047" s="101"/>
      <c r="P1047" s="101"/>
      <c r="Q1047" s="101">
        <v>1</v>
      </c>
    </row>
    <row r="1048" spans="1:17" ht="14.25" thickBot="1" x14ac:dyDescent="0.2">
      <c r="A1048" s="96">
        <v>5799</v>
      </c>
      <c r="B1048" s="96" t="s">
        <v>2725</v>
      </c>
      <c r="C1048" s="96">
        <v>5799</v>
      </c>
      <c r="D1048" s="97" t="s">
        <v>721</v>
      </c>
      <c r="E1048" s="97" t="s">
        <v>737</v>
      </c>
      <c r="F1048" s="98" t="s">
        <v>4199</v>
      </c>
      <c r="G1048" s="102" t="s">
        <v>4360</v>
      </c>
      <c r="H1048" s="103" t="s">
        <v>4377</v>
      </c>
      <c r="I1048" s="103" t="s">
        <v>4381</v>
      </c>
      <c r="J1048" s="101"/>
      <c r="K1048" s="101"/>
      <c r="L1048" s="101"/>
      <c r="M1048" s="101"/>
      <c r="N1048" s="101"/>
      <c r="O1048" s="101"/>
      <c r="P1048" s="101"/>
      <c r="Q1048" s="101">
        <v>1</v>
      </c>
    </row>
    <row r="1049" spans="1:17" ht="14.25" thickBot="1" x14ac:dyDescent="0.2">
      <c r="A1049" s="96">
        <v>5800</v>
      </c>
      <c r="B1049" s="96" t="s">
        <v>1891</v>
      </c>
      <c r="C1049" s="96">
        <v>5800</v>
      </c>
      <c r="D1049" s="97" t="s">
        <v>2978</v>
      </c>
      <c r="E1049" s="97" t="s">
        <v>737</v>
      </c>
      <c r="F1049" s="98" t="s">
        <v>4199</v>
      </c>
      <c r="G1049" s="102" t="s">
        <v>4382</v>
      </c>
      <c r="H1049" s="103" t="s">
        <v>4383</v>
      </c>
      <c r="I1049" s="103" t="s">
        <v>4384</v>
      </c>
      <c r="J1049" s="101"/>
      <c r="K1049" s="101"/>
      <c r="L1049" s="101"/>
      <c r="M1049" s="101"/>
      <c r="N1049" s="101"/>
      <c r="O1049" s="101"/>
      <c r="P1049" s="101"/>
      <c r="Q1049" s="101">
        <v>1</v>
      </c>
    </row>
    <row r="1050" spans="1:17" ht="14.25" thickBot="1" x14ac:dyDescent="0.2">
      <c r="A1050" s="96">
        <v>5808</v>
      </c>
      <c r="B1050" s="96" t="s">
        <v>4385</v>
      </c>
      <c r="C1050" s="96">
        <v>5808</v>
      </c>
      <c r="D1050" s="97" t="s">
        <v>2978</v>
      </c>
      <c r="E1050" s="97" t="s">
        <v>737</v>
      </c>
      <c r="F1050" s="98" t="s">
        <v>4199</v>
      </c>
      <c r="G1050" s="102" t="s">
        <v>4382</v>
      </c>
      <c r="H1050" s="103" t="s">
        <v>4383</v>
      </c>
      <c r="I1050" s="103" t="s">
        <v>4386</v>
      </c>
      <c r="J1050" s="101"/>
      <c r="K1050" s="101"/>
      <c r="L1050" s="101"/>
      <c r="M1050" s="101"/>
      <c r="N1050" s="101"/>
      <c r="O1050" s="101"/>
      <c r="P1050" s="101"/>
      <c r="Q1050" s="101">
        <v>1</v>
      </c>
    </row>
    <row r="1051" spans="1:17" ht="14.25" thickBot="1" x14ac:dyDescent="0.2">
      <c r="A1051" s="96">
        <v>5809</v>
      </c>
      <c r="B1051" s="96" t="s">
        <v>2569</v>
      </c>
      <c r="C1051" s="96">
        <v>5809</v>
      </c>
      <c r="D1051" s="97" t="s">
        <v>2978</v>
      </c>
      <c r="E1051" s="97" t="s">
        <v>737</v>
      </c>
      <c r="F1051" s="98" t="s">
        <v>4199</v>
      </c>
      <c r="G1051" s="102" t="s">
        <v>4382</v>
      </c>
      <c r="H1051" s="103" t="s">
        <v>4383</v>
      </c>
      <c r="I1051" s="103" t="s">
        <v>4387</v>
      </c>
      <c r="J1051" s="101"/>
      <c r="K1051" s="101"/>
      <c r="L1051" s="101"/>
      <c r="M1051" s="101"/>
      <c r="N1051" s="101"/>
      <c r="O1051" s="101"/>
      <c r="P1051" s="101"/>
      <c r="Q1051" s="101">
        <v>1</v>
      </c>
    </row>
    <row r="1052" spans="1:17" ht="14.25" thickBot="1" x14ac:dyDescent="0.2">
      <c r="A1052" s="96">
        <v>5811</v>
      </c>
      <c r="B1052" s="96" t="s">
        <v>1892</v>
      </c>
      <c r="C1052" s="96">
        <v>5811</v>
      </c>
      <c r="D1052" s="97" t="s">
        <v>2978</v>
      </c>
      <c r="E1052" s="97" t="s">
        <v>737</v>
      </c>
      <c r="F1052" s="98" t="s">
        <v>4199</v>
      </c>
      <c r="G1052" s="102" t="s">
        <v>4382</v>
      </c>
      <c r="H1052" s="103" t="s">
        <v>4388</v>
      </c>
      <c r="I1052" s="103" t="s">
        <v>4389</v>
      </c>
      <c r="J1052" s="101"/>
      <c r="K1052" s="101"/>
      <c r="L1052" s="101"/>
      <c r="M1052" s="101"/>
      <c r="N1052" s="101"/>
      <c r="O1052" s="101"/>
      <c r="P1052" s="101"/>
      <c r="Q1052" s="101">
        <v>1</v>
      </c>
    </row>
    <row r="1053" spans="1:17" ht="14.25" thickBot="1" x14ac:dyDescent="0.2">
      <c r="A1053" s="96">
        <v>5819</v>
      </c>
      <c r="B1053" s="96" t="s">
        <v>4390</v>
      </c>
      <c r="C1053" s="96">
        <v>5819</v>
      </c>
      <c r="D1053" s="97" t="s">
        <v>860</v>
      </c>
      <c r="E1053" s="97" t="s">
        <v>737</v>
      </c>
      <c r="F1053" s="98" t="s">
        <v>4199</v>
      </c>
      <c r="G1053" s="102" t="s">
        <v>4382</v>
      </c>
      <c r="H1053" s="103" t="s">
        <v>4388</v>
      </c>
      <c r="I1053" s="103" t="s">
        <v>4391</v>
      </c>
      <c r="J1053" s="101"/>
      <c r="K1053" s="101"/>
      <c r="L1053" s="101"/>
      <c r="M1053" s="101"/>
      <c r="N1053" s="101"/>
      <c r="O1053" s="101"/>
      <c r="P1053" s="101"/>
      <c r="Q1053" s="101">
        <v>1</v>
      </c>
    </row>
    <row r="1054" spans="1:17" ht="14.25" thickBot="1" x14ac:dyDescent="0.2">
      <c r="A1054" s="96">
        <v>5821</v>
      </c>
      <c r="B1054" s="96" t="s">
        <v>1893</v>
      </c>
      <c r="C1054" s="96">
        <v>5821</v>
      </c>
      <c r="D1054" s="97" t="s">
        <v>2978</v>
      </c>
      <c r="E1054" s="97" t="s">
        <v>737</v>
      </c>
      <c r="F1054" s="98" t="s">
        <v>4199</v>
      </c>
      <c r="G1054" s="102" t="s">
        <v>4382</v>
      </c>
      <c r="H1054" s="103" t="s">
        <v>4392</v>
      </c>
      <c r="I1054" s="103" t="s">
        <v>4393</v>
      </c>
      <c r="J1054" s="101"/>
      <c r="K1054" s="101"/>
      <c r="L1054" s="101"/>
      <c r="M1054" s="101"/>
      <c r="N1054" s="101"/>
      <c r="O1054" s="101"/>
      <c r="P1054" s="101"/>
      <c r="Q1054" s="101">
        <v>1</v>
      </c>
    </row>
    <row r="1055" spans="1:17" ht="14.25" thickBot="1" x14ac:dyDescent="0.2">
      <c r="A1055" s="96">
        <v>5822</v>
      </c>
      <c r="B1055" s="96" t="s">
        <v>2290</v>
      </c>
      <c r="C1055" s="96">
        <v>5822</v>
      </c>
      <c r="D1055" s="97" t="s">
        <v>2978</v>
      </c>
      <c r="E1055" s="97" t="s">
        <v>737</v>
      </c>
      <c r="F1055" s="98" t="s">
        <v>4199</v>
      </c>
      <c r="G1055" s="102" t="s">
        <v>4382</v>
      </c>
      <c r="H1055" s="103" t="s">
        <v>4392</v>
      </c>
      <c r="I1055" s="103" t="s">
        <v>4394</v>
      </c>
      <c r="J1055" s="101"/>
      <c r="K1055" s="101"/>
      <c r="L1055" s="101"/>
      <c r="M1055" s="101"/>
      <c r="N1055" s="101"/>
      <c r="O1055" s="101"/>
      <c r="P1055" s="101"/>
      <c r="Q1055" s="101">
        <v>1</v>
      </c>
    </row>
    <row r="1056" spans="1:17" ht="14.25" thickBot="1" x14ac:dyDescent="0.2">
      <c r="A1056" s="96">
        <v>5831</v>
      </c>
      <c r="B1056" s="96" t="s">
        <v>1894</v>
      </c>
      <c r="C1056" s="96">
        <v>5831</v>
      </c>
      <c r="D1056" s="97" t="s">
        <v>2978</v>
      </c>
      <c r="E1056" s="97" t="s">
        <v>737</v>
      </c>
      <c r="F1056" s="98" t="s">
        <v>4199</v>
      </c>
      <c r="G1056" s="102" t="s">
        <v>4382</v>
      </c>
      <c r="H1056" s="103" t="s">
        <v>4395</v>
      </c>
      <c r="I1056" s="103" t="s">
        <v>4396</v>
      </c>
      <c r="J1056" s="101"/>
      <c r="K1056" s="101"/>
      <c r="L1056" s="101"/>
      <c r="M1056" s="101"/>
      <c r="N1056" s="101"/>
      <c r="O1056" s="101"/>
      <c r="P1056" s="101"/>
      <c r="Q1056" s="101">
        <v>1</v>
      </c>
    </row>
    <row r="1057" spans="1:17" ht="14.25" thickBot="1" x14ac:dyDescent="0.2">
      <c r="A1057" s="96">
        <v>5832</v>
      </c>
      <c r="B1057" s="96" t="s">
        <v>2291</v>
      </c>
      <c r="C1057" s="96">
        <v>5832</v>
      </c>
      <c r="D1057" s="97" t="s">
        <v>2978</v>
      </c>
      <c r="E1057" s="97" t="s">
        <v>737</v>
      </c>
      <c r="F1057" s="98" t="s">
        <v>4199</v>
      </c>
      <c r="G1057" s="99" t="s">
        <v>4382</v>
      </c>
      <c r="H1057" s="100" t="s">
        <v>4395</v>
      </c>
      <c r="I1057" s="100" t="s">
        <v>4397</v>
      </c>
      <c r="J1057" s="101"/>
      <c r="K1057" s="101"/>
      <c r="L1057" s="101"/>
      <c r="M1057" s="101"/>
      <c r="N1057" s="101"/>
      <c r="O1057" s="101"/>
      <c r="P1057" s="101"/>
      <c r="Q1057" s="101">
        <v>1</v>
      </c>
    </row>
    <row r="1058" spans="1:17" ht="14.25" thickBot="1" x14ac:dyDescent="0.2">
      <c r="A1058" s="96">
        <v>5841</v>
      </c>
      <c r="B1058" s="96" t="s">
        <v>1483</v>
      </c>
      <c r="C1058" s="96">
        <v>5841</v>
      </c>
      <c r="D1058" s="97" t="s">
        <v>2978</v>
      </c>
      <c r="E1058" s="97" t="s">
        <v>737</v>
      </c>
      <c r="F1058" s="98" t="s">
        <v>4199</v>
      </c>
      <c r="G1058" s="102" t="s">
        <v>4382</v>
      </c>
      <c r="H1058" s="103" t="s">
        <v>4398</v>
      </c>
      <c r="I1058" s="103" t="s">
        <v>4399</v>
      </c>
      <c r="J1058" s="101"/>
      <c r="K1058" s="101"/>
      <c r="L1058" s="101"/>
      <c r="M1058" s="101"/>
      <c r="N1058" s="101"/>
      <c r="O1058" s="101"/>
      <c r="P1058" s="101"/>
      <c r="Q1058" s="101">
        <v>1</v>
      </c>
    </row>
    <row r="1059" spans="1:17" ht="14.25" thickBot="1" x14ac:dyDescent="0.2">
      <c r="A1059" s="96">
        <v>5851</v>
      </c>
      <c r="B1059" s="96" t="s">
        <v>1532</v>
      </c>
      <c r="C1059" s="96">
        <v>5851</v>
      </c>
      <c r="D1059" s="97" t="s">
        <v>2978</v>
      </c>
      <c r="E1059" s="97" t="s">
        <v>737</v>
      </c>
      <c r="F1059" s="98" t="s">
        <v>4199</v>
      </c>
      <c r="G1059" s="102" t="s">
        <v>4382</v>
      </c>
      <c r="H1059" s="103" t="s">
        <v>4400</v>
      </c>
      <c r="I1059" s="103" t="s">
        <v>4401</v>
      </c>
      <c r="J1059" s="101"/>
      <c r="K1059" s="101"/>
      <c r="L1059" s="101"/>
      <c r="M1059" s="101"/>
      <c r="N1059" s="101"/>
      <c r="O1059" s="101"/>
      <c r="P1059" s="101"/>
      <c r="Q1059" s="101">
        <v>1</v>
      </c>
    </row>
    <row r="1060" spans="1:17" ht="14.25" thickBot="1" x14ac:dyDescent="0.2">
      <c r="A1060" s="96">
        <v>5861</v>
      </c>
      <c r="B1060" s="96" t="s">
        <v>1895</v>
      </c>
      <c r="C1060" s="96">
        <v>5861</v>
      </c>
      <c r="D1060" s="97" t="s">
        <v>2978</v>
      </c>
      <c r="E1060" s="97" t="s">
        <v>737</v>
      </c>
      <c r="F1060" s="98" t="s">
        <v>4199</v>
      </c>
      <c r="G1060" s="102" t="s">
        <v>4382</v>
      </c>
      <c r="H1060" s="103" t="s">
        <v>4402</v>
      </c>
      <c r="I1060" s="103" t="s">
        <v>4403</v>
      </c>
      <c r="J1060" s="101"/>
      <c r="K1060" s="101"/>
      <c r="L1060" s="101"/>
      <c r="M1060" s="101"/>
      <c r="N1060" s="101"/>
      <c r="O1060" s="101"/>
      <c r="P1060" s="101"/>
      <c r="Q1060" s="101">
        <v>1</v>
      </c>
    </row>
    <row r="1061" spans="1:17" ht="14.25" thickBot="1" x14ac:dyDescent="0.2">
      <c r="A1061" s="96">
        <v>5862</v>
      </c>
      <c r="B1061" s="96" t="s">
        <v>2292</v>
      </c>
      <c r="C1061" s="96">
        <v>5862</v>
      </c>
      <c r="D1061" s="97" t="s">
        <v>2978</v>
      </c>
      <c r="E1061" s="97" t="s">
        <v>737</v>
      </c>
      <c r="F1061" s="98" t="s">
        <v>4199</v>
      </c>
      <c r="G1061" s="102" t="s">
        <v>4382</v>
      </c>
      <c r="H1061" s="103" t="s">
        <v>4402</v>
      </c>
      <c r="I1061" s="103" t="s">
        <v>4404</v>
      </c>
      <c r="J1061" s="101"/>
      <c r="K1061" s="101"/>
      <c r="L1061" s="101"/>
      <c r="M1061" s="101"/>
      <c r="N1061" s="101"/>
      <c r="O1061" s="101"/>
      <c r="P1061" s="101"/>
      <c r="Q1061" s="101">
        <v>1</v>
      </c>
    </row>
    <row r="1062" spans="1:17" ht="14.25" thickBot="1" x14ac:dyDescent="0.2">
      <c r="A1062" s="96">
        <v>5863</v>
      </c>
      <c r="B1062" s="96" t="s">
        <v>2570</v>
      </c>
      <c r="C1062" s="96">
        <v>5863</v>
      </c>
      <c r="D1062" s="97" t="s">
        <v>2978</v>
      </c>
      <c r="E1062" s="97" t="s">
        <v>737</v>
      </c>
      <c r="F1062" s="98" t="s">
        <v>4199</v>
      </c>
      <c r="G1062" s="102" t="s">
        <v>4382</v>
      </c>
      <c r="H1062" s="103" t="s">
        <v>4402</v>
      </c>
      <c r="I1062" s="103" t="s">
        <v>4405</v>
      </c>
      <c r="J1062" s="101"/>
      <c r="K1062" s="101"/>
      <c r="L1062" s="101"/>
      <c r="M1062" s="101"/>
      <c r="N1062" s="101"/>
      <c r="O1062" s="101"/>
      <c r="P1062" s="101"/>
      <c r="Q1062" s="101">
        <v>1</v>
      </c>
    </row>
    <row r="1063" spans="1:17" ht="14.25" thickBot="1" x14ac:dyDescent="0.2">
      <c r="A1063" s="96">
        <v>5864</v>
      </c>
      <c r="B1063" s="96" t="s">
        <v>2726</v>
      </c>
      <c r="C1063" s="96">
        <v>5864</v>
      </c>
      <c r="D1063" s="97" t="s">
        <v>2978</v>
      </c>
      <c r="E1063" s="97" t="s">
        <v>737</v>
      </c>
      <c r="F1063" s="98" t="s">
        <v>4199</v>
      </c>
      <c r="G1063" s="102" t="s">
        <v>4382</v>
      </c>
      <c r="H1063" s="103" t="s">
        <v>4402</v>
      </c>
      <c r="I1063" s="103" t="s">
        <v>4406</v>
      </c>
      <c r="J1063" s="101"/>
      <c r="K1063" s="101"/>
      <c r="L1063" s="101"/>
      <c r="M1063" s="101"/>
      <c r="N1063" s="101"/>
      <c r="O1063" s="101"/>
      <c r="P1063" s="101"/>
      <c r="Q1063" s="101">
        <v>1</v>
      </c>
    </row>
    <row r="1064" spans="1:17" ht="14.25" thickBot="1" x14ac:dyDescent="0.2">
      <c r="A1064" s="96">
        <v>5891</v>
      </c>
      <c r="B1064" s="96" t="s">
        <v>1896</v>
      </c>
      <c r="C1064" s="96">
        <v>5891</v>
      </c>
      <c r="D1064" s="97" t="s">
        <v>2978</v>
      </c>
      <c r="E1064" s="97" t="s">
        <v>737</v>
      </c>
      <c r="F1064" s="98" t="s">
        <v>4199</v>
      </c>
      <c r="G1064" s="102" t="s">
        <v>4382</v>
      </c>
      <c r="H1064" s="103" t="s">
        <v>4407</v>
      </c>
      <c r="I1064" s="103" t="s">
        <v>4408</v>
      </c>
      <c r="J1064" s="101"/>
      <c r="K1064" s="101"/>
      <c r="L1064" s="101"/>
      <c r="M1064" s="101"/>
      <c r="N1064" s="101"/>
      <c r="O1064" s="101"/>
      <c r="P1064" s="101"/>
      <c r="Q1064" s="101">
        <v>1</v>
      </c>
    </row>
    <row r="1065" spans="1:17" ht="14.25" thickBot="1" x14ac:dyDescent="0.2">
      <c r="A1065" s="96">
        <v>5892</v>
      </c>
      <c r="B1065" s="96" t="s">
        <v>2293</v>
      </c>
      <c r="C1065" s="96">
        <v>5892</v>
      </c>
      <c r="D1065" s="97" t="s">
        <v>2978</v>
      </c>
      <c r="E1065" s="97" t="s">
        <v>737</v>
      </c>
      <c r="F1065" s="98" t="s">
        <v>4199</v>
      </c>
      <c r="G1065" s="102" t="s">
        <v>4382</v>
      </c>
      <c r="H1065" s="103" t="s">
        <v>4407</v>
      </c>
      <c r="I1065" s="103" t="s">
        <v>4409</v>
      </c>
      <c r="J1065" s="101"/>
      <c r="K1065" s="101"/>
      <c r="L1065" s="101"/>
      <c r="M1065" s="101"/>
      <c r="N1065" s="101"/>
      <c r="O1065" s="101"/>
      <c r="P1065" s="101"/>
      <c r="Q1065" s="101">
        <v>1</v>
      </c>
    </row>
    <row r="1066" spans="1:17" ht="14.25" thickBot="1" x14ac:dyDescent="0.2">
      <c r="A1066" s="96">
        <v>5893</v>
      </c>
      <c r="B1066" s="96" t="s">
        <v>2571</v>
      </c>
      <c r="C1066" s="96">
        <v>5893</v>
      </c>
      <c r="D1066" s="97" t="s">
        <v>2978</v>
      </c>
      <c r="E1066" s="97" t="s">
        <v>737</v>
      </c>
      <c r="F1066" s="98" t="s">
        <v>4199</v>
      </c>
      <c r="G1066" s="102" t="s">
        <v>4382</v>
      </c>
      <c r="H1066" s="103" t="s">
        <v>4407</v>
      </c>
      <c r="I1066" s="103" t="s">
        <v>4410</v>
      </c>
      <c r="J1066" s="101"/>
      <c r="K1066" s="101"/>
      <c r="L1066" s="101"/>
      <c r="M1066" s="101"/>
      <c r="N1066" s="101"/>
      <c r="O1066" s="101"/>
      <c r="P1066" s="101"/>
      <c r="Q1066" s="101">
        <v>1</v>
      </c>
    </row>
    <row r="1067" spans="1:17" ht="14.25" thickBot="1" x14ac:dyDescent="0.2">
      <c r="A1067" s="96">
        <v>5894</v>
      </c>
      <c r="B1067" s="96" t="s">
        <v>2727</v>
      </c>
      <c r="C1067" s="96">
        <v>5894</v>
      </c>
      <c r="D1067" s="97" t="s">
        <v>2978</v>
      </c>
      <c r="E1067" s="97" t="s">
        <v>737</v>
      </c>
      <c r="F1067" s="98" t="s">
        <v>4199</v>
      </c>
      <c r="G1067" s="102" t="s">
        <v>4382</v>
      </c>
      <c r="H1067" s="103" t="s">
        <v>4407</v>
      </c>
      <c r="I1067" s="103" t="s">
        <v>4411</v>
      </c>
      <c r="J1067" s="101"/>
      <c r="K1067" s="101"/>
      <c r="L1067" s="101"/>
      <c r="M1067" s="101"/>
      <c r="N1067" s="101"/>
      <c r="O1067" s="101"/>
      <c r="P1067" s="101"/>
      <c r="Q1067" s="101">
        <v>1</v>
      </c>
    </row>
    <row r="1068" spans="1:17" ht="14.25" thickBot="1" x14ac:dyDescent="0.2">
      <c r="A1068" s="96">
        <v>5895</v>
      </c>
      <c r="B1068" s="96" t="s">
        <v>2825</v>
      </c>
      <c r="C1068" s="96">
        <v>5895</v>
      </c>
      <c r="D1068" s="97" t="s">
        <v>2978</v>
      </c>
      <c r="E1068" s="97" t="s">
        <v>737</v>
      </c>
      <c r="F1068" s="98" t="s">
        <v>4199</v>
      </c>
      <c r="G1068" s="102" t="s">
        <v>4382</v>
      </c>
      <c r="H1068" s="103" t="s">
        <v>4407</v>
      </c>
      <c r="I1068" s="103" t="s">
        <v>4412</v>
      </c>
      <c r="J1068" s="101"/>
      <c r="K1068" s="101"/>
      <c r="L1068" s="101"/>
      <c r="M1068" s="101"/>
      <c r="N1068" s="101"/>
      <c r="O1068" s="101"/>
      <c r="P1068" s="101"/>
      <c r="Q1068" s="101">
        <v>1</v>
      </c>
    </row>
    <row r="1069" spans="1:17" ht="14.25" thickBot="1" x14ac:dyDescent="0.2">
      <c r="A1069" s="96">
        <v>5896</v>
      </c>
      <c r="B1069" s="96" t="s">
        <v>2885</v>
      </c>
      <c r="C1069" s="96">
        <v>5896</v>
      </c>
      <c r="D1069" s="97" t="s">
        <v>2978</v>
      </c>
      <c r="E1069" s="97" t="s">
        <v>737</v>
      </c>
      <c r="F1069" s="98" t="s">
        <v>4199</v>
      </c>
      <c r="G1069" s="102" t="s">
        <v>4382</v>
      </c>
      <c r="H1069" s="103" t="s">
        <v>4407</v>
      </c>
      <c r="I1069" s="103" t="s">
        <v>4413</v>
      </c>
      <c r="J1069" s="101"/>
      <c r="K1069" s="101"/>
      <c r="L1069" s="101"/>
      <c r="M1069" s="101"/>
      <c r="N1069" s="101"/>
      <c r="O1069" s="101"/>
      <c r="P1069" s="101"/>
      <c r="Q1069" s="101">
        <v>1</v>
      </c>
    </row>
    <row r="1070" spans="1:17" ht="14.25" thickBot="1" x14ac:dyDescent="0.2">
      <c r="A1070" s="96">
        <v>5897</v>
      </c>
      <c r="B1070" s="96" t="s">
        <v>2927</v>
      </c>
      <c r="C1070" s="96">
        <v>5897</v>
      </c>
      <c r="D1070" s="97" t="s">
        <v>2978</v>
      </c>
      <c r="E1070" s="97" t="s">
        <v>737</v>
      </c>
      <c r="F1070" s="98" t="s">
        <v>4199</v>
      </c>
      <c r="G1070" s="102" t="s">
        <v>4382</v>
      </c>
      <c r="H1070" s="103" t="s">
        <v>4407</v>
      </c>
      <c r="I1070" s="103" t="s">
        <v>4414</v>
      </c>
      <c r="J1070" s="101"/>
      <c r="K1070" s="101"/>
      <c r="L1070" s="101"/>
      <c r="M1070" s="101"/>
      <c r="N1070" s="101"/>
      <c r="O1070" s="101"/>
      <c r="P1070" s="101"/>
      <c r="Q1070" s="101">
        <v>1</v>
      </c>
    </row>
    <row r="1071" spans="1:17" ht="14.25" thickBot="1" x14ac:dyDescent="0.2">
      <c r="A1071" s="96">
        <v>5899</v>
      </c>
      <c r="B1071" s="96" t="s">
        <v>2956</v>
      </c>
      <c r="C1071" s="96">
        <v>5899</v>
      </c>
      <c r="D1071" s="97" t="s">
        <v>2978</v>
      </c>
      <c r="E1071" s="97" t="s">
        <v>737</v>
      </c>
      <c r="F1071" s="98" t="s">
        <v>4199</v>
      </c>
      <c r="G1071" s="102" t="s">
        <v>4382</v>
      </c>
      <c r="H1071" s="103" t="s">
        <v>4407</v>
      </c>
      <c r="I1071" s="103" t="s">
        <v>4415</v>
      </c>
      <c r="J1071" s="101"/>
      <c r="K1071" s="101"/>
      <c r="L1071" s="101"/>
      <c r="M1071" s="101"/>
      <c r="N1071" s="101"/>
      <c r="O1071" s="101"/>
      <c r="P1071" s="101"/>
      <c r="Q1071" s="101">
        <v>1</v>
      </c>
    </row>
    <row r="1072" spans="1:17" ht="14.25" thickBot="1" x14ac:dyDescent="0.2">
      <c r="A1072" s="96">
        <v>5900</v>
      </c>
      <c r="B1072" s="96" t="s">
        <v>1897</v>
      </c>
      <c r="C1072" s="96">
        <v>5900</v>
      </c>
      <c r="D1072" s="97" t="s">
        <v>721</v>
      </c>
      <c r="E1072" s="97" t="s">
        <v>737</v>
      </c>
      <c r="F1072" s="98" t="s">
        <v>4199</v>
      </c>
      <c r="G1072" s="102" t="s">
        <v>4416</v>
      </c>
      <c r="H1072" s="103" t="s">
        <v>4417</v>
      </c>
      <c r="I1072" s="103" t="s">
        <v>4418</v>
      </c>
      <c r="J1072" s="101"/>
      <c r="K1072" s="101"/>
      <c r="L1072" s="101"/>
      <c r="M1072" s="101"/>
      <c r="N1072" s="101"/>
      <c r="O1072" s="101"/>
      <c r="P1072" s="101"/>
      <c r="Q1072" s="101">
        <v>1</v>
      </c>
    </row>
    <row r="1073" spans="1:17" ht="14.25" thickBot="1" x14ac:dyDescent="0.2">
      <c r="A1073" s="96">
        <v>5908</v>
      </c>
      <c r="B1073" s="96" t="s">
        <v>4419</v>
      </c>
      <c r="C1073" s="96">
        <v>5908</v>
      </c>
      <c r="D1073" s="97" t="s">
        <v>721</v>
      </c>
      <c r="E1073" s="97" t="s">
        <v>737</v>
      </c>
      <c r="F1073" s="98" t="s">
        <v>4199</v>
      </c>
      <c r="G1073" s="102" t="s">
        <v>4416</v>
      </c>
      <c r="H1073" s="103" t="s">
        <v>4417</v>
      </c>
      <c r="I1073" s="103" t="s">
        <v>4420</v>
      </c>
      <c r="J1073" s="101"/>
      <c r="K1073" s="101"/>
      <c r="L1073" s="101"/>
      <c r="M1073" s="101"/>
      <c r="N1073" s="101"/>
      <c r="O1073" s="101"/>
      <c r="P1073" s="101"/>
      <c r="Q1073" s="101">
        <v>1</v>
      </c>
    </row>
    <row r="1074" spans="1:17" ht="14.25" thickBot="1" x14ac:dyDescent="0.2">
      <c r="A1074" s="96">
        <v>5909</v>
      </c>
      <c r="B1074" s="96" t="s">
        <v>2572</v>
      </c>
      <c r="C1074" s="96">
        <v>5909</v>
      </c>
      <c r="D1074" s="97" t="s">
        <v>721</v>
      </c>
      <c r="E1074" s="97" t="s">
        <v>737</v>
      </c>
      <c r="F1074" s="98" t="s">
        <v>4199</v>
      </c>
      <c r="G1074" s="102" t="s">
        <v>4416</v>
      </c>
      <c r="H1074" s="103" t="s">
        <v>4417</v>
      </c>
      <c r="I1074" s="103" t="s">
        <v>4421</v>
      </c>
      <c r="J1074" s="101"/>
      <c r="K1074" s="101"/>
      <c r="L1074" s="101"/>
      <c r="M1074" s="101"/>
      <c r="N1074" s="101"/>
      <c r="O1074" s="101"/>
      <c r="P1074" s="101"/>
      <c r="Q1074" s="101">
        <v>1</v>
      </c>
    </row>
    <row r="1075" spans="1:17" ht="14.25" thickBot="1" x14ac:dyDescent="0.2">
      <c r="A1075" s="96">
        <v>5911</v>
      </c>
      <c r="B1075" s="96" t="s">
        <v>1898</v>
      </c>
      <c r="C1075" s="96">
        <v>5911</v>
      </c>
      <c r="D1075" s="97" t="s">
        <v>721</v>
      </c>
      <c r="E1075" s="97" t="s">
        <v>737</v>
      </c>
      <c r="F1075" s="98" t="s">
        <v>4199</v>
      </c>
      <c r="G1075" s="102" t="s">
        <v>4416</v>
      </c>
      <c r="H1075" s="103" t="s">
        <v>4422</v>
      </c>
      <c r="I1075" s="103" t="s">
        <v>4423</v>
      </c>
      <c r="J1075" s="101"/>
      <c r="K1075" s="101"/>
      <c r="L1075" s="101"/>
      <c r="M1075" s="101"/>
      <c r="N1075" s="101"/>
      <c r="O1075" s="101"/>
      <c r="P1075" s="101"/>
      <c r="Q1075" s="101">
        <v>1</v>
      </c>
    </row>
    <row r="1076" spans="1:17" ht="14.25" thickBot="1" x14ac:dyDescent="0.2">
      <c r="A1076" s="96">
        <v>5912</v>
      </c>
      <c r="B1076" s="96" t="s">
        <v>2295</v>
      </c>
      <c r="C1076" s="96">
        <v>5912</v>
      </c>
      <c r="D1076" s="97" t="s">
        <v>721</v>
      </c>
      <c r="E1076" s="97" t="s">
        <v>737</v>
      </c>
      <c r="F1076" s="98" t="s">
        <v>4199</v>
      </c>
      <c r="G1076" s="102" t="s">
        <v>4416</v>
      </c>
      <c r="H1076" s="103" t="s">
        <v>4422</v>
      </c>
      <c r="I1076" s="103" t="s">
        <v>4424</v>
      </c>
      <c r="J1076" s="101"/>
      <c r="K1076" s="101"/>
      <c r="L1076" s="101"/>
      <c r="M1076" s="101"/>
      <c r="N1076" s="101"/>
      <c r="O1076" s="101"/>
      <c r="P1076" s="101"/>
      <c r="Q1076" s="101">
        <v>1</v>
      </c>
    </row>
    <row r="1077" spans="1:17" ht="14.25" thickBot="1" x14ac:dyDescent="0.2">
      <c r="A1077" s="96">
        <v>5913</v>
      </c>
      <c r="B1077" s="96" t="s">
        <v>2573</v>
      </c>
      <c r="C1077" s="96">
        <v>5913</v>
      </c>
      <c r="D1077" s="97" t="s">
        <v>721</v>
      </c>
      <c r="E1077" s="97" t="s">
        <v>737</v>
      </c>
      <c r="F1077" s="98" t="s">
        <v>4199</v>
      </c>
      <c r="G1077" s="102" t="s">
        <v>4416</v>
      </c>
      <c r="H1077" s="103" t="s">
        <v>4422</v>
      </c>
      <c r="I1077" s="103" t="s">
        <v>4425</v>
      </c>
      <c r="J1077" s="101"/>
      <c r="K1077" s="101"/>
      <c r="L1077" s="101"/>
      <c r="M1077" s="101"/>
      <c r="N1077" s="101"/>
      <c r="O1077" s="101"/>
      <c r="P1077" s="101"/>
      <c r="Q1077" s="101">
        <v>1</v>
      </c>
    </row>
    <row r="1078" spans="1:17" ht="14.25" thickBot="1" x14ac:dyDescent="0.2">
      <c r="A1078" s="96">
        <v>5914</v>
      </c>
      <c r="B1078" s="96" t="s">
        <v>2728</v>
      </c>
      <c r="C1078" s="96">
        <v>5914</v>
      </c>
      <c r="D1078" s="97" t="s">
        <v>721</v>
      </c>
      <c r="E1078" s="97" t="s">
        <v>737</v>
      </c>
      <c r="F1078" s="98" t="s">
        <v>4199</v>
      </c>
      <c r="G1078" s="102" t="s">
        <v>4416</v>
      </c>
      <c r="H1078" s="103" t="s">
        <v>4422</v>
      </c>
      <c r="I1078" s="103" t="s">
        <v>4426</v>
      </c>
      <c r="J1078" s="101"/>
      <c r="K1078" s="101"/>
      <c r="L1078" s="101"/>
      <c r="M1078" s="101"/>
      <c r="N1078" s="101"/>
      <c r="O1078" s="101"/>
      <c r="P1078" s="101"/>
      <c r="Q1078" s="101">
        <v>1</v>
      </c>
    </row>
    <row r="1079" spans="1:17" ht="14.25" thickBot="1" x14ac:dyDescent="0.2">
      <c r="A1079" s="96">
        <v>5921</v>
      </c>
      <c r="B1079" s="96" t="s">
        <v>1337</v>
      </c>
      <c r="C1079" s="96">
        <v>5921</v>
      </c>
      <c r="D1079" s="97" t="s">
        <v>721</v>
      </c>
      <c r="E1079" s="97" t="s">
        <v>737</v>
      </c>
      <c r="F1079" s="98" t="s">
        <v>4199</v>
      </c>
      <c r="G1079" s="102" t="s">
        <v>4416</v>
      </c>
      <c r="H1079" s="103" t="s">
        <v>4427</v>
      </c>
      <c r="I1079" s="103" t="s">
        <v>4428</v>
      </c>
      <c r="J1079" s="101"/>
      <c r="K1079" s="101"/>
      <c r="L1079" s="101"/>
      <c r="M1079" s="101"/>
      <c r="N1079" s="101"/>
      <c r="O1079" s="101"/>
      <c r="P1079" s="101"/>
      <c r="Q1079" s="101">
        <v>1</v>
      </c>
    </row>
    <row r="1080" spans="1:17" ht="14.25" thickBot="1" x14ac:dyDescent="0.2">
      <c r="A1080" s="96">
        <v>5931</v>
      </c>
      <c r="B1080" s="96" t="s">
        <v>1899</v>
      </c>
      <c r="C1080" s="96">
        <v>5931</v>
      </c>
      <c r="D1080" s="97" t="s">
        <v>721</v>
      </c>
      <c r="E1080" s="97" t="s">
        <v>737</v>
      </c>
      <c r="F1080" s="98" t="s">
        <v>4199</v>
      </c>
      <c r="G1080" s="102" t="s">
        <v>4416</v>
      </c>
      <c r="H1080" s="103" t="s">
        <v>4429</v>
      </c>
      <c r="I1080" s="103" t="s">
        <v>4430</v>
      </c>
      <c r="J1080" s="101"/>
      <c r="K1080" s="101"/>
      <c r="L1080" s="101"/>
      <c r="M1080" s="101"/>
      <c r="N1080" s="101"/>
      <c r="O1080" s="101"/>
      <c r="P1080" s="101"/>
      <c r="Q1080" s="101">
        <v>1</v>
      </c>
    </row>
    <row r="1081" spans="1:17" ht="14.25" thickBot="1" x14ac:dyDescent="0.2">
      <c r="A1081" s="96">
        <v>5932</v>
      </c>
      <c r="B1081" s="96" t="s">
        <v>2296</v>
      </c>
      <c r="C1081" s="96">
        <v>5932</v>
      </c>
      <c r="D1081" s="97" t="s">
        <v>721</v>
      </c>
      <c r="E1081" s="97" t="s">
        <v>737</v>
      </c>
      <c r="F1081" s="98" t="s">
        <v>4199</v>
      </c>
      <c r="G1081" s="102" t="s">
        <v>4416</v>
      </c>
      <c r="H1081" s="103" t="s">
        <v>4429</v>
      </c>
      <c r="I1081" s="103" t="s">
        <v>4431</v>
      </c>
      <c r="J1081" s="101"/>
      <c r="K1081" s="101"/>
      <c r="L1081" s="101"/>
      <c r="M1081" s="101"/>
      <c r="N1081" s="101"/>
      <c r="O1081" s="101"/>
      <c r="P1081" s="101"/>
      <c r="Q1081" s="101">
        <v>1</v>
      </c>
    </row>
    <row r="1082" spans="1:17" ht="14.25" thickBot="1" x14ac:dyDescent="0.2">
      <c r="A1082" s="96">
        <v>5933</v>
      </c>
      <c r="B1082" s="96" t="s">
        <v>2574</v>
      </c>
      <c r="C1082" s="96">
        <v>5933</v>
      </c>
      <c r="D1082" s="97" t="s">
        <v>721</v>
      </c>
      <c r="E1082" s="97" t="s">
        <v>737</v>
      </c>
      <c r="F1082" s="98" t="s">
        <v>4199</v>
      </c>
      <c r="G1082" s="102" t="s">
        <v>4416</v>
      </c>
      <c r="H1082" s="103" t="s">
        <v>4429</v>
      </c>
      <c r="I1082" s="103" t="s">
        <v>4432</v>
      </c>
      <c r="J1082" s="101"/>
      <c r="K1082" s="101"/>
      <c r="L1082" s="101"/>
      <c r="M1082" s="101"/>
      <c r="N1082" s="101"/>
      <c r="O1082" s="101"/>
      <c r="P1082" s="101"/>
      <c r="Q1082" s="101">
        <v>1</v>
      </c>
    </row>
    <row r="1083" spans="1:17" ht="14.25" thickBot="1" x14ac:dyDescent="0.2">
      <c r="A1083" s="96">
        <v>5939</v>
      </c>
      <c r="B1083" s="96" t="s">
        <v>2729</v>
      </c>
      <c r="C1083" s="96">
        <v>5939</v>
      </c>
      <c r="D1083" s="97" t="s">
        <v>721</v>
      </c>
      <c r="E1083" s="97" t="s">
        <v>737</v>
      </c>
      <c r="F1083" s="98" t="s">
        <v>4199</v>
      </c>
      <c r="G1083" s="102" t="s">
        <v>4416</v>
      </c>
      <c r="H1083" s="103" t="s">
        <v>4429</v>
      </c>
      <c r="I1083" s="103" t="s">
        <v>4433</v>
      </c>
      <c r="J1083" s="101"/>
      <c r="K1083" s="101"/>
      <c r="L1083" s="101"/>
      <c r="M1083" s="101"/>
      <c r="N1083" s="101"/>
      <c r="O1083" s="101"/>
      <c r="P1083" s="101"/>
      <c r="Q1083" s="101">
        <v>1</v>
      </c>
    </row>
    <row r="1084" spans="1:17" ht="14.25" thickBot="1" x14ac:dyDescent="0.2">
      <c r="A1084" s="96">
        <v>6000</v>
      </c>
      <c r="B1084" s="96" t="s">
        <v>1900</v>
      </c>
      <c r="C1084" s="96">
        <v>6000</v>
      </c>
      <c r="D1084" s="97" t="s">
        <v>721</v>
      </c>
      <c r="E1084" s="97" t="s">
        <v>737</v>
      </c>
      <c r="F1084" s="98" t="s">
        <v>4199</v>
      </c>
      <c r="G1084" s="99" t="s">
        <v>4434</v>
      </c>
      <c r="H1084" s="100" t="s">
        <v>4435</v>
      </c>
      <c r="I1084" s="100" t="s">
        <v>4436</v>
      </c>
      <c r="J1084" s="101"/>
      <c r="K1084" s="101"/>
      <c r="L1084" s="101"/>
      <c r="M1084" s="101"/>
      <c r="N1084" s="101"/>
      <c r="O1084" s="101"/>
      <c r="P1084" s="101"/>
      <c r="Q1084" s="101">
        <v>1</v>
      </c>
    </row>
    <row r="1085" spans="1:17" ht="14.25" thickBot="1" x14ac:dyDescent="0.2">
      <c r="A1085" s="96">
        <v>6008</v>
      </c>
      <c r="B1085" s="96" t="s">
        <v>4437</v>
      </c>
      <c r="C1085" s="96">
        <v>6008</v>
      </c>
      <c r="D1085" s="97" t="s">
        <v>721</v>
      </c>
      <c r="E1085" s="97" t="s">
        <v>737</v>
      </c>
      <c r="F1085" s="98" t="s">
        <v>4199</v>
      </c>
      <c r="G1085" s="102" t="s">
        <v>4434</v>
      </c>
      <c r="H1085" s="103" t="s">
        <v>4435</v>
      </c>
      <c r="I1085" s="103" t="s">
        <v>4438</v>
      </c>
      <c r="J1085" s="101"/>
      <c r="K1085" s="101"/>
      <c r="L1085" s="101"/>
      <c r="M1085" s="101"/>
      <c r="N1085" s="101"/>
      <c r="O1085" s="101"/>
      <c r="P1085" s="101"/>
      <c r="Q1085" s="101">
        <v>1</v>
      </c>
    </row>
    <row r="1086" spans="1:17" ht="14.25" thickBot="1" x14ac:dyDescent="0.2">
      <c r="A1086" s="96">
        <v>6009</v>
      </c>
      <c r="B1086" s="96" t="s">
        <v>2575</v>
      </c>
      <c r="C1086" s="96">
        <v>6009</v>
      </c>
      <c r="D1086" s="97" t="s">
        <v>721</v>
      </c>
      <c r="E1086" s="97" t="s">
        <v>737</v>
      </c>
      <c r="F1086" s="98" t="s">
        <v>4199</v>
      </c>
      <c r="G1086" s="102" t="s">
        <v>4434</v>
      </c>
      <c r="H1086" s="103" t="s">
        <v>4435</v>
      </c>
      <c r="I1086" s="103" t="s">
        <v>4439</v>
      </c>
      <c r="J1086" s="101"/>
      <c r="K1086" s="101"/>
      <c r="L1086" s="101"/>
      <c r="M1086" s="101"/>
      <c r="N1086" s="101"/>
      <c r="O1086" s="101"/>
      <c r="P1086" s="101"/>
      <c r="Q1086" s="101">
        <v>1</v>
      </c>
    </row>
    <row r="1087" spans="1:17" ht="14.25" thickBot="1" x14ac:dyDescent="0.2">
      <c r="A1087" s="96">
        <v>6011</v>
      </c>
      <c r="B1087" s="96" t="s">
        <v>1901</v>
      </c>
      <c r="C1087" s="96">
        <v>6011</v>
      </c>
      <c r="D1087" s="97" t="s">
        <v>721</v>
      </c>
      <c r="E1087" s="97" t="s">
        <v>737</v>
      </c>
      <c r="F1087" s="98" t="s">
        <v>4199</v>
      </c>
      <c r="G1087" s="102" t="s">
        <v>4434</v>
      </c>
      <c r="H1087" s="103" t="s">
        <v>4440</v>
      </c>
      <c r="I1087" s="103" t="s">
        <v>4441</v>
      </c>
      <c r="J1087" s="101"/>
      <c r="K1087" s="101"/>
      <c r="L1087" s="101"/>
      <c r="M1087" s="101"/>
      <c r="N1087" s="101"/>
      <c r="O1087" s="101"/>
      <c r="P1087" s="101"/>
      <c r="Q1087" s="101">
        <v>1</v>
      </c>
    </row>
    <row r="1088" spans="1:17" ht="14.25" thickBot="1" x14ac:dyDescent="0.2">
      <c r="A1088" s="96">
        <v>6012</v>
      </c>
      <c r="B1088" s="96" t="s">
        <v>2298</v>
      </c>
      <c r="C1088" s="96">
        <v>6012</v>
      </c>
      <c r="D1088" s="97" t="s">
        <v>721</v>
      </c>
      <c r="E1088" s="97" t="s">
        <v>737</v>
      </c>
      <c r="F1088" s="98" t="s">
        <v>4199</v>
      </c>
      <c r="G1088" s="102" t="s">
        <v>4434</v>
      </c>
      <c r="H1088" s="103" t="s">
        <v>4440</v>
      </c>
      <c r="I1088" s="103" t="s">
        <v>4442</v>
      </c>
      <c r="J1088" s="101"/>
      <c r="K1088" s="101"/>
      <c r="L1088" s="101"/>
      <c r="M1088" s="101"/>
      <c r="N1088" s="101"/>
      <c r="O1088" s="101"/>
      <c r="P1088" s="101"/>
      <c r="Q1088" s="101">
        <v>1</v>
      </c>
    </row>
    <row r="1089" spans="1:17" ht="14.25" thickBot="1" x14ac:dyDescent="0.2">
      <c r="A1089" s="96">
        <v>6013</v>
      </c>
      <c r="B1089" s="96" t="s">
        <v>2576</v>
      </c>
      <c r="C1089" s="96">
        <v>6013</v>
      </c>
      <c r="D1089" s="97" t="s">
        <v>721</v>
      </c>
      <c r="E1089" s="97" t="s">
        <v>737</v>
      </c>
      <c r="F1089" s="98" t="s">
        <v>4199</v>
      </c>
      <c r="G1089" s="102" t="s">
        <v>4434</v>
      </c>
      <c r="H1089" s="103" t="s">
        <v>4440</v>
      </c>
      <c r="I1089" s="103" t="s">
        <v>4443</v>
      </c>
      <c r="J1089" s="101"/>
      <c r="K1089" s="101"/>
      <c r="L1089" s="101"/>
      <c r="M1089" s="101"/>
      <c r="N1089" s="101"/>
      <c r="O1089" s="101"/>
      <c r="P1089" s="101"/>
      <c r="Q1089" s="101">
        <v>1</v>
      </c>
    </row>
    <row r="1090" spans="1:17" ht="14.25" thickBot="1" x14ac:dyDescent="0.2">
      <c r="A1090" s="96">
        <v>6014</v>
      </c>
      <c r="B1090" s="96" t="s">
        <v>2730</v>
      </c>
      <c r="C1090" s="96">
        <v>6014</v>
      </c>
      <c r="D1090" s="97" t="s">
        <v>721</v>
      </c>
      <c r="E1090" s="97" t="s">
        <v>737</v>
      </c>
      <c r="F1090" s="98" t="s">
        <v>4199</v>
      </c>
      <c r="G1090" s="102" t="s">
        <v>4434</v>
      </c>
      <c r="H1090" s="103" t="s">
        <v>4440</v>
      </c>
      <c r="I1090" s="103" t="s">
        <v>4444</v>
      </c>
      <c r="J1090" s="101"/>
      <c r="K1090" s="101"/>
      <c r="L1090" s="101"/>
      <c r="M1090" s="101"/>
      <c r="N1090" s="101"/>
      <c r="O1090" s="101"/>
      <c r="P1090" s="101"/>
      <c r="Q1090" s="101">
        <v>1</v>
      </c>
    </row>
    <row r="1091" spans="1:17" ht="14.25" thickBot="1" x14ac:dyDescent="0.2">
      <c r="A1091" s="96">
        <v>6021</v>
      </c>
      <c r="B1091" s="96" t="s">
        <v>1902</v>
      </c>
      <c r="C1091" s="96">
        <v>6021</v>
      </c>
      <c r="D1091" s="97" t="s">
        <v>721</v>
      </c>
      <c r="E1091" s="97" t="s">
        <v>737</v>
      </c>
      <c r="F1091" s="98" t="s">
        <v>4199</v>
      </c>
      <c r="G1091" s="102" t="s">
        <v>4434</v>
      </c>
      <c r="H1091" s="103" t="s">
        <v>4445</v>
      </c>
      <c r="I1091" s="103" t="s">
        <v>4446</v>
      </c>
      <c r="J1091" s="101"/>
      <c r="K1091" s="101"/>
      <c r="L1091" s="101"/>
      <c r="M1091" s="101"/>
      <c r="N1091" s="101"/>
      <c r="O1091" s="101"/>
      <c r="P1091" s="101"/>
      <c r="Q1091" s="101">
        <v>1</v>
      </c>
    </row>
    <row r="1092" spans="1:17" ht="14.25" thickBot="1" x14ac:dyDescent="0.2">
      <c r="A1092" s="96">
        <v>6022</v>
      </c>
      <c r="B1092" s="96" t="s">
        <v>2299</v>
      </c>
      <c r="C1092" s="96">
        <v>6022</v>
      </c>
      <c r="D1092" s="97" t="s">
        <v>721</v>
      </c>
      <c r="E1092" s="97" t="s">
        <v>737</v>
      </c>
      <c r="F1092" s="98" t="s">
        <v>4199</v>
      </c>
      <c r="G1092" s="102" t="s">
        <v>4434</v>
      </c>
      <c r="H1092" s="103" t="s">
        <v>4445</v>
      </c>
      <c r="I1092" s="103" t="s">
        <v>4447</v>
      </c>
      <c r="J1092" s="101"/>
      <c r="K1092" s="101"/>
      <c r="L1092" s="101"/>
      <c r="M1092" s="101"/>
      <c r="N1092" s="101"/>
      <c r="O1092" s="101"/>
      <c r="P1092" s="101"/>
      <c r="Q1092" s="101">
        <v>1</v>
      </c>
    </row>
    <row r="1093" spans="1:17" ht="14.25" thickBot="1" x14ac:dyDescent="0.2">
      <c r="A1093" s="96">
        <v>6023</v>
      </c>
      <c r="B1093" s="96" t="s">
        <v>2577</v>
      </c>
      <c r="C1093" s="96">
        <v>6023</v>
      </c>
      <c r="D1093" s="97" t="s">
        <v>721</v>
      </c>
      <c r="E1093" s="97" t="s">
        <v>737</v>
      </c>
      <c r="F1093" s="98" t="s">
        <v>4199</v>
      </c>
      <c r="G1093" s="102" t="s">
        <v>4434</v>
      </c>
      <c r="H1093" s="103" t="s">
        <v>4445</v>
      </c>
      <c r="I1093" s="103" t="s">
        <v>4448</v>
      </c>
      <c r="J1093" s="101"/>
      <c r="K1093" s="101"/>
      <c r="L1093" s="101"/>
      <c r="M1093" s="101"/>
      <c r="N1093" s="101"/>
      <c r="O1093" s="101"/>
      <c r="P1093" s="101"/>
      <c r="Q1093" s="101">
        <v>1</v>
      </c>
    </row>
    <row r="1094" spans="1:17" ht="14.25" thickBot="1" x14ac:dyDescent="0.2">
      <c r="A1094" s="96">
        <v>6029</v>
      </c>
      <c r="B1094" s="96" t="s">
        <v>2731</v>
      </c>
      <c r="C1094" s="96">
        <v>6029</v>
      </c>
      <c r="D1094" s="97" t="s">
        <v>721</v>
      </c>
      <c r="E1094" s="97" t="s">
        <v>737</v>
      </c>
      <c r="F1094" s="98" t="s">
        <v>4199</v>
      </c>
      <c r="G1094" s="102" t="s">
        <v>4434</v>
      </c>
      <c r="H1094" s="103" t="s">
        <v>4445</v>
      </c>
      <c r="I1094" s="103" t="s">
        <v>4449</v>
      </c>
      <c r="J1094" s="101"/>
      <c r="K1094" s="101"/>
      <c r="L1094" s="101"/>
      <c r="M1094" s="101"/>
      <c r="N1094" s="101"/>
      <c r="O1094" s="101"/>
      <c r="P1094" s="101"/>
      <c r="Q1094" s="101">
        <v>1</v>
      </c>
    </row>
    <row r="1095" spans="1:17" ht="14.25" thickBot="1" x14ac:dyDescent="0.2">
      <c r="A1095" s="96">
        <v>6031</v>
      </c>
      <c r="B1095" s="96" t="s">
        <v>4450</v>
      </c>
      <c r="C1095" s="96">
        <v>6031</v>
      </c>
      <c r="D1095" s="97" t="s">
        <v>2978</v>
      </c>
      <c r="E1095" s="97" t="s">
        <v>737</v>
      </c>
      <c r="F1095" s="98" t="s">
        <v>4199</v>
      </c>
      <c r="G1095" s="102" t="s">
        <v>4434</v>
      </c>
      <c r="H1095" s="103" t="s">
        <v>4451</v>
      </c>
      <c r="I1095" s="103" t="s">
        <v>4452</v>
      </c>
      <c r="J1095" s="101"/>
      <c r="K1095" s="101"/>
      <c r="L1095" s="101"/>
      <c r="M1095" s="101"/>
      <c r="N1095" s="101"/>
      <c r="O1095" s="101"/>
      <c r="P1095" s="101"/>
      <c r="Q1095" s="101">
        <v>1</v>
      </c>
    </row>
    <row r="1096" spans="1:17" ht="14.25" thickBot="1" x14ac:dyDescent="0.2">
      <c r="A1096" s="96">
        <v>6032</v>
      </c>
      <c r="B1096" s="96" t="s">
        <v>2300</v>
      </c>
      <c r="C1096" s="96">
        <v>6032</v>
      </c>
      <c r="D1096" s="97" t="s">
        <v>2978</v>
      </c>
      <c r="E1096" s="97" t="s">
        <v>737</v>
      </c>
      <c r="F1096" s="98" t="s">
        <v>4199</v>
      </c>
      <c r="G1096" s="102" t="s">
        <v>4434</v>
      </c>
      <c r="H1096" s="103" t="s">
        <v>4451</v>
      </c>
      <c r="I1096" s="103" t="s">
        <v>4453</v>
      </c>
      <c r="J1096" s="101"/>
      <c r="K1096" s="101"/>
      <c r="L1096" s="101"/>
      <c r="M1096" s="101"/>
      <c r="N1096" s="101"/>
      <c r="O1096" s="101"/>
      <c r="P1096" s="101"/>
      <c r="Q1096" s="101">
        <v>1</v>
      </c>
    </row>
    <row r="1097" spans="1:17" ht="14.25" thickBot="1" x14ac:dyDescent="0.2">
      <c r="A1097" s="96">
        <v>6033</v>
      </c>
      <c r="B1097" s="96" t="s">
        <v>2578</v>
      </c>
      <c r="C1097" s="96">
        <v>6033</v>
      </c>
      <c r="D1097" s="97" t="s">
        <v>721</v>
      </c>
      <c r="E1097" s="97" t="s">
        <v>737</v>
      </c>
      <c r="F1097" s="98" t="s">
        <v>4199</v>
      </c>
      <c r="G1097" s="102" t="s">
        <v>4434</v>
      </c>
      <c r="H1097" s="103" t="s">
        <v>4451</v>
      </c>
      <c r="I1097" s="103" t="s">
        <v>4454</v>
      </c>
      <c r="J1097" s="101"/>
      <c r="K1097" s="101"/>
      <c r="L1097" s="101"/>
      <c r="M1097" s="101"/>
      <c r="N1097" s="101"/>
      <c r="O1097" s="101"/>
      <c r="P1097" s="101"/>
      <c r="Q1097" s="101">
        <v>1</v>
      </c>
    </row>
    <row r="1098" spans="1:17" ht="14.25" thickBot="1" x14ac:dyDescent="0.2">
      <c r="A1098" s="96">
        <v>6041</v>
      </c>
      <c r="B1098" s="96" t="s">
        <v>1904</v>
      </c>
      <c r="C1098" s="96">
        <v>6041</v>
      </c>
      <c r="D1098" s="97" t="s">
        <v>860</v>
      </c>
      <c r="E1098" s="97" t="s">
        <v>737</v>
      </c>
      <c r="F1098" s="98" t="s">
        <v>4199</v>
      </c>
      <c r="G1098" s="102" t="s">
        <v>4434</v>
      </c>
      <c r="H1098" s="103" t="s">
        <v>4455</v>
      </c>
      <c r="I1098" s="103" t="s">
        <v>4456</v>
      </c>
      <c r="J1098" s="101"/>
      <c r="K1098" s="101"/>
      <c r="L1098" s="101"/>
      <c r="M1098" s="101"/>
      <c r="N1098" s="101"/>
      <c r="O1098" s="101"/>
      <c r="P1098" s="101"/>
      <c r="Q1098" s="101">
        <v>1</v>
      </c>
    </row>
    <row r="1099" spans="1:17" ht="14.25" thickBot="1" x14ac:dyDescent="0.2">
      <c r="A1099" s="96">
        <v>6042</v>
      </c>
      <c r="B1099" s="96" t="s">
        <v>2301</v>
      </c>
      <c r="C1099" s="96">
        <v>6042</v>
      </c>
      <c r="D1099" s="97" t="s">
        <v>860</v>
      </c>
      <c r="E1099" s="97" t="s">
        <v>737</v>
      </c>
      <c r="F1099" s="98" t="s">
        <v>4199</v>
      </c>
      <c r="G1099" s="102" t="s">
        <v>4434</v>
      </c>
      <c r="H1099" s="103" t="s">
        <v>4455</v>
      </c>
      <c r="I1099" s="103" t="s">
        <v>4457</v>
      </c>
      <c r="J1099" s="101"/>
      <c r="K1099" s="101"/>
      <c r="L1099" s="101"/>
      <c r="M1099" s="101"/>
      <c r="N1099" s="101"/>
      <c r="O1099" s="101"/>
      <c r="P1099" s="101"/>
      <c r="Q1099" s="101">
        <v>1</v>
      </c>
    </row>
    <row r="1100" spans="1:17" ht="14.25" thickBot="1" x14ac:dyDescent="0.2">
      <c r="A1100" s="96">
        <v>6043</v>
      </c>
      <c r="B1100" s="96" t="s">
        <v>2579</v>
      </c>
      <c r="C1100" s="96">
        <v>6043</v>
      </c>
      <c r="D1100" s="97" t="s">
        <v>860</v>
      </c>
      <c r="E1100" s="97" t="s">
        <v>737</v>
      </c>
      <c r="F1100" s="98" t="s">
        <v>4199</v>
      </c>
      <c r="G1100" s="102" t="s">
        <v>4434</v>
      </c>
      <c r="H1100" s="103" t="s">
        <v>4455</v>
      </c>
      <c r="I1100" s="103" t="s">
        <v>4458</v>
      </c>
      <c r="J1100" s="101"/>
      <c r="K1100" s="101"/>
      <c r="L1100" s="101"/>
      <c r="M1100" s="101"/>
      <c r="N1100" s="101"/>
      <c r="O1100" s="101"/>
      <c r="P1100" s="101"/>
      <c r="Q1100" s="101">
        <v>1</v>
      </c>
    </row>
    <row r="1101" spans="1:17" ht="14.25" thickBot="1" x14ac:dyDescent="0.2">
      <c r="A1101" s="96">
        <v>6051</v>
      </c>
      <c r="B1101" s="96" t="s">
        <v>1905</v>
      </c>
      <c r="C1101" s="96">
        <v>6051</v>
      </c>
      <c r="D1101" s="97" t="s">
        <v>721</v>
      </c>
      <c r="E1101" s="97" t="s">
        <v>4459</v>
      </c>
      <c r="F1101" s="98" t="s">
        <v>4199</v>
      </c>
      <c r="G1101" s="102" t="s">
        <v>4434</v>
      </c>
      <c r="H1101" s="103" t="s">
        <v>4460</v>
      </c>
      <c r="I1101" s="103" t="s">
        <v>4461</v>
      </c>
      <c r="J1101" s="101"/>
      <c r="K1101" s="101"/>
      <c r="L1101" s="101"/>
      <c r="M1101" s="101"/>
      <c r="N1101" s="101"/>
      <c r="O1101" s="101"/>
      <c r="P1101" s="101"/>
      <c r="Q1101" s="101">
        <v>1</v>
      </c>
    </row>
    <row r="1102" spans="1:17" ht="14.25" thickBot="1" x14ac:dyDescent="0.2">
      <c r="A1102" s="96">
        <v>6052</v>
      </c>
      <c r="B1102" s="96" t="s">
        <v>2302</v>
      </c>
      <c r="C1102" s="96">
        <v>6052</v>
      </c>
      <c r="D1102" s="97" t="s">
        <v>721</v>
      </c>
      <c r="E1102" s="97" t="s">
        <v>4459</v>
      </c>
      <c r="F1102" s="98" t="s">
        <v>4199</v>
      </c>
      <c r="G1102" s="102" t="s">
        <v>4434</v>
      </c>
      <c r="H1102" s="103" t="s">
        <v>4460</v>
      </c>
      <c r="I1102" s="103" t="s">
        <v>4462</v>
      </c>
      <c r="J1102" s="101"/>
      <c r="K1102" s="101"/>
      <c r="L1102" s="101"/>
      <c r="M1102" s="101"/>
      <c r="N1102" s="101"/>
      <c r="O1102" s="101"/>
      <c r="P1102" s="101"/>
      <c r="Q1102" s="101">
        <v>1</v>
      </c>
    </row>
    <row r="1103" spans="1:17" ht="14.25" thickBot="1" x14ac:dyDescent="0.2">
      <c r="A1103" s="96">
        <v>6061</v>
      </c>
      <c r="B1103" s="96" t="s">
        <v>1906</v>
      </c>
      <c r="C1103" s="96">
        <v>6061</v>
      </c>
      <c r="D1103" s="97" t="s">
        <v>721</v>
      </c>
      <c r="E1103" s="97" t="s">
        <v>737</v>
      </c>
      <c r="F1103" s="98" t="s">
        <v>4199</v>
      </c>
      <c r="G1103" s="102" t="s">
        <v>4434</v>
      </c>
      <c r="H1103" s="103" t="s">
        <v>4463</v>
      </c>
      <c r="I1103" s="103" t="s">
        <v>4464</v>
      </c>
      <c r="J1103" s="101"/>
      <c r="K1103" s="101"/>
      <c r="L1103" s="101"/>
      <c r="M1103" s="101"/>
      <c r="N1103" s="101"/>
      <c r="O1103" s="101"/>
      <c r="P1103" s="101"/>
      <c r="Q1103" s="101">
        <v>1</v>
      </c>
    </row>
    <row r="1104" spans="1:17" ht="14.25" thickBot="1" x14ac:dyDescent="0.2">
      <c r="A1104" s="96">
        <v>6062</v>
      </c>
      <c r="B1104" s="96" t="s">
        <v>2303</v>
      </c>
      <c r="C1104" s="96">
        <v>6062</v>
      </c>
      <c r="D1104" s="97" t="s">
        <v>721</v>
      </c>
      <c r="E1104" s="97" t="s">
        <v>737</v>
      </c>
      <c r="F1104" s="98" t="s">
        <v>4199</v>
      </c>
      <c r="G1104" s="102" t="s">
        <v>4434</v>
      </c>
      <c r="H1104" s="103" t="s">
        <v>4463</v>
      </c>
      <c r="I1104" s="103" t="s">
        <v>4465</v>
      </c>
      <c r="J1104" s="101"/>
      <c r="K1104" s="101"/>
      <c r="L1104" s="101"/>
      <c r="M1104" s="101"/>
      <c r="N1104" s="101"/>
      <c r="O1104" s="101"/>
      <c r="P1104" s="101"/>
      <c r="Q1104" s="101">
        <v>1</v>
      </c>
    </row>
    <row r="1105" spans="1:17" ht="14.25" thickBot="1" x14ac:dyDescent="0.2">
      <c r="A1105" s="96">
        <v>6063</v>
      </c>
      <c r="B1105" s="96" t="s">
        <v>2580</v>
      </c>
      <c r="C1105" s="96">
        <v>6063</v>
      </c>
      <c r="D1105" s="97" t="s">
        <v>721</v>
      </c>
      <c r="E1105" s="97" t="s">
        <v>737</v>
      </c>
      <c r="F1105" s="98" t="s">
        <v>4199</v>
      </c>
      <c r="G1105" s="102" t="s">
        <v>4434</v>
      </c>
      <c r="H1105" s="103" t="s">
        <v>4463</v>
      </c>
      <c r="I1105" s="103" t="s">
        <v>4466</v>
      </c>
      <c r="J1105" s="101"/>
      <c r="K1105" s="101"/>
      <c r="L1105" s="101"/>
      <c r="M1105" s="101"/>
      <c r="N1105" s="101"/>
      <c r="O1105" s="101"/>
      <c r="P1105" s="101"/>
      <c r="Q1105" s="101">
        <v>1</v>
      </c>
    </row>
    <row r="1106" spans="1:17" ht="14.25" thickBot="1" x14ac:dyDescent="0.2">
      <c r="A1106" s="96">
        <v>6064</v>
      </c>
      <c r="B1106" s="96" t="s">
        <v>2732</v>
      </c>
      <c r="C1106" s="96">
        <v>6064</v>
      </c>
      <c r="D1106" s="97" t="s">
        <v>721</v>
      </c>
      <c r="E1106" s="97" t="s">
        <v>737</v>
      </c>
      <c r="F1106" s="98" t="s">
        <v>4199</v>
      </c>
      <c r="G1106" s="102" t="s">
        <v>4434</v>
      </c>
      <c r="H1106" s="103" t="s">
        <v>4463</v>
      </c>
      <c r="I1106" s="103" t="s">
        <v>4467</v>
      </c>
      <c r="J1106" s="101"/>
      <c r="K1106" s="101"/>
      <c r="L1106" s="101"/>
      <c r="M1106" s="101"/>
      <c r="N1106" s="101"/>
      <c r="O1106" s="101"/>
      <c r="P1106" s="101"/>
      <c r="Q1106" s="101">
        <v>1</v>
      </c>
    </row>
    <row r="1107" spans="1:17" ht="14.25" thickBot="1" x14ac:dyDescent="0.2">
      <c r="A1107" s="96">
        <v>6071</v>
      </c>
      <c r="B1107" s="96" t="s">
        <v>1907</v>
      </c>
      <c r="C1107" s="96">
        <v>6071</v>
      </c>
      <c r="D1107" s="97" t="s">
        <v>721</v>
      </c>
      <c r="E1107" s="97" t="s">
        <v>737</v>
      </c>
      <c r="F1107" s="98" t="s">
        <v>4199</v>
      </c>
      <c r="G1107" s="102" t="s">
        <v>4434</v>
      </c>
      <c r="H1107" s="103" t="s">
        <v>4468</v>
      </c>
      <c r="I1107" s="103" t="s">
        <v>4469</v>
      </c>
      <c r="J1107" s="101"/>
      <c r="K1107" s="101"/>
      <c r="L1107" s="101"/>
      <c r="M1107" s="101"/>
      <c r="N1107" s="101"/>
      <c r="O1107" s="101"/>
      <c r="P1107" s="101"/>
      <c r="Q1107" s="101">
        <v>1</v>
      </c>
    </row>
    <row r="1108" spans="1:17" ht="14.25" thickBot="1" x14ac:dyDescent="0.2">
      <c r="A1108" s="96">
        <v>6072</v>
      </c>
      <c r="B1108" s="96" t="s">
        <v>2304</v>
      </c>
      <c r="C1108" s="96">
        <v>6072</v>
      </c>
      <c r="D1108" s="97" t="s">
        <v>721</v>
      </c>
      <c r="E1108" s="97" t="s">
        <v>737</v>
      </c>
      <c r="F1108" s="98" t="s">
        <v>4199</v>
      </c>
      <c r="G1108" s="102" t="s">
        <v>4434</v>
      </c>
      <c r="H1108" s="103" t="s">
        <v>4468</v>
      </c>
      <c r="I1108" s="103" t="s">
        <v>4470</v>
      </c>
      <c r="J1108" s="101"/>
      <c r="K1108" s="101"/>
      <c r="L1108" s="101"/>
      <c r="M1108" s="101"/>
      <c r="N1108" s="101"/>
      <c r="O1108" s="101"/>
      <c r="P1108" s="101"/>
      <c r="Q1108" s="101">
        <v>1</v>
      </c>
    </row>
    <row r="1109" spans="1:17" ht="14.25" thickBot="1" x14ac:dyDescent="0.2">
      <c r="A1109" s="96">
        <v>6073</v>
      </c>
      <c r="B1109" s="96" t="s">
        <v>2581</v>
      </c>
      <c r="C1109" s="96">
        <v>6073</v>
      </c>
      <c r="D1109" s="97" t="s">
        <v>721</v>
      </c>
      <c r="E1109" s="97" t="s">
        <v>737</v>
      </c>
      <c r="F1109" s="98" t="s">
        <v>4199</v>
      </c>
      <c r="G1109" s="102" t="s">
        <v>4434</v>
      </c>
      <c r="H1109" s="103" t="s">
        <v>4468</v>
      </c>
      <c r="I1109" s="103" t="s">
        <v>4471</v>
      </c>
      <c r="J1109" s="101"/>
      <c r="K1109" s="101"/>
      <c r="L1109" s="101"/>
      <c r="M1109" s="101"/>
      <c r="N1109" s="101"/>
      <c r="O1109" s="101"/>
      <c r="P1109" s="101"/>
      <c r="Q1109" s="101">
        <v>1</v>
      </c>
    </row>
    <row r="1110" spans="1:17" ht="14.25" thickBot="1" x14ac:dyDescent="0.2">
      <c r="A1110" s="96">
        <v>6081</v>
      </c>
      <c r="B1110" s="96" t="s">
        <v>1908</v>
      </c>
      <c r="C1110" s="96">
        <v>6081</v>
      </c>
      <c r="D1110" s="97" t="s">
        <v>721</v>
      </c>
      <c r="E1110" s="97" t="s">
        <v>737</v>
      </c>
      <c r="F1110" s="98" t="s">
        <v>4199</v>
      </c>
      <c r="G1110" s="102" t="s">
        <v>4434</v>
      </c>
      <c r="H1110" s="103" t="s">
        <v>4472</v>
      </c>
      <c r="I1110" s="103" t="s">
        <v>4473</v>
      </c>
      <c r="J1110" s="101"/>
      <c r="K1110" s="101"/>
      <c r="L1110" s="101"/>
      <c r="M1110" s="101"/>
      <c r="N1110" s="101"/>
      <c r="O1110" s="101"/>
      <c r="P1110" s="101"/>
      <c r="Q1110" s="101">
        <v>1</v>
      </c>
    </row>
    <row r="1111" spans="1:17" ht="14.25" thickBot="1" x14ac:dyDescent="0.2">
      <c r="A1111" s="96">
        <v>6082</v>
      </c>
      <c r="B1111" s="96" t="s">
        <v>2305</v>
      </c>
      <c r="C1111" s="96">
        <v>6082</v>
      </c>
      <c r="D1111" s="97" t="s">
        <v>721</v>
      </c>
      <c r="E1111" s="97" t="s">
        <v>737</v>
      </c>
      <c r="F1111" s="98" t="s">
        <v>4199</v>
      </c>
      <c r="G1111" s="102" t="s">
        <v>4434</v>
      </c>
      <c r="H1111" s="103" t="s">
        <v>4472</v>
      </c>
      <c r="I1111" s="103" t="s">
        <v>4474</v>
      </c>
      <c r="J1111" s="101"/>
      <c r="K1111" s="101"/>
      <c r="L1111" s="101"/>
      <c r="M1111" s="101"/>
      <c r="N1111" s="101"/>
      <c r="O1111" s="101"/>
      <c r="P1111" s="101"/>
      <c r="Q1111" s="101">
        <v>1</v>
      </c>
    </row>
    <row r="1112" spans="1:17" ht="14.25" thickBot="1" x14ac:dyDescent="0.2">
      <c r="A1112" s="96">
        <v>6091</v>
      </c>
      <c r="B1112" s="96" t="s">
        <v>1909</v>
      </c>
      <c r="C1112" s="96">
        <v>6091</v>
      </c>
      <c r="D1112" s="97" t="s">
        <v>2978</v>
      </c>
      <c r="E1112" s="97" t="s">
        <v>737</v>
      </c>
      <c r="F1112" s="98" t="s">
        <v>4199</v>
      </c>
      <c r="G1112" s="102" t="s">
        <v>4434</v>
      </c>
      <c r="H1112" s="103" t="s">
        <v>4475</v>
      </c>
      <c r="I1112" s="103" t="s">
        <v>4476</v>
      </c>
      <c r="J1112" s="101"/>
      <c r="K1112" s="101"/>
      <c r="L1112" s="101"/>
      <c r="M1112" s="101"/>
      <c r="N1112" s="101"/>
      <c r="O1112" s="101"/>
      <c r="P1112" s="101"/>
      <c r="Q1112" s="101">
        <v>1</v>
      </c>
    </row>
    <row r="1113" spans="1:17" ht="14.25" thickBot="1" x14ac:dyDescent="0.2">
      <c r="A1113" s="96">
        <v>6092</v>
      </c>
      <c r="B1113" s="96" t="s">
        <v>2306</v>
      </c>
      <c r="C1113" s="96">
        <v>6092</v>
      </c>
      <c r="D1113" s="97" t="s">
        <v>856</v>
      </c>
      <c r="E1113" s="97" t="s">
        <v>737</v>
      </c>
      <c r="F1113" s="98" t="s">
        <v>4199</v>
      </c>
      <c r="G1113" s="102" t="s">
        <v>4434</v>
      </c>
      <c r="H1113" s="103" t="s">
        <v>4475</v>
      </c>
      <c r="I1113" s="103" t="s">
        <v>4477</v>
      </c>
      <c r="J1113" s="101"/>
      <c r="K1113" s="101"/>
      <c r="L1113" s="101"/>
      <c r="M1113" s="101"/>
      <c r="N1113" s="101"/>
      <c r="O1113" s="101"/>
      <c r="P1113" s="101"/>
      <c r="Q1113" s="101">
        <v>1</v>
      </c>
    </row>
    <row r="1114" spans="1:17" ht="14.25" thickBot="1" x14ac:dyDescent="0.2">
      <c r="A1114" s="96">
        <v>6093</v>
      </c>
      <c r="B1114" s="96" t="s">
        <v>2582</v>
      </c>
      <c r="C1114" s="96">
        <v>6093</v>
      </c>
      <c r="D1114" s="97" t="s">
        <v>721</v>
      </c>
      <c r="E1114" s="97" t="s">
        <v>737</v>
      </c>
      <c r="F1114" s="98" t="s">
        <v>4199</v>
      </c>
      <c r="G1114" s="102" t="s">
        <v>4434</v>
      </c>
      <c r="H1114" s="103" t="s">
        <v>4475</v>
      </c>
      <c r="I1114" s="103" t="s">
        <v>4478</v>
      </c>
      <c r="J1114" s="101"/>
      <c r="K1114" s="101"/>
      <c r="L1114" s="101"/>
      <c r="M1114" s="101"/>
      <c r="N1114" s="101"/>
      <c r="O1114" s="101"/>
      <c r="P1114" s="101"/>
      <c r="Q1114" s="101">
        <v>1</v>
      </c>
    </row>
    <row r="1115" spans="1:17" ht="14.25" thickBot="1" x14ac:dyDescent="0.2">
      <c r="A1115" s="96">
        <v>6094</v>
      </c>
      <c r="B1115" s="96" t="s">
        <v>2733</v>
      </c>
      <c r="C1115" s="96">
        <v>6094</v>
      </c>
      <c r="D1115" s="97" t="s">
        <v>721</v>
      </c>
      <c r="E1115" s="97" t="s">
        <v>737</v>
      </c>
      <c r="F1115" s="98" t="s">
        <v>4199</v>
      </c>
      <c r="G1115" s="102" t="s">
        <v>4434</v>
      </c>
      <c r="H1115" s="103" t="s">
        <v>4475</v>
      </c>
      <c r="I1115" s="103" t="s">
        <v>4479</v>
      </c>
      <c r="J1115" s="101"/>
      <c r="K1115" s="101"/>
      <c r="L1115" s="101"/>
      <c r="M1115" s="101"/>
      <c r="N1115" s="101"/>
      <c r="O1115" s="101"/>
      <c r="P1115" s="101"/>
      <c r="Q1115" s="101">
        <v>1</v>
      </c>
    </row>
    <row r="1116" spans="1:17" ht="14.25" thickBot="1" x14ac:dyDescent="0.2">
      <c r="A1116" s="96">
        <v>6095</v>
      </c>
      <c r="B1116" s="96" t="s">
        <v>2826</v>
      </c>
      <c r="C1116" s="96">
        <v>6095</v>
      </c>
      <c r="D1116" s="97" t="s">
        <v>3820</v>
      </c>
      <c r="E1116" s="97" t="s">
        <v>737</v>
      </c>
      <c r="F1116" s="98" t="s">
        <v>4199</v>
      </c>
      <c r="G1116" s="102" t="s">
        <v>4434</v>
      </c>
      <c r="H1116" s="103" t="s">
        <v>4475</v>
      </c>
      <c r="I1116" s="103" t="s">
        <v>4480</v>
      </c>
      <c r="J1116" s="101"/>
      <c r="K1116" s="101"/>
      <c r="L1116" s="101"/>
      <c r="M1116" s="101"/>
      <c r="N1116" s="101"/>
      <c r="O1116" s="101"/>
      <c r="P1116" s="101"/>
      <c r="Q1116" s="101">
        <v>1</v>
      </c>
    </row>
    <row r="1117" spans="1:17" ht="14.25" thickBot="1" x14ac:dyDescent="0.2">
      <c r="A1117" s="96">
        <v>6096</v>
      </c>
      <c r="B1117" s="96" t="s">
        <v>2886</v>
      </c>
      <c r="C1117" s="96">
        <v>6096</v>
      </c>
      <c r="D1117" s="97" t="s">
        <v>860</v>
      </c>
      <c r="E1117" s="97" t="s">
        <v>737</v>
      </c>
      <c r="F1117" s="98" t="s">
        <v>4199</v>
      </c>
      <c r="G1117" s="102" t="s">
        <v>4434</v>
      </c>
      <c r="H1117" s="103" t="s">
        <v>4475</v>
      </c>
      <c r="I1117" s="103" t="s">
        <v>4481</v>
      </c>
      <c r="J1117" s="101"/>
      <c r="K1117" s="101"/>
      <c r="L1117" s="101"/>
      <c r="M1117" s="101"/>
      <c r="N1117" s="101"/>
      <c r="O1117" s="101"/>
      <c r="P1117" s="101"/>
      <c r="Q1117" s="101">
        <v>1</v>
      </c>
    </row>
    <row r="1118" spans="1:17" ht="14.25" thickBot="1" x14ac:dyDescent="0.2">
      <c r="A1118" s="96">
        <v>6097</v>
      </c>
      <c r="B1118" s="96" t="s">
        <v>2928</v>
      </c>
      <c r="C1118" s="96">
        <v>6097</v>
      </c>
      <c r="D1118" s="97" t="s">
        <v>2978</v>
      </c>
      <c r="E1118" s="97" t="s">
        <v>737</v>
      </c>
      <c r="F1118" s="98" t="s">
        <v>4199</v>
      </c>
      <c r="G1118" s="102" t="s">
        <v>4434</v>
      </c>
      <c r="H1118" s="103" t="s">
        <v>4475</v>
      </c>
      <c r="I1118" s="103" t="s">
        <v>4482</v>
      </c>
      <c r="J1118" s="101"/>
      <c r="K1118" s="101"/>
      <c r="L1118" s="101"/>
      <c r="M1118" s="101"/>
      <c r="N1118" s="101"/>
      <c r="O1118" s="101"/>
      <c r="P1118" s="101"/>
      <c r="Q1118" s="101">
        <v>1</v>
      </c>
    </row>
    <row r="1119" spans="1:17" ht="14.25" thickBot="1" x14ac:dyDescent="0.2">
      <c r="A1119" s="96">
        <v>6099</v>
      </c>
      <c r="B1119" s="96" t="s">
        <v>2957</v>
      </c>
      <c r="C1119" s="96">
        <v>6099</v>
      </c>
      <c r="D1119" s="97" t="s">
        <v>721</v>
      </c>
      <c r="E1119" s="97" t="s">
        <v>737</v>
      </c>
      <c r="F1119" s="98" t="s">
        <v>4199</v>
      </c>
      <c r="G1119" s="102" t="s">
        <v>4434</v>
      </c>
      <c r="H1119" s="103" t="s">
        <v>4475</v>
      </c>
      <c r="I1119" s="103" t="s">
        <v>4483</v>
      </c>
      <c r="J1119" s="101"/>
      <c r="K1119" s="101"/>
      <c r="L1119" s="101"/>
      <c r="M1119" s="101"/>
      <c r="N1119" s="101"/>
      <c r="O1119" s="101"/>
      <c r="P1119" s="101"/>
      <c r="Q1119" s="101">
        <v>1</v>
      </c>
    </row>
    <row r="1120" spans="1:17" ht="14.25" thickBot="1" x14ac:dyDescent="0.2">
      <c r="A1120" s="96">
        <v>6100</v>
      </c>
      <c r="B1120" s="96" t="s">
        <v>1910</v>
      </c>
      <c r="C1120" s="96">
        <v>6100</v>
      </c>
      <c r="D1120" s="97" t="s">
        <v>721</v>
      </c>
      <c r="E1120" s="97" t="s">
        <v>737</v>
      </c>
      <c r="F1120" s="98" t="s">
        <v>4199</v>
      </c>
      <c r="G1120" s="102" t="s">
        <v>4484</v>
      </c>
      <c r="H1120" s="103" t="s">
        <v>4485</v>
      </c>
      <c r="I1120" s="103" t="s">
        <v>4486</v>
      </c>
      <c r="J1120" s="101"/>
      <c r="K1120" s="101"/>
      <c r="L1120" s="101"/>
      <c r="M1120" s="101"/>
      <c r="N1120" s="101"/>
      <c r="O1120" s="101"/>
      <c r="P1120" s="101"/>
      <c r="Q1120" s="101">
        <v>1</v>
      </c>
    </row>
    <row r="1121" spans="1:17" ht="14.25" thickBot="1" x14ac:dyDescent="0.2">
      <c r="A1121" s="96">
        <v>6108</v>
      </c>
      <c r="B1121" s="96" t="s">
        <v>4487</v>
      </c>
      <c r="C1121" s="96">
        <v>6108</v>
      </c>
      <c r="D1121" s="97" t="s">
        <v>721</v>
      </c>
      <c r="E1121" s="97" t="s">
        <v>737</v>
      </c>
      <c r="F1121" s="98" t="s">
        <v>4199</v>
      </c>
      <c r="G1121" s="102" t="s">
        <v>4484</v>
      </c>
      <c r="H1121" s="103" t="s">
        <v>4485</v>
      </c>
      <c r="I1121" s="103" t="s">
        <v>4488</v>
      </c>
      <c r="J1121" s="101"/>
      <c r="K1121" s="101"/>
      <c r="L1121" s="101"/>
      <c r="M1121" s="101"/>
      <c r="N1121" s="101"/>
      <c r="O1121" s="101"/>
      <c r="P1121" s="101"/>
      <c r="Q1121" s="101">
        <v>1</v>
      </c>
    </row>
    <row r="1122" spans="1:17" ht="14.25" thickBot="1" x14ac:dyDescent="0.2">
      <c r="A1122" s="96">
        <v>6109</v>
      </c>
      <c r="B1122" s="96" t="s">
        <v>2583</v>
      </c>
      <c r="C1122" s="96">
        <v>6109</v>
      </c>
      <c r="D1122" s="97" t="s">
        <v>721</v>
      </c>
      <c r="E1122" s="97" t="s">
        <v>737</v>
      </c>
      <c r="F1122" s="98" t="s">
        <v>4199</v>
      </c>
      <c r="G1122" s="102" t="s">
        <v>4484</v>
      </c>
      <c r="H1122" s="103" t="s">
        <v>4485</v>
      </c>
      <c r="I1122" s="103" t="s">
        <v>4489</v>
      </c>
      <c r="J1122" s="101"/>
      <c r="K1122" s="101"/>
      <c r="L1122" s="101"/>
      <c r="M1122" s="101"/>
      <c r="N1122" s="101"/>
      <c r="O1122" s="101"/>
      <c r="P1122" s="101"/>
      <c r="Q1122" s="101">
        <v>1</v>
      </c>
    </row>
    <row r="1123" spans="1:17" ht="14.25" thickBot="1" x14ac:dyDescent="0.2">
      <c r="A1123" s="96">
        <v>6111</v>
      </c>
      <c r="B1123" s="96" t="s">
        <v>1911</v>
      </c>
      <c r="C1123" s="96">
        <v>6111</v>
      </c>
      <c r="D1123" s="97" t="s">
        <v>721</v>
      </c>
      <c r="E1123" s="97" t="s">
        <v>737</v>
      </c>
      <c r="F1123" s="98" t="s">
        <v>4199</v>
      </c>
      <c r="G1123" s="102" t="s">
        <v>4484</v>
      </c>
      <c r="H1123" s="103" t="s">
        <v>4490</v>
      </c>
      <c r="I1123" s="103" t="s">
        <v>4491</v>
      </c>
      <c r="J1123" s="101"/>
      <c r="K1123" s="101"/>
      <c r="L1123" s="101"/>
      <c r="M1123" s="101"/>
      <c r="N1123" s="101"/>
      <c r="O1123" s="101"/>
      <c r="P1123" s="101"/>
      <c r="Q1123" s="101">
        <v>1</v>
      </c>
    </row>
    <row r="1124" spans="1:17" ht="14.25" thickBot="1" x14ac:dyDescent="0.2">
      <c r="A1124" s="96">
        <v>6112</v>
      </c>
      <c r="B1124" s="96" t="s">
        <v>2308</v>
      </c>
      <c r="C1124" s="96">
        <v>6112</v>
      </c>
      <c r="D1124" s="97" t="s">
        <v>721</v>
      </c>
      <c r="E1124" s="97" t="s">
        <v>737</v>
      </c>
      <c r="F1124" s="98" t="s">
        <v>4199</v>
      </c>
      <c r="G1124" s="102" t="s">
        <v>4484</v>
      </c>
      <c r="H1124" s="103" t="s">
        <v>4490</v>
      </c>
      <c r="I1124" s="103" t="s">
        <v>4492</v>
      </c>
      <c r="J1124" s="101"/>
      <c r="K1124" s="101"/>
      <c r="L1124" s="101"/>
      <c r="M1124" s="101"/>
      <c r="N1124" s="101"/>
      <c r="O1124" s="101"/>
      <c r="P1124" s="101"/>
      <c r="Q1124" s="101">
        <v>1</v>
      </c>
    </row>
    <row r="1125" spans="1:17" ht="14.25" thickBot="1" x14ac:dyDescent="0.2">
      <c r="A1125" s="96">
        <v>6113</v>
      </c>
      <c r="B1125" s="96" t="s">
        <v>2584</v>
      </c>
      <c r="C1125" s="96">
        <v>6113</v>
      </c>
      <c r="D1125" s="97" t="s">
        <v>860</v>
      </c>
      <c r="E1125" s="97" t="s">
        <v>737</v>
      </c>
      <c r="F1125" s="98" t="s">
        <v>4199</v>
      </c>
      <c r="G1125" s="102" t="s">
        <v>4484</v>
      </c>
      <c r="H1125" s="103" t="s">
        <v>4490</v>
      </c>
      <c r="I1125" s="103" t="s">
        <v>4493</v>
      </c>
      <c r="J1125" s="101"/>
      <c r="K1125" s="101"/>
      <c r="L1125" s="101"/>
      <c r="M1125" s="101"/>
      <c r="N1125" s="101"/>
      <c r="O1125" s="101"/>
      <c r="P1125" s="101"/>
      <c r="Q1125" s="101">
        <v>1</v>
      </c>
    </row>
    <row r="1126" spans="1:17" ht="14.25" thickBot="1" x14ac:dyDescent="0.2">
      <c r="A1126" s="96">
        <v>6114</v>
      </c>
      <c r="B1126" s="96" t="s">
        <v>2734</v>
      </c>
      <c r="C1126" s="96">
        <v>6114</v>
      </c>
      <c r="D1126" s="97" t="s">
        <v>721</v>
      </c>
      <c r="E1126" s="97" t="s">
        <v>737</v>
      </c>
      <c r="F1126" s="98" t="s">
        <v>4199</v>
      </c>
      <c r="G1126" s="102" t="s">
        <v>4484</v>
      </c>
      <c r="H1126" s="103" t="s">
        <v>4490</v>
      </c>
      <c r="I1126" s="103" t="s">
        <v>4494</v>
      </c>
      <c r="J1126" s="101"/>
      <c r="K1126" s="101"/>
      <c r="L1126" s="101"/>
      <c r="M1126" s="101"/>
      <c r="N1126" s="101"/>
      <c r="O1126" s="101"/>
      <c r="P1126" s="101"/>
      <c r="Q1126" s="101">
        <v>1</v>
      </c>
    </row>
    <row r="1127" spans="1:17" ht="14.25" thickBot="1" x14ac:dyDescent="0.2">
      <c r="A1127" s="96">
        <v>6119</v>
      </c>
      <c r="B1127" s="96" t="s">
        <v>2827</v>
      </c>
      <c r="C1127" s="96">
        <v>6119</v>
      </c>
      <c r="D1127" s="97" t="s">
        <v>721</v>
      </c>
      <c r="E1127" s="97" t="s">
        <v>737</v>
      </c>
      <c r="F1127" s="98" t="s">
        <v>4199</v>
      </c>
      <c r="G1127" s="102" t="s">
        <v>4484</v>
      </c>
      <c r="H1127" s="103" t="s">
        <v>4490</v>
      </c>
      <c r="I1127" s="103" t="s">
        <v>4495</v>
      </c>
      <c r="J1127" s="101"/>
      <c r="K1127" s="101"/>
      <c r="L1127" s="101"/>
      <c r="M1127" s="101"/>
      <c r="N1127" s="101"/>
      <c r="O1127" s="101"/>
      <c r="P1127" s="101"/>
      <c r="Q1127" s="101">
        <v>1</v>
      </c>
    </row>
    <row r="1128" spans="1:17" x14ac:dyDescent="0.15">
      <c r="A1128" s="96">
        <v>6121</v>
      </c>
      <c r="B1128" s="96" t="s">
        <v>1339</v>
      </c>
      <c r="C1128" s="96">
        <v>6121</v>
      </c>
      <c r="D1128" s="97" t="s">
        <v>3820</v>
      </c>
      <c r="E1128" s="97" t="s">
        <v>737</v>
      </c>
      <c r="F1128" s="103" t="s">
        <v>4199</v>
      </c>
      <c r="G1128" s="102" t="s">
        <v>4484</v>
      </c>
      <c r="H1128" s="103" t="s">
        <v>4496</v>
      </c>
      <c r="I1128" s="103" t="s">
        <v>4497</v>
      </c>
      <c r="J1128" s="101"/>
      <c r="K1128" s="101"/>
      <c r="L1128" s="101"/>
      <c r="M1128" s="101"/>
      <c r="N1128" s="101"/>
      <c r="O1128" s="101"/>
      <c r="P1128" s="101"/>
      <c r="Q1128" s="101">
        <v>1</v>
      </c>
    </row>
    <row r="1129" spans="1:17" ht="14.25" thickBot="1" x14ac:dyDescent="0.2">
      <c r="A1129" s="96">
        <v>6199</v>
      </c>
      <c r="B1129" s="96" t="s">
        <v>1420</v>
      </c>
      <c r="C1129" s="96">
        <v>6199</v>
      </c>
      <c r="D1129" s="97" t="s">
        <v>721</v>
      </c>
      <c r="E1129" s="97" t="s">
        <v>737</v>
      </c>
      <c r="F1129" s="98" t="s">
        <v>4199</v>
      </c>
      <c r="G1129" s="104" t="s">
        <v>4484</v>
      </c>
      <c r="H1129" s="105" t="s">
        <v>4498</v>
      </c>
      <c r="I1129" s="105" t="s">
        <v>4499</v>
      </c>
      <c r="J1129" s="101"/>
      <c r="K1129" s="101"/>
      <c r="L1129" s="101"/>
      <c r="M1129" s="101"/>
      <c r="N1129" s="101"/>
      <c r="O1129" s="101"/>
      <c r="P1129" s="101"/>
      <c r="Q1129" s="101">
        <v>1</v>
      </c>
    </row>
    <row r="1130" spans="1:17" ht="14.25" thickBot="1" x14ac:dyDescent="0.2">
      <c r="A1130" s="96">
        <v>6200</v>
      </c>
      <c r="B1130" s="96" t="s">
        <v>1912</v>
      </c>
      <c r="C1130" s="96">
        <v>6200</v>
      </c>
      <c r="D1130" s="97" t="s">
        <v>2978</v>
      </c>
      <c r="E1130" s="97"/>
      <c r="F1130" s="98" t="s">
        <v>4500</v>
      </c>
      <c r="G1130" s="99" t="s">
        <v>4501</v>
      </c>
      <c r="H1130" s="100" t="s">
        <v>4502</v>
      </c>
      <c r="I1130" s="100" t="s">
        <v>4503</v>
      </c>
      <c r="J1130" s="101"/>
      <c r="K1130" s="101"/>
      <c r="L1130" s="101"/>
      <c r="M1130" s="101"/>
      <c r="N1130" s="101"/>
      <c r="O1130" s="101"/>
      <c r="P1130" s="101"/>
      <c r="Q1130" s="101">
        <v>0</v>
      </c>
    </row>
    <row r="1131" spans="1:17" ht="14.25" thickBot="1" x14ac:dyDescent="0.2">
      <c r="A1131" s="96">
        <v>6209</v>
      </c>
      <c r="B1131" s="96" t="s">
        <v>2309</v>
      </c>
      <c r="C1131" s="96">
        <v>6209</v>
      </c>
      <c r="D1131" s="97" t="s">
        <v>2978</v>
      </c>
      <c r="E1131" s="97"/>
      <c r="F1131" s="98" t="s">
        <v>4500</v>
      </c>
      <c r="G1131" s="102" t="s">
        <v>4501</v>
      </c>
      <c r="H1131" s="103" t="s">
        <v>4502</v>
      </c>
      <c r="I1131" s="103" t="s">
        <v>4504</v>
      </c>
      <c r="J1131" s="101"/>
      <c r="K1131" s="101"/>
      <c r="L1131" s="101"/>
      <c r="M1131" s="101"/>
      <c r="N1131" s="101"/>
      <c r="O1131" s="101"/>
      <c r="P1131" s="101"/>
      <c r="Q1131" s="101">
        <v>0</v>
      </c>
    </row>
    <row r="1132" spans="1:17" ht="14.25" thickBot="1" x14ac:dyDescent="0.2">
      <c r="A1132" s="96">
        <v>6211</v>
      </c>
      <c r="B1132" s="96" t="s">
        <v>1249</v>
      </c>
      <c r="C1132" s="96">
        <v>6211</v>
      </c>
      <c r="D1132" s="97" t="s">
        <v>2978</v>
      </c>
      <c r="E1132" s="97"/>
      <c r="F1132" s="98" t="s">
        <v>4500</v>
      </c>
      <c r="G1132" s="102" t="s">
        <v>4501</v>
      </c>
      <c r="H1132" s="103" t="s">
        <v>4505</v>
      </c>
      <c r="I1132" s="103" t="s">
        <v>4506</v>
      </c>
      <c r="J1132" s="101"/>
      <c r="K1132" s="101"/>
      <c r="L1132" s="101"/>
      <c r="M1132" s="101"/>
      <c r="N1132" s="101"/>
      <c r="O1132" s="101"/>
      <c r="P1132" s="101"/>
      <c r="Q1132" s="101">
        <v>0</v>
      </c>
    </row>
    <row r="1133" spans="1:17" ht="14.25" thickBot="1" x14ac:dyDescent="0.2">
      <c r="A1133" s="96">
        <v>6221</v>
      </c>
      <c r="B1133" s="96" t="s">
        <v>1913</v>
      </c>
      <c r="C1133" s="96">
        <v>6221</v>
      </c>
      <c r="D1133" s="97" t="s">
        <v>2978</v>
      </c>
      <c r="E1133" s="97"/>
      <c r="F1133" s="98" t="s">
        <v>4500</v>
      </c>
      <c r="G1133" s="102" t="s">
        <v>4501</v>
      </c>
      <c r="H1133" s="103" t="s">
        <v>4507</v>
      </c>
      <c r="I1133" s="103" t="s">
        <v>4508</v>
      </c>
      <c r="J1133" s="101"/>
      <c r="K1133" s="101"/>
      <c r="L1133" s="101"/>
      <c r="M1133" s="101"/>
      <c r="N1133" s="101"/>
      <c r="O1133" s="101"/>
      <c r="P1133" s="101"/>
      <c r="Q1133" s="101">
        <v>0</v>
      </c>
    </row>
    <row r="1134" spans="1:17" ht="14.25" thickBot="1" x14ac:dyDescent="0.2">
      <c r="A1134" s="96">
        <v>6222</v>
      </c>
      <c r="B1134" s="96" t="s">
        <v>2310</v>
      </c>
      <c r="C1134" s="96">
        <v>6222</v>
      </c>
      <c r="D1134" s="97" t="s">
        <v>2978</v>
      </c>
      <c r="E1134" s="97"/>
      <c r="F1134" s="98" t="s">
        <v>4500</v>
      </c>
      <c r="G1134" s="102" t="s">
        <v>4501</v>
      </c>
      <c r="H1134" s="103" t="s">
        <v>4507</v>
      </c>
      <c r="I1134" s="103" t="s">
        <v>4509</v>
      </c>
      <c r="J1134" s="101"/>
      <c r="K1134" s="101"/>
      <c r="L1134" s="101"/>
      <c r="M1134" s="101"/>
      <c r="N1134" s="101"/>
      <c r="O1134" s="101"/>
      <c r="P1134" s="101"/>
      <c r="Q1134" s="101">
        <v>0</v>
      </c>
    </row>
    <row r="1135" spans="1:17" ht="14.25" thickBot="1" x14ac:dyDescent="0.2">
      <c r="A1135" s="96">
        <v>6223</v>
      </c>
      <c r="B1135" s="96" t="s">
        <v>2585</v>
      </c>
      <c r="C1135" s="96">
        <v>6223</v>
      </c>
      <c r="D1135" s="97" t="s">
        <v>2978</v>
      </c>
      <c r="E1135" s="97"/>
      <c r="F1135" s="98" t="s">
        <v>4500</v>
      </c>
      <c r="G1135" s="102" t="s">
        <v>4501</v>
      </c>
      <c r="H1135" s="103" t="s">
        <v>4507</v>
      </c>
      <c r="I1135" s="103" t="s">
        <v>4510</v>
      </c>
      <c r="J1135" s="101"/>
      <c r="K1135" s="101"/>
      <c r="L1135" s="101"/>
      <c r="M1135" s="101"/>
      <c r="N1135" s="101"/>
      <c r="O1135" s="101"/>
      <c r="P1135" s="101"/>
      <c r="Q1135" s="101">
        <v>0</v>
      </c>
    </row>
    <row r="1136" spans="1:17" ht="14.25" thickBot="1" x14ac:dyDescent="0.2">
      <c r="A1136" s="96">
        <v>6229</v>
      </c>
      <c r="B1136" s="96" t="s">
        <v>2735</v>
      </c>
      <c r="C1136" s="96">
        <v>6229</v>
      </c>
      <c r="D1136" s="97" t="s">
        <v>2978</v>
      </c>
      <c r="E1136" s="97"/>
      <c r="F1136" s="98" t="s">
        <v>4500</v>
      </c>
      <c r="G1136" s="102" t="s">
        <v>4501</v>
      </c>
      <c r="H1136" s="103" t="s">
        <v>4507</v>
      </c>
      <c r="I1136" s="103" t="s">
        <v>4511</v>
      </c>
      <c r="J1136" s="101"/>
      <c r="K1136" s="101"/>
      <c r="L1136" s="101"/>
      <c r="M1136" s="101"/>
      <c r="N1136" s="101"/>
      <c r="O1136" s="101"/>
      <c r="P1136" s="101"/>
      <c r="Q1136" s="101">
        <v>0</v>
      </c>
    </row>
    <row r="1137" spans="1:17" ht="14.25" thickBot="1" x14ac:dyDescent="0.2">
      <c r="A1137" s="96">
        <v>6300</v>
      </c>
      <c r="B1137" s="96" t="s">
        <v>1914</v>
      </c>
      <c r="C1137" s="96">
        <v>6300</v>
      </c>
      <c r="D1137" s="97" t="s">
        <v>2978</v>
      </c>
      <c r="E1137" s="97"/>
      <c r="F1137" s="98" t="s">
        <v>4500</v>
      </c>
      <c r="G1137" s="102" t="s">
        <v>4512</v>
      </c>
      <c r="H1137" s="103" t="s">
        <v>4513</v>
      </c>
      <c r="I1137" s="103" t="s">
        <v>4514</v>
      </c>
      <c r="J1137" s="101"/>
      <c r="K1137" s="101"/>
      <c r="L1137" s="101"/>
      <c r="M1137" s="101"/>
      <c r="N1137" s="101"/>
      <c r="O1137" s="101"/>
      <c r="P1137" s="101"/>
      <c r="Q1137" s="101">
        <v>0</v>
      </c>
    </row>
    <row r="1138" spans="1:17" ht="14.25" thickBot="1" x14ac:dyDescent="0.2">
      <c r="A1138" s="96">
        <v>6309</v>
      </c>
      <c r="B1138" s="96" t="s">
        <v>2311</v>
      </c>
      <c r="C1138" s="96">
        <v>6309</v>
      </c>
      <c r="D1138" s="97" t="s">
        <v>2978</v>
      </c>
      <c r="E1138" s="97"/>
      <c r="F1138" s="98" t="s">
        <v>4500</v>
      </c>
      <c r="G1138" s="102" t="s">
        <v>4512</v>
      </c>
      <c r="H1138" s="103" t="s">
        <v>4513</v>
      </c>
      <c r="I1138" s="103" t="s">
        <v>4515</v>
      </c>
      <c r="J1138" s="101"/>
      <c r="K1138" s="101"/>
      <c r="L1138" s="101"/>
      <c r="M1138" s="101"/>
      <c r="N1138" s="101"/>
      <c r="O1138" s="101"/>
      <c r="P1138" s="101"/>
      <c r="Q1138" s="101">
        <v>0</v>
      </c>
    </row>
    <row r="1139" spans="1:17" ht="14.25" thickBot="1" x14ac:dyDescent="0.2">
      <c r="A1139" s="96">
        <v>6311</v>
      </c>
      <c r="B1139" s="96" t="s">
        <v>1915</v>
      </c>
      <c r="C1139" s="96">
        <v>6311</v>
      </c>
      <c r="D1139" s="97" t="s">
        <v>2978</v>
      </c>
      <c r="E1139" s="97"/>
      <c r="F1139" s="98" t="s">
        <v>4500</v>
      </c>
      <c r="G1139" s="99" t="s">
        <v>4512</v>
      </c>
      <c r="H1139" s="100" t="s">
        <v>4516</v>
      </c>
      <c r="I1139" s="100" t="s">
        <v>4517</v>
      </c>
      <c r="J1139" s="101"/>
      <c r="K1139" s="101"/>
      <c r="L1139" s="101"/>
      <c r="M1139" s="101"/>
      <c r="N1139" s="101"/>
      <c r="O1139" s="101"/>
      <c r="P1139" s="101"/>
      <c r="Q1139" s="101">
        <v>0</v>
      </c>
    </row>
    <row r="1140" spans="1:17" ht="14.25" thickBot="1" x14ac:dyDescent="0.2">
      <c r="A1140" s="96">
        <v>6312</v>
      </c>
      <c r="B1140" s="96" t="s">
        <v>2312</v>
      </c>
      <c r="C1140" s="96">
        <v>6312</v>
      </c>
      <c r="D1140" s="97" t="s">
        <v>2978</v>
      </c>
      <c r="E1140" s="97"/>
      <c r="F1140" s="98" t="s">
        <v>4500</v>
      </c>
      <c r="G1140" s="102" t="s">
        <v>4512</v>
      </c>
      <c r="H1140" s="103" t="s">
        <v>4516</v>
      </c>
      <c r="I1140" s="103" t="s">
        <v>4518</v>
      </c>
      <c r="J1140" s="101"/>
      <c r="K1140" s="101"/>
      <c r="L1140" s="101"/>
      <c r="M1140" s="101"/>
      <c r="N1140" s="101"/>
      <c r="O1140" s="101"/>
      <c r="P1140" s="101"/>
      <c r="Q1140" s="101">
        <v>0</v>
      </c>
    </row>
    <row r="1141" spans="1:17" ht="14.25" thickBot="1" x14ac:dyDescent="0.2">
      <c r="A1141" s="96">
        <v>6313</v>
      </c>
      <c r="B1141" s="96" t="s">
        <v>2586</v>
      </c>
      <c r="C1141" s="96">
        <v>6313</v>
      </c>
      <c r="D1141" s="97" t="s">
        <v>856</v>
      </c>
      <c r="E1141" s="97"/>
      <c r="F1141" s="98" t="s">
        <v>4500</v>
      </c>
      <c r="G1141" s="102" t="s">
        <v>4512</v>
      </c>
      <c r="H1141" s="103" t="s">
        <v>4516</v>
      </c>
      <c r="I1141" s="103" t="s">
        <v>4519</v>
      </c>
      <c r="J1141" s="101"/>
      <c r="K1141" s="101"/>
      <c r="L1141" s="101"/>
      <c r="M1141" s="101"/>
      <c r="N1141" s="101"/>
      <c r="O1141" s="101"/>
      <c r="P1141" s="101"/>
      <c r="Q1141" s="101">
        <v>0</v>
      </c>
    </row>
    <row r="1142" spans="1:17" ht="14.25" thickBot="1" x14ac:dyDescent="0.2">
      <c r="A1142" s="96">
        <v>6314</v>
      </c>
      <c r="B1142" s="96" t="s">
        <v>2736</v>
      </c>
      <c r="C1142" s="96">
        <v>6314</v>
      </c>
      <c r="D1142" s="97" t="s">
        <v>2978</v>
      </c>
      <c r="E1142" s="97"/>
      <c r="F1142" s="98" t="s">
        <v>4500</v>
      </c>
      <c r="G1142" s="102" t="s">
        <v>4512</v>
      </c>
      <c r="H1142" s="103" t="s">
        <v>4516</v>
      </c>
      <c r="I1142" s="103" t="s">
        <v>4520</v>
      </c>
      <c r="J1142" s="101"/>
      <c r="K1142" s="101"/>
      <c r="L1142" s="101"/>
      <c r="M1142" s="101"/>
      <c r="N1142" s="101"/>
      <c r="O1142" s="101"/>
      <c r="P1142" s="101"/>
      <c r="Q1142" s="101">
        <v>0</v>
      </c>
    </row>
    <row r="1143" spans="1:17" ht="14.25" thickBot="1" x14ac:dyDescent="0.2">
      <c r="A1143" s="96">
        <v>6321</v>
      </c>
      <c r="B1143" s="96" t="s">
        <v>1916</v>
      </c>
      <c r="C1143" s="96">
        <v>6321</v>
      </c>
      <c r="D1143" s="97" t="s">
        <v>2978</v>
      </c>
      <c r="E1143" s="97"/>
      <c r="F1143" s="98" t="s">
        <v>4500</v>
      </c>
      <c r="G1143" s="102" t="s">
        <v>4512</v>
      </c>
      <c r="H1143" s="103" t="s">
        <v>4521</v>
      </c>
      <c r="I1143" s="103" t="s">
        <v>4522</v>
      </c>
      <c r="J1143" s="101"/>
      <c r="K1143" s="101"/>
      <c r="L1143" s="101"/>
      <c r="M1143" s="101"/>
      <c r="N1143" s="101"/>
      <c r="O1143" s="101"/>
      <c r="P1143" s="101"/>
      <c r="Q1143" s="101">
        <v>0</v>
      </c>
    </row>
    <row r="1144" spans="1:17" ht="14.25" thickBot="1" x14ac:dyDescent="0.2">
      <c r="A1144" s="96">
        <v>6322</v>
      </c>
      <c r="B1144" s="96" t="s">
        <v>2313</v>
      </c>
      <c r="C1144" s="96">
        <v>6322</v>
      </c>
      <c r="D1144" s="97" t="s">
        <v>2978</v>
      </c>
      <c r="E1144" s="97"/>
      <c r="F1144" s="98" t="s">
        <v>4500</v>
      </c>
      <c r="G1144" s="102" t="s">
        <v>4512</v>
      </c>
      <c r="H1144" s="103" t="s">
        <v>4521</v>
      </c>
      <c r="I1144" s="103" t="s">
        <v>4523</v>
      </c>
      <c r="J1144" s="101"/>
      <c r="K1144" s="101"/>
      <c r="L1144" s="101"/>
      <c r="M1144" s="101"/>
      <c r="N1144" s="101"/>
      <c r="O1144" s="101"/>
      <c r="P1144" s="101"/>
      <c r="Q1144" s="101">
        <v>0</v>
      </c>
    </row>
    <row r="1145" spans="1:17" ht="14.25" thickBot="1" x14ac:dyDescent="0.2">
      <c r="A1145" s="96">
        <v>6323</v>
      </c>
      <c r="B1145" s="96" t="s">
        <v>2587</v>
      </c>
      <c r="C1145" s="96">
        <v>6323</v>
      </c>
      <c r="D1145" s="97" t="s">
        <v>2978</v>
      </c>
      <c r="E1145" s="97"/>
      <c r="F1145" s="98" t="s">
        <v>4500</v>
      </c>
      <c r="G1145" s="102" t="s">
        <v>4512</v>
      </c>
      <c r="H1145" s="103" t="s">
        <v>4521</v>
      </c>
      <c r="I1145" s="103" t="s">
        <v>4524</v>
      </c>
      <c r="J1145" s="101"/>
      <c r="K1145" s="101"/>
      <c r="L1145" s="101"/>
      <c r="M1145" s="101"/>
      <c r="N1145" s="101"/>
      <c r="O1145" s="101"/>
      <c r="P1145" s="101"/>
      <c r="Q1145" s="101">
        <v>0</v>
      </c>
    </row>
    <row r="1146" spans="1:17" ht="14.25" thickBot="1" x14ac:dyDescent="0.2">
      <c r="A1146" s="96">
        <v>6324</v>
      </c>
      <c r="B1146" s="96" t="s">
        <v>2737</v>
      </c>
      <c r="C1146" s="96">
        <v>6324</v>
      </c>
      <c r="D1146" s="97" t="s">
        <v>2978</v>
      </c>
      <c r="E1146" s="97"/>
      <c r="F1146" s="98" t="s">
        <v>4500</v>
      </c>
      <c r="G1146" s="102" t="s">
        <v>4512</v>
      </c>
      <c r="H1146" s="103" t="s">
        <v>4521</v>
      </c>
      <c r="I1146" s="103" t="s">
        <v>4525</v>
      </c>
      <c r="J1146" s="101"/>
      <c r="K1146" s="101"/>
      <c r="L1146" s="101"/>
      <c r="M1146" s="101"/>
      <c r="N1146" s="101"/>
      <c r="O1146" s="101"/>
      <c r="P1146" s="101"/>
      <c r="Q1146" s="101">
        <v>0</v>
      </c>
    </row>
    <row r="1147" spans="1:17" ht="14.25" thickBot="1" x14ac:dyDescent="0.2">
      <c r="A1147" s="96">
        <v>6325</v>
      </c>
      <c r="B1147" s="96" t="s">
        <v>2828</v>
      </c>
      <c r="C1147" s="96">
        <v>6325</v>
      </c>
      <c r="D1147" s="97" t="s">
        <v>2978</v>
      </c>
      <c r="E1147" s="97"/>
      <c r="F1147" s="98" t="s">
        <v>4500</v>
      </c>
      <c r="G1147" s="102" t="s">
        <v>4512</v>
      </c>
      <c r="H1147" s="103" t="s">
        <v>4521</v>
      </c>
      <c r="I1147" s="103" t="s">
        <v>4526</v>
      </c>
      <c r="J1147" s="101"/>
      <c r="K1147" s="101"/>
      <c r="L1147" s="101"/>
      <c r="M1147" s="101"/>
      <c r="N1147" s="101"/>
      <c r="O1147" s="101"/>
      <c r="P1147" s="101"/>
      <c r="Q1147" s="101">
        <v>0</v>
      </c>
    </row>
    <row r="1148" spans="1:17" ht="14.25" thickBot="1" x14ac:dyDescent="0.2">
      <c r="A1148" s="96">
        <v>6400</v>
      </c>
      <c r="B1148" s="96" t="s">
        <v>1917</v>
      </c>
      <c r="C1148" s="96">
        <v>6400</v>
      </c>
      <c r="D1148" s="97" t="s">
        <v>2978</v>
      </c>
      <c r="E1148" s="97"/>
      <c r="F1148" s="98" t="s">
        <v>4500</v>
      </c>
      <c r="G1148" s="99" t="s">
        <v>4527</v>
      </c>
      <c r="H1148" s="100" t="s">
        <v>4528</v>
      </c>
      <c r="I1148" s="100" t="s">
        <v>4529</v>
      </c>
      <c r="J1148" s="101"/>
      <c r="K1148" s="101"/>
      <c r="L1148" s="101"/>
      <c r="M1148" s="101"/>
      <c r="N1148" s="101"/>
      <c r="O1148" s="101"/>
      <c r="P1148" s="101"/>
      <c r="Q1148" s="101">
        <v>0</v>
      </c>
    </row>
    <row r="1149" spans="1:17" ht="14.25" thickBot="1" x14ac:dyDescent="0.2">
      <c r="A1149" s="96">
        <v>6409</v>
      </c>
      <c r="B1149" s="96" t="s">
        <v>2314</v>
      </c>
      <c r="C1149" s="96">
        <v>6409</v>
      </c>
      <c r="D1149" s="97" t="s">
        <v>2978</v>
      </c>
      <c r="E1149" s="97"/>
      <c r="F1149" s="98" t="s">
        <v>4500</v>
      </c>
      <c r="G1149" s="102" t="s">
        <v>4527</v>
      </c>
      <c r="H1149" s="103" t="s">
        <v>4528</v>
      </c>
      <c r="I1149" s="103" t="s">
        <v>4530</v>
      </c>
      <c r="J1149" s="101"/>
      <c r="K1149" s="101"/>
      <c r="L1149" s="101"/>
      <c r="M1149" s="101"/>
      <c r="N1149" s="101"/>
      <c r="O1149" s="101"/>
      <c r="P1149" s="101"/>
      <c r="Q1149" s="101">
        <v>0</v>
      </c>
    </row>
    <row r="1150" spans="1:17" ht="14.25" thickBot="1" x14ac:dyDescent="0.2">
      <c r="A1150" s="96">
        <v>6411</v>
      </c>
      <c r="B1150" s="96" t="s">
        <v>1918</v>
      </c>
      <c r="C1150" s="96">
        <v>6411</v>
      </c>
      <c r="D1150" s="97" t="s">
        <v>2978</v>
      </c>
      <c r="E1150" s="97"/>
      <c r="F1150" s="98" t="s">
        <v>4500</v>
      </c>
      <c r="G1150" s="102" t="s">
        <v>4527</v>
      </c>
      <c r="H1150" s="103" t="s">
        <v>4531</v>
      </c>
      <c r="I1150" s="103" t="s">
        <v>4532</v>
      </c>
      <c r="J1150" s="101"/>
      <c r="K1150" s="101"/>
      <c r="L1150" s="101"/>
      <c r="M1150" s="101"/>
      <c r="N1150" s="101"/>
      <c r="O1150" s="101"/>
      <c r="P1150" s="101"/>
      <c r="Q1150" s="101">
        <v>0</v>
      </c>
    </row>
    <row r="1151" spans="1:17" ht="14.25" thickBot="1" x14ac:dyDescent="0.2">
      <c r="A1151" s="96">
        <v>6412</v>
      </c>
      <c r="B1151" s="96" t="s">
        <v>2315</v>
      </c>
      <c r="C1151" s="96">
        <v>6412</v>
      </c>
      <c r="D1151" s="97" t="s">
        <v>2978</v>
      </c>
      <c r="E1151" s="97"/>
      <c r="F1151" s="98" t="s">
        <v>4500</v>
      </c>
      <c r="G1151" s="102" t="s">
        <v>4527</v>
      </c>
      <c r="H1151" s="103" t="s">
        <v>4531</v>
      </c>
      <c r="I1151" s="103" t="s">
        <v>4533</v>
      </c>
      <c r="J1151" s="101"/>
      <c r="K1151" s="101"/>
      <c r="L1151" s="101"/>
      <c r="M1151" s="101"/>
      <c r="N1151" s="101"/>
      <c r="O1151" s="101"/>
      <c r="P1151" s="101"/>
      <c r="Q1151" s="101">
        <v>0</v>
      </c>
    </row>
    <row r="1152" spans="1:17" ht="14.25" thickBot="1" x14ac:dyDescent="0.2">
      <c r="A1152" s="96">
        <v>6421</v>
      </c>
      <c r="B1152" s="96" t="s">
        <v>1342</v>
      </c>
      <c r="C1152" s="96">
        <v>6421</v>
      </c>
      <c r="D1152" s="97" t="s">
        <v>2978</v>
      </c>
      <c r="E1152" s="97"/>
      <c r="F1152" s="98" t="s">
        <v>4500</v>
      </c>
      <c r="G1152" s="102" t="s">
        <v>4527</v>
      </c>
      <c r="H1152" s="103" t="s">
        <v>4534</v>
      </c>
      <c r="I1152" s="103" t="s">
        <v>4535</v>
      </c>
      <c r="J1152" s="101"/>
      <c r="K1152" s="101"/>
      <c r="L1152" s="101"/>
      <c r="M1152" s="101"/>
      <c r="N1152" s="101"/>
      <c r="O1152" s="101"/>
      <c r="P1152" s="101"/>
      <c r="Q1152" s="101">
        <v>0</v>
      </c>
    </row>
    <row r="1153" spans="1:17" ht="14.25" thickBot="1" x14ac:dyDescent="0.2">
      <c r="A1153" s="96">
        <v>6431</v>
      </c>
      <c r="B1153" s="96" t="s">
        <v>1919</v>
      </c>
      <c r="C1153" s="96">
        <v>6431</v>
      </c>
      <c r="D1153" s="97" t="s">
        <v>721</v>
      </c>
      <c r="E1153" s="97"/>
      <c r="F1153" s="98" t="s">
        <v>4500</v>
      </c>
      <c r="G1153" s="102" t="s">
        <v>4527</v>
      </c>
      <c r="H1153" s="103" t="s">
        <v>4536</v>
      </c>
      <c r="I1153" s="103" t="s">
        <v>4537</v>
      </c>
      <c r="J1153" s="101"/>
      <c r="K1153" s="101"/>
      <c r="L1153" s="101"/>
      <c r="M1153" s="101"/>
      <c r="N1153" s="101"/>
      <c r="O1153" s="101"/>
      <c r="P1153" s="101"/>
      <c r="Q1153" s="101">
        <v>0</v>
      </c>
    </row>
    <row r="1154" spans="1:17" ht="14.25" thickBot="1" x14ac:dyDescent="0.2">
      <c r="A1154" s="96">
        <v>6432</v>
      </c>
      <c r="B1154" s="96" t="s">
        <v>2316</v>
      </c>
      <c r="C1154" s="96">
        <v>6432</v>
      </c>
      <c r="D1154" s="97" t="s">
        <v>721</v>
      </c>
      <c r="E1154" s="97"/>
      <c r="F1154" s="98" t="s">
        <v>4500</v>
      </c>
      <c r="G1154" s="102" t="s">
        <v>4527</v>
      </c>
      <c r="H1154" s="103" t="s">
        <v>4536</v>
      </c>
      <c r="I1154" s="103" t="s">
        <v>4538</v>
      </c>
      <c r="J1154" s="101"/>
      <c r="K1154" s="101"/>
      <c r="L1154" s="101"/>
      <c r="M1154" s="101"/>
      <c r="N1154" s="101"/>
      <c r="O1154" s="101"/>
      <c r="P1154" s="101"/>
      <c r="Q1154" s="101">
        <v>0</v>
      </c>
    </row>
    <row r="1155" spans="1:17" ht="14.25" thickBot="1" x14ac:dyDescent="0.2">
      <c r="A1155" s="96">
        <v>6491</v>
      </c>
      <c r="B1155" s="96" t="s">
        <v>1920</v>
      </c>
      <c r="C1155" s="96">
        <v>6491</v>
      </c>
      <c r="D1155" s="97" t="s">
        <v>2978</v>
      </c>
      <c r="E1155" s="97"/>
      <c r="F1155" s="98" t="s">
        <v>4500</v>
      </c>
      <c r="G1155" s="102" t="s">
        <v>4527</v>
      </c>
      <c r="H1155" s="103" t="s">
        <v>4539</v>
      </c>
      <c r="I1155" s="103" t="s">
        <v>4540</v>
      </c>
      <c r="J1155" s="101"/>
      <c r="K1155" s="101"/>
      <c r="L1155" s="101"/>
      <c r="M1155" s="101"/>
      <c r="N1155" s="101"/>
      <c r="O1155" s="101"/>
      <c r="P1155" s="101"/>
      <c r="Q1155" s="101">
        <v>0</v>
      </c>
    </row>
    <row r="1156" spans="1:17" ht="14.25" thickBot="1" x14ac:dyDescent="0.2">
      <c r="A1156" s="96">
        <v>6492</v>
      </c>
      <c r="B1156" s="96" t="s">
        <v>2317</v>
      </c>
      <c r="C1156" s="96">
        <v>6492</v>
      </c>
      <c r="D1156" s="97" t="s">
        <v>2978</v>
      </c>
      <c r="E1156" s="97"/>
      <c r="F1156" s="98" t="s">
        <v>4500</v>
      </c>
      <c r="G1156" s="99" t="s">
        <v>4527</v>
      </c>
      <c r="H1156" s="100" t="s">
        <v>4539</v>
      </c>
      <c r="I1156" s="100" t="s">
        <v>4541</v>
      </c>
      <c r="J1156" s="101"/>
      <c r="K1156" s="101"/>
      <c r="L1156" s="101"/>
      <c r="M1156" s="101"/>
      <c r="N1156" s="101"/>
      <c r="O1156" s="101"/>
      <c r="P1156" s="101"/>
      <c r="Q1156" s="101">
        <v>0</v>
      </c>
    </row>
    <row r="1157" spans="1:17" ht="14.25" thickBot="1" x14ac:dyDescent="0.2">
      <c r="A1157" s="96">
        <v>6493</v>
      </c>
      <c r="B1157" s="96" t="s">
        <v>2588</v>
      </c>
      <c r="C1157" s="96">
        <v>6493</v>
      </c>
      <c r="D1157" s="97" t="s">
        <v>2978</v>
      </c>
      <c r="E1157" s="97"/>
      <c r="F1157" s="98" t="s">
        <v>4500</v>
      </c>
      <c r="G1157" s="102" t="s">
        <v>4527</v>
      </c>
      <c r="H1157" s="103" t="s">
        <v>4539</v>
      </c>
      <c r="I1157" s="103" t="s">
        <v>4542</v>
      </c>
      <c r="J1157" s="101"/>
      <c r="K1157" s="101"/>
      <c r="L1157" s="101"/>
      <c r="M1157" s="101"/>
      <c r="N1157" s="101"/>
      <c r="O1157" s="101"/>
      <c r="P1157" s="101"/>
      <c r="Q1157" s="101">
        <v>0</v>
      </c>
    </row>
    <row r="1158" spans="1:17" ht="14.25" thickBot="1" x14ac:dyDescent="0.2">
      <c r="A1158" s="96">
        <v>6499</v>
      </c>
      <c r="B1158" s="96" t="s">
        <v>2738</v>
      </c>
      <c r="C1158" s="96">
        <v>6499</v>
      </c>
      <c r="D1158" s="97" t="s">
        <v>856</v>
      </c>
      <c r="E1158" s="97"/>
      <c r="F1158" s="98" t="s">
        <v>4500</v>
      </c>
      <c r="G1158" s="102" t="s">
        <v>4527</v>
      </c>
      <c r="H1158" s="103" t="s">
        <v>4539</v>
      </c>
      <c r="I1158" s="103" t="s">
        <v>4543</v>
      </c>
      <c r="J1158" s="101"/>
      <c r="K1158" s="101"/>
      <c r="L1158" s="101"/>
      <c r="M1158" s="101"/>
      <c r="N1158" s="101"/>
      <c r="O1158" s="101"/>
      <c r="P1158" s="101"/>
      <c r="Q1158" s="101">
        <v>0</v>
      </c>
    </row>
    <row r="1159" spans="1:17" ht="14.25" thickBot="1" x14ac:dyDescent="0.2">
      <c r="A1159" s="96">
        <v>6500</v>
      </c>
      <c r="B1159" s="96" t="s">
        <v>1921</v>
      </c>
      <c r="C1159" s="96">
        <v>6500</v>
      </c>
      <c r="D1159" s="97" t="s">
        <v>2978</v>
      </c>
      <c r="E1159" s="97"/>
      <c r="F1159" s="98" t="s">
        <v>4500</v>
      </c>
      <c r="G1159" s="102" t="s">
        <v>4544</v>
      </c>
      <c r="H1159" s="103" t="s">
        <v>4545</v>
      </c>
      <c r="I1159" s="103" t="s">
        <v>4546</v>
      </c>
      <c r="J1159" s="101"/>
      <c r="K1159" s="101"/>
      <c r="L1159" s="101"/>
      <c r="M1159" s="101"/>
      <c r="N1159" s="101"/>
      <c r="O1159" s="101"/>
      <c r="P1159" s="101"/>
      <c r="Q1159" s="101">
        <v>0</v>
      </c>
    </row>
    <row r="1160" spans="1:17" ht="14.25" thickBot="1" x14ac:dyDescent="0.2">
      <c r="A1160" s="96">
        <v>6509</v>
      </c>
      <c r="B1160" s="96" t="s">
        <v>2318</v>
      </c>
      <c r="C1160" s="96">
        <v>6509</v>
      </c>
      <c r="D1160" s="97" t="s">
        <v>2978</v>
      </c>
      <c r="E1160" s="97"/>
      <c r="F1160" s="98" t="s">
        <v>4500</v>
      </c>
      <c r="G1160" s="102" t="s">
        <v>4544</v>
      </c>
      <c r="H1160" s="103" t="s">
        <v>4545</v>
      </c>
      <c r="I1160" s="103" t="s">
        <v>4547</v>
      </c>
      <c r="J1160" s="101"/>
      <c r="K1160" s="101"/>
      <c r="L1160" s="101"/>
      <c r="M1160" s="101"/>
      <c r="N1160" s="101"/>
      <c r="O1160" s="101"/>
      <c r="P1160" s="101"/>
      <c r="Q1160" s="101">
        <v>0</v>
      </c>
    </row>
    <row r="1161" spans="1:17" ht="14.25" thickBot="1" x14ac:dyDescent="0.2">
      <c r="A1161" s="96">
        <v>6511</v>
      </c>
      <c r="B1161" s="96" t="s">
        <v>1922</v>
      </c>
      <c r="C1161" s="96">
        <v>6511</v>
      </c>
      <c r="D1161" s="97" t="s">
        <v>2978</v>
      </c>
      <c r="E1161" s="97"/>
      <c r="F1161" s="98" t="s">
        <v>4500</v>
      </c>
      <c r="G1161" s="102" t="s">
        <v>4544</v>
      </c>
      <c r="H1161" s="103" t="s">
        <v>4548</v>
      </c>
      <c r="I1161" s="103" t="s">
        <v>4549</v>
      </c>
      <c r="J1161" s="101"/>
      <c r="K1161" s="101"/>
      <c r="L1161" s="101"/>
      <c r="M1161" s="101"/>
      <c r="N1161" s="101"/>
      <c r="O1161" s="101"/>
      <c r="P1161" s="101"/>
      <c r="Q1161" s="101">
        <v>0</v>
      </c>
    </row>
    <row r="1162" spans="1:17" ht="14.25" thickBot="1" x14ac:dyDescent="0.2">
      <c r="A1162" s="96">
        <v>6512</v>
      </c>
      <c r="B1162" s="96" t="s">
        <v>2319</v>
      </c>
      <c r="C1162" s="96">
        <v>6512</v>
      </c>
      <c r="D1162" s="97" t="s">
        <v>2978</v>
      </c>
      <c r="E1162" s="97"/>
      <c r="F1162" s="98" t="s">
        <v>4500</v>
      </c>
      <c r="G1162" s="102" t="s">
        <v>4544</v>
      </c>
      <c r="H1162" s="103" t="s">
        <v>4548</v>
      </c>
      <c r="I1162" s="103" t="s">
        <v>4550</v>
      </c>
      <c r="J1162" s="101"/>
      <c r="K1162" s="101"/>
      <c r="L1162" s="101"/>
      <c r="M1162" s="101"/>
      <c r="N1162" s="101"/>
      <c r="O1162" s="101"/>
      <c r="P1162" s="101"/>
      <c r="Q1162" s="101">
        <v>0</v>
      </c>
    </row>
    <row r="1163" spans="1:17" ht="14.25" thickBot="1" x14ac:dyDescent="0.2">
      <c r="A1163" s="96">
        <v>6513</v>
      </c>
      <c r="B1163" s="96" t="s">
        <v>2589</v>
      </c>
      <c r="C1163" s="96">
        <v>6513</v>
      </c>
      <c r="D1163" s="97" t="s">
        <v>2978</v>
      </c>
      <c r="E1163" s="97"/>
      <c r="F1163" s="98" t="s">
        <v>4500</v>
      </c>
      <c r="G1163" s="102" t="s">
        <v>4544</v>
      </c>
      <c r="H1163" s="103" t="s">
        <v>4548</v>
      </c>
      <c r="I1163" s="103" t="s">
        <v>4551</v>
      </c>
      <c r="J1163" s="101"/>
      <c r="K1163" s="101"/>
      <c r="L1163" s="101"/>
      <c r="M1163" s="101"/>
      <c r="N1163" s="101"/>
      <c r="O1163" s="101"/>
      <c r="P1163" s="101"/>
      <c r="Q1163" s="101">
        <v>0</v>
      </c>
    </row>
    <row r="1164" spans="1:17" ht="14.25" thickBot="1" x14ac:dyDescent="0.2">
      <c r="A1164" s="96">
        <v>6514</v>
      </c>
      <c r="B1164" s="96" t="s">
        <v>2739</v>
      </c>
      <c r="C1164" s="96">
        <v>6514</v>
      </c>
      <c r="D1164" s="97" t="s">
        <v>856</v>
      </c>
      <c r="E1164" s="97"/>
      <c r="F1164" s="98" t="s">
        <v>4500</v>
      </c>
      <c r="G1164" s="102" t="s">
        <v>4544</v>
      </c>
      <c r="H1164" s="103" t="s">
        <v>4548</v>
      </c>
      <c r="I1164" s="103" t="s">
        <v>4552</v>
      </c>
      <c r="J1164" s="101"/>
      <c r="K1164" s="101"/>
      <c r="L1164" s="101"/>
      <c r="M1164" s="101"/>
      <c r="N1164" s="101"/>
      <c r="O1164" s="101"/>
      <c r="P1164" s="101"/>
      <c r="Q1164" s="101">
        <v>0</v>
      </c>
    </row>
    <row r="1165" spans="1:17" ht="14.25" thickBot="1" x14ac:dyDescent="0.2">
      <c r="A1165" s="96">
        <v>6521</v>
      </c>
      <c r="B1165" s="96" t="s">
        <v>1923</v>
      </c>
      <c r="C1165" s="96">
        <v>6521</v>
      </c>
      <c r="D1165" s="97" t="s">
        <v>746</v>
      </c>
      <c r="E1165" s="97"/>
      <c r="F1165" s="98" t="s">
        <v>4500</v>
      </c>
      <c r="G1165" s="102" t="s">
        <v>4544</v>
      </c>
      <c r="H1165" s="103" t="s">
        <v>4553</v>
      </c>
      <c r="I1165" s="103" t="s">
        <v>4554</v>
      </c>
      <c r="J1165" s="101"/>
      <c r="K1165" s="101"/>
      <c r="L1165" s="101"/>
      <c r="M1165" s="101"/>
      <c r="N1165" s="101"/>
      <c r="O1165" s="101"/>
      <c r="P1165" s="101"/>
      <c r="Q1165" s="101">
        <v>0</v>
      </c>
    </row>
    <row r="1166" spans="1:17" ht="14.25" thickBot="1" x14ac:dyDescent="0.2">
      <c r="A1166" s="96">
        <v>6522</v>
      </c>
      <c r="B1166" s="96" t="s">
        <v>2320</v>
      </c>
      <c r="C1166" s="96">
        <v>6522</v>
      </c>
      <c r="D1166" s="97" t="s">
        <v>746</v>
      </c>
      <c r="E1166" s="97"/>
      <c r="F1166" s="98" t="s">
        <v>4500</v>
      </c>
      <c r="G1166" s="102" t="s">
        <v>4544</v>
      </c>
      <c r="H1166" s="103" t="s">
        <v>4553</v>
      </c>
      <c r="I1166" s="103" t="s">
        <v>4555</v>
      </c>
      <c r="J1166" s="101"/>
      <c r="K1166" s="101"/>
      <c r="L1166" s="101"/>
      <c r="M1166" s="101"/>
      <c r="N1166" s="101"/>
      <c r="O1166" s="101"/>
      <c r="P1166" s="101"/>
      <c r="Q1166" s="101">
        <v>0</v>
      </c>
    </row>
    <row r="1167" spans="1:17" ht="14.25" thickBot="1" x14ac:dyDescent="0.2">
      <c r="A1167" s="96">
        <v>6529</v>
      </c>
      <c r="B1167" s="96" t="s">
        <v>2590</v>
      </c>
      <c r="C1167" s="96">
        <v>6529</v>
      </c>
      <c r="D1167" s="97" t="s">
        <v>746</v>
      </c>
      <c r="E1167" s="97"/>
      <c r="F1167" s="98" t="s">
        <v>4500</v>
      </c>
      <c r="G1167" s="102" t="s">
        <v>4544</v>
      </c>
      <c r="H1167" s="103" t="s">
        <v>4553</v>
      </c>
      <c r="I1167" s="103" t="s">
        <v>4556</v>
      </c>
      <c r="J1167" s="101"/>
      <c r="K1167" s="101"/>
      <c r="L1167" s="101"/>
      <c r="M1167" s="101"/>
      <c r="N1167" s="101"/>
      <c r="O1167" s="101"/>
      <c r="P1167" s="101"/>
      <c r="Q1167" s="101">
        <v>0</v>
      </c>
    </row>
    <row r="1168" spans="1:17" x14ac:dyDescent="0.15">
      <c r="A1168" s="96">
        <v>6600</v>
      </c>
      <c r="B1168" s="96" t="s">
        <v>1924</v>
      </c>
      <c r="C1168" s="96">
        <v>6600</v>
      </c>
      <c r="D1168" s="97" t="s">
        <v>2978</v>
      </c>
      <c r="E1168" s="97"/>
      <c r="F1168" s="103" t="s">
        <v>4500</v>
      </c>
      <c r="G1168" s="102" t="s">
        <v>4557</v>
      </c>
      <c r="H1168" s="103" t="s">
        <v>4558</v>
      </c>
      <c r="I1168" s="103" t="s">
        <v>4559</v>
      </c>
      <c r="J1168" s="101"/>
      <c r="K1168" s="101"/>
      <c r="L1168" s="101"/>
      <c r="M1168" s="101"/>
      <c r="N1168" s="101"/>
      <c r="O1168" s="101"/>
      <c r="P1168" s="101"/>
      <c r="Q1168" s="101">
        <v>0</v>
      </c>
    </row>
    <row r="1169" spans="1:17" ht="14.25" thickBot="1" x14ac:dyDescent="0.2">
      <c r="A1169" s="96">
        <v>6609</v>
      </c>
      <c r="B1169" s="96" t="s">
        <v>2321</v>
      </c>
      <c r="C1169" s="96">
        <v>6609</v>
      </c>
      <c r="D1169" s="97" t="s">
        <v>2978</v>
      </c>
      <c r="E1169" s="97"/>
      <c r="F1169" s="98" t="s">
        <v>4500</v>
      </c>
      <c r="G1169" s="104" t="s">
        <v>4557</v>
      </c>
      <c r="H1169" s="105" t="s">
        <v>4558</v>
      </c>
      <c r="I1169" s="105" t="s">
        <v>4560</v>
      </c>
      <c r="J1169" s="101"/>
      <c r="K1169" s="101"/>
      <c r="L1169" s="101"/>
      <c r="M1169" s="101"/>
      <c r="N1169" s="101"/>
      <c r="O1169" s="101"/>
      <c r="P1169" s="101"/>
      <c r="Q1169" s="101">
        <v>0</v>
      </c>
    </row>
    <row r="1170" spans="1:17" ht="14.25" thickBot="1" x14ac:dyDescent="0.2">
      <c r="A1170" s="96">
        <v>6611</v>
      </c>
      <c r="B1170" s="96" t="s">
        <v>1925</v>
      </c>
      <c r="C1170" s="96">
        <v>6611</v>
      </c>
      <c r="D1170" s="97" t="s">
        <v>2978</v>
      </c>
      <c r="E1170" s="97"/>
      <c r="F1170" s="98" t="s">
        <v>4500</v>
      </c>
      <c r="G1170" s="99" t="s">
        <v>4557</v>
      </c>
      <c r="H1170" s="100" t="s">
        <v>4561</v>
      </c>
      <c r="I1170" s="100" t="s">
        <v>4562</v>
      </c>
      <c r="J1170" s="101"/>
      <c r="K1170" s="101"/>
      <c r="L1170" s="101"/>
      <c r="M1170" s="101"/>
      <c r="N1170" s="101"/>
      <c r="O1170" s="101"/>
      <c r="P1170" s="101"/>
      <c r="Q1170" s="101">
        <v>0</v>
      </c>
    </row>
    <row r="1171" spans="1:17" ht="14.25" thickBot="1" x14ac:dyDescent="0.2">
      <c r="A1171" s="96">
        <v>6612</v>
      </c>
      <c r="B1171" s="96" t="s">
        <v>2322</v>
      </c>
      <c r="C1171" s="96">
        <v>6612</v>
      </c>
      <c r="D1171" s="97" t="s">
        <v>2978</v>
      </c>
      <c r="E1171" s="97"/>
      <c r="F1171" s="98" t="s">
        <v>4500</v>
      </c>
      <c r="G1171" s="102" t="s">
        <v>4557</v>
      </c>
      <c r="H1171" s="103" t="s">
        <v>4561</v>
      </c>
      <c r="I1171" s="103" t="s">
        <v>4563</v>
      </c>
      <c r="J1171" s="101"/>
      <c r="K1171" s="101"/>
      <c r="L1171" s="101"/>
      <c r="M1171" s="101"/>
      <c r="N1171" s="101"/>
      <c r="O1171" s="101"/>
      <c r="P1171" s="101"/>
      <c r="Q1171" s="101">
        <v>0</v>
      </c>
    </row>
    <row r="1172" spans="1:17" ht="14.25" thickBot="1" x14ac:dyDescent="0.2">
      <c r="A1172" s="96">
        <v>6613</v>
      </c>
      <c r="B1172" s="96" t="s">
        <v>2591</v>
      </c>
      <c r="C1172" s="96">
        <v>6613</v>
      </c>
      <c r="D1172" s="97" t="s">
        <v>746</v>
      </c>
      <c r="E1172" s="97"/>
      <c r="F1172" s="98" t="s">
        <v>4500</v>
      </c>
      <c r="G1172" s="102" t="s">
        <v>4557</v>
      </c>
      <c r="H1172" s="103" t="s">
        <v>4561</v>
      </c>
      <c r="I1172" s="103" t="s">
        <v>4564</v>
      </c>
      <c r="J1172" s="101"/>
      <c r="K1172" s="101"/>
      <c r="L1172" s="101"/>
      <c r="M1172" s="101"/>
      <c r="N1172" s="101"/>
      <c r="O1172" s="101"/>
      <c r="P1172" s="101"/>
      <c r="Q1172" s="101">
        <v>0</v>
      </c>
    </row>
    <row r="1173" spans="1:17" ht="14.25" thickBot="1" x14ac:dyDescent="0.2">
      <c r="A1173" s="96">
        <v>6614</v>
      </c>
      <c r="B1173" s="96" t="s">
        <v>2740</v>
      </c>
      <c r="C1173" s="96">
        <v>6614</v>
      </c>
      <c r="D1173" s="97" t="s">
        <v>2978</v>
      </c>
      <c r="E1173" s="97"/>
      <c r="F1173" s="98" t="s">
        <v>4500</v>
      </c>
      <c r="G1173" s="102" t="s">
        <v>4557</v>
      </c>
      <c r="H1173" s="103" t="s">
        <v>4561</v>
      </c>
      <c r="I1173" s="103" t="s">
        <v>4565</v>
      </c>
      <c r="J1173" s="101"/>
      <c r="K1173" s="101"/>
      <c r="L1173" s="101"/>
      <c r="M1173" s="101"/>
      <c r="N1173" s="101"/>
      <c r="O1173" s="101"/>
      <c r="P1173" s="101"/>
      <c r="Q1173" s="101">
        <v>0</v>
      </c>
    </row>
    <row r="1174" spans="1:17" ht="14.25" thickBot="1" x14ac:dyDescent="0.2">
      <c r="A1174" s="96">
        <v>6615</v>
      </c>
      <c r="B1174" s="96" t="s">
        <v>2829</v>
      </c>
      <c r="C1174" s="96">
        <v>6615</v>
      </c>
      <c r="D1174" s="97" t="s">
        <v>2978</v>
      </c>
      <c r="E1174" s="97"/>
      <c r="F1174" s="98" t="s">
        <v>4500</v>
      </c>
      <c r="G1174" s="102" t="s">
        <v>4557</v>
      </c>
      <c r="H1174" s="103" t="s">
        <v>4561</v>
      </c>
      <c r="I1174" s="103" t="s">
        <v>4566</v>
      </c>
      <c r="J1174" s="101"/>
      <c r="K1174" s="101"/>
      <c r="L1174" s="101"/>
      <c r="M1174" s="101"/>
      <c r="N1174" s="101"/>
      <c r="O1174" s="101"/>
      <c r="P1174" s="101"/>
      <c r="Q1174" s="101">
        <v>0</v>
      </c>
    </row>
    <row r="1175" spans="1:17" ht="14.25" thickBot="1" x14ac:dyDescent="0.2">
      <c r="A1175" s="96">
        <v>6616</v>
      </c>
      <c r="B1175" s="96" t="s">
        <v>2887</v>
      </c>
      <c r="C1175" s="96">
        <v>6616</v>
      </c>
      <c r="D1175" s="97" t="s">
        <v>2978</v>
      </c>
      <c r="E1175" s="97"/>
      <c r="F1175" s="98" t="s">
        <v>4500</v>
      </c>
      <c r="G1175" s="102" t="s">
        <v>4557</v>
      </c>
      <c r="H1175" s="103" t="s">
        <v>4561</v>
      </c>
      <c r="I1175" s="103" t="s">
        <v>4567</v>
      </c>
      <c r="J1175" s="101"/>
      <c r="K1175" s="101"/>
      <c r="L1175" s="101"/>
      <c r="M1175" s="101"/>
      <c r="N1175" s="101"/>
      <c r="O1175" s="101"/>
      <c r="P1175" s="101"/>
      <c r="Q1175" s="101">
        <v>0</v>
      </c>
    </row>
    <row r="1176" spans="1:17" ht="14.25" thickBot="1" x14ac:dyDescent="0.2">
      <c r="A1176" s="96">
        <v>6617</v>
      </c>
      <c r="B1176" s="96" t="s">
        <v>2929</v>
      </c>
      <c r="C1176" s="96">
        <v>6617</v>
      </c>
      <c r="D1176" s="97" t="s">
        <v>2978</v>
      </c>
      <c r="E1176" s="97"/>
      <c r="F1176" s="98" t="s">
        <v>4500</v>
      </c>
      <c r="G1176" s="102" t="s">
        <v>4557</v>
      </c>
      <c r="H1176" s="103" t="s">
        <v>4561</v>
      </c>
      <c r="I1176" s="103" t="s">
        <v>4568</v>
      </c>
      <c r="J1176" s="101"/>
      <c r="K1176" s="101"/>
      <c r="L1176" s="101"/>
      <c r="M1176" s="101"/>
      <c r="N1176" s="101"/>
      <c r="O1176" s="101"/>
      <c r="P1176" s="101"/>
      <c r="Q1176" s="101">
        <v>0</v>
      </c>
    </row>
    <row r="1177" spans="1:17" ht="14.25" thickBot="1" x14ac:dyDescent="0.2">
      <c r="A1177" s="96">
        <v>6618</v>
      </c>
      <c r="B1177" s="96" t="s">
        <v>2958</v>
      </c>
      <c r="C1177" s="96">
        <v>6618</v>
      </c>
      <c r="D1177" s="97" t="s">
        <v>746</v>
      </c>
      <c r="E1177" s="97"/>
      <c r="F1177" s="98" t="s">
        <v>4500</v>
      </c>
      <c r="G1177" s="102" t="s">
        <v>4557</v>
      </c>
      <c r="H1177" s="103" t="s">
        <v>4561</v>
      </c>
      <c r="I1177" s="103" t="s">
        <v>4569</v>
      </c>
      <c r="J1177" s="101"/>
      <c r="K1177" s="101"/>
      <c r="L1177" s="101"/>
      <c r="M1177" s="101"/>
      <c r="N1177" s="101"/>
      <c r="O1177" s="101"/>
      <c r="P1177" s="101"/>
      <c r="Q1177" s="101">
        <v>0</v>
      </c>
    </row>
    <row r="1178" spans="1:17" ht="14.25" thickBot="1" x14ac:dyDescent="0.2">
      <c r="A1178" s="96">
        <v>6619</v>
      </c>
      <c r="B1178" s="96" t="s">
        <v>2972</v>
      </c>
      <c r="C1178" s="96">
        <v>6619</v>
      </c>
      <c r="D1178" s="97" t="s">
        <v>2978</v>
      </c>
      <c r="E1178" s="97"/>
      <c r="F1178" s="98" t="s">
        <v>4500</v>
      </c>
      <c r="G1178" s="102" t="s">
        <v>4557</v>
      </c>
      <c r="H1178" s="103" t="s">
        <v>4561</v>
      </c>
      <c r="I1178" s="103" t="s">
        <v>4570</v>
      </c>
      <c r="J1178" s="101"/>
      <c r="K1178" s="101"/>
      <c r="L1178" s="101"/>
      <c r="M1178" s="101"/>
      <c r="N1178" s="101"/>
      <c r="O1178" s="101"/>
      <c r="P1178" s="101"/>
      <c r="Q1178" s="101">
        <v>0</v>
      </c>
    </row>
    <row r="1179" spans="1:17" ht="14.25" thickBot="1" x14ac:dyDescent="0.2">
      <c r="A1179" s="96">
        <v>6621</v>
      </c>
      <c r="B1179" s="96" t="s">
        <v>1926</v>
      </c>
      <c r="C1179" s="96">
        <v>6621</v>
      </c>
      <c r="D1179" s="97" t="s">
        <v>2978</v>
      </c>
      <c r="E1179" s="97"/>
      <c r="F1179" s="98" t="s">
        <v>4500</v>
      </c>
      <c r="G1179" s="102" t="s">
        <v>4557</v>
      </c>
      <c r="H1179" s="103" t="s">
        <v>4571</v>
      </c>
      <c r="I1179" s="103" t="s">
        <v>4572</v>
      </c>
      <c r="J1179" s="101"/>
      <c r="K1179" s="101"/>
      <c r="L1179" s="101"/>
      <c r="M1179" s="101"/>
      <c r="N1179" s="101"/>
      <c r="O1179" s="101"/>
      <c r="P1179" s="101"/>
      <c r="Q1179" s="101">
        <v>0</v>
      </c>
    </row>
    <row r="1180" spans="1:17" ht="14.25" thickBot="1" x14ac:dyDescent="0.2">
      <c r="A1180" s="96">
        <v>6622</v>
      </c>
      <c r="B1180" s="96" t="s">
        <v>2323</v>
      </c>
      <c r="C1180" s="96">
        <v>6622</v>
      </c>
      <c r="D1180" s="97" t="s">
        <v>2978</v>
      </c>
      <c r="E1180" s="97"/>
      <c r="F1180" s="98" t="s">
        <v>4500</v>
      </c>
      <c r="G1180" s="102" t="s">
        <v>4557</v>
      </c>
      <c r="H1180" s="103" t="s">
        <v>4571</v>
      </c>
      <c r="I1180" s="103" t="s">
        <v>4573</v>
      </c>
      <c r="J1180" s="101"/>
      <c r="K1180" s="101"/>
      <c r="L1180" s="101"/>
      <c r="M1180" s="101"/>
      <c r="N1180" s="101"/>
      <c r="O1180" s="101"/>
      <c r="P1180" s="101"/>
      <c r="Q1180" s="101">
        <v>0</v>
      </c>
    </row>
    <row r="1181" spans="1:17" ht="14.25" thickBot="1" x14ac:dyDescent="0.2">
      <c r="A1181" s="96">
        <v>6631</v>
      </c>
      <c r="B1181" s="96" t="s">
        <v>1927</v>
      </c>
      <c r="C1181" s="96">
        <v>6631</v>
      </c>
      <c r="D1181" s="97" t="s">
        <v>2978</v>
      </c>
      <c r="E1181" s="97"/>
      <c r="F1181" s="98" t="s">
        <v>4500</v>
      </c>
      <c r="G1181" s="102" t="s">
        <v>4557</v>
      </c>
      <c r="H1181" s="103" t="s">
        <v>4574</v>
      </c>
      <c r="I1181" s="103" t="s">
        <v>4575</v>
      </c>
      <c r="J1181" s="101"/>
      <c r="K1181" s="101"/>
      <c r="L1181" s="101"/>
      <c r="M1181" s="101"/>
      <c r="N1181" s="101"/>
      <c r="O1181" s="101"/>
      <c r="P1181" s="101"/>
      <c r="Q1181" s="101">
        <v>0</v>
      </c>
    </row>
    <row r="1182" spans="1:17" ht="14.25" thickBot="1" x14ac:dyDescent="0.2">
      <c r="A1182" s="96">
        <v>6632</v>
      </c>
      <c r="B1182" s="96" t="s">
        <v>2324</v>
      </c>
      <c r="C1182" s="96">
        <v>6632</v>
      </c>
      <c r="D1182" s="97" t="s">
        <v>2978</v>
      </c>
      <c r="E1182" s="97"/>
      <c r="F1182" s="98" t="s">
        <v>4500</v>
      </c>
      <c r="G1182" s="102" t="s">
        <v>4557</v>
      </c>
      <c r="H1182" s="103" t="s">
        <v>4574</v>
      </c>
      <c r="I1182" s="103" t="s">
        <v>4576</v>
      </c>
      <c r="J1182" s="101"/>
      <c r="K1182" s="101"/>
      <c r="L1182" s="101"/>
      <c r="M1182" s="101"/>
      <c r="N1182" s="101"/>
      <c r="O1182" s="101"/>
      <c r="P1182" s="101"/>
      <c r="Q1182" s="101">
        <v>0</v>
      </c>
    </row>
    <row r="1183" spans="1:17" ht="14.25" thickBot="1" x14ac:dyDescent="0.2">
      <c r="A1183" s="96">
        <v>6639</v>
      </c>
      <c r="B1183" s="96" t="s">
        <v>2592</v>
      </c>
      <c r="C1183" s="96">
        <v>6639</v>
      </c>
      <c r="D1183" s="97" t="s">
        <v>2978</v>
      </c>
      <c r="E1183" s="97"/>
      <c r="F1183" s="98" t="s">
        <v>4500</v>
      </c>
      <c r="G1183" s="102" t="s">
        <v>4557</v>
      </c>
      <c r="H1183" s="103" t="s">
        <v>4574</v>
      </c>
      <c r="I1183" s="103" t="s">
        <v>4577</v>
      </c>
      <c r="J1183" s="101"/>
      <c r="K1183" s="101"/>
      <c r="L1183" s="101"/>
      <c r="M1183" s="101"/>
      <c r="N1183" s="101"/>
      <c r="O1183" s="101"/>
      <c r="P1183" s="101"/>
      <c r="Q1183" s="101">
        <v>0</v>
      </c>
    </row>
    <row r="1184" spans="1:17" ht="14.25" thickBot="1" x14ac:dyDescent="0.2">
      <c r="A1184" s="96">
        <v>6700</v>
      </c>
      <c r="B1184" s="96" t="s">
        <v>1928</v>
      </c>
      <c r="C1184" s="96">
        <v>6700</v>
      </c>
      <c r="D1184" s="97" t="s">
        <v>2978</v>
      </c>
      <c r="E1184" s="97"/>
      <c r="F1184" s="98" t="s">
        <v>4500</v>
      </c>
      <c r="G1184" s="102" t="s">
        <v>4578</v>
      </c>
      <c r="H1184" s="103" t="s">
        <v>4579</v>
      </c>
      <c r="I1184" s="103" t="s">
        <v>4580</v>
      </c>
      <c r="J1184" s="101"/>
      <c r="K1184" s="101"/>
      <c r="L1184" s="101"/>
      <c r="M1184" s="101"/>
      <c r="N1184" s="101"/>
      <c r="O1184" s="101"/>
      <c r="P1184" s="101"/>
      <c r="Q1184" s="101">
        <v>1</v>
      </c>
    </row>
    <row r="1185" spans="1:17" ht="14.25" thickBot="1" x14ac:dyDescent="0.2">
      <c r="A1185" s="96">
        <v>6709</v>
      </c>
      <c r="B1185" s="96" t="s">
        <v>2325</v>
      </c>
      <c r="C1185" s="96">
        <v>6709</v>
      </c>
      <c r="D1185" s="97" t="s">
        <v>2978</v>
      </c>
      <c r="E1185" s="97"/>
      <c r="F1185" s="98" t="s">
        <v>4500</v>
      </c>
      <c r="G1185" s="99" t="s">
        <v>4578</v>
      </c>
      <c r="H1185" s="100" t="s">
        <v>4579</v>
      </c>
      <c r="I1185" s="100" t="s">
        <v>4581</v>
      </c>
      <c r="J1185" s="101"/>
      <c r="K1185" s="101"/>
      <c r="L1185" s="101"/>
      <c r="M1185" s="101"/>
      <c r="N1185" s="101"/>
      <c r="O1185" s="101"/>
      <c r="P1185" s="101"/>
      <c r="Q1185" s="101">
        <v>1</v>
      </c>
    </row>
    <row r="1186" spans="1:17" ht="14.25" thickBot="1" x14ac:dyDescent="0.2">
      <c r="A1186" s="96">
        <v>6711</v>
      </c>
      <c r="B1186" s="96" t="s">
        <v>1929</v>
      </c>
      <c r="C1186" s="96">
        <v>6711</v>
      </c>
      <c r="D1186" s="97" t="s">
        <v>2978</v>
      </c>
      <c r="E1186" s="97"/>
      <c r="F1186" s="98" t="s">
        <v>4500</v>
      </c>
      <c r="G1186" s="102" t="s">
        <v>4578</v>
      </c>
      <c r="H1186" s="103" t="s">
        <v>4582</v>
      </c>
      <c r="I1186" s="103" t="s">
        <v>4583</v>
      </c>
      <c r="J1186" s="101"/>
      <c r="K1186" s="101"/>
      <c r="L1186" s="101"/>
      <c r="M1186" s="101"/>
      <c r="N1186" s="101"/>
      <c r="O1186" s="101"/>
      <c r="P1186" s="101"/>
      <c r="Q1186" s="101">
        <v>1</v>
      </c>
    </row>
    <row r="1187" spans="1:17" ht="14.25" thickBot="1" x14ac:dyDescent="0.2">
      <c r="A1187" s="96">
        <v>6712</v>
      </c>
      <c r="B1187" s="96" t="s">
        <v>2326</v>
      </c>
      <c r="C1187" s="96">
        <v>6712</v>
      </c>
      <c r="D1187" s="97" t="s">
        <v>2978</v>
      </c>
      <c r="E1187" s="97"/>
      <c r="F1187" s="98" t="s">
        <v>4500</v>
      </c>
      <c r="G1187" s="102" t="s">
        <v>4578</v>
      </c>
      <c r="H1187" s="103" t="s">
        <v>4582</v>
      </c>
      <c r="I1187" s="103" t="s">
        <v>4584</v>
      </c>
      <c r="J1187" s="101"/>
      <c r="K1187" s="101"/>
      <c r="L1187" s="101"/>
      <c r="M1187" s="101"/>
      <c r="N1187" s="101"/>
      <c r="O1187" s="101"/>
      <c r="P1187" s="101"/>
      <c r="Q1187" s="101">
        <v>1</v>
      </c>
    </row>
    <row r="1188" spans="1:17" ht="14.25" thickBot="1" x14ac:dyDescent="0.2">
      <c r="A1188" s="96">
        <v>6713</v>
      </c>
      <c r="B1188" s="96" t="s">
        <v>2593</v>
      </c>
      <c r="C1188" s="96">
        <v>6713</v>
      </c>
      <c r="D1188" s="97" t="s">
        <v>2978</v>
      </c>
      <c r="E1188" s="97"/>
      <c r="F1188" s="98" t="s">
        <v>4500</v>
      </c>
      <c r="G1188" s="102" t="s">
        <v>4578</v>
      </c>
      <c r="H1188" s="103" t="s">
        <v>4582</v>
      </c>
      <c r="I1188" s="103" t="s">
        <v>4585</v>
      </c>
      <c r="J1188" s="101"/>
      <c r="K1188" s="101"/>
      <c r="L1188" s="101"/>
      <c r="M1188" s="101"/>
      <c r="N1188" s="101"/>
      <c r="O1188" s="101"/>
      <c r="P1188" s="101"/>
      <c r="Q1188" s="101">
        <v>1</v>
      </c>
    </row>
    <row r="1189" spans="1:17" ht="14.25" thickBot="1" x14ac:dyDescent="0.2">
      <c r="A1189" s="96">
        <v>6719</v>
      </c>
      <c r="B1189" s="96" t="s">
        <v>2741</v>
      </c>
      <c r="C1189" s="96">
        <v>6719</v>
      </c>
      <c r="D1189" s="97" t="s">
        <v>2978</v>
      </c>
      <c r="E1189" s="97"/>
      <c r="F1189" s="98" t="s">
        <v>4500</v>
      </c>
      <c r="G1189" s="102" t="s">
        <v>4578</v>
      </c>
      <c r="H1189" s="103" t="s">
        <v>4582</v>
      </c>
      <c r="I1189" s="103" t="s">
        <v>4586</v>
      </c>
      <c r="J1189" s="101"/>
      <c r="K1189" s="101"/>
      <c r="L1189" s="101"/>
      <c r="M1189" s="101"/>
      <c r="N1189" s="101"/>
      <c r="O1189" s="101"/>
      <c r="P1189" s="101"/>
      <c r="Q1189" s="101">
        <v>1</v>
      </c>
    </row>
    <row r="1190" spans="1:17" ht="14.25" thickBot="1" x14ac:dyDescent="0.2">
      <c r="A1190" s="96">
        <v>6721</v>
      </c>
      <c r="B1190" s="96" t="s">
        <v>1930</v>
      </c>
      <c r="C1190" s="96">
        <v>6721</v>
      </c>
      <c r="D1190" s="97" t="s">
        <v>2978</v>
      </c>
      <c r="E1190" s="97"/>
      <c r="F1190" s="98" t="s">
        <v>4500</v>
      </c>
      <c r="G1190" s="102" t="s">
        <v>4578</v>
      </c>
      <c r="H1190" s="103" t="s">
        <v>4587</v>
      </c>
      <c r="I1190" s="103" t="s">
        <v>4588</v>
      </c>
      <c r="J1190" s="101"/>
      <c r="K1190" s="101"/>
      <c r="L1190" s="101"/>
      <c r="M1190" s="101"/>
      <c r="N1190" s="101"/>
      <c r="O1190" s="101"/>
      <c r="P1190" s="101"/>
      <c r="Q1190" s="101">
        <v>1</v>
      </c>
    </row>
    <row r="1191" spans="1:17" ht="14.25" thickBot="1" x14ac:dyDescent="0.2">
      <c r="A1191" s="96">
        <v>6722</v>
      </c>
      <c r="B1191" s="96" t="s">
        <v>2327</v>
      </c>
      <c r="C1191" s="96">
        <v>6722</v>
      </c>
      <c r="D1191" s="97" t="s">
        <v>2978</v>
      </c>
      <c r="E1191" s="97"/>
      <c r="F1191" s="98" t="s">
        <v>4500</v>
      </c>
      <c r="G1191" s="102" t="s">
        <v>4578</v>
      </c>
      <c r="H1191" s="103" t="s">
        <v>4587</v>
      </c>
      <c r="I1191" s="103" t="s">
        <v>4589</v>
      </c>
      <c r="J1191" s="101"/>
      <c r="K1191" s="101"/>
      <c r="L1191" s="101"/>
      <c r="M1191" s="101"/>
      <c r="N1191" s="101"/>
      <c r="O1191" s="101"/>
      <c r="P1191" s="101"/>
      <c r="Q1191" s="101">
        <v>1</v>
      </c>
    </row>
    <row r="1192" spans="1:17" ht="14.25" thickBot="1" x14ac:dyDescent="0.2">
      <c r="A1192" s="96">
        <v>6729</v>
      </c>
      <c r="B1192" s="96" t="s">
        <v>2594</v>
      </c>
      <c r="C1192" s="96">
        <v>6729</v>
      </c>
      <c r="D1192" s="97" t="s">
        <v>2978</v>
      </c>
      <c r="E1192" s="97"/>
      <c r="F1192" s="98" t="s">
        <v>4500</v>
      </c>
      <c r="G1192" s="102" t="s">
        <v>4578</v>
      </c>
      <c r="H1192" s="103" t="s">
        <v>4587</v>
      </c>
      <c r="I1192" s="103" t="s">
        <v>4590</v>
      </c>
      <c r="J1192" s="101"/>
      <c r="K1192" s="101"/>
      <c r="L1192" s="101"/>
      <c r="M1192" s="101"/>
      <c r="N1192" s="101"/>
      <c r="O1192" s="101"/>
      <c r="P1192" s="101"/>
      <c r="Q1192" s="101">
        <v>1</v>
      </c>
    </row>
    <row r="1193" spans="1:17" ht="14.25" thickBot="1" x14ac:dyDescent="0.2">
      <c r="A1193" s="96">
        <v>6731</v>
      </c>
      <c r="B1193" s="96" t="s">
        <v>1931</v>
      </c>
      <c r="C1193" s="96">
        <v>6731</v>
      </c>
      <c r="D1193" s="97" t="s">
        <v>2978</v>
      </c>
      <c r="E1193" s="97"/>
      <c r="F1193" s="98" t="s">
        <v>4500</v>
      </c>
      <c r="G1193" s="102" t="s">
        <v>4578</v>
      </c>
      <c r="H1193" s="103" t="s">
        <v>4591</v>
      </c>
      <c r="I1193" s="103" t="s">
        <v>4592</v>
      </c>
      <c r="J1193" s="101"/>
      <c r="K1193" s="101"/>
      <c r="L1193" s="101"/>
      <c r="M1193" s="101"/>
      <c r="N1193" s="101"/>
      <c r="O1193" s="101"/>
      <c r="P1193" s="101"/>
      <c r="Q1193" s="101">
        <v>1</v>
      </c>
    </row>
    <row r="1194" spans="1:17" ht="14.25" thickBot="1" x14ac:dyDescent="0.2">
      <c r="A1194" s="96">
        <v>6732</v>
      </c>
      <c r="B1194" s="96" t="s">
        <v>2328</v>
      </c>
      <c r="C1194" s="96">
        <v>6732</v>
      </c>
      <c r="D1194" s="97" t="s">
        <v>2978</v>
      </c>
      <c r="E1194" s="97"/>
      <c r="F1194" s="98" t="s">
        <v>4500</v>
      </c>
      <c r="G1194" s="102" t="s">
        <v>4578</v>
      </c>
      <c r="H1194" s="103" t="s">
        <v>4591</v>
      </c>
      <c r="I1194" s="103" t="s">
        <v>4593</v>
      </c>
      <c r="J1194" s="101"/>
      <c r="K1194" s="101"/>
      <c r="L1194" s="101"/>
      <c r="M1194" s="101"/>
      <c r="N1194" s="101"/>
      <c r="O1194" s="101"/>
      <c r="P1194" s="101"/>
      <c r="Q1194" s="101">
        <v>1</v>
      </c>
    </row>
    <row r="1195" spans="1:17" ht="14.25" thickBot="1" x14ac:dyDescent="0.2">
      <c r="A1195" s="96">
        <v>6733</v>
      </c>
      <c r="B1195" s="96" t="s">
        <v>2595</v>
      </c>
      <c r="C1195" s="96">
        <v>6733</v>
      </c>
      <c r="D1195" s="97" t="s">
        <v>2978</v>
      </c>
      <c r="E1195" s="97"/>
      <c r="F1195" s="98" t="s">
        <v>4500</v>
      </c>
      <c r="G1195" s="102" t="s">
        <v>4578</v>
      </c>
      <c r="H1195" s="103" t="s">
        <v>4591</v>
      </c>
      <c r="I1195" s="103" t="s">
        <v>4594</v>
      </c>
      <c r="J1195" s="101"/>
      <c r="K1195" s="101"/>
      <c r="L1195" s="101"/>
      <c r="M1195" s="101"/>
      <c r="N1195" s="101"/>
      <c r="O1195" s="101"/>
      <c r="P1195" s="101"/>
      <c r="Q1195" s="101">
        <v>1</v>
      </c>
    </row>
    <row r="1196" spans="1:17" ht="14.25" thickBot="1" x14ac:dyDescent="0.2">
      <c r="A1196" s="96">
        <v>6741</v>
      </c>
      <c r="B1196" s="96" t="s">
        <v>1932</v>
      </c>
      <c r="C1196" s="96">
        <v>6741</v>
      </c>
      <c r="D1196" s="97" t="s">
        <v>2978</v>
      </c>
      <c r="E1196" s="97"/>
      <c r="F1196" s="98" t="s">
        <v>4500</v>
      </c>
      <c r="G1196" s="102" t="s">
        <v>4578</v>
      </c>
      <c r="H1196" s="103" t="s">
        <v>4595</v>
      </c>
      <c r="I1196" s="103" t="s">
        <v>4596</v>
      </c>
      <c r="J1196" s="101"/>
      <c r="K1196" s="101"/>
      <c r="L1196" s="101"/>
      <c r="M1196" s="101"/>
      <c r="N1196" s="101"/>
      <c r="O1196" s="101"/>
      <c r="P1196" s="101"/>
      <c r="Q1196" s="101">
        <v>1</v>
      </c>
    </row>
    <row r="1197" spans="1:17" ht="14.25" thickBot="1" x14ac:dyDescent="0.2">
      <c r="A1197" s="96">
        <v>6742</v>
      </c>
      <c r="B1197" s="96" t="s">
        <v>2329</v>
      </c>
      <c r="C1197" s="96">
        <v>6742</v>
      </c>
      <c r="D1197" s="97" t="s">
        <v>2978</v>
      </c>
      <c r="E1197" s="97"/>
      <c r="F1197" s="98" t="s">
        <v>4500</v>
      </c>
      <c r="G1197" s="102" t="s">
        <v>4578</v>
      </c>
      <c r="H1197" s="103" t="s">
        <v>4595</v>
      </c>
      <c r="I1197" s="103" t="s">
        <v>4597</v>
      </c>
      <c r="J1197" s="101"/>
      <c r="K1197" s="101"/>
      <c r="L1197" s="101"/>
      <c r="M1197" s="101"/>
      <c r="N1197" s="101"/>
      <c r="O1197" s="101"/>
      <c r="P1197" s="101"/>
      <c r="Q1197" s="101">
        <v>1</v>
      </c>
    </row>
    <row r="1198" spans="1:17" ht="14.25" thickBot="1" x14ac:dyDescent="0.2">
      <c r="A1198" s="96">
        <v>6743</v>
      </c>
      <c r="B1198" s="96" t="s">
        <v>2596</v>
      </c>
      <c r="C1198" s="96">
        <v>6743</v>
      </c>
      <c r="D1198" s="97" t="s">
        <v>2978</v>
      </c>
      <c r="E1198" s="97"/>
      <c r="F1198" s="98" t="s">
        <v>4500</v>
      </c>
      <c r="G1198" s="102" t="s">
        <v>4578</v>
      </c>
      <c r="H1198" s="103" t="s">
        <v>4595</v>
      </c>
      <c r="I1198" s="103" t="s">
        <v>4598</v>
      </c>
      <c r="J1198" s="101"/>
      <c r="K1198" s="101"/>
      <c r="L1198" s="101"/>
      <c r="M1198" s="101"/>
      <c r="N1198" s="101"/>
      <c r="O1198" s="101"/>
      <c r="P1198" s="101"/>
      <c r="Q1198" s="101">
        <v>1</v>
      </c>
    </row>
    <row r="1199" spans="1:17" ht="14.25" thickBot="1" x14ac:dyDescent="0.2">
      <c r="A1199" s="96">
        <v>6751</v>
      </c>
      <c r="B1199" s="96" t="s">
        <v>1933</v>
      </c>
      <c r="C1199" s="96">
        <v>6751</v>
      </c>
      <c r="D1199" s="97" t="s">
        <v>2978</v>
      </c>
      <c r="E1199" s="97"/>
      <c r="F1199" s="98" t="s">
        <v>4500</v>
      </c>
      <c r="G1199" s="102" t="s">
        <v>4578</v>
      </c>
      <c r="H1199" s="103" t="s">
        <v>4599</v>
      </c>
      <c r="I1199" s="103" t="s">
        <v>4600</v>
      </c>
      <c r="J1199" s="101"/>
      <c r="K1199" s="101"/>
      <c r="L1199" s="101"/>
      <c r="M1199" s="101"/>
      <c r="N1199" s="101"/>
      <c r="O1199" s="101"/>
      <c r="P1199" s="101"/>
      <c r="Q1199" s="101">
        <v>1</v>
      </c>
    </row>
    <row r="1200" spans="1:17" ht="14.25" thickBot="1" x14ac:dyDescent="0.2">
      <c r="A1200" s="96">
        <v>6752</v>
      </c>
      <c r="B1200" s="96" t="s">
        <v>2330</v>
      </c>
      <c r="C1200" s="96">
        <v>6752</v>
      </c>
      <c r="D1200" s="97" t="s">
        <v>2978</v>
      </c>
      <c r="E1200" s="97"/>
      <c r="F1200" s="98" t="s">
        <v>4500</v>
      </c>
      <c r="G1200" s="102" t="s">
        <v>4578</v>
      </c>
      <c r="H1200" s="103" t="s">
        <v>4599</v>
      </c>
      <c r="I1200" s="103" t="s">
        <v>4601</v>
      </c>
      <c r="J1200" s="101"/>
      <c r="K1200" s="101"/>
      <c r="L1200" s="101"/>
      <c r="M1200" s="101"/>
      <c r="N1200" s="101"/>
      <c r="O1200" s="101"/>
      <c r="P1200" s="101"/>
      <c r="Q1200" s="101">
        <v>1</v>
      </c>
    </row>
    <row r="1201" spans="1:17" ht="14.25" thickBot="1" x14ac:dyDescent="0.2">
      <c r="A1201" s="96">
        <v>6759</v>
      </c>
      <c r="B1201" s="96" t="s">
        <v>2597</v>
      </c>
      <c r="C1201" s="96">
        <v>6759</v>
      </c>
      <c r="D1201" s="97" t="s">
        <v>856</v>
      </c>
      <c r="E1201" s="97"/>
      <c r="F1201" s="98" t="s">
        <v>4500</v>
      </c>
      <c r="G1201" s="99" t="s">
        <v>4578</v>
      </c>
      <c r="H1201" s="100" t="s">
        <v>4599</v>
      </c>
      <c r="I1201" s="100" t="s">
        <v>4602</v>
      </c>
      <c r="J1201" s="101"/>
      <c r="K1201" s="101"/>
      <c r="L1201" s="101"/>
      <c r="M1201" s="101"/>
      <c r="N1201" s="101"/>
      <c r="O1201" s="101"/>
      <c r="P1201" s="101"/>
      <c r="Q1201" s="101">
        <v>1</v>
      </c>
    </row>
    <row r="1202" spans="1:17" ht="14.25" thickBot="1" x14ac:dyDescent="0.2">
      <c r="A1202" s="96">
        <v>6800</v>
      </c>
      <c r="B1202" s="96" t="s">
        <v>1934</v>
      </c>
      <c r="C1202" s="96">
        <v>6800</v>
      </c>
      <c r="D1202" s="97" t="s">
        <v>2978</v>
      </c>
      <c r="E1202" s="97"/>
      <c r="F1202" s="98" t="s">
        <v>4603</v>
      </c>
      <c r="G1202" s="102" t="s">
        <v>4604</v>
      </c>
      <c r="H1202" s="103" t="s">
        <v>4605</v>
      </c>
      <c r="I1202" s="103" t="s">
        <v>4606</v>
      </c>
      <c r="J1202" s="101"/>
      <c r="K1202" s="101"/>
      <c r="L1202" s="101"/>
      <c r="M1202" s="101"/>
      <c r="N1202" s="101"/>
      <c r="O1202" s="101"/>
      <c r="P1202" s="101"/>
      <c r="Q1202" s="101">
        <v>1</v>
      </c>
    </row>
    <row r="1203" spans="1:17" ht="14.25" thickBot="1" x14ac:dyDescent="0.2">
      <c r="A1203" s="96">
        <v>6809</v>
      </c>
      <c r="B1203" s="96" t="s">
        <v>2331</v>
      </c>
      <c r="C1203" s="96">
        <v>6809</v>
      </c>
      <c r="D1203" s="97" t="s">
        <v>2978</v>
      </c>
      <c r="E1203" s="97"/>
      <c r="F1203" s="98" t="s">
        <v>4603</v>
      </c>
      <c r="G1203" s="102" t="s">
        <v>4604</v>
      </c>
      <c r="H1203" s="103" t="s">
        <v>4605</v>
      </c>
      <c r="I1203" s="103" t="s">
        <v>4607</v>
      </c>
      <c r="J1203" s="101"/>
      <c r="K1203" s="101"/>
      <c r="L1203" s="101"/>
      <c r="M1203" s="101"/>
      <c r="N1203" s="101"/>
      <c r="O1203" s="101"/>
      <c r="P1203" s="101"/>
      <c r="Q1203" s="101">
        <v>1</v>
      </c>
    </row>
    <row r="1204" spans="1:17" ht="14.25" thickBot="1" x14ac:dyDescent="0.2">
      <c r="A1204" s="96">
        <v>6811</v>
      </c>
      <c r="B1204" s="96" t="s">
        <v>1935</v>
      </c>
      <c r="C1204" s="96">
        <v>6811</v>
      </c>
      <c r="D1204" s="97" t="s">
        <v>2978</v>
      </c>
      <c r="E1204" s="97"/>
      <c r="F1204" s="98" t="s">
        <v>4603</v>
      </c>
      <c r="G1204" s="102" t="s">
        <v>4604</v>
      </c>
      <c r="H1204" s="103" t="s">
        <v>4608</v>
      </c>
      <c r="I1204" s="103" t="s">
        <v>4609</v>
      </c>
      <c r="J1204" s="101"/>
      <c r="K1204" s="101"/>
      <c r="L1204" s="101"/>
      <c r="M1204" s="101"/>
      <c r="N1204" s="101"/>
      <c r="O1204" s="101"/>
      <c r="P1204" s="101"/>
      <c r="Q1204" s="101">
        <v>1</v>
      </c>
    </row>
    <row r="1205" spans="1:17" ht="14.25" thickBot="1" x14ac:dyDescent="0.2">
      <c r="A1205" s="96">
        <v>6812</v>
      </c>
      <c r="B1205" s="96" t="s">
        <v>2332</v>
      </c>
      <c r="C1205" s="96">
        <v>6812</v>
      </c>
      <c r="D1205" s="97" t="s">
        <v>2978</v>
      </c>
      <c r="E1205" s="97"/>
      <c r="F1205" s="98" t="s">
        <v>4603</v>
      </c>
      <c r="G1205" s="102" t="s">
        <v>4604</v>
      </c>
      <c r="H1205" s="103" t="s">
        <v>4608</v>
      </c>
      <c r="I1205" s="103" t="s">
        <v>4610</v>
      </c>
      <c r="J1205" s="101"/>
      <c r="K1205" s="101"/>
      <c r="L1205" s="101"/>
      <c r="M1205" s="101"/>
      <c r="N1205" s="101"/>
      <c r="O1205" s="101"/>
      <c r="P1205" s="101"/>
      <c r="Q1205" s="101">
        <v>1</v>
      </c>
    </row>
    <row r="1206" spans="1:17" ht="14.25" thickBot="1" x14ac:dyDescent="0.2">
      <c r="A1206" s="96">
        <v>6821</v>
      </c>
      <c r="B1206" s="96" t="s">
        <v>1346</v>
      </c>
      <c r="C1206" s="96">
        <v>6821</v>
      </c>
      <c r="D1206" s="97" t="s">
        <v>2978</v>
      </c>
      <c r="E1206" s="97"/>
      <c r="F1206" s="98" t="s">
        <v>4603</v>
      </c>
      <c r="G1206" s="102" t="s">
        <v>4604</v>
      </c>
      <c r="H1206" s="103" t="s">
        <v>4611</v>
      </c>
      <c r="I1206" s="103" t="s">
        <v>4612</v>
      </c>
      <c r="J1206" s="101"/>
      <c r="K1206" s="101"/>
      <c r="L1206" s="101"/>
      <c r="M1206" s="101"/>
      <c r="N1206" s="101"/>
      <c r="O1206" s="101"/>
      <c r="P1206" s="101"/>
      <c r="Q1206" s="101">
        <v>1</v>
      </c>
    </row>
    <row r="1207" spans="1:17" ht="14.25" thickBot="1" x14ac:dyDescent="0.2">
      <c r="A1207" s="96">
        <v>6900</v>
      </c>
      <c r="B1207" s="96" t="s">
        <v>1936</v>
      </c>
      <c r="C1207" s="96">
        <v>6900</v>
      </c>
      <c r="D1207" s="97" t="s">
        <v>2978</v>
      </c>
      <c r="E1207" s="97"/>
      <c r="F1207" s="98" t="s">
        <v>4603</v>
      </c>
      <c r="G1207" s="102" t="s">
        <v>4613</v>
      </c>
      <c r="H1207" s="103" t="s">
        <v>4614</v>
      </c>
      <c r="I1207" s="103" t="s">
        <v>4615</v>
      </c>
      <c r="J1207" s="101"/>
      <c r="K1207" s="101"/>
      <c r="L1207" s="101"/>
      <c r="M1207" s="101"/>
      <c r="N1207" s="101"/>
      <c r="O1207" s="101"/>
      <c r="P1207" s="101"/>
      <c r="Q1207" s="101">
        <v>1</v>
      </c>
    </row>
    <row r="1208" spans="1:17" ht="14.25" thickBot="1" x14ac:dyDescent="0.2">
      <c r="A1208" s="96">
        <v>6909</v>
      </c>
      <c r="B1208" s="96" t="s">
        <v>2333</v>
      </c>
      <c r="C1208" s="96">
        <v>6909</v>
      </c>
      <c r="D1208" s="97" t="s">
        <v>2978</v>
      </c>
      <c r="E1208" s="97"/>
      <c r="F1208" s="98" t="s">
        <v>4603</v>
      </c>
      <c r="G1208" s="102" t="s">
        <v>4613</v>
      </c>
      <c r="H1208" s="103" t="s">
        <v>4614</v>
      </c>
      <c r="I1208" s="103" t="s">
        <v>4616</v>
      </c>
      <c r="J1208" s="101"/>
      <c r="K1208" s="101"/>
      <c r="L1208" s="101"/>
      <c r="M1208" s="101"/>
      <c r="N1208" s="101"/>
      <c r="O1208" s="101"/>
      <c r="P1208" s="101"/>
      <c r="Q1208" s="101">
        <v>1</v>
      </c>
    </row>
    <row r="1209" spans="1:17" ht="14.25" thickBot="1" x14ac:dyDescent="0.2">
      <c r="A1209" s="96">
        <v>6911</v>
      </c>
      <c r="B1209" s="96" t="s">
        <v>1937</v>
      </c>
      <c r="C1209" s="96">
        <v>6911</v>
      </c>
      <c r="D1209" s="97" t="s">
        <v>2978</v>
      </c>
      <c r="E1209" s="97"/>
      <c r="F1209" s="98" t="s">
        <v>4603</v>
      </c>
      <c r="G1209" s="102" t="s">
        <v>4613</v>
      </c>
      <c r="H1209" s="103" t="s">
        <v>4617</v>
      </c>
      <c r="I1209" s="103" t="s">
        <v>4618</v>
      </c>
      <c r="J1209" s="101"/>
      <c r="K1209" s="101"/>
      <c r="L1209" s="101"/>
      <c r="M1209" s="101"/>
      <c r="N1209" s="101"/>
      <c r="O1209" s="101"/>
      <c r="P1209" s="101"/>
      <c r="Q1209" s="101">
        <v>1</v>
      </c>
    </row>
    <row r="1210" spans="1:17" ht="14.25" thickBot="1" x14ac:dyDescent="0.2">
      <c r="A1210" s="96">
        <v>6912</v>
      </c>
      <c r="B1210" s="96" t="s">
        <v>2334</v>
      </c>
      <c r="C1210" s="96">
        <v>6912</v>
      </c>
      <c r="D1210" s="97" t="s">
        <v>2978</v>
      </c>
      <c r="E1210" s="97"/>
      <c r="F1210" s="98" t="s">
        <v>4603</v>
      </c>
      <c r="G1210" s="102" t="s">
        <v>4613</v>
      </c>
      <c r="H1210" s="103" t="s">
        <v>4617</v>
      </c>
      <c r="I1210" s="103" t="s">
        <v>4619</v>
      </c>
      <c r="J1210" s="101"/>
      <c r="K1210" s="101"/>
      <c r="L1210" s="101"/>
      <c r="M1210" s="101"/>
      <c r="N1210" s="101"/>
      <c r="O1210" s="101"/>
      <c r="P1210" s="101"/>
      <c r="Q1210" s="101">
        <v>1</v>
      </c>
    </row>
    <row r="1211" spans="1:17" ht="14.25" thickBot="1" x14ac:dyDescent="0.2">
      <c r="A1211" s="96">
        <v>6919</v>
      </c>
      <c r="B1211" s="96" t="s">
        <v>2598</v>
      </c>
      <c r="C1211" s="96">
        <v>6919</v>
      </c>
      <c r="D1211" s="97" t="s">
        <v>2978</v>
      </c>
      <c r="E1211" s="97"/>
      <c r="F1211" s="98" t="s">
        <v>4603</v>
      </c>
      <c r="G1211" s="102" t="s">
        <v>4613</v>
      </c>
      <c r="H1211" s="103" t="s">
        <v>4617</v>
      </c>
      <c r="I1211" s="103" t="s">
        <v>4620</v>
      </c>
      <c r="J1211" s="101"/>
      <c r="K1211" s="101"/>
      <c r="L1211" s="101"/>
      <c r="M1211" s="101"/>
      <c r="N1211" s="101"/>
      <c r="O1211" s="101"/>
      <c r="P1211" s="101"/>
      <c r="Q1211" s="101">
        <v>1</v>
      </c>
    </row>
    <row r="1212" spans="1:17" ht="14.25" thickBot="1" x14ac:dyDescent="0.2">
      <c r="A1212" s="96">
        <v>6921</v>
      </c>
      <c r="B1212" s="96" t="s">
        <v>1938</v>
      </c>
      <c r="C1212" s="96">
        <v>6921</v>
      </c>
      <c r="D1212" s="97" t="s">
        <v>2978</v>
      </c>
      <c r="E1212" s="97"/>
      <c r="F1212" s="98" t="s">
        <v>4603</v>
      </c>
      <c r="G1212" s="102" t="s">
        <v>4613</v>
      </c>
      <c r="H1212" s="103" t="s">
        <v>4621</v>
      </c>
      <c r="I1212" s="103" t="s">
        <v>4622</v>
      </c>
      <c r="J1212" s="101"/>
      <c r="K1212" s="101"/>
      <c r="L1212" s="101"/>
      <c r="M1212" s="101"/>
      <c r="N1212" s="101"/>
      <c r="O1212" s="101"/>
      <c r="P1212" s="101"/>
      <c r="Q1212" s="101">
        <v>1</v>
      </c>
    </row>
    <row r="1213" spans="1:17" ht="14.25" thickBot="1" x14ac:dyDescent="0.2">
      <c r="A1213" s="96">
        <v>6922</v>
      </c>
      <c r="B1213" s="96" t="s">
        <v>2335</v>
      </c>
      <c r="C1213" s="96">
        <v>6922</v>
      </c>
      <c r="D1213" s="97" t="s">
        <v>2978</v>
      </c>
      <c r="E1213" s="97"/>
      <c r="F1213" s="98" t="s">
        <v>4603</v>
      </c>
      <c r="G1213" s="102" t="s">
        <v>4613</v>
      </c>
      <c r="H1213" s="103" t="s">
        <v>4621</v>
      </c>
      <c r="I1213" s="103" t="s">
        <v>4623</v>
      </c>
      <c r="J1213" s="101"/>
      <c r="K1213" s="101"/>
      <c r="L1213" s="101"/>
      <c r="M1213" s="101"/>
      <c r="N1213" s="101"/>
      <c r="O1213" s="101"/>
      <c r="P1213" s="101"/>
      <c r="Q1213" s="101">
        <v>1</v>
      </c>
    </row>
    <row r="1214" spans="1:17" ht="14.25" thickBot="1" x14ac:dyDescent="0.2">
      <c r="A1214" s="96">
        <v>6931</v>
      </c>
      <c r="B1214" s="96" t="s">
        <v>1424</v>
      </c>
      <c r="C1214" s="96">
        <v>6931</v>
      </c>
      <c r="D1214" s="97" t="s">
        <v>2978</v>
      </c>
      <c r="E1214" s="97"/>
      <c r="F1214" s="98" t="s">
        <v>4603</v>
      </c>
      <c r="G1214" s="102" t="s">
        <v>4613</v>
      </c>
      <c r="H1214" s="103" t="s">
        <v>4624</v>
      </c>
      <c r="I1214" s="103" t="s">
        <v>4625</v>
      </c>
      <c r="J1214" s="101"/>
      <c r="K1214" s="101"/>
      <c r="L1214" s="101"/>
      <c r="M1214" s="101"/>
      <c r="N1214" s="101"/>
      <c r="O1214" s="101"/>
      <c r="P1214" s="101"/>
      <c r="Q1214" s="101">
        <v>1</v>
      </c>
    </row>
    <row r="1215" spans="1:17" ht="14.25" thickBot="1" x14ac:dyDescent="0.2">
      <c r="A1215" s="96">
        <v>6941</v>
      </c>
      <c r="B1215" s="96" t="s">
        <v>1487</v>
      </c>
      <c r="C1215" s="96">
        <v>6941</v>
      </c>
      <c r="D1215" s="97" t="s">
        <v>2978</v>
      </c>
      <c r="E1215" s="97"/>
      <c r="F1215" s="98" t="s">
        <v>4603</v>
      </c>
      <c r="G1215" s="102" t="s">
        <v>4613</v>
      </c>
      <c r="H1215" s="103" t="s">
        <v>4626</v>
      </c>
      <c r="I1215" s="103" t="s">
        <v>4627</v>
      </c>
      <c r="J1215" s="101"/>
      <c r="K1215" s="101"/>
      <c r="L1215" s="101"/>
      <c r="M1215" s="101"/>
      <c r="N1215" s="101"/>
      <c r="O1215" s="101"/>
      <c r="P1215" s="101"/>
      <c r="Q1215" s="101">
        <v>1</v>
      </c>
    </row>
    <row r="1216" spans="1:17" ht="14.25" thickBot="1" x14ac:dyDescent="0.2">
      <c r="A1216" s="96">
        <v>7000</v>
      </c>
      <c r="B1216" s="96" t="s">
        <v>1939</v>
      </c>
      <c r="C1216" s="96">
        <v>7000</v>
      </c>
      <c r="D1216" s="97" t="s">
        <v>721</v>
      </c>
      <c r="E1216" s="97"/>
      <c r="F1216" s="98" t="s">
        <v>4603</v>
      </c>
      <c r="G1216" s="102" t="s">
        <v>4628</v>
      </c>
      <c r="H1216" s="103" t="s">
        <v>4629</v>
      </c>
      <c r="I1216" s="103" t="s">
        <v>4630</v>
      </c>
      <c r="J1216" s="101"/>
      <c r="K1216" s="101"/>
      <c r="L1216" s="101"/>
      <c r="M1216" s="101"/>
      <c r="N1216" s="101"/>
      <c r="O1216" s="101"/>
      <c r="P1216" s="101"/>
      <c r="Q1216" s="101">
        <v>1</v>
      </c>
    </row>
    <row r="1217" spans="1:17" ht="14.25" thickBot="1" x14ac:dyDescent="0.2">
      <c r="A1217" s="96">
        <v>7009</v>
      </c>
      <c r="B1217" s="96" t="s">
        <v>2336</v>
      </c>
      <c r="C1217" s="96">
        <v>7009</v>
      </c>
      <c r="D1217" s="97" t="s">
        <v>721</v>
      </c>
      <c r="E1217" s="97"/>
      <c r="F1217" s="98" t="s">
        <v>4603</v>
      </c>
      <c r="G1217" s="99" t="s">
        <v>4628</v>
      </c>
      <c r="H1217" s="100" t="s">
        <v>4629</v>
      </c>
      <c r="I1217" s="100" t="s">
        <v>4631</v>
      </c>
      <c r="J1217" s="101"/>
      <c r="K1217" s="101"/>
      <c r="L1217" s="101"/>
      <c r="M1217" s="101"/>
      <c r="N1217" s="101"/>
      <c r="O1217" s="101"/>
      <c r="P1217" s="101"/>
      <c r="Q1217" s="101">
        <v>1</v>
      </c>
    </row>
    <row r="1218" spans="1:17" ht="14.25" thickBot="1" x14ac:dyDescent="0.2">
      <c r="A1218" s="96">
        <v>7011</v>
      </c>
      <c r="B1218" s="96" t="s">
        <v>1940</v>
      </c>
      <c r="C1218" s="96">
        <v>7011</v>
      </c>
      <c r="D1218" s="97" t="s">
        <v>721</v>
      </c>
      <c r="E1218" s="97"/>
      <c r="F1218" s="98" t="s">
        <v>4603</v>
      </c>
      <c r="G1218" s="102" t="s">
        <v>4628</v>
      </c>
      <c r="H1218" s="103" t="s">
        <v>4632</v>
      </c>
      <c r="I1218" s="103" t="s">
        <v>4633</v>
      </c>
      <c r="J1218" s="101"/>
      <c r="K1218" s="101"/>
      <c r="L1218" s="101"/>
      <c r="M1218" s="101"/>
      <c r="N1218" s="101"/>
      <c r="O1218" s="101"/>
      <c r="P1218" s="101"/>
      <c r="Q1218" s="101">
        <v>1</v>
      </c>
    </row>
    <row r="1219" spans="1:17" ht="14.25" thickBot="1" x14ac:dyDescent="0.2">
      <c r="A1219" s="96">
        <v>7019</v>
      </c>
      <c r="B1219" s="96" t="s">
        <v>2337</v>
      </c>
      <c r="C1219" s="96">
        <v>7019</v>
      </c>
      <c r="D1219" s="97" t="s">
        <v>721</v>
      </c>
      <c r="E1219" s="97"/>
      <c r="F1219" s="98" t="s">
        <v>4603</v>
      </c>
      <c r="G1219" s="102" t="s">
        <v>4628</v>
      </c>
      <c r="H1219" s="103" t="s">
        <v>4632</v>
      </c>
      <c r="I1219" s="103" t="s">
        <v>4634</v>
      </c>
      <c r="J1219" s="101"/>
      <c r="K1219" s="101"/>
      <c r="L1219" s="101"/>
      <c r="M1219" s="101"/>
      <c r="N1219" s="101"/>
      <c r="O1219" s="101"/>
      <c r="P1219" s="101"/>
      <c r="Q1219" s="101">
        <v>1</v>
      </c>
    </row>
    <row r="1220" spans="1:17" ht="14.25" thickBot="1" x14ac:dyDescent="0.2">
      <c r="A1220" s="96">
        <v>7021</v>
      </c>
      <c r="B1220" s="96" t="s">
        <v>1941</v>
      </c>
      <c r="C1220" s="96">
        <v>7021</v>
      </c>
      <c r="D1220" s="97" t="s">
        <v>721</v>
      </c>
      <c r="E1220" s="97"/>
      <c r="F1220" s="98" t="s">
        <v>4603</v>
      </c>
      <c r="G1220" s="102" t="s">
        <v>4628</v>
      </c>
      <c r="H1220" s="103" t="s">
        <v>4635</v>
      </c>
      <c r="I1220" s="103" t="s">
        <v>4636</v>
      </c>
      <c r="J1220" s="101"/>
      <c r="K1220" s="101"/>
      <c r="L1220" s="101"/>
      <c r="M1220" s="101"/>
      <c r="N1220" s="101"/>
      <c r="O1220" s="101"/>
      <c r="P1220" s="101"/>
      <c r="Q1220" s="101">
        <v>1</v>
      </c>
    </row>
    <row r="1221" spans="1:17" ht="14.25" thickBot="1" x14ac:dyDescent="0.2">
      <c r="A1221" s="96">
        <v>7022</v>
      </c>
      <c r="B1221" s="96" t="s">
        <v>2338</v>
      </c>
      <c r="C1221" s="96">
        <v>7022</v>
      </c>
      <c r="D1221" s="97" t="s">
        <v>721</v>
      </c>
      <c r="E1221" s="97"/>
      <c r="F1221" s="98" t="s">
        <v>4603</v>
      </c>
      <c r="G1221" s="102" t="s">
        <v>4628</v>
      </c>
      <c r="H1221" s="103" t="s">
        <v>4635</v>
      </c>
      <c r="I1221" s="103" t="s">
        <v>4637</v>
      </c>
      <c r="J1221" s="101"/>
      <c r="K1221" s="101"/>
      <c r="L1221" s="101"/>
      <c r="M1221" s="101"/>
      <c r="N1221" s="101"/>
      <c r="O1221" s="101"/>
      <c r="P1221" s="101"/>
      <c r="Q1221" s="101">
        <v>1</v>
      </c>
    </row>
    <row r="1222" spans="1:17" ht="14.25" thickBot="1" x14ac:dyDescent="0.2">
      <c r="A1222" s="96">
        <v>7031</v>
      </c>
      <c r="B1222" s="96" t="s">
        <v>1942</v>
      </c>
      <c r="C1222" s="96">
        <v>7031</v>
      </c>
      <c r="D1222" s="97" t="s">
        <v>721</v>
      </c>
      <c r="E1222" s="97"/>
      <c r="F1222" s="98" t="s">
        <v>4603</v>
      </c>
      <c r="G1222" s="102" t="s">
        <v>4628</v>
      </c>
      <c r="H1222" s="103" t="s">
        <v>4638</v>
      </c>
      <c r="I1222" s="103" t="s">
        <v>4639</v>
      </c>
      <c r="J1222" s="101"/>
      <c r="K1222" s="101"/>
      <c r="L1222" s="101"/>
      <c r="M1222" s="101"/>
      <c r="N1222" s="101"/>
      <c r="O1222" s="101"/>
      <c r="P1222" s="101"/>
      <c r="Q1222" s="101">
        <v>1</v>
      </c>
    </row>
    <row r="1223" spans="1:17" ht="14.25" thickBot="1" x14ac:dyDescent="0.2">
      <c r="A1223" s="96">
        <v>7032</v>
      </c>
      <c r="B1223" s="96" t="s">
        <v>2339</v>
      </c>
      <c r="C1223" s="96">
        <v>7032</v>
      </c>
      <c r="D1223" s="97" t="s">
        <v>721</v>
      </c>
      <c r="E1223" s="97"/>
      <c r="F1223" s="98" t="s">
        <v>4603</v>
      </c>
      <c r="G1223" s="102" t="s">
        <v>4628</v>
      </c>
      <c r="H1223" s="103" t="s">
        <v>4638</v>
      </c>
      <c r="I1223" s="103" t="s">
        <v>4640</v>
      </c>
      <c r="J1223" s="101"/>
      <c r="K1223" s="101"/>
      <c r="L1223" s="101"/>
      <c r="M1223" s="101"/>
      <c r="N1223" s="101"/>
      <c r="O1223" s="101"/>
      <c r="P1223" s="101"/>
      <c r="Q1223" s="101">
        <v>1</v>
      </c>
    </row>
    <row r="1224" spans="1:17" ht="14.25" thickBot="1" x14ac:dyDescent="0.2">
      <c r="A1224" s="96">
        <v>7041</v>
      </c>
      <c r="B1224" s="96" t="s">
        <v>1488</v>
      </c>
      <c r="C1224" s="96">
        <v>7041</v>
      </c>
      <c r="D1224" s="97" t="s">
        <v>856</v>
      </c>
      <c r="E1224" s="97"/>
      <c r="F1224" s="98" t="s">
        <v>4603</v>
      </c>
      <c r="G1224" s="102" t="s">
        <v>4628</v>
      </c>
      <c r="H1224" s="103" t="s">
        <v>4641</v>
      </c>
      <c r="I1224" s="103" t="s">
        <v>4642</v>
      </c>
      <c r="J1224" s="101"/>
      <c r="K1224" s="101"/>
      <c r="L1224" s="101"/>
      <c r="M1224" s="101"/>
      <c r="N1224" s="101"/>
      <c r="O1224" s="101"/>
      <c r="P1224" s="101"/>
      <c r="Q1224" s="101">
        <v>1</v>
      </c>
    </row>
    <row r="1225" spans="1:17" ht="14.25" thickBot="1" x14ac:dyDescent="0.2">
      <c r="A1225" s="96">
        <v>7051</v>
      </c>
      <c r="B1225" s="96" t="s">
        <v>1535</v>
      </c>
      <c r="C1225" s="96">
        <v>7051</v>
      </c>
      <c r="D1225" s="97" t="s">
        <v>721</v>
      </c>
      <c r="E1225" s="97"/>
      <c r="F1225" s="98" t="s">
        <v>4603</v>
      </c>
      <c r="G1225" s="102" t="s">
        <v>4628</v>
      </c>
      <c r="H1225" s="103" t="s">
        <v>4643</v>
      </c>
      <c r="I1225" s="103" t="s">
        <v>4644</v>
      </c>
      <c r="J1225" s="101"/>
      <c r="K1225" s="101"/>
      <c r="L1225" s="101"/>
      <c r="M1225" s="101"/>
      <c r="N1225" s="101"/>
      <c r="O1225" s="101"/>
      <c r="P1225" s="101"/>
      <c r="Q1225" s="101">
        <v>1</v>
      </c>
    </row>
    <row r="1226" spans="1:17" ht="14.25" thickBot="1" x14ac:dyDescent="0.2">
      <c r="A1226" s="96">
        <v>7091</v>
      </c>
      <c r="B1226" s="96" t="s">
        <v>1943</v>
      </c>
      <c r="C1226" s="96">
        <v>7091</v>
      </c>
      <c r="D1226" s="97" t="s">
        <v>721</v>
      </c>
      <c r="E1226" s="97"/>
      <c r="F1226" s="98" t="s">
        <v>4603</v>
      </c>
      <c r="G1226" s="102" t="s">
        <v>4628</v>
      </c>
      <c r="H1226" s="103" t="s">
        <v>4645</v>
      </c>
      <c r="I1226" s="103" t="s">
        <v>4646</v>
      </c>
      <c r="J1226" s="101"/>
      <c r="K1226" s="101"/>
      <c r="L1226" s="101"/>
      <c r="M1226" s="101"/>
      <c r="N1226" s="101"/>
      <c r="O1226" s="101"/>
      <c r="P1226" s="101"/>
      <c r="Q1226" s="101">
        <v>1</v>
      </c>
    </row>
    <row r="1227" spans="1:17" ht="14.25" thickBot="1" x14ac:dyDescent="0.2">
      <c r="A1227" s="96">
        <v>7092</v>
      </c>
      <c r="B1227" s="96" t="s">
        <v>2340</v>
      </c>
      <c r="C1227" s="96">
        <v>7092</v>
      </c>
      <c r="D1227" s="97" t="s">
        <v>721</v>
      </c>
      <c r="E1227" s="97"/>
      <c r="F1227" s="98" t="s">
        <v>4603</v>
      </c>
      <c r="G1227" s="99" t="s">
        <v>4628</v>
      </c>
      <c r="H1227" s="100" t="s">
        <v>4645</v>
      </c>
      <c r="I1227" s="100" t="s">
        <v>4647</v>
      </c>
      <c r="J1227" s="101"/>
      <c r="K1227" s="101"/>
      <c r="L1227" s="101"/>
      <c r="M1227" s="101"/>
      <c r="N1227" s="101"/>
      <c r="O1227" s="101"/>
      <c r="P1227" s="101"/>
      <c r="Q1227" s="101">
        <v>1</v>
      </c>
    </row>
    <row r="1228" spans="1:17" ht="14.25" thickBot="1" x14ac:dyDescent="0.2">
      <c r="A1228" s="96">
        <v>7093</v>
      </c>
      <c r="B1228" s="96" t="s">
        <v>2599</v>
      </c>
      <c r="C1228" s="96">
        <v>7093</v>
      </c>
      <c r="D1228" s="97" t="s">
        <v>721</v>
      </c>
      <c r="E1228" s="97"/>
      <c r="F1228" s="98" t="s">
        <v>4603</v>
      </c>
      <c r="G1228" s="102" t="s">
        <v>4628</v>
      </c>
      <c r="H1228" s="103" t="s">
        <v>4645</v>
      </c>
      <c r="I1228" s="103" t="s">
        <v>4648</v>
      </c>
      <c r="J1228" s="101"/>
      <c r="K1228" s="101"/>
      <c r="L1228" s="101"/>
      <c r="M1228" s="101"/>
      <c r="N1228" s="101"/>
      <c r="O1228" s="101"/>
      <c r="P1228" s="101"/>
      <c r="Q1228" s="101">
        <v>1</v>
      </c>
    </row>
    <row r="1229" spans="1:17" ht="14.25" thickBot="1" x14ac:dyDescent="0.2">
      <c r="A1229" s="96">
        <v>7099</v>
      </c>
      <c r="B1229" s="96" t="s">
        <v>2742</v>
      </c>
      <c r="C1229" s="96">
        <v>7099</v>
      </c>
      <c r="D1229" s="97" t="s">
        <v>721</v>
      </c>
      <c r="E1229" s="97"/>
      <c r="F1229" s="98" t="s">
        <v>4603</v>
      </c>
      <c r="G1229" s="102" t="s">
        <v>4628</v>
      </c>
      <c r="H1229" s="103" t="s">
        <v>4645</v>
      </c>
      <c r="I1229" s="103" t="s">
        <v>4649</v>
      </c>
      <c r="J1229" s="101"/>
      <c r="K1229" s="101"/>
      <c r="L1229" s="101"/>
      <c r="M1229" s="101"/>
      <c r="N1229" s="101"/>
      <c r="O1229" s="101"/>
      <c r="P1229" s="101"/>
      <c r="Q1229" s="101">
        <v>1</v>
      </c>
    </row>
    <row r="1230" spans="1:17" ht="14.25" thickBot="1" x14ac:dyDescent="0.2">
      <c r="A1230" s="96">
        <v>7101</v>
      </c>
      <c r="B1230" s="96" t="s">
        <v>4650</v>
      </c>
      <c r="C1230" s="96">
        <v>7101</v>
      </c>
      <c r="D1230" s="97" t="s">
        <v>721</v>
      </c>
      <c r="E1230" s="97"/>
      <c r="F1230" s="98" t="s">
        <v>4651</v>
      </c>
      <c r="G1230" s="102" t="s">
        <v>4652</v>
      </c>
      <c r="H1230" s="103" t="s">
        <v>4653</v>
      </c>
      <c r="I1230" s="103" t="s">
        <v>4654</v>
      </c>
      <c r="J1230" s="101"/>
      <c r="K1230" s="101"/>
      <c r="L1230" s="101"/>
      <c r="M1230" s="101"/>
      <c r="N1230" s="101"/>
      <c r="O1230" s="101"/>
      <c r="P1230" s="101"/>
      <c r="Q1230" s="101">
        <v>1</v>
      </c>
    </row>
    <row r="1231" spans="1:17" ht="14.25" thickBot="1" x14ac:dyDescent="0.2">
      <c r="A1231" s="96">
        <v>7111</v>
      </c>
      <c r="B1231" s="96" t="s">
        <v>1945</v>
      </c>
      <c r="C1231" s="96">
        <v>7111</v>
      </c>
      <c r="D1231" s="97" t="s">
        <v>721</v>
      </c>
      <c r="E1231" s="97"/>
      <c r="F1231" s="98" t="s">
        <v>4651</v>
      </c>
      <c r="G1231" s="102" t="s">
        <v>4652</v>
      </c>
      <c r="H1231" s="103" t="s">
        <v>4655</v>
      </c>
      <c r="I1231" s="103" t="s">
        <v>4656</v>
      </c>
      <c r="J1231" s="101"/>
      <c r="K1231" s="101"/>
      <c r="L1231" s="101"/>
      <c r="M1231" s="101"/>
      <c r="N1231" s="101"/>
      <c r="O1231" s="101"/>
      <c r="P1231" s="101"/>
      <c r="Q1231" s="101">
        <v>1</v>
      </c>
    </row>
    <row r="1232" spans="1:17" ht="14.25" thickBot="1" x14ac:dyDescent="0.2">
      <c r="A1232" s="96">
        <v>7112</v>
      </c>
      <c r="B1232" s="96" t="s">
        <v>2341</v>
      </c>
      <c r="C1232" s="96">
        <v>7112</v>
      </c>
      <c r="D1232" s="97" t="s">
        <v>721</v>
      </c>
      <c r="E1232" s="97"/>
      <c r="F1232" s="98" t="s">
        <v>4651</v>
      </c>
      <c r="G1232" s="102" t="s">
        <v>4652</v>
      </c>
      <c r="H1232" s="103" t="s">
        <v>4655</v>
      </c>
      <c r="I1232" s="103" t="s">
        <v>4657</v>
      </c>
      <c r="J1232" s="101"/>
      <c r="K1232" s="101"/>
      <c r="L1232" s="101"/>
      <c r="M1232" s="101"/>
      <c r="N1232" s="101"/>
      <c r="O1232" s="101"/>
      <c r="P1232" s="101"/>
      <c r="Q1232" s="101">
        <v>1</v>
      </c>
    </row>
    <row r="1233" spans="1:17" ht="14.25" thickBot="1" x14ac:dyDescent="0.2">
      <c r="A1233" s="96">
        <v>7113</v>
      </c>
      <c r="B1233" s="96" t="s">
        <v>2600</v>
      </c>
      <c r="C1233" s="96">
        <v>7113</v>
      </c>
      <c r="D1233" s="97" t="s">
        <v>860</v>
      </c>
      <c r="E1233" s="97"/>
      <c r="F1233" s="98" t="s">
        <v>4651</v>
      </c>
      <c r="G1233" s="102" t="s">
        <v>4652</v>
      </c>
      <c r="H1233" s="103" t="s">
        <v>4655</v>
      </c>
      <c r="I1233" s="103" t="s">
        <v>4658</v>
      </c>
      <c r="J1233" s="101"/>
      <c r="K1233" s="101"/>
      <c r="L1233" s="101"/>
      <c r="M1233" s="101"/>
      <c r="N1233" s="101"/>
      <c r="O1233" s="101"/>
      <c r="P1233" s="101"/>
      <c r="Q1233" s="101">
        <v>1</v>
      </c>
    </row>
    <row r="1234" spans="1:17" ht="14.25" thickBot="1" x14ac:dyDescent="0.2">
      <c r="A1234" s="96">
        <v>7114</v>
      </c>
      <c r="B1234" s="96" t="s">
        <v>2743</v>
      </c>
      <c r="C1234" s="96">
        <v>7114</v>
      </c>
      <c r="D1234" s="97" t="s">
        <v>3820</v>
      </c>
      <c r="E1234" s="97"/>
      <c r="F1234" s="98" t="s">
        <v>4651</v>
      </c>
      <c r="G1234" s="102" t="s">
        <v>4652</v>
      </c>
      <c r="H1234" s="103" t="s">
        <v>4655</v>
      </c>
      <c r="I1234" s="103" t="s">
        <v>4659</v>
      </c>
      <c r="J1234" s="101"/>
      <c r="K1234" s="101"/>
      <c r="L1234" s="101"/>
      <c r="M1234" s="101"/>
      <c r="N1234" s="101"/>
      <c r="O1234" s="101"/>
      <c r="P1234" s="101"/>
      <c r="Q1234" s="101">
        <v>1</v>
      </c>
    </row>
    <row r="1235" spans="1:17" ht="14.25" thickBot="1" x14ac:dyDescent="0.2">
      <c r="A1235" s="96">
        <v>7121</v>
      </c>
      <c r="B1235" s="96" t="s">
        <v>1349</v>
      </c>
      <c r="C1235" s="96">
        <v>7121</v>
      </c>
      <c r="D1235" s="97" t="s">
        <v>746</v>
      </c>
      <c r="E1235" s="97"/>
      <c r="F1235" s="98" t="s">
        <v>4651</v>
      </c>
      <c r="G1235" s="102" t="s">
        <v>4652</v>
      </c>
      <c r="H1235" s="103" t="s">
        <v>4660</v>
      </c>
      <c r="I1235" s="103" t="s">
        <v>4661</v>
      </c>
      <c r="J1235" s="101"/>
      <c r="K1235" s="101"/>
      <c r="L1235" s="101"/>
      <c r="M1235" s="101"/>
      <c r="N1235" s="101"/>
      <c r="O1235" s="101"/>
      <c r="P1235" s="101"/>
      <c r="Q1235" s="101">
        <v>1</v>
      </c>
    </row>
    <row r="1236" spans="1:17" ht="14.25" thickBot="1" x14ac:dyDescent="0.2">
      <c r="A1236" s="96">
        <v>7201</v>
      </c>
      <c r="B1236" s="96" t="s">
        <v>4662</v>
      </c>
      <c r="C1236" s="96">
        <v>7201</v>
      </c>
      <c r="D1236" s="97" t="s">
        <v>721</v>
      </c>
      <c r="E1236" s="97"/>
      <c r="F1236" s="98" t="s">
        <v>4651</v>
      </c>
      <c r="G1236" s="102" t="s">
        <v>4663</v>
      </c>
      <c r="H1236" s="103" t="s">
        <v>4664</v>
      </c>
      <c r="I1236" s="103" t="s">
        <v>4665</v>
      </c>
      <c r="J1236" s="101"/>
      <c r="K1236" s="101"/>
      <c r="L1236" s="101"/>
      <c r="M1236" s="101"/>
      <c r="N1236" s="101"/>
      <c r="O1236" s="101"/>
      <c r="P1236" s="101"/>
      <c r="Q1236" s="101">
        <v>1</v>
      </c>
    </row>
    <row r="1237" spans="1:17" ht="14.25" thickBot="1" x14ac:dyDescent="0.2">
      <c r="A1237" s="96">
        <v>7211</v>
      </c>
      <c r="B1237" s="96" t="s">
        <v>1947</v>
      </c>
      <c r="C1237" s="96">
        <v>7211</v>
      </c>
      <c r="D1237" s="97" t="s">
        <v>746</v>
      </c>
      <c r="E1237" s="97"/>
      <c r="F1237" s="98" t="s">
        <v>4651</v>
      </c>
      <c r="G1237" s="102" t="s">
        <v>4663</v>
      </c>
      <c r="H1237" s="103" t="s">
        <v>4666</v>
      </c>
      <c r="I1237" s="103" t="s">
        <v>4667</v>
      </c>
      <c r="J1237" s="101"/>
      <c r="K1237" s="101"/>
      <c r="L1237" s="101"/>
      <c r="M1237" s="101"/>
      <c r="N1237" s="101"/>
      <c r="O1237" s="101"/>
      <c r="P1237" s="101"/>
      <c r="Q1237" s="101">
        <v>1</v>
      </c>
    </row>
    <row r="1238" spans="1:17" ht="14.25" thickBot="1" x14ac:dyDescent="0.2">
      <c r="A1238" s="96">
        <v>7212</v>
      </c>
      <c r="B1238" s="96" t="s">
        <v>2342</v>
      </c>
      <c r="C1238" s="96">
        <v>7212</v>
      </c>
      <c r="D1238" s="97" t="s">
        <v>721</v>
      </c>
      <c r="E1238" s="97"/>
      <c r="F1238" s="98" t="s">
        <v>4651</v>
      </c>
      <c r="G1238" s="102" t="s">
        <v>4663</v>
      </c>
      <c r="H1238" s="103" t="s">
        <v>4666</v>
      </c>
      <c r="I1238" s="103" t="s">
        <v>4668</v>
      </c>
      <c r="J1238" s="101"/>
      <c r="K1238" s="101"/>
      <c r="L1238" s="101"/>
      <c r="M1238" s="101"/>
      <c r="N1238" s="101"/>
      <c r="O1238" s="101"/>
      <c r="P1238" s="101"/>
      <c r="Q1238" s="101">
        <v>1</v>
      </c>
    </row>
    <row r="1239" spans="1:17" ht="14.25" thickBot="1" x14ac:dyDescent="0.2">
      <c r="A1239" s="96">
        <v>7221</v>
      </c>
      <c r="B1239" s="96" t="s">
        <v>1948</v>
      </c>
      <c r="C1239" s="96">
        <v>7221</v>
      </c>
      <c r="D1239" s="97" t="s">
        <v>860</v>
      </c>
      <c r="E1239" s="97"/>
      <c r="F1239" s="98" t="s">
        <v>4651</v>
      </c>
      <c r="G1239" s="102" t="s">
        <v>4663</v>
      </c>
      <c r="H1239" s="103" t="s">
        <v>4669</v>
      </c>
      <c r="I1239" s="103" t="s">
        <v>4670</v>
      </c>
      <c r="J1239" s="101"/>
      <c r="K1239" s="101"/>
      <c r="L1239" s="101"/>
      <c r="M1239" s="101"/>
      <c r="N1239" s="101"/>
      <c r="O1239" s="101"/>
      <c r="P1239" s="101"/>
      <c r="Q1239" s="101">
        <v>1</v>
      </c>
    </row>
    <row r="1240" spans="1:17" ht="14.25" thickBot="1" x14ac:dyDescent="0.2">
      <c r="A1240" s="96">
        <v>7222</v>
      </c>
      <c r="B1240" s="96" t="s">
        <v>2343</v>
      </c>
      <c r="C1240" s="96">
        <v>7222</v>
      </c>
      <c r="D1240" s="97" t="s">
        <v>860</v>
      </c>
      <c r="E1240" s="97"/>
      <c r="F1240" s="98" t="s">
        <v>4651</v>
      </c>
      <c r="G1240" s="102" t="s">
        <v>4663</v>
      </c>
      <c r="H1240" s="103" t="s">
        <v>4669</v>
      </c>
      <c r="I1240" s="103" t="s">
        <v>4671</v>
      </c>
      <c r="J1240" s="101"/>
      <c r="K1240" s="101"/>
      <c r="L1240" s="101"/>
      <c r="M1240" s="101"/>
      <c r="N1240" s="101"/>
      <c r="O1240" s="101"/>
      <c r="P1240" s="101"/>
      <c r="Q1240" s="101">
        <v>1</v>
      </c>
    </row>
    <row r="1241" spans="1:17" ht="14.25" thickBot="1" x14ac:dyDescent="0.2">
      <c r="A1241" s="96">
        <v>7231</v>
      </c>
      <c r="B1241" s="96" t="s">
        <v>1426</v>
      </c>
      <c r="C1241" s="96">
        <v>7231</v>
      </c>
      <c r="D1241" s="97" t="s">
        <v>2978</v>
      </c>
      <c r="E1241" s="97"/>
      <c r="F1241" s="98" t="s">
        <v>4651</v>
      </c>
      <c r="G1241" s="102" t="s">
        <v>4663</v>
      </c>
      <c r="H1241" s="103" t="s">
        <v>4672</v>
      </c>
      <c r="I1241" s="103" t="s">
        <v>4673</v>
      </c>
      <c r="J1241" s="101"/>
      <c r="K1241" s="101"/>
      <c r="L1241" s="101"/>
      <c r="M1241" s="101"/>
      <c r="N1241" s="101"/>
      <c r="O1241" s="101"/>
      <c r="P1241" s="101"/>
      <c r="Q1241" s="101">
        <v>1</v>
      </c>
    </row>
    <row r="1242" spans="1:17" ht="14.25" thickBot="1" x14ac:dyDescent="0.2">
      <c r="A1242" s="96">
        <v>7241</v>
      </c>
      <c r="B1242" s="96" t="s">
        <v>1949</v>
      </c>
      <c r="C1242" s="96">
        <v>7241</v>
      </c>
      <c r="D1242" s="97" t="s">
        <v>860</v>
      </c>
      <c r="E1242" s="97"/>
      <c r="F1242" s="98" t="s">
        <v>4651</v>
      </c>
      <c r="G1242" s="102" t="s">
        <v>4663</v>
      </c>
      <c r="H1242" s="103" t="s">
        <v>4674</v>
      </c>
      <c r="I1242" s="103" t="s">
        <v>4675</v>
      </c>
      <c r="J1242" s="101"/>
      <c r="K1242" s="101"/>
      <c r="L1242" s="101"/>
      <c r="M1242" s="101"/>
      <c r="N1242" s="101"/>
      <c r="O1242" s="101"/>
      <c r="P1242" s="101"/>
      <c r="Q1242" s="101">
        <v>1</v>
      </c>
    </row>
    <row r="1243" spans="1:17" ht="14.25" thickBot="1" x14ac:dyDescent="0.2">
      <c r="A1243" s="96">
        <v>7242</v>
      </c>
      <c r="B1243" s="96" t="s">
        <v>2344</v>
      </c>
      <c r="C1243" s="96">
        <v>7242</v>
      </c>
      <c r="D1243" s="97" t="s">
        <v>2978</v>
      </c>
      <c r="E1243" s="97"/>
      <c r="F1243" s="98" t="s">
        <v>4651</v>
      </c>
      <c r="G1243" s="102" t="s">
        <v>4663</v>
      </c>
      <c r="H1243" s="103" t="s">
        <v>4674</v>
      </c>
      <c r="I1243" s="103" t="s">
        <v>4676</v>
      </c>
      <c r="J1243" s="101"/>
      <c r="K1243" s="101"/>
      <c r="L1243" s="101"/>
      <c r="M1243" s="101"/>
      <c r="N1243" s="101"/>
      <c r="O1243" s="101"/>
      <c r="P1243" s="101"/>
      <c r="Q1243" s="101">
        <v>1</v>
      </c>
    </row>
    <row r="1244" spans="1:17" ht="14.25" thickBot="1" x14ac:dyDescent="0.2">
      <c r="A1244" s="96">
        <v>7251</v>
      </c>
      <c r="B1244" s="96" t="s">
        <v>1536</v>
      </c>
      <c r="C1244" s="96">
        <v>7251</v>
      </c>
      <c r="D1244" s="97" t="s">
        <v>2978</v>
      </c>
      <c r="E1244" s="97"/>
      <c r="F1244" s="98" t="s">
        <v>4651</v>
      </c>
      <c r="G1244" s="102" t="s">
        <v>4663</v>
      </c>
      <c r="H1244" s="103" t="s">
        <v>4677</v>
      </c>
      <c r="I1244" s="103" t="s">
        <v>4678</v>
      </c>
      <c r="J1244" s="101"/>
      <c r="K1244" s="101"/>
      <c r="L1244" s="101"/>
      <c r="M1244" s="101"/>
      <c r="N1244" s="101"/>
      <c r="O1244" s="101"/>
      <c r="P1244" s="101"/>
      <c r="Q1244" s="101">
        <v>1</v>
      </c>
    </row>
    <row r="1245" spans="1:17" ht="14.25" thickBot="1" x14ac:dyDescent="0.2">
      <c r="A1245" s="96">
        <v>7261</v>
      </c>
      <c r="B1245" s="96" t="s">
        <v>1573</v>
      </c>
      <c r="C1245" s="96">
        <v>7261</v>
      </c>
      <c r="D1245" s="97" t="s">
        <v>721</v>
      </c>
      <c r="E1245" s="97"/>
      <c r="F1245" s="98" t="s">
        <v>4651</v>
      </c>
      <c r="G1245" s="102" t="s">
        <v>4663</v>
      </c>
      <c r="H1245" s="103" t="s">
        <v>4679</v>
      </c>
      <c r="I1245" s="103" t="s">
        <v>4680</v>
      </c>
      <c r="J1245" s="101"/>
      <c r="K1245" s="101"/>
      <c r="L1245" s="101"/>
      <c r="M1245" s="101"/>
      <c r="N1245" s="101"/>
      <c r="O1245" s="101"/>
      <c r="P1245" s="101"/>
      <c r="Q1245" s="101">
        <v>1</v>
      </c>
    </row>
    <row r="1246" spans="1:17" ht="14.25" thickBot="1" x14ac:dyDescent="0.2">
      <c r="A1246" s="96">
        <v>7271</v>
      </c>
      <c r="B1246" s="96" t="s">
        <v>1950</v>
      </c>
      <c r="C1246" s="96">
        <v>7271</v>
      </c>
      <c r="D1246" s="97" t="s">
        <v>721</v>
      </c>
      <c r="E1246" s="97"/>
      <c r="F1246" s="98" t="s">
        <v>4651</v>
      </c>
      <c r="G1246" s="102" t="s">
        <v>4663</v>
      </c>
      <c r="H1246" s="103" t="s">
        <v>4681</v>
      </c>
      <c r="I1246" s="103" t="s">
        <v>4682</v>
      </c>
      <c r="J1246" s="101"/>
      <c r="K1246" s="101"/>
      <c r="L1246" s="101"/>
      <c r="M1246" s="101"/>
      <c r="N1246" s="101"/>
      <c r="O1246" s="101"/>
      <c r="P1246" s="101"/>
      <c r="Q1246" s="101">
        <v>1</v>
      </c>
    </row>
    <row r="1247" spans="1:17" ht="14.25" thickBot="1" x14ac:dyDescent="0.2">
      <c r="A1247" s="96">
        <v>7272</v>
      </c>
      <c r="B1247" s="96" t="s">
        <v>2345</v>
      </c>
      <c r="C1247" s="96">
        <v>7272</v>
      </c>
      <c r="D1247" s="97" t="s">
        <v>721</v>
      </c>
      <c r="E1247" s="97"/>
      <c r="F1247" s="98" t="s">
        <v>4651</v>
      </c>
      <c r="G1247" s="102" t="s">
        <v>4663</v>
      </c>
      <c r="H1247" s="103" t="s">
        <v>4681</v>
      </c>
      <c r="I1247" s="103" t="s">
        <v>4683</v>
      </c>
      <c r="J1247" s="101"/>
      <c r="K1247" s="101"/>
      <c r="L1247" s="101"/>
      <c r="M1247" s="101"/>
      <c r="N1247" s="101"/>
      <c r="O1247" s="101"/>
      <c r="P1247" s="101"/>
      <c r="Q1247" s="101">
        <v>1</v>
      </c>
    </row>
    <row r="1248" spans="1:17" ht="14.25" thickBot="1" x14ac:dyDescent="0.2">
      <c r="A1248" s="96">
        <v>7281</v>
      </c>
      <c r="B1248" s="96" t="s">
        <v>1951</v>
      </c>
      <c r="C1248" s="96">
        <v>7281</v>
      </c>
      <c r="D1248" s="97" t="s">
        <v>721</v>
      </c>
      <c r="E1248" s="97"/>
      <c r="F1248" s="98" t="s">
        <v>4651</v>
      </c>
      <c r="G1248" s="102" t="s">
        <v>4663</v>
      </c>
      <c r="H1248" s="103" t="s">
        <v>4684</v>
      </c>
      <c r="I1248" s="103" t="s">
        <v>4685</v>
      </c>
      <c r="J1248" s="101"/>
      <c r="K1248" s="101"/>
      <c r="L1248" s="101"/>
      <c r="M1248" s="101"/>
      <c r="N1248" s="101"/>
      <c r="O1248" s="101"/>
      <c r="P1248" s="101"/>
      <c r="Q1248" s="101">
        <v>1</v>
      </c>
    </row>
    <row r="1249" spans="1:17" x14ac:dyDescent="0.15">
      <c r="A1249" s="96">
        <v>7282</v>
      </c>
      <c r="B1249" s="96" t="s">
        <v>2346</v>
      </c>
      <c r="C1249" s="96">
        <v>7282</v>
      </c>
      <c r="D1249" s="97" t="s">
        <v>721</v>
      </c>
      <c r="E1249" s="97"/>
      <c r="F1249" s="103" t="s">
        <v>4651</v>
      </c>
      <c r="G1249" s="102" t="s">
        <v>4663</v>
      </c>
      <c r="H1249" s="103" t="s">
        <v>4684</v>
      </c>
      <c r="I1249" s="103" t="s">
        <v>4686</v>
      </c>
      <c r="J1249" s="101"/>
      <c r="K1249" s="101"/>
      <c r="L1249" s="101"/>
      <c r="M1249" s="101"/>
      <c r="N1249" s="101"/>
      <c r="O1249" s="101"/>
      <c r="P1249" s="101"/>
      <c r="Q1249" s="101">
        <v>1</v>
      </c>
    </row>
    <row r="1250" spans="1:17" ht="14.25" thickBot="1" x14ac:dyDescent="0.2">
      <c r="A1250" s="96">
        <v>7291</v>
      </c>
      <c r="B1250" s="96" t="s">
        <v>1952</v>
      </c>
      <c r="C1250" s="96">
        <v>7291</v>
      </c>
      <c r="D1250" s="97" t="s">
        <v>860</v>
      </c>
      <c r="E1250" s="97"/>
      <c r="F1250" s="98" t="s">
        <v>4651</v>
      </c>
      <c r="G1250" s="104" t="s">
        <v>4663</v>
      </c>
      <c r="H1250" s="105" t="s">
        <v>4687</v>
      </c>
      <c r="I1250" s="105" t="s">
        <v>4688</v>
      </c>
      <c r="J1250" s="101"/>
      <c r="K1250" s="101"/>
      <c r="L1250" s="101"/>
      <c r="M1250" s="101"/>
      <c r="N1250" s="101"/>
      <c r="O1250" s="101"/>
      <c r="P1250" s="101"/>
      <c r="Q1250" s="101">
        <v>1</v>
      </c>
    </row>
    <row r="1251" spans="1:17" ht="14.25" thickBot="1" x14ac:dyDescent="0.2">
      <c r="A1251" s="96">
        <v>7292</v>
      </c>
      <c r="B1251" s="96" t="s">
        <v>2347</v>
      </c>
      <c r="C1251" s="96">
        <v>7292</v>
      </c>
      <c r="D1251" s="97" t="s">
        <v>721</v>
      </c>
      <c r="E1251" s="97"/>
      <c r="F1251" s="98" t="s">
        <v>4651</v>
      </c>
      <c r="G1251" s="99" t="s">
        <v>4663</v>
      </c>
      <c r="H1251" s="100" t="s">
        <v>4687</v>
      </c>
      <c r="I1251" s="100" t="s">
        <v>4689</v>
      </c>
      <c r="J1251" s="101"/>
      <c r="K1251" s="101"/>
      <c r="L1251" s="101"/>
      <c r="M1251" s="101"/>
      <c r="N1251" s="101"/>
      <c r="O1251" s="101"/>
      <c r="P1251" s="101"/>
      <c r="Q1251" s="101">
        <v>1</v>
      </c>
    </row>
    <row r="1252" spans="1:17" ht="14.25" thickBot="1" x14ac:dyDescent="0.2">
      <c r="A1252" s="96">
        <v>7293</v>
      </c>
      <c r="B1252" s="96" t="s">
        <v>2601</v>
      </c>
      <c r="C1252" s="96">
        <v>7293</v>
      </c>
      <c r="D1252" s="97" t="s">
        <v>721</v>
      </c>
      <c r="E1252" s="97"/>
      <c r="F1252" s="98" t="s">
        <v>4651</v>
      </c>
      <c r="G1252" s="102" t="s">
        <v>4663</v>
      </c>
      <c r="H1252" s="103" t="s">
        <v>4687</v>
      </c>
      <c r="I1252" s="103" t="s">
        <v>4690</v>
      </c>
      <c r="J1252" s="101"/>
      <c r="K1252" s="101"/>
      <c r="L1252" s="101"/>
      <c r="M1252" s="101"/>
      <c r="N1252" s="101"/>
      <c r="O1252" s="101"/>
      <c r="P1252" s="101"/>
      <c r="Q1252" s="101">
        <v>1</v>
      </c>
    </row>
    <row r="1253" spans="1:17" ht="14.25" thickBot="1" x14ac:dyDescent="0.2">
      <c r="A1253" s="96">
        <v>7294</v>
      </c>
      <c r="B1253" s="96" t="s">
        <v>2744</v>
      </c>
      <c r="C1253" s="96">
        <v>7294</v>
      </c>
      <c r="D1253" s="97" t="s">
        <v>860</v>
      </c>
      <c r="E1253" s="97"/>
      <c r="F1253" s="98" t="s">
        <v>4651</v>
      </c>
      <c r="G1253" s="102" t="s">
        <v>4663</v>
      </c>
      <c r="H1253" s="103" t="s">
        <v>4687</v>
      </c>
      <c r="I1253" s="103" t="s">
        <v>4691</v>
      </c>
      <c r="J1253" s="101"/>
      <c r="K1253" s="101"/>
      <c r="L1253" s="101"/>
      <c r="M1253" s="101"/>
      <c r="N1253" s="101"/>
      <c r="O1253" s="101"/>
      <c r="P1253" s="101"/>
      <c r="Q1253" s="101">
        <v>1</v>
      </c>
    </row>
    <row r="1254" spans="1:17" ht="14.25" thickBot="1" x14ac:dyDescent="0.2">
      <c r="A1254" s="96">
        <v>7299</v>
      </c>
      <c r="B1254" s="96" t="s">
        <v>2830</v>
      </c>
      <c r="C1254" s="96">
        <v>7299</v>
      </c>
      <c r="D1254" s="97" t="s">
        <v>856</v>
      </c>
      <c r="E1254" s="97"/>
      <c r="F1254" s="98" t="s">
        <v>4651</v>
      </c>
      <c r="G1254" s="102" t="s">
        <v>4663</v>
      </c>
      <c r="H1254" s="103" t="s">
        <v>4687</v>
      </c>
      <c r="I1254" s="103" t="s">
        <v>4692</v>
      </c>
      <c r="J1254" s="101"/>
      <c r="K1254" s="101"/>
      <c r="L1254" s="101"/>
      <c r="M1254" s="101"/>
      <c r="N1254" s="101"/>
      <c r="O1254" s="101"/>
      <c r="P1254" s="101"/>
      <c r="Q1254" s="101">
        <v>1</v>
      </c>
    </row>
    <row r="1255" spans="1:17" ht="14.25" thickBot="1" x14ac:dyDescent="0.2">
      <c r="A1255" s="96">
        <v>7300</v>
      </c>
      <c r="B1255" s="96" t="s">
        <v>1953</v>
      </c>
      <c r="C1255" s="96">
        <v>7300</v>
      </c>
      <c r="D1255" s="97" t="s">
        <v>721</v>
      </c>
      <c r="E1255" s="97"/>
      <c r="F1255" s="98" t="s">
        <v>4651</v>
      </c>
      <c r="G1255" s="102" t="s">
        <v>4693</v>
      </c>
      <c r="H1255" s="103" t="s">
        <v>4694</v>
      </c>
      <c r="I1255" s="103" t="s">
        <v>4695</v>
      </c>
      <c r="J1255" s="101"/>
      <c r="K1255" s="101"/>
      <c r="L1255" s="101"/>
      <c r="M1255" s="101"/>
      <c r="N1255" s="101"/>
      <c r="O1255" s="101"/>
      <c r="P1255" s="101"/>
      <c r="Q1255" s="101">
        <v>1</v>
      </c>
    </row>
    <row r="1256" spans="1:17" ht="14.25" thickBot="1" x14ac:dyDescent="0.2">
      <c r="A1256" s="96">
        <v>7309</v>
      </c>
      <c r="B1256" s="96" t="s">
        <v>2348</v>
      </c>
      <c r="C1256" s="96">
        <v>7309</v>
      </c>
      <c r="D1256" s="97" t="s">
        <v>721</v>
      </c>
      <c r="E1256" s="97"/>
      <c r="F1256" s="98" t="s">
        <v>4651</v>
      </c>
      <c r="G1256" s="102" t="s">
        <v>4693</v>
      </c>
      <c r="H1256" s="103" t="s">
        <v>4694</v>
      </c>
      <c r="I1256" s="103" t="s">
        <v>4696</v>
      </c>
      <c r="J1256" s="101"/>
      <c r="K1256" s="101"/>
      <c r="L1256" s="101"/>
      <c r="M1256" s="101"/>
      <c r="N1256" s="101"/>
      <c r="O1256" s="101"/>
      <c r="P1256" s="101"/>
      <c r="Q1256" s="101">
        <v>1</v>
      </c>
    </row>
    <row r="1257" spans="1:17" ht="14.25" thickBot="1" x14ac:dyDescent="0.2">
      <c r="A1257" s="96">
        <v>7311</v>
      </c>
      <c r="B1257" s="96" t="s">
        <v>1038</v>
      </c>
      <c r="C1257" s="96">
        <v>7311</v>
      </c>
      <c r="D1257" s="97" t="s">
        <v>721</v>
      </c>
      <c r="E1257" s="97"/>
      <c r="F1257" s="98" t="s">
        <v>4651</v>
      </c>
      <c r="G1257" s="102" t="s">
        <v>4693</v>
      </c>
      <c r="H1257" s="103" t="s">
        <v>4697</v>
      </c>
      <c r="I1257" s="103" t="s">
        <v>4698</v>
      </c>
      <c r="J1257" s="101"/>
      <c r="K1257" s="101"/>
      <c r="L1257" s="101"/>
      <c r="M1257" s="101"/>
      <c r="N1257" s="101"/>
      <c r="O1257" s="101"/>
      <c r="P1257" s="101"/>
      <c r="Q1257" s="101">
        <v>1</v>
      </c>
    </row>
    <row r="1258" spans="1:17" ht="14.25" thickBot="1" x14ac:dyDescent="0.2">
      <c r="A1258" s="96">
        <v>7401</v>
      </c>
      <c r="B1258" s="96" t="s">
        <v>4699</v>
      </c>
      <c r="C1258" s="96">
        <v>7401</v>
      </c>
      <c r="D1258" s="97" t="s">
        <v>721</v>
      </c>
      <c r="E1258" s="97"/>
      <c r="F1258" s="98" t="s">
        <v>4651</v>
      </c>
      <c r="G1258" s="102" t="s">
        <v>4700</v>
      </c>
      <c r="H1258" s="103" t="s">
        <v>4701</v>
      </c>
      <c r="I1258" s="103" t="s">
        <v>4702</v>
      </c>
      <c r="J1258" s="101"/>
      <c r="K1258" s="101"/>
      <c r="L1258" s="101"/>
      <c r="M1258" s="101"/>
      <c r="N1258" s="101"/>
      <c r="O1258" s="101"/>
      <c r="P1258" s="101"/>
      <c r="Q1258" s="101">
        <v>1</v>
      </c>
    </row>
    <row r="1259" spans="1:17" ht="14.25" thickBot="1" x14ac:dyDescent="0.2">
      <c r="A1259" s="96">
        <v>7411</v>
      </c>
      <c r="B1259" s="96" t="s">
        <v>1261</v>
      </c>
      <c r="C1259" s="96">
        <v>7411</v>
      </c>
      <c r="D1259" s="97" t="s">
        <v>2978</v>
      </c>
      <c r="E1259" s="97"/>
      <c r="F1259" s="98" t="s">
        <v>4651</v>
      </c>
      <c r="G1259" s="102" t="s">
        <v>4700</v>
      </c>
      <c r="H1259" s="103" t="s">
        <v>4703</v>
      </c>
      <c r="I1259" s="103" t="s">
        <v>4704</v>
      </c>
      <c r="J1259" s="101"/>
      <c r="K1259" s="101"/>
      <c r="L1259" s="101"/>
      <c r="M1259" s="101"/>
      <c r="N1259" s="101"/>
      <c r="O1259" s="101"/>
      <c r="P1259" s="101"/>
      <c r="Q1259" s="101">
        <v>1</v>
      </c>
    </row>
    <row r="1260" spans="1:17" ht="14.25" thickBot="1" x14ac:dyDescent="0.2">
      <c r="A1260" s="96">
        <v>7421</v>
      </c>
      <c r="B1260" s="96" t="s">
        <v>1955</v>
      </c>
      <c r="C1260" s="96">
        <v>7421</v>
      </c>
      <c r="D1260" s="97" t="s">
        <v>2978</v>
      </c>
      <c r="E1260" s="97"/>
      <c r="F1260" s="98" t="s">
        <v>4651</v>
      </c>
      <c r="G1260" s="102" t="s">
        <v>4700</v>
      </c>
      <c r="H1260" s="103" t="s">
        <v>4705</v>
      </c>
      <c r="I1260" s="103" t="s">
        <v>4706</v>
      </c>
      <c r="J1260" s="101"/>
      <c r="K1260" s="101"/>
      <c r="L1260" s="101"/>
      <c r="M1260" s="101"/>
      <c r="N1260" s="101"/>
      <c r="O1260" s="101"/>
      <c r="P1260" s="101"/>
      <c r="Q1260" s="101">
        <v>1</v>
      </c>
    </row>
    <row r="1261" spans="1:17" ht="14.25" thickBot="1" x14ac:dyDescent="0.2">
      <c r="A1261" s="96">
        <v>7422</v>
      </c>
      <c r="B1261" s="96" t="s">
        <v>2349</v>
      </c>
      <c r="C1261" s="96">
        <v>7422</v>
      </c>
      <c r="D1261" s="97" t="s">
        <v>2978</v>
      </c>
      <c r="E1261" s="97"/>
      <c r="F1261" s="98" t="s">
        <v>4651</v>
      </c>
      <c r="G1261" s="102" t="s">
        <v>4700</v>
      </c>
      <c r="H1261" s="103" t="s">
        <v>4705</v>
      </c>
      <c r="I1261" s="103" t="s">
        <v>4707</v>
      </c>
      <c r="J1261" s="101"/>
      <c r="K1261" s="101"/>
      <c r="L1261" s="101"/>
      <c r="M1261" s="101"/>
      <c r="N1261" s="101"/>
      <c r="O1261" s="101"/>
      <c r="P1261" s="101"/>
      <c r="Q1261" s="101">
        <v>1</v>
      </c>
    </row>
    <row r="1262" spans="1:17" ht="14.25" thickBot="1" x14ac:dyDescent="0.2">
      <c r="A1262" s="96">
        <v>7429</v>
      </c>
      <c r="B1262" s="96" t="s">
        <v>2602</v>
      </c>
      <c r="C1262" s="96">
        <v>7429</v>
      </c>
      <c r="D1262" s="97" t="s">
        <v>856</v>
      </c>
      <c r="E1262" s="97"/>
      <c r="F1262" s="98" t="s">
        <v>4651</v>
      </c>
      <c r="G1262" s="102" t="s">
        <v>4700</v>
      </c>
      <c r="H1262" s="103" t="s">
        <v>4705</v>
      </c>
      <c r="I1262" s="103" t="s">
        <v>4708</v>
      </c>
      <c r="J1262" s="101"/>
      <c r="K1262" s="101"/>
      <c r="L1262" s="101"/>
      <c r="M1262" s="101"/>
      <c r="N1262" s="101"/>
      <c r="O1262" s="101"/>
      <c r="P1262" s="101"/>
      <c r="Q1262" s="101">
        <v>1</v>
      </c>
    </row>
    <row r="1263" spans="1:17" ht="14.25" thickBot="1" x14ac:dyDescent="0.2">
      <c r="A1263" s="96">
        <v>7431</v>
      </c>
      <c r="B1263" s="96" t="s">
        <v>1427</v>
      </c>
      <c r="C1263" s="96">
        <v>7431</v>
      </c>
      <c r="D1263" s="97" t="s">
        <v>721</v>
      </c>
      <c r="E1263" s="97"/>
      <c r="F1263" s="98" t="s">
        <v>4651</v>
      </c>
      <c r="G1263" s="102" t="s">
        <v>4700</v>
      </c>
      <c r="H1263" s="103" t="s">
        <v>4709</v>
      </c>
      <c r="I1263" s="103" t="s">
        <v>4710</v>
      </c>
      <c r="J1263" s="101"/>
      <c r="K1263" s="101"/>
      <c r="L1263" s="101"/>
      <c r="M1263" s="101"/>
      <c r="N1263" s="101"/>
      <c r="O1263" s="101"/>
      <c r="P1263" s="101"/>
      <c r="Q1263" s="101">
        <v>1</v>
      </c>
    </row>
    <row r="1264" spans="1:17" ht="14.25" thickBot="1" x14ac:dyDescent="0.2">
      <c r="A1264" s="96">
        <v>7441</v>
      </c>
      <c r="B1264" s="96" t="s">
        <v>1956</v>
      </c>
      <c r="C1264" s="96">
        <v>7441</v>
      </c>
      <c r="D1264" s="97" t="s">
        <v>721</v>
      </c>
      <c r="E1264" s="97"/>
      <c r="F1264" s="98" t="s">
        <v>4651</v>
      </c>
      <c r="G1264" s="102" t="s">
        <v>4700</v>
      </c>
      <c r="H1264" s="103" t="s">
        <v>4711</v>
      </c>
      <c r="I1264" s="103" t="s">
        <v>4712</v>
      </c>
      <c r="J1264" s="101"/>
      <c r="K1264" s="101"/>
      <c r="L1264" s="101"/>
      <c r="M1264" s="101"/>
      <c r="N1264" s="101"/>
      <c r="O1264" s="101"/>
      <c r="P1264" s="101"/>
      <c r="Q1264" s="101">
        <v>1</v>
      </c>
    </row>
    <row r="1265" spans="1:17" ht="14.25" thickBot="1" x14ac:dyDescent="0.2">
      <c r="A1265" s="96">
        <v>7442</v>
      </c>
      <c r="B1265" s="96" t="s">
        <v>2350</v>
      </c>
      <c r="C1265" s="96">
        <v>7442</v>
      </c>
      <c r="D1265" s="97" t="s">
        <v>856</v>
      </c>
      <c r="E1265" s="97"/>
      <c r="F1265" s="98" t="s">
        <v>4651</v>
      </c>
      <c r="G1265" s="102" t="s">
        <v>4700</v>
      </c>
      <c r="H1265" s="103" t="s">
        <v>4711</v>
      </c>
      <c r="I1265" s="103" t="s">
        <v>4713</v>
      </c>
      <c r="J1265" s="101"/>
      <c r="K1265" s="101"/>
      <c r="L1265" s="101"/>
      <c r="M1265" s="101"/>
      <c r="N1265" s="101"/>
      <c r="O1265" s="101"/>
      <c r="P1265" s="101"/>
      <c r="Q1265" s="101">
        <v>1</v>
      </c>
    </row>
    <row r="1266" spans="1:17" ht="14.25" thickBot="1" x14ac:dyDescent="0.2">
      <c r="A1266" s="96">
        <v>7451</v>
      </c>
      <c r="B1266" s="96" t="s">
        <v>1957</v>
      </c>
      <c r="C1266" s="96">
        <v>7451</v>
      </c>
      <c r="D1266" s="97" t="s">
        <v>721</v>
      </c>
      <c r="E1266" s="97"/>
      <c r="F1266" s="98" t="s">
        <v>4651</v>
      </c>
      <c r="G1266" s="99" t="s">
        <v>4700</v>
      </c>
      <c r="H1266" s="100" t="s">
        <v>4714</v>
      </c>
      <c r="I1266" s="100" t="s">
        <v>4715</v>
      </c>
      <c r="J1266" s="101"/>
      <c r="K1266" s="101"/>
      <c r="L1266" s="101"/>
      <c r="M1266" s="101"/>
      <c r="N1266" s="101"/>
      <c r="O1266" s="101"/>
      <c r="P1266" s="101"/>
      <c r="Q1266" s="101">
        <v>1</v>
      </c>
    </row>
    <row r="1267" spans="1:17" ht="14.25" thickBot="1" x14ac:dyDescent="0.2">
      <c r="A1267" s="96">
        <v>7452</v>
      </c>
      <c r="B1267" s="96" t="s">
        <v>2351</v>
      </c>
      <c r="C1267" s="96">
        <v>7452</v>
      </c>
      <c r="D1267" s="97" t="s">
        <v>721</v>
      </c>
      <c r="E1267" s="97"/>
      <c r="F1267" s="98" t="s">
        <v>4651</v>
      </c>
      <c r="G1267" s="102" t="s">
        <v>4700</v>
      </c>
      <c r="H1267" s="103" t="s">
        <v>4714</v>
      </c>
      <c r="I1267" s="103" t="s">
        <v>4716</v>
      </c>
      <c r="J1267" s="101"/>
      <c r="K1267" s="101"/>
      <c r="L1267" s="101"/>
      <c r="M1267" s="101"/>
      <c r="N1267" s="101"/>
      <c r="O1267" s="101"/>
      <c r="P1267" s="101"/>
      <c r="Q1267" s="101">
        <v>1</v>
      </c>
    </row>
    <row r="1268" spans="1:17" ht="14.25" thickBot="1" x14ac:dyDescent="0.2">
      <c r="A1268" s="96">
        <v>7459</v>
      </c>
      <c r="B1268" s="96" t="s">
        <v>2603</v>
      </c>
      <c r="C1268" s="96">
        <v>7459</v>
      </c>
      <c r="D1268" s="97" t="s">
        <v>721</v>
      </c>
      <c r="E1268" s="97"/>
      <c r="F1268" s="98" t="s">
        <v>4651</v>
      </c>
      <c r="G1268" s="102" t="s">
        <v>4700</v>
      </c>
      <c r="H1268" s="103" t="s">
        <v>4714</v>
      </c>
      <c r="I1268" s="103" t="s">
        <v>4717</v>
      </c>
      <c r="J1268" s="101"/>
      <c r="K1268" s="101"/>
      <c r="L1268" s="101"/>
      <c r="M1268" s="101"/>
      <c r="N1268" s="101"/>
      <c r="O1268" s="101"/>
      <c r="P1268" s="101"/>
      <c r="Q1268" s="101">
        <v>1</v>
      </c>
    </row>
    <row r="1269" spans="1:17" ht="14.25" thickBot="1" x14ac:dyDescent="0.2">
      <c r="A1269" s="96">
        <v>7461</v>
      </c>
      <c r="B1269" s="96" t="s">
        <v>1958</v>
      </c>
      <c r="C1269" s="96">
        <v>7461</v>
      </c>
      <c r="D1269" s="97" t="s">
        <v>721</v>
      </c>
      <c r="E1269" s="97"/>
      <c r="F1269" s="98" t="s">
        <v>4651</v>
      </c>
      <c r="G1269" s="102" t="s">
        <v>4700</v>
      </c>
      <c r="H1269" s="103" t="s">
        <v>4718</v>
      </c>
      <c r="I1269" s="103" t="s">
        <v>4719</v>
      </c>
      <c r="J1269" s="101"/>
      <c r="K1269" s="101"/>
      <c r="L1269" s="101"/>
      <c r="M1269" s="101"/>
      <c r="N1269" s="101"/>
      <c r="O1269" s="101"/>
      <c r="P1269" s="101"/>
      <c r="Q1269" s="101">
        <v>1</v>
      </c>
    </row>
    <row r="1270" spans="1:17" ht="14.25" thickBot="1" x14ac:dyDescent="0.2">
      <c r="A1270" s="96">
        <v>7462</v>
      </c>
      <c r="B1270" s="96" t="s">
        <v>2352</v>
      </c>
      <c r="C1270" s="96">
        <v>7462</v>
      </c>
      <c r="D1270" s="97" t="s">
        <v>721</v>
      </c>
      <c r="E1270" s="97"/>
      <c r="F1270" s="98" t="s">
        <v>4651</v>
      </c>
      <c r="G1270" s="102" t="s">
        <v>4700</v>
      </c>
      <c r="H1270" s="103" t="s">
        <v>4718</v>
      </c>
      <c r="I1270" s="103" t="s">
        <v>4720</v>
      </c>
      <c r="J1270" s="101"/>
      <c r="K1270" s="101"/>
      <c r="L1270" s="101"/>
      <c r="M1270" s="101"/>
      <c r="N1270" s="101"/>
      <c r="O1270" s="101"/>
      <c r="P1270" s="101"/>
      <c r="Q1270" s="101">
        <v>1</v>
      </c>
    </row>
    <row r="1271" spans="1:17" ht="14.25" thickBot="1" x14ac:dyDescent="0.2">
      <c r="A1271" s="96">
        <v>7499</v>
      </c>
      <c r="B1271" s="96" t="s">
        <v>1596</v>
      </c>
      <c r="C1271" s="96">
        <v>7499</v>
      </c>
      <c r="D1271" s="97" t="s">
        <v>856</v>
      </c>
      <c r="E1271" s="97"/>
      <c r="F1271" s="98" t="s">
        <v>4651</v>
      </c>
      <c r="G1271" s="102" t="s">
        <v>4700</v>
      </c>
      <c r="H1271" s="103" t="s">
        <v>4721</v>
      </c>
      <c r="I1271" s="103" t="s">
        <v>4722</v>
      </c>
      <c r="J1271" s="101"/>
      <c r="K1271" s="101"/>
      <c r="L1271" s="101"/>
      <c r="M1271" s="101"/>
      <c r="N1271" s="101"/>
      <c r="O1271" s="101"/>
      <c r="P1271" s="101"/>
      <c r="Q1271" s="101">
        <v>1</v>
      </c>
    </row>
    <row r="1272" spans="1:17" ht="14.25" thickBot="1" x14ac:dyDescent="0.2">
      <c r="A1272" s="96">
        <v>7500</v>
      </c>
      <c r="B1272" s="96" t="s">
        <v>1959</v>
      </c>
      <c r="C1272" s="96">
        <v>7500</v>
      </c>
      <c r="D1272" s="97" t="s">
        <v>2978</v>
      </c>
      <c r="E1272" s="97"/>
      <c r="F1272" s="98" t="s">
        <v>4723</v>
      </c>
      <c r="G1272" s="102" t="s">
        <v>4724</v>
      </c>
      <c r="H1272" s="103" t="s">
        <v>4725</v>
      </c>
      <c r="I1272" s="103" t="s">
        <v>4726</v>
      </c>
      <c r="J1272" s="101"/>
      <c r="K1272" s="101"/>
      <c r="L1272" s="101"/>
      <c r="M1272" s="101"/>
      <c r="N1272" s="101"/>
      <c r="O1272" s="101"/>
      <c r="P1272" s="101"/>
      <c r="Q1272" s="101">
        <v>1</v>
      </c>
    </row>
    <row r="1273" spans="1:17" ht="14.25" thickBot="1" x14ac:dyDescent="0.2">
      <c r="A1273" s="96">
        <v>7509</v>
      </c>
      <c r="B1273" s="96" t="s">
        <v>4727</v>
      </c>
      <c r="C1273" s="96">
        <v>7509</v>
      </c>
      <c r="D1273" s="97" t="s">
        <v>2978</v>
      </c>
      <c r="E1273" s="97"/>
      <c r="F1273" s="98" t="s">
        <v>4723</v>
      </c>
      <c r="G1273" s="102" t="s">
        <v>4724</v>
      </c>
      <c r="H1273" s="103" t="s">
        <v>4725</v>
      </c>
      <c r="I1273" s="103" t="s">
        <v>4728</v>
      </c>
      <c r="J1273" s="101"/>
      <c r="K1273" s="101"/>
      <c r="L1273" s="101"/>
      <c r="M1273" s="101"/>
      <c r="N1273" s="101"/>
      <c r="O1273" s="101"/>
      <c r="P1273" s="101"/>
      <c r="Q1273" s="101">
        <v>1</v>
      </c>
    </row>
    <row r="1274" spans="1:17" ht="14.25" thickBot="1" x14ac:dyDescent="0.2">
      <c r="A1274" s="96">
        <v>7511</v>
      </c>
      <c r="B1274" s="96" t="s">
        <v>1960</v>
      </c>
      <c r="C1274" s="96">
        <v>7511</v>
      </c>
      <c r="D1274" s="97" t="s">
        <v>2978</v>
      </c>
      <c r="E1274" s="97"/>
      <c r="F1274" s="98" t="s">
        <v>4723</v>
      </c>
      <c r="G1274" s="102" t="s">
        <v>4724</v>
      </c>
      <c r="H1274" s="103" t="s">
        <v>4729</v>
      </c>
      <c r="I1274" s="103" t="s">
        <v>4730</v>
      </c>
      <c r="J1274" s="101"/>
      <c r="K1274" s="101"/>
      <c r="L1274" s="101"/>
      <c r="M1274" s="101"/>
      <c r="N1274" s="101"/>
      <c r="O1274" s="101"/>
      <c r="P1274" s="101"/>
      <c r="Q1274" s="101">
        <v>1</v>
      </c>
    </row>
    <row r="1275" spans="1:17" ht="14.25" thickBot="1" x14ac:dyDescent="0.2">
      <c r="A1275" s="96">
        <v>7521</v>
      </c>
      <c r="B1275" s="96" t="s">
        <v>1352</v>
      </c>
      <c r="C1275" s="96">
        <v>7521</v>
      </c>
      <c r="D1275" s="97" t="s">
        <v>2978</v>
      </c>
      <c r="E1275" s="97"/>
      <c r="F1275" s="98" t="s">
        <v>4723</v>
      </c>
      <c r="G1275" s="102" t="s">
        <v>4724</v>
      </c>
      <c r="H1275" s="103" t="s">
        <v>4731</v>
      </c>
      <c r="I1275" s="103" t="s">
        <v>4732</v>
      </c>
      <c r="J1275" s="101"/>
      <c r="K1275" s="101"/>
      <c r="L1275" s="101"/>
      <c r="M1275" s="101"/>
      <c r="N1275" s="101"/>
      <c r="O1275" s="101"/>
      <c r="P1275" s="101"/>
      <c r="Q1275" s="101">
        <v>1</v>
      </c>
    </row>
    <row r="1276" spans="1:17" ht="14.25" thickBot="1" x14ac:dyDescent="0.2">
      <c r="A1276" s="96">
        <v>7531</v>
      </c>
      <c r="B1276" s="96" t="s">
        <v>1428</v>
      </c>
      <c r="C1276" s="96">
        <v>7531</v>
      </c>
      <c r="D1276" s="97" t="s">
        <v>2978</v>
      </c>
      <c r="E1276" s="97"/>
      <c r="F1276" s="98" t="s">
        <v>4723</v>
      </c>
      <c r="G1276" s="102" t="s">
        <v>4724</v>
      </c>
      <c r="H1276" s="103" t="s">
        <v>4733</v>
      </c>
      <c r="I1276" s="103" t="s">
        <v>4734</v>
      </c>
      <c r="J1276" s="101"/>
      <c r="K1276" s="101"/>
      <c r="L1276" s="101"/>
      <c r="M1276" s="101"/>
      <c r="N1276" s="101"/>
      <c r="O1276" s="101"/>
      <c r="P1276" s="101"/>
      <c r="Q1276" s="101">
        <v>1</v>
      </c>
    </row>
    <row r="1277" spans="1:17" ht="14.25" thickBot="1" x14ac:dyDescent="0.2">
      <c r="A1277" s="96">
        <v>7591</v>
      </c>
      <c r="B1277" s="96" t="s">
        <v>1961</v>
      </c>
      <c r="C1277" s="96">
        <v>7591</v>
      </c>
      <c r="D1277" s="97" t="s">
        <v>3820</v>
      </c>
      <c r="E1277" s="97"/>
      <c r="F1277" s="98" t="s">
        <v>4723</v>
      </c>
      <c r="G1277" s="102" t="s">
        <v>4724</v>
      </c>
      <c r="H1277" s="103" t="s">
        <v>4735</v>
      </c>
      <c r="I1277" s="103" t="s">
        <v>4736</v>
      </c>
      <c r="J1277" s="101"/>
      <c r="K1277" s="101"/>
      <c r="L1277" s="101"/>
      <c r="M1277" s="101"/>
      <c r="N1277" s="101"/>
      <c r="O1277" s="101"/>
      <c r="P1277" s="101"/>
      <c r="Q1277" s="101">
        <v>1</v>
      </c>
    </row>
    <row r="1278" spans="1:17" ht="14.25" thickBot="1" x14ac:dyDescent="0.2">
      <c r="A1278" s="96">
        <v>7592</v>
      </c>
      <c r="B1278" s="96" t="s">
        <v>2354</v>
      </c>
      <c r="C1278" s="96">
        <v>7592</v>
      </c>
      <c r="D1278" s="97" t="s">
        <v>3820</v>
      </c>
      <c r="E1278" s="97"/>
      <c r="F1278" s="98" t="s">
        <v>4723</v>
      </c>
      <c r="G1278" s="102" t="s">
        <v>4724</v>
      </c>
      <c r="H1278" s="103" t="s">
        <v>4735</v>
      </c>
      <c r="I1278" s="103" t="s">
        <v>4737</v>
      </c>
      <c r="J1278" s="101"/>
      <c r="K1278" s="101"/>
      <c r="L1278" s="101"/>
      <c r="M1278" s="101"/>
      <c r="N1278" s="101"/>
      <c r="O1278" s="101"/>
      <c r="P1278" s="101"/>
      <c r="Q1278" s="101">
        <v>1</v>
      </c>
    </row>
    <row r="1279" spans="1:17" ht="14.25" thickBot="1" x14ac:dyDescent="0.2">
      <c r="A1279" s="96">
        <v>7599</v>
      </c>
      <c r="B1279" s="96" t="s">
        <v>2604</v>
      </c>
      <c r="C1279" s="96">
        <v>7599</v>
      </c>
      <c r="D1279" s="97" t="s">
        <v>3820</v>
      </c>
      <c r="E1279" s="97"/>
      <c r="F1279" s="98" t="s">
        <v>4723</v>
      </c>
      <c r="G1279" s="102" t="s">
        <v>4724</v>
      </c>
      <c r="H1279" s="103" t="s">
        <v>4735</v>
      </c>
      <c r="I1279" s="103" t="s">
        <v>4738</v>
      </c>
      <c r="J1279" s="101"/>
      <c r="K1279" s="101"/>
      <c r="L1279" s="101"/>
      <c r="M1279" s="101"/>
      <c r="N1279" s="101"/>
      <c r="O1279" s="101"/>
      <c r="P1279" s="101"/>
      <c r="Q1279" s="101">
        <v>1</v>
      </c>
    </row>
    <row r="1280" spans="1:17" ht="14.25" thickBot="1" x14ac:dyDescent="0.2">
      <c r="A1280" s="96">
        <v>7600</v>
      </c>
      <c r="B1280" s="96" t="s">
        <v>1962</v>
      </c>
      <c r="C1280" s="96">
        <v>7600</v>
      </c>
      <c r="D1280" s="97" t="s">
        <v>2978</v>
      </c>
      <c r="E1280" s="97"/>
      <c r="F1280" s="98" t="s">
        <v>4723</v>
      </c>
      <c r="G1280" s="102" t="s">
        <v>4739</v>
      </c>
      <c r="H1280" s="103" t="s">
        <v>4740</v>
      </c>
      <c r="I1280" s="103" t="s">
        <v>4741</v>
      </c>
      <c r="J1280" s="101"/>
      <c r="K1280" s="101"/>
      <c r="L1280" s="101"/>
      <c r="M1280" s="101"/>
      <c r="N1280" s="101"/>
      <c r="O1280" s="101"/>
      <c r="P1280" s="101"/>
      <c r="Q1280" s="101">
        <v>1</v>
      </c>
    </row>
    <row r="1281" spans="1:17" ht="14.25" thickBot="1" x14ac:dyDescent="0.2">
      <c r="A1281" s="96">
        <v>7609</v>
      </c>
      <c r="B1281" s="96" t="s">
        <v>2355</v>
      </c>
      <c r="C1281" s="96">
        <v>7609</v>
      </c>
      <c r="D1281" s="97" t="s">
        <v>2978</v>
      </c>
      <c r="E1281" s="97"/>
      <c r="F1281" s="98" t="s">
        <v>4723</v>
      </c>
      <c r="G1281" s="99" t="s">
        <v>4739</v>
      </c>
      <c r="H1281" s="100" t="s">
        <v>4740</v>
      </c>
      <c r="I1281" s="100" t="s">
        <v>4742</v>
      </c>
      <c r="J1281" s="101"/>
      <c r="K1281" s="101"/>
      <c r="L1281" s="101"/>
      <c r="M1281" s="101"/>
      <c r="N1281" s="101"/>
      <c r="O1281" s="101"/>
      <c r="P1281" s="101"/>
      <c r="Q1281" s="101">
        <v>1</v>
      </c>
    </row>
    <row r="1282" spans="1:17" ht="14.25" thickBot="1" x14ac:dyDescent="0.2">
      <c r="A1282" s="96">
        <v>7611</v>
      </c>
      <c r="B1282" s="96" t="s">
        <v>1963</v>
      </c>
      <c r="C1282" s="96">
        <v>7611</v>
      </c>
      <c r="D1282" s="97" t="s">
        <v>2978</v>
      </c>
      <c r="E1282" s="97"/>
      <c r="F1282" s="98" t="s">
        <v>4723</v>
      </c>
      <c r="G1282" s="102" t="s">
        <v>4739</v>
      </c>
      <c r="H1282" s="103" t="s">
        <v>4743</v>
      </c>
      <c r="I1282" s="103" t="s">
        <v>4744</v>
      </c>
      <c r="J1282" s="101"/>
      <c r="K1282" s="101"/>
      <c r="L1282" s="101"/>
      <c r="M1282" s="101"/>
      <c r="N1282" s="101"/>
      <c r="O1282" s="101"/>
      <c r="P1282" s="101"/>
      <c r="Q1282" s="101">
        <v>1</v>
      </c>
    </row>
    <row r="1283" spans="1:17" ht="14.25" thickBot="1" x14ac:dyDescent="0.2">
      <c r="A1283" s="96">
        <v>7621</v>
      </c>
      <c r="B1283" s="96" t="s">
        <v>1964</v>
      </c>
      <c r="C1283" s="96">
        <v>7621</v>
      </c>
      <c r="D1283" s="97" t="s">
        <v>2978</v>
      </c>
      <c r="E1283" s="97"/>
      <c r="F1283" s="98" t="s">
        <v>4723</v>
      </c>
      <c r="G1283" s="102" t="s">
        <v>4739</v>
      </c>
      <c r="H1283" s="103" t="s">
        <v>4745</v>
      </c>
      <c r="I1283" s="103" t="s">
        <v>4746</v>
      </c>
      <c r="J1283" s="101"/>
      <c r="K1283" s="101"/>
      <c r="L1283" s="101"/>
      <c r="M1283" s="101"/>
      <c r="N1283" s="101"/>
      <c r="O1283" s="101"/>
      <c r="P1283" s="101"/>
      <c r="Q1283" s="101">
        <v>1</v>
      </c>
    </row>
    <row r="1284" spans="1:17" ht="14.25" thickBot="1" x14ac:dyDescent="0.2">
      <c r="A1284" s="96">
        <v>7622</v>
      </c>
      <c r="B1284" s="96" t="s">
        <v>2356</v>
      </c>
      <c r="C1284" s="96">
        <v>7622</v>
      </c>
      <c r="D1284" s="97" t="s">
        <v>2978</v>
      </c>
      <c r="E1284" s="97"/>
      <c r="F1284" s="98" t="s">
        <v>4723</v>
      </c>
      <c r="G1284" s="102" t="s">
        <v>4739</v>
      </c>
      <c r="H1284" s="103" t="s">
        <v>4745</v>
      </c>
      <c r="I1284" s="103" t="s">
        <v>4747</v>
      </c>
      <c r="J1284" s="101"/>
      <c r="K1284" s="101"/>
      <c r="L1284" s="101"/>
      <c r="M1284" s="101"/>
      <c r="N1284" s="101"/>
      <c r="O1284" s="101"/>
      <c r="P1284" s="101"/>
      <c r="Q1284" s="101">
        <v>1</v>
      </c>
    </row>
    <row r="1285" spans="1:17" ht="14.25" thickBot="1" x14ac:dyDescent="0.2">
      <c r="A1285" s="96">
        <v>7623</v>
      </c>
      <c r="B1285" s="96" t="s">
        <v>2605</v>
      </c>
      <c r="C1285" s="96">
        <v>7623</v>
      </c>
      <c r="D1285" s="97" t="s">
        <v>2978</v>
      </c>
      <c r="E1285" s="97"/>
      <c r="F1285" s="98" t="s">
        <v>4723</v>
      </c>
      <c r="G1285" s="102" t="s">
        <v>4739</v>
      </c>
      <c r="H1285" s="103" t="s">
        <v>4745</v>
      </c>
      <c r="I1285" s="103" t="s">
        <v>4748</v>
      </c>
      <c r="J1285" s="101"/>
      <c r="K1285" s="101"/>
      <c r="L1285" s="101"/>
      <c r="M1285" s="101"/>
      <c r="N1285" s="101"/>
      <c r="O1285" s="101"/>
      <c r="P1285" s="101"/>
      <c r="Q1285" s="101">
        <v>1</v>
      </c>
    </row>
    <row r="1286" spans="1:17" ht="14.25" thickBot="1" x14ac:dyDescent="0.2">
      <c r="A1286" s="96">
        <v>7624</v>
      </c>
      <c r="B1286" s="96" t="s">
        <v>2745</v>
      </c>
      <c r="C1286" s="96">
        <v>7624</v>
      </c>
      <c r="D1286" s="97" t="s">
        <v>2978</v>
      </c>
      <c r="E1286" s="97"/>
      <c r="F1286" s="98" t="s">
        <v>4723</v>
      </c>
      <c r="G1286" s="102" t="s">
        <v>4739</v>
      </c>
      <c r="H1286" s="103" t="s">
        <v>4745</v>
      </c>
      <c r="I1286" s="103" t="s">
        <v>4749</v>
      </c>
      <c r="J1286" s="101"/>
      <c r="K1286" s="101"/>
      <c r="L1286" s="101"/>
      <c r="M1286" s="101"/>
      <c r="N1286" s="101"/>
      <c r="O1286" s="101"/>
      <c r="P1286" s="101"/>
      <c r="Q1286" s="101">
        <v>1</v>
      </c>
    </row>
    <row r="1287" spans="1:17" ht="14.25" thickBot="1" x14ac:dyDescent="0.2">
      <c r="A1287" s="96">
        <v>7625</v>
      </c>
      <c r="B1287" s="96" t="s">
        <v>2831</v>
      </c>
      <c r="C1287" s="96">
        <v>7625</v>
      </c>
      <c r="D1287" s="97" t="s">
        <v>2978</v>
      </c>
      <c r="E1287" s="97"/>
      <c r="F1287" s="98" t="s">
        <v>4723</v>
      </c>
      <c r="G1287" s="102" t="s">
        <v>4739</v>
      </c>
      <c r="H1287" s="103" t="s">
        <v>4745</v>
      </c>
      <c r="I1287" s="103" t="s">
        <v>4750</v>
      </c>
      <c r="J1287" s="101"/>
      <c r="K1287" s="101"/>
      <c r="L1287" s="101"/>
      <c r="M1287" s="101"/>
      <c r="N1287" s="101"/>
      <c r="O1287" s="101"/>
      <c r="P1287" s="101"/>
      <c r="Q1287" s="101">
        <v>1</v>
      </c>
    </row>
    <row r="1288" spans="1:17" ht="14.25" thickBot="1" x14ac:dyDescent="0.2">
      <c r="A1288" s="96">
        <v>7629</v>
      </c>
      <c r="B1288" s="96" t="s">
        <v>2888</v>
      </c>
      <c r="C1288" s="96">
        <v>7629</v>
      </c>
      <c r="D1288" s="97" t="s">
        <v>2978</v>
      </c>
      <c r="E1288" s="97"/>
      <c r="F1288" s="98" t="s">
        <v>4723</v>
      </c>
      <c r="G1288" s="102" t="s">
        <v>4739</v>
      </c>
      <c r="H1288" s="103" t="s">
        <v>4745</v>
      </c>
      <c r="I1288" s="103" t="s">
        <v>4751</v>
      </c>
      <c r="J1288" s="101"/>
      <c r="K1288" s="101"/>
      <c r="L1288" s="101"/>
      <c r="M1288" s="101"/>
      <c r="N1288" s="101"/>
      <c r="O1288" s="101"/>
      <c r="P1288" s="101"/>
      <c r="Q1288" s="101">
        <v>1</v>
      </c>
    </row>
    <row r="1289" spans="1:17" ht="14.25" thickBot="1" x14ac:dyDescent="0.2">
      <c r="A1289" s="96">
        <v>7631</v>
      </c>
      <c r="B1289" s="96" t="s">
        <v>1429</v>
      </c>
      <c r="C1289" s="96">
        <v>7631</v>
      </c>
      <c r="D1289" s="97" t="s">
        <v>2978</v>
      </c>
      <c r="E1289" s="97"/>
      <c r="F1289" s="98" t="s">
        <v>4723</v>
      </c>
      <c r="G1289" s="102" t="s">
        <v>4739</v>
      </c>
      <c r="H1289" s="103" t="s">
        <v>4752</v>
      </c>
      <c r="I1289" s="103" t="s">
        <v>4753</v>
      </c>
      <c r="J1289" s="101"/>
      <c r="K1289" s="101"/>
      <c r="L1289" s="101"/>
      <c r="M1289" s="101"/>
      <c r="N1289" s="101"/>
      <c r="O1289" s="101"/>
      <c r="P1289" s="101"/>
      <c r="Q1289" s="101">
        <v>1</v>
      </c>
    </row>
    <row r="1290" spans="1:17" ht="14.25" thickBot="1" x14ac:dyDescent="0.2">
      <c r="A1290" s="96">
        <v>7641</v>
      </c>
      <c r="B1290" s="96" t="s">
        <v>1492</v>
      </c>
      <c r="C1290" s="96">
        <v>7641</v>
      </c>
      <c r="D1290" s="97" t="s">
        <v>2978</v>
      </c>
      <c r="E1290" s="97"/>
      <c r="F1290" s="98" t="s">
        <v>4723</v>
      </c>
      <c r="G1290" s="102" t="s">
        <v>4739</v>
      </c>
      <c r="H1290" s="103" t="s">
        <v>4754</v>
      </c>
      <c r="I1290" s="103" t="s">
        <v>4755</v>
      </c>
      <c r="J1290" s="101"/>
      <c r="K1290" s="101"/>
      <c r="L1290" s="101"/>
      <c r="M1290" s="101"/>
      <c r="N1290" s="101"/>
      <c r="O1290" s="101"/>
      <c r="P1290" s="101"/>
      <c r="Q1290" s="101">
        <v>1</v>
      </c>
    </row>
    <row r="1291" spans="1:17" ht="14.25" thickBot="1" x14ac:dyDescent="0.2">
      <c r="A1291" s="96">
        <v>7651</v>
      </c>
      <c r="B1291" s="96" t="s">
        <v>1965</v>
      </c>
      <c r="C1291" s="96">
        <v>7651</v>
      </c>
      <c r="D1291" s="97" t="s">
        <v>2978</v>
      </c>
      <c r="E1291" s="97"/>
      <c r="F1291" s="98" t="s">
        <v>4723</v>
      </c>
      <c r="G1291" s="102" t="s">
        <v>4739</v>
      </c>
      <c r="H1291" s="103" t="s">
        <v>4756</v>
      </c>
      <c r="I1291" s="103" t="s">
        <v>4757</v>
      </c>
      <c r="J1291" s="101"/>
      <c r="K1291" s="101"/>
      <c r="L1291" s="101"/>
      <c r="M1291" s="101"/>
      <c r="N1291" s="101"/>
      <c r="O1291" s="101"/>
      <c r="P1291" s="101"/>
      <c r="Q1291" s="101">
        <v>1</v>
      </c>
    </row>
    <row r="1292" spans="1:17" ht="14.25" thickBot="1" x14ac:dyDescent="0.2">
      <c r="A1292" s="96">
        <v>7661</v>
      </c>
      <c r="B1292" s="96" t="s">
        <v>1966</v>
      </c>
      <c r="C1292" s="96">
        <v>7661</v>
      </c>
      <c r="D1292" s="97" t="s">
        <v>2978</v>
      </c>
      <c r="E1292" s="97"/>
      <c r="F1292" s="98" t="s">
        <v>4723</v>
      </c>
      <c r="G1292" s="102" t="s">
        <v>4739</v>
      </c>
      <c r="H1292" s="103" t="s">
        <v>4758</v>
      </c>
      <c r="I1292" s="103" t="s">
        <v>4759</v>
      </c>
      <c r="J1292" s="101"/>
      <c r="K1292" s="101"/>
      <c r="L1292" s="101"/>
      <c r="M1292" s="101"/>
      <c r="N1292" s="101"/>
      <c r="O1292" s="101"/>
      <c r="P1292" s="101"/>
      <c r="Q1292" s="101">
        <v>1</v>
      </c>
    </row>
    <row r="1293" spans="1:17" ht="14.25" thickBot="1" x14ac:dyDescent="0.2">
      <c r="A1293" s="96">
        <v>7671</v>
      </c>
      <c r="B1293" s="96" t="s">
        <v>1597</v>
      </c>
      <c r="C1293" s="96">
        <v>7671</v>
      </c>
      <c r="D1293" s="97" t="s">
        <v>2978</v>
      </c>
      <c r="E1293" s="97"/>
      <c r="F1293" s="98" t="s">
        <v>4723</v>
      </c>
      <c r="G1293" s="102" t="s">
        <v>4739</v>
      </c>
      <c r="H1293" s="103" t="s">
        <v>4760</v>
      </c>
      <c r="I1293" s="103" t="s">
        <v>4761</v>
      </c>
      <c r="J1293" s="101"/>
      <c r="K1293" s="101"/>
      <c r="L1293" s="101"/>
      <c r="M1293" s="101"/>
      <c r="N1293" s="101"/>
      <c r="O1293" s="101"/>
      <c r="P1293" s="101"/>
      <c r="Q1293" s="101">
        <v>1</v>
      </c>
    </row>
    <row r="1294" spans="1:17" ht="14.25" thickBot="1" x14ac:dyDescent="0.2">
      <c r="A1294" s="96">
        <v>7691</v>
      </c>
      <c r="B1294" s="96" t="s">
        <v>1967</v>
      </c>
      <c r="C1294" s="96">
        <v>7691</v>
      </c>
      <c r="D1294" s="97" t="s">
        <v>2978</v>
      </c>
      <c r="E1294" s="97"/>
      <c r="F1294" s="98" t="s">
        <v>4723</v>
      </c>
      <c r="G1294" s="102" t="s">
        <v>4739</v>
      </c>
      <c r="H1294" s="103" t="s">
        <v>4762</v>
      </c>
      <c r="I1294" s="103" t="s">
        <v>4763</v>
      </c>
      <c r="J1294" s="101"/>
      <c r="K1294" s="101"/>
      <c r="L1294" s="101"/>
      <c r="M1294" s="101"/>
      <c r="N1294" s="101"/>
      <c r="O1294" s="101"/>
      <c r="P1294" s="101"/>
      <c r="Q1294" s="101">
        <v>1</v>
      </c>
    </row>
    <row r="1295" spans="1:17" ht="14.25" thickBot="1" x14ac:dyDescent="0.2">
      <c r="A1295" s="96">
        <v>7692</v>
      </c>
      <c r="B1295" s="96" t="s">
        <v>2357</v>
      </c>
      <c r="C1295" s="96">
        <v>7692</v>
      </c>
      <c r="D1295" s="97" t="s">
        <v>2978</v>
      </c>
      <c r="E1295" s="97"/>
      <c r="F1295" s="98" t="s">
        <v>4723</v>
      </c>
      <c r="G1295" s="102" t="s">
        <v>4739</v>
      </c>
      <c r="H1295" s="103" t="s">
        <v>4762</v>
      </c>
      <c r="I1295" s="103" t="s">
        <v>4764</v>
      </c>
      <c r="J1295" s="101"/>
      <c r="K1295" s="101"/>
      <c r="L1295" s="101"/>
      <c r="M1295" s="101"/>
      <c r="N1295" s="101"/>
      <c r="O1295" s="101"/>
      <c r="P1295" s="101"/>
      <c r="Q1295" s="101">
        <v>1</v>
      </c>
    </row>
    <row r="1296" spans="1:17" ht="14.25" thickBot="1" x14ac:dyDescent="0.2">
      <c r="A1296" s="96">
        <v>7699</v>
      </c>
      <c r="B1296" s="96" t="s">
        <v>2606</v>
      </c>
      <c r="C1296" s="96">
        <v>7699</v>
      </c>
      <c r="D1296" s="97" t="s">
        <v>2978</v>
      </c>
      <c r="E1296" s="97"/>
      <c r="F1296" s="98" t="s">
        <v>4723</v>
      </c>
      <c r="G1296" s="102" t="s">
        <v>4739</v>
      </c>
      <c r="H1296" s="103" t="s">
        <v>4762</v>
      </c>
      <c r="I1296" s="103" t="s">
        <v>4765</v>
      </c>
      <c r="J1296" s="101"/>
      <c r="K1296" s="101"/>
      <c r="L1296" s="101"/>
      <c r="M1296" s="101"/>
      <c r="N1296" s="101"/>
      <c r="O1296" s="101"/>
      <c r="P1296" s="101"/>
      <c r="Q1296" s="101">
        <v>1</v>
      </c>
    </row>
    <row r="1297" spans="1:17" ht="14.25" thickBot="1" x14ac:dyDescent="0.2">
      <c r="A1297" s="96">
        <v>7700</v>
      </c>
      <c r="B1297" s="96" t="s">
        <v>1968</v>
      </c>
      <c r="C1297" s="96">
        <v>7700</v>
      </c>
      <c r="D1297" s="97" t="s">
        <v>2978</v>
      </c>
      <c r="E1297" s="97"/>
      <c r="F1297" s="98" t="s">
        <v>4723</v>
      </c>
      <c r="G1297" s="102" t="s">
        <v>4766</v>
      </c>
      <c r="H1297" s="103" t="s">
        <v>4767</v>
      </c>
      <c r="I1297" s="103" t="s">
        <v>4768</v>
      </c>
      <c r="J1297" s="101"/>
      <c r="K1297" s="101"/>
      <c r="L1297" s="101"/>
      <c r="M1297" s="101"/>
      <c r="N1297" s="101"/>
      <c r="O1297" s="101"/>
      <c r="P1297" s="101"/>
      <c r="Q1297" s="101">
        <v>1</v>
      </c>
    </row>
    <row r="1298" spans="1:17" ht="14.25" thickBot="1" x14ac:dyDescent="0.2">
      <c r="A1298" s="96">
        <v>7709</v>
      </c>
      <c r="B1298" s="96" t="s">
        <v>2358</v>
      </c>
      <c r="C1298" s="96">
        <v>7709</v>
      </c>
      <c r="D1298" s="97" t="s">
        <v>2978</v>
      </c>
      <c r="E1298" s="97"/>
      <c r="F1298" s="98" t="s">
        <v>4723</v>
      </c>
      <c r="G1298" s="99" t="s">
        <v>4766</v>
      </c>
      <c r="H1298" s="100" t="s">
        <v>4767</v>
      </c>
      <c r="I1298" s="100" t="s">
        <v>4769</v>
      </c>
      <c r="J1298" s="101"/>
      <c r="K1298" s="101"/>
      <c r="L1298" s="101"/>
      <c r="M1298" s="101"/>
      <c r="N1298" s="101"/>
      <c r="O1298" s="101"/>
      <c r="P1298" s="101"/>
      <c r="Q1298" s="101">
        <v>1</v>
      </c>
    </row>
    <row r="1299" spans="1:17" ht="14.25" thickBot="1" x14ac:dyDescent="0.2">
      <c r="A1299" s="96">
        <v>7711</v>
      </c>
      <c r="B1299" s="96" t="s">
        <v>1264</v>
      </c>
      <c r="C1299" s="96">
        <v>7711</v>
      </c>
      <c r="D1299" s="97" t="s">
        <v>2978</v>
      </c>
      <c r="E1299" s="97"/>
      <c r="F1299" s="98" t="s">
        <v>4723</v>
      </c>
      <c r="G1299" s="102" t="s">
        <v>4766</v>
      </c>
      <c r="H1299" s="103" t="s">
        <v>4770</v>
      </c>
      <c r="I1299" s="103" t="s">
        <v>4771</v>
      </c>
      <c r="J1299" s="101"/>
      <c r="K1299" s="101"/>
      <c r="L1299" s="101"/>
      <c r="M1299" s="101"/>
      <c r="N1299" s="101"/>
      <c r="O1299" s="101"/>
      <c r="P1299" s="101"/>
      <c r="Q1299" s="101">
        <v>1</v>
      </c>
    </row>
    <row r="1300" spans="1:17" ht="14.25" thickBot="1" x14ac:dyDescent="0.2">
      <c r="A1300" s="96">
        <v>7721</v>
      </c>
      <c r="B1300" s="96" t="s">
        <v>1354</v>
      </c>
      <c r="C1300" s="96">
        <v>7721</v>
      </c>
      <c r="D1300" s="97" t="s">
        <v>2978</v>
      </c>
      <c r="E1300" s="97"/>
      <c r="F1300" s="98" t="s">
        <v>4723</v>
      </c>
      <c r="G1300" s="102" t="s">
        <v>4766</v>
      </c>
      <c r="H1300" s="103" t="s">
        <v>4772</v>
      </c>
      <c r="I1300" s="103" t="s">
        <v>4773</v>
      </c>
      <c r="J1300" s="101"/>
      <c r="K1300" s="101"/>
      <c r="L1300" s="101"/>
      <c r="M1300" s="101"/>
      <c r="N1300" s="101"/>
      <c r="O1300" s="101"/>
      <c r="P1300" s="101"/>
      <c r="Q1300" s="101">
        <v>1</v>
      </c>
    </row>
    <row r="1301" spans="1:17" ht="14.25" thickBot="1" x14ac:dyDescent="0.2">
      <c r="A1301" s="96">
        <v>7731</v>
      </c>
      <c r="B1301" s="96" t="s">
        <v>1430</v>
      </c>
      <c r="C1301" s="96">
        <v>7731</v>
      </c>
      <c r="D1301" s="97" t="s">
        <v>860</v>
      </c>
      <c r="E1301" s="97"/>
      <c r="F1301" s="98" t="s">
        <v>4723</v>
      </c>
      <c r="G1301" s="102" t="s">
        <v>4766</v>
      </c>
      <c r="H1301" s="103" t="s">
        <v>4774</v>
      </c>
      <c r="I1301" s="103" t="s">
        <v>4775</v>
      </c>
      <c r="J1301" s="101"/>
      <c r="K1301" s="101"/>
      <c r="L1301" s="101"/>
      <c r="M1301" s="101"/>
      <c r="N1301" s="101"/>
      <c r="O1301" s="101"/>
      <c r="P1301" s="101"/>
      <c r="Q1301" s="101">
        <v>1</v>
      </c>
    </row>
    <row r="1302" spans="1:17" ht="14.25" thickBot="1" x14ac:dyDescent="0.2">
      <c r="A1302" s="96">
        <v>7800</v>
      </c>
      <c r="B1302" s="96" t="s">
        <v>1969</v>
      </c>
      <c r="C1302" s="96">
        <v>7800</v>
      </c>
      <c r="D1302" s="97" t="s">
        <v>2978</v>
      </c>
      <c r="E1302" s="97"/>
      <c r="F1302" s="98" t="s">
        <v>4776</v>
      </c>
      <c r="G1302" s="102" t="s">
        <v>4777</v>
      </c>
      <c r="H1302" s="103" t="s">
        <v>4778</v>
      </c>
      <c r="I1302" s="103" t="s">
        <v>4779</v>
      </c>
      <c r="J1302" s="101"/>
      <c r="K1302" s="101"/>
      <c r="L1302" s="101"/>
      <c r="M1302" s="101"/>
      <c r="N1302" s="101"/>
      <c r="O1302" s="101"/>
      <c r="P1302" s="101"/>
      <c r="Q1302" s="101">
        <v>1</v>
      </c>
    </row>
    <row r="1303" spans="1:17" ht="14.25" thickBot="1" x14ac:dyDescent="0.2">
      <c r="A1303" s="96">
        <v>7809</v>
      </c>
      <c r="B1303" s="96" t="s">
        <v>2359</v>
      </c>
      <c r="C1303" s="96">
        <v>7809</v>
      </c>
      <c r="D1303" s="97" t="s">
        <v>2978</v>
      </c>
      <c r="E1303" s="97"/>
      <c r="F1303" s="98" t="s">
        <v>4776</v>
      </c>
      <c r="G1303" s="102" t="s">
        <v>4777</v>
      </c>
      <c r="H1303" s="103" t="s">
        <v>4778</v>
      </c>
      <c r="I1303" s="103" t="s">
        <v>4780</v>
      </c>
      <c r="J1303" s="101"/>
      <c r="K1303" s="101"/>
      <c r="L1303" s="101"/>
      <c r="M1303" s="101"/>
      <c r="N1303" s="101"/>
      <c r="O1303" s="101"/>
      <c r="P1303" s="101"/>
      <c r="Q1303" s="101">
        <v>1</v>
      </c>
    </row>
    <row r="1304" spans="1:17" ht="14.25" thickBot="1" x14ac:dyDescent="0.2">
      <c r="A1304" s="96">
        <v>7811</v>
      </c>
      <c r="B1304" s="96" t="s">
        <v>1970</v>
      </c>
      <c r="C1304" s="96">
        <v>7811</v>
      </c>
      <c r="D1304" s="97" t="s">
        <v>2978</v>
      </c>
      <c r="E1304" s="97"/>
      <c r="F1304" s="98" t="s">
        <v>4776</v>
      </c>
      <c r="G1304" s="102" t="s">
        <v>4777</v>
      </c>
      <c r="H1304" s="103" t="s">
        <v>4781</v>
      </c>
      <c r="I1304" s="103" t="s">
        <v>4782</v>
      </c>
      <c r="J1304" s="101"/>
      <c r="K1304" s="101"/>
      <c r="L1304" s="101"/>
      <c r="M1304" s="101"/>
      <c r="N1304" s="101"/>
      <c r="O1304" s="101"/>
      <c r="P1304" s="101"/>
      <c r="Q1304" s="101">
        <v>1</v>
      </c>
    </row>
    <row r="1305" spans="1:17" ht="14.25" thickBot="1" x14ac:dyDescent="0.2">
      <c r="A1305" s="96">
        <v>7812</v>
      </c>
      <c r="B1305" s="96" t="s">
        <v>2360</v>
      </c>
      <c r="C1305" s="96">
        <v>7812</v>
      </c>
      <c r="D1305" s="97" t="s">
        <v>2978</v>
      </c>
      <c r="E1305" s="97"/>
      <c r="F1305" s="98" t="s">
        <v>4776</v>
      </c>
      <c r="G1305" s="102" t="s">
        <v>4777</v>
      </c>
      <c r="H1305" s="103" t="s">
        <v>4781</v>
      </c>
      <c r="I1305" s="103" t="s">
        <v>4783</v>
      </c>
      <c r="J1305" s="101"/>
      <c r="K1305" s="101"/>
      <c r="L1305" s="101"/>
      <c r="M1305" s="101"/>
      <c r="N1305" s="101"/>
      <c r="O1305" s="101"/>
      <c r="P1305" s="101"/>
      <c r="Q1305" s="101">
        <v>1</v>
      </c>
    </row>
    <row r="1306" spans="1:17" ht="14.25" thickBot="1" x14ac:dyDescent="0.2">
      <c r="A1306" s="96">
        <v>7813</v>
      </c>
      <c r="B1306" s="96" t="s">
        <v>2607</v>
      </c>
      <c r="C1306" s="96">
        <v>7813</v>
      </c>
      <c r="D1306" s="97" t="s">
        <v>2978</v>
      </c>
      <c r="E1306" s="97"/>
      <c r="F1306" s="98" t="s">
        <v>4776</v>
      </c>
      <c r="G1306" s="102" t="s">
        <v>4777</v>
      </c>
      <c r="H1306" s="103" t="s">
        <v>4781</v>
      </c>
      <c r="I1306" s="103" t="s">
        <v>4784</v>
      </c>
      <c r="J1306" s="101"/>
      <c r="K1306" s="101"/>
      <c r="L1306" s="101"/>
      <c r="M1306" s="101"/>
      <c r="N1306" s="101"/>
      <c r="O1306" s="101"/>
      <c r="P1306" s="101"/>
      <c r="Q1306" s="101">
        <v>1</v>
      </c>
    </row>
    <row r="1307" spans="1:17" ht="14.25" thickBot="1" x14ac:dyDescent="0.2">
      <c r="A1307" s="96">
        <v>7821</v>
      </c>
      <c r="B1307" s="96" t="s">
        <v>1355</v>
      </c>
      <c r="C1307" s="96">
        <v>7821</v>
      </c>
      <c r="D1307" s="97" t="s">
        <v>2978</v>
      </c>
      <c r="E1307" s="97"/>
      <c r="F1307" s="98" t="s">
        <v>4776</v>
      </c>
      <c r="G1307" s="102" t="s">
        <v>4777</v>
      </c>
      <c r="H1307" s="103" t="s">
        <v>4785</v>
      </c>
      <c r="I1307" s="103" t="s">
        <v>4786</v>
      </c>
      <c r="J1307" s="101"/>
      <c r="K1307" s="101"/>
      <c r="L1307" s="101"/>
      <c r="M1307" s="101"/>
      <c r="N1307" s="101"/>
      <c r="O1307" s="101"/>
      <c r="P1307" s="101"/>
      <c r="Q1307" s="101">
        <v>1</v>
      </c>
    </row>
    <row r="1308" spans="1:17" ht="14.25" thickBot="1" x14ac:dyDescent="0.2">
      <c r="A1308" s="96">
        <v>7831</v>
      </c>
      <c r="B1308" s="96" t="s">
        <v>1431</v>
      </c>
      <c r="C1308" s="96">
        <v>7831</v>
      </c>
      <c r="D1308" s="97" t="s">
        <v>2978</v>
      </c>
      <c r="E1308" s="97"/>
      <c r="F1308" s="98" t="s">
        <v>4776</v>
      </c>
      <c r="G1308" s="102" t="s">
        <v>4777</v>
      </c>
      <c r="H1308" s="103" t="s">
        <v>4787</v>
      </c>
      <c r="I1308" s="103" t="s">
        <v>4788</v>
      </c>
      <c r="J1308" s="101"/>
      <c r="K1308" s="101"/>
      <c r="L1308" s="101"/>
      <c r="M1308" s="101"/>
      <c r="N1308" s="101"/>
      <c r="O1308" s="101"/>
      <c r="P1308" s="101"/>
      <c r="Q1308" s="101">
        <v>1</v>
      </c>
    </row>
    <row r="1309" spans="1:17" ht="14.25" thickBot="1" x14ac:dyDescent="0.2">
      <c r="A1309" s="96">
        <v>7841</v>
      </c>
      <c r="B1309" s="96" t="s">
        <v>1493</v>
      </c>
      <c r="C1309" s="96">
        <v>7841</v>
      </c>
      <c r="D1309" s="97" t="s">
        <v>2978</v>
      </c>
      <c r="E1309" s="97"/>
      <c r="F1309" s="98" t="s">
        <v>4776</v>
      </c>
      <c r="G1309" s="102" t="s">
        <v>4777</v>
      </c>
      <c r="H1309" s="103" t="s">
        <v>4789</v>
      </c>
      <c r="I1309" s="103" t="s">
        <v>4790</v>
      </c>
      <c r="J1309" s="101"/>
      <c r="K1309" s="101"/>
      <c r="L1309" s="101"/>
      <c r="M1309" s="101"/>
      <c r="N1309" s="101"/>
      <c r="O1309" s="101"/>
      <c r="P1309" s="101"/>
      <c r="Q1309" s="101">
        <v>1</v>
      </c>
    </row>
    <row r="1310" spans="1:17" ht="14.25" thickBot="1" x14ac:dyDescent="0.2">
      <c r="A1310" s="96">
        <v>7851</v>
      </c>
      <c r="B1310" s="96" t="s">
        <v>1539</v>
      </c>
      <c r="C1310" s="96">
        <v>7851</v>
      </c>
      <c r="D1310" s="97" t="s">
        <v>856</v>
      </c>
      <c r="E1310" s="97"/>
      <c r="F1310" s="98" t="s">
        <v>4776</v>
      </c>
      <c r="G1310" s="102" t="s">
        <v>4777</v>
      </c>
      <c r="H1310" s="103" t="s">
        <v>4791</v>
      </c>
      <c r="I1310" s="103" t="s">
        <v>4792</v>
      </c>
      <c r="J1310" s="101"/>
      <c r="K1310" s="101"/>
      <c r="L1310" s="101"/>
      <c r="M1310" s="101"/>
      <c r="N1310" s="101"/>
      <c r="O1310" s="101"/>
      <c r="P1310" s="101"/>
      <c r="Q1310" s="101">
        <v>1</v>
      </c>
    </row>
    <row r="1311" spans="1:17" ht="14.25" thickBot="1" x14ac:dyDescent="0.2">
      <c r="A1311" s="96">
        <v>7891</v>
      </c>
      <c r="B1311" s="96" t="s">
        <v>1971</v>
      </c>
      <c r="C1311" s="96">
        <v>7891</v>
      </c>
      <c r="D1311" s="97" t="s">
        <v>856</v>
      </c>
      <c r="E1311" s="97"/>
      <c r="F1311" s="98" t="s">
        <v>4776</v>
      </c>
      <c r="G1311" s="102" t="s">
        <v>4777</v>
      </c>
      <c r="H1311" s="103" t="s">
        <v>4793</v>
      </c>
      <c r="I1311" s="103" t="s">
        <v>4794</v>
      </c>
      <c r="J1311" s="101"/>
      <c r="K1311" s="101"/>
      <c r="L1311" s="101"/>
      <c r="M1311" s="101"/>
      <c r="N1311" s="101"/>
      <c r="O1311" s="101"/>
      <c r="P1311" s="101"/>
      <c r="Q1311" s="101">
        <v>1</v>
      </c>
    </row>
    <row r="1312" spans="1:17" ht="14.25" thickBot="1" x14ac:dyDescent="0.2">
      <c r="A1312" s="96">
        <v>7892</v>
      </c>
      <c r="B1312" s="96" t="s">
        <v>2361</v>
      </c>
      <c r="C1312" s="96">
        <v>7892</v>
      </c>
      <c r="D1312" s="97" t="s">
        <v>721</v>
      </c>
      <c r="E1312" s="97"/>
      <c r="F1312" s="98" t="s">
        <v>4776</v>
      </c>
      <c r="G1312" s="102" t="s">
        <v>4777</v>
      </c>
      <c r="H1312" s="103" t="s">
        <v>4793</v>
      </c>
      <c r="I1312" s="103" t="s">
        <v>4795</v>
      </c>
      <c r="J1312" s="101"/>
      <c r="K1312" s="101"/>
      <c r="L1312" s="101"/>
      <c r="M1312" s="101"/>
      <c r="N1312" s="101"/>
      <c r="O1312" s="101"/>
      <c r="P1312" s="101"/>
      <c r="Q1312" s="101">
        <v>1</v>
      </c>
    </row>
    <row r="1313" spans="1:17" ht="14.25" thickBot="1" x14ac:dyDescent="0.2">
      <c r="A1313" s="96">
        <v>7893</v>
      </c>
      <c r="B1313" s="96" t="s">
        <v>2608</v>
      </c>
      <c r="C1313" s="96">
        <v>7893</v>
      </c>
      <c r="D1313" s="97" t="s">
        <v>721</v>
      </c>
      <c r="E1313" s="97"/>
      <c r="F1313" s="98" t="s">
        <v>4776</v>
      </c>
      <c r="G1313" s="102" t="s">
        <v>4777</v>
      </c>
      <c r="H1313" s="103" t="s">
        <v>4793</v>
      </c>
      <c r="I1313" s="103" t="s">
        <v>4796</v>
      </c>
      <c r="J1313" s="101"/>
      <c r="K1313" s="101"/>
      <c r="L1313" s="101"/>
      <c r="M1313" s="101"/>
      <c r="N1313" s="101"/>
      <c r="O1313" s="101"/>
      <c r="P1313" s="101"/>
      <c r="Q1313" s="101">
        <v>1</v>
      </c>
    </row>
    <row r="1314" spans="1:17" ht="14.25" thickBot="1" x14ac:dyDescent="0.2">
      <c r="A1314" s="96">
        <v>7894</v>
      </c>
      <c r="B1314" s="96" t="s">
        <v>2746</v>
      </c>
      <c r="C1314" s="96">
        <v>7894</v>
      </c>
      <c r="D1314" s="97" t="s">
        <v>721</v>
      </c>
      <c r="E1314" s="97"/>
      <c r="F1314" s="98" t="s">
        <v>4776</v>
      </c>
      <c r="G1314" s="102" t="s">
        <v>4777</v>
      </c>
      <c r="H1314" s="103" t="s">
        <v>4793</v>
      </c>
      <c r="I1314" s="103" t="s">
        <v>4797</v>
      </c>
      <c r="J1314" s="101"/>
      <c r="K1314" s="101"/>
      <c r="L1314" s="101"/>
      <c r="M1314" s="101"/>
      <c r="N1314" s="101"/>
      <c r="O1314" s="101"/>
      <c r="P1314" s="101"/>
      <c r="Q1314" s="101">
        <v>1</v>
      </c>
    </row>
    <row r="1315" spans="1:17" ht="14.25" thickBot="1" x14ac:dyDescent="0.2">
      <c r="A1315" s="96">
        <v>7899</v>
      </c>
      <c r="B1315" s="96" t="s">
        <v>2832</v>
      </c>
      <c r="C1315" s="96">
        <v>7899</v>
      </c>
      <c r="D1315" s="97" t="s">
        <v>856</v>
      </c>
      <c r="E1315" s="97"/>
      <c r="F1315" s="98" t="s">
        <v>4776</v>
      </c>
      <c r="G1315" s="102" t="s">
        <v>4777</v>
      </c>
      <c r="H1315" s="103" t="s">
        <v>4793</v>
      </c>
      <c r="I1315" s="103" t="s">
        <v>4798</v>
      </c>
      <c r="J1315" s="101"/>
      <c r="K1315" s="101"/>
      <c r="L1315" s="101"/>
      <c r="M1315" s="101"/>
      <c r="N1315" s="101"/>
      <c r="O1315" s="101"/>
      <c r="P1315" s="101"/>
      <c r="Q1315" s="101">
        <v>1</v>
      </c>
    </row>
    <row r="1316" spans="1:17" ht="14.25" thickBot="1" x14ac:dyDescent="0.2">
      <c r="A1316" s="96">
        <v>7900</v>
      </c>
      <c r="B1316" s="96" t="s">
        <v>1972</v>
      </c>
      <c r="C1316" s="96">
        <v>7900</v>
      </c>
      <c r="D1316" s="97" t="s">
        <v>746</v>
      </c>
      <c r="E1316" s="97"/>
      <c r="F1316" s="98" t="s">
        <v>4776</v>
      </c>
      <c r="G1316" s="102" t="s">
        <v>4799</v>
      </c>
      <c r="H1316" s="103" t="s">
        <v>4800</v>
      </c>
      <c r="I1316" s="103" t="s">
        <v>4801</v>
      </c>
      <c r="J1316" s="101"/>
      <c r="K1316" s="101"/>
      <c r="L1316" s="101"/>
      <c r="M1316" s="101"/>
      <c r="N1316" s="101"/>
      <c r="O1316" s="101"/>
      <c r="P1316" s="101"/>
      <c r="Q1316" s="101">
        <v>1</v>
      </c>
    </row>
    <row r="1317" spans="1:17" ht="14.25" thickBot="1" x14ac:dyDescent="0.2">
      <c r="A1317" s="96">
        <v>7909</v>
      </c>
      <c r="B1317" s="96" t="s">
        <v>2362</v>
      </c>
      <c r="C1317" s="96">
        <v>7909</v>
      </c>
      <c r="D1317" s="97" t="s">
        <v>746</v>
      </c>
      <c r="E1317" s="97"/>
      <c r="F1317" s="98" t="s">
        <v>4776</v>
      </c>
      <c r="G1317" s="102" t="s">
        <v>4799</v>
      </c>
      <c r="H1317" s="103" t="s">
        <v>4800</v>
      </c>
      <c r="I1317" s="103" t="s">
        <v>4802</v>
      </c>
      <c r="J1317" s="101"/>
      <c r="K1317" s="101"/>
      <c r="L1317" s="101"/>
      <c r="M1317" s="101"/>
      <c r="N1317" s="101"/>
      <c r="O1317" s="101"/>
      <c r="P1317" s="101"/>
      <c r="Q1317" s="101">
        <v>1</v>
      </c>
    </row>
    <row r="1318" spans="1:17" ht="14.25" thickBot="1" x14ac:dyDescent="0.2">
      <c r="A1318" s="96">
        <v>7911</v>
      </c>
      <c r="B1318" s="96" t="s">
        <v>1973</v>
      </c>
      <c r="C1318" s="96">
        <v>7911</v>
      </c>
      <c r="D1318" s="97" t="s">
        <v>2978</v>
      </c>
      <c r="E1318" s="97"/>
      <c r="F1318" s="98" t="s">
        <v>4776</v>
      </c>
      <c r="G1318" s="99" t="s">
        <v>4799</v>
      </c>
      <c r="H1318" s="100" t="s">
        <v>4803</v>
      </c>
      <c r="I1318" s="100" t="s">
        <v>4804</v>
      </c>
      <c r="J1318" s="101"/>
      <c r="K1318" s="101"/>
      <c r="L1318" s="101"/>
      <c r="M1318" s="101"/>
      <c r="N1318" s="101"/>
      <c r="O1318" s="101"/>
      <c r="P1318" s="101"/>
      <c r="Q1318" s="101">
        <v>1</v>
      </c>
    </row>
    <row r="1319" spans="1:17" ht="14.25" thickBot="1" x14ac:dyDescent="0.2">
      <c r="A1319" s="96">
        <v>7912</v>
      </c>
      <c r="B1319" s="96" t="s">
        <v>2363</v>
      </c>
      <c r="C1319" s="96">
        <v>7912</v>
      </c>
      <c r="D1319" s="97" t="s">
        <v>2978</v>
      </c>
      <c r="E1319" s="97"/>
      <c r="F1319" s="98" t="s">
        <v>4776</v>
      </c>
      <c r="G1319" s="102" t="s">
        <v>4799</v>
      </c>
      <c r="H1319" s="103" t="s">
        <v>4803</v>
      </c>
      <c r="I1319" s="103" t="s">
        <v>4805</v>
      </c>
      <c r="J1319" s="101"/>
      <c r="K1319" s="101"/>
      <c r="L1319" s="101"/>
      <c r="M1319" s="101"/>
      <c r="N1319" s="101"/>
      <c r="O1319" s="101"/>
      <c r="P1319" s="101"/>
      <c r="Q1319" s="101">
        <v>1</v>
      </c>
    </row>
    <row r="1320" spans="1:17" ht="14.25" thickBot="1" x14ac:dyDescent="0.2">
      <c r="A1320" s="96">
        <v>7921</v>
      </c>
      <c r="B1320" s="96" t="s">
        <v>1974</v>
      </c>
      <c r="C1320" s="96">
        <v>7921</v>
      </c>
      <c r="D1320" s="97" t="s">
        <v>721</v>
      </c>
      <c r="E1320" s="97"/>
      <c r="F1320" s="98" t="s">
        <v>4776</v>
      </c>
      <c r="G1320" s="102" t="s">
        <v>4799</v>
      </c>
      <c r="H1320" s="103" t="s">
        <v>4806</v>
      </c>
      <c r="I1320" s="103" t="s">
        <v>4807</v>
      </c>
      <c r="J1320" s="101"/>
      <c r="K1320" s="101"/>
      <c r="L1320" s="101"/>
      <c r="M1320" s="101"/>
      <c r="N1320" s="101"/>
      <c r="O1320" s="101"/>
      <c r="P1320" s="101"/>
      <c r="Q1320" s="101">
        <v>1</v>
      </c>
    </row>
    <row r="1321" spans="1:17" ht="14.25" thickBot="1" x14ac:dyDescent="0.2">
      <c r="A1321" s="96">
        <v>7922</v>
      </c>
      <c r="B1321" s="96" t="s">
        <v>2364</v>
      </c>
      <c r="C1321" s="96">
        <v>7922</v>
      </c>
      <c r="D1321" s="97" t="s">
        <v>721</v>
      </c>
      <c r="E1321" s="97"/>
      <c r="F1321" s="98" t="s">
        <v>4776</v>
      </c>
      <c r="G1321" s="102" t="s">
        <v>4799</v>
      </c>
      <c r="H1321" s="103" t="s">
        <v>4806</v>
      </c>
      <c r="I1321" s="103" t="s">
        <v>4808</v>
      </c>
      <c r="J1321" s="101"/>
      <c r="K1321" s="101"/>
      <c r="L1321" s="101"/>
      <c r="M1321" s="101"/>
      <c r="N1321" s="101"/>
      <c r="O1321" s="101"/>
      <c r="P1321" s="101"/>
      <c r="Q1321" s="101">
        <v>1</v>
      </c>
    </row>
    <row r="1322" spans="1:17" ht="14.25" thickBot="1" x14ac:dyDescent="0.2">
      <c r="A1322" s="96">
        <v>7931</v>
      </c>
      <c r="B1322" s="96" t="s">
        <v>1432</v>
      </c>
      <c r="C1322" s="96">
        <v>7931</v>
      </c>
      <c r="D1322" s="97" t="s">
        <v>721</v>
      </c>
      <c r="E1322" s="97"/>
      <c r="F1322" s="98" t="s">
        <v>4776</v>
      </c>
      <c r="G1322" s="102" t="s">
        <v>4799</v>
      </c>
      <c r="H1322" s="103" t="s">
        <v>4809</v>
      </c>
      <c r="I1322" s="103" t="s">
        <v>4810</v>
      </c>
      <c r="J1322" s="101"/>
      <c r="K1322" s="101"/>
      <c r="L1322" s="101"/>
      <c r="M1322" s="101"/>
      <c r="N1322" s="101"/>
      <c r="O1322" s="101"/>
      <c r="P1322" s="101"/>
      <c r="Q1322" s="101">
        <v>1</v>
      </c>
    </row>
    <row r="1323" spans="1:17" ht="14.25" thickBot="1" x14ac:dyDescent="0.2">
      <c r="A1323" s="96">
        <v>7941</v>
      </c>
      <c r="B1323" s="96" t="s">
        <v>1494</v>
      </c>
      <c r="C1323" s="96">
        <v>7941</v>
      </c>
      <c r="D1323" s="97" t="s">
        <v>721</v>
      </c>
      <c r="E1323" s="97"/>
      <c r="F1323" s="98" t="s">
        <v>4776</v>
      </c>
      <c r="G1323" s="102" t="s">
        <v>4799</v>
      </c>
      <c r="H1323" s="103" t="s">
        <v>4811</v>
      </c>
      <c r="I1323" s="103" t="s">
        <v>4812</v>
      </c>
      <c r="J1323" s="101"/>
      <c r="K1323" s="101"/>
      <c r="L1323" s="101"/>
      <c r="M1323" s="101"/>
      <c r="N1323" s="101"/>
      <c r="O1323" s="101"/>
      <c r="P1323" s="101"/>
      <c r="Q1323" s="101">
        <v>1</v>
      </c>
    </row>
    <row r="1324" spans="1:17" ht="14.25" thickBot="1" x14ac:dyDescent="0.2">
      <c r="A1324" s="96">
        <v>7951</v>
      </c>
      <c r="B1324" s="96" t="s">
        <v>1975</v>
      </c>
      <c r="C1324" s="96">
        <v>7951</v>
      </c>
      <c r="D1324" s="97" t="s">
        <v>860</v>
      </c>
      <c r="E1324" s="97"/>
      <c r="F1324" s="98" t="s">
        <v>4776</v>
      </c>
      <c r="G1324" s="102" t="s">
        <v>4799</v>
      </c>
      <c r="H1324" s="103" t="s">
        <v>4813</v>
      </c>
      <c r="I1324" s="103" t="s">
        <v>4814</v>
      </c>
      <c r="J1324" s="101"/>
      <c r="K1324" s="101"/>
      <c r="L1324" s="101"/>
      <c r="M1324" s="101"/>
      <c r="N1324" s="101"/>
      <c r="O1324" s="101"/>
      <c r="P1324" s="101"/>
      <c r="Q1324" s="101">
        <v>1</v>
      </c>
    </row>
    <row r="1325" spans="1:17" ht="14.25" thickBot="1" x14ac:dyDescent="0.2">
      <c r="A1325" s="96">
        <v>7952</v>
      </c>
      <c r="B1325" s="96" t="s">
        <v>2365</v>
      </c>
      <c r="C1325" s="96">
        <v>7952</v>
      </c>
      <c r="D1325" s="97" t="s">
        <v>860</v>
      </c>
      <c r="E1325" s="97"/>
      <c r="F1325" s="98" t="s">
        <v>4776</v>
      </c>
      <c r="G1325" s="102" t="s">
        <v>4799</v>
      </c>
      <c r="H1325" s="103" t="s">
        <v>4813</v>
      </c>
      <c r="I1325" s="103" t="s">
        <v>4815</v>
      </c>
      <c r="J1325" s="101"/>
      <c r="K1325" s="101"/>
      <c r="L1325" s="101"/>
      <c r="M1325" s="101"/>
      <c r="N1325" s="101"/>
      <c r="O1325" s="101"/>
      <c r="P1325" s="101"/>
      <c r="Q1325" s="101">
        <v>1</v>
      </c>
    </row>
    <row r="1326" spans="1:17" ht="14.25" thickBot="1" x14ac:dyDescent="0.2">
      <c r="A1326" s="96">
        <v>7961</v>
      </c>
      <c r="B1326" s="96" t="s">
        <v>1976</v>
      </c>
      <c r="C1326" s="96">
        <v>7961</v>
      </c>
      <c r="D1326" s="97" t="s">
        <v>721</v>
      </c>
      <c r="E1326" s="97"/>
      <c r="F1326" s="98" t="s">
        <v>4776</v>
      </c>
      <c r="G1326" s="102" t="s">
        <v>4799</v>
      </c>
      <c r="H1326" s="103" t="s">
        <v>4816</v>
      </c>
      <c r="I1326" s="103" t="s">
        <v>4817</v>
      </c>
      <c r="J1326" s="101"/>
      <c r="K1326" s="101"/>
      <c r="L1326" s="101"/>
      <c r="M1326" s="101"/>
      <c r="N1326" s="101"/>
      <c r="O1326" s="101"/>
      <c r="P1326" s="101"/>
      <c r="Q1326" s="101">
        <v>1</v>
      </c>
    </row>
    <row r="1327" spans="1:17" ht="14.25" thickBot="1" x14ac:dyDescent="0.2">
      <c r="A1327" s="96">
        <v>7962</v>
      </c>
      <c r="B1327" s="96" t="s">
        <v>2366</v>
      </c>
      <c r="C1327" s="96">
        <v>7962</v>
      </c>
      <c r="D1327" s="97" t="s">
        <v>721</v>
      </c>
      <c r="E1327" s="97"/>
      <c r="F1327" s="98" t="s">
        <v>4776</v>
      </c>
      <c r="G1327" s="102" t="s">
        <v>4799</v>
      </c>
      <c r="H1327" s="103" t="s">
        <v>4816</v>
      </c>
      <c r="I1327" s="103" t="s">
        <v>4818</v>
      </c>
      <c r="J1327" s="101"/>
      <c r="K1327" s="101"/>
      <c r="L1327" s="101"/>
      <c r="M1327" s="101"/>
      <c r="N1327" s="101"/>
      <c r="O1327" s="101"/>
      <c r="P1327" s="101"/>
      <c r="Q1327" s="101">
        <v>1</v>
      </c>
    </row>
    <row r="1328" spans="1:17" ht="14.25" thickBot="1" x14ac:dyDescent="0.2">
      <c r="A1328" s="96">
        <v>7963</v>
      </c>
      <c r="B1328" s="96" t="s">
        <v>2609</v>
      </c>
      <c r="C1328" s="96">
        <v>7963</v>
      </c>
      <c r="D1328" s="97" t="s">
        <v>721</v>
      </c>
      <c r="E1328" s="97"/>
      <c r="F1328" s="98" t="s">
        <v>4776</v>
      </c>
      <c r="G1328" s="99" t="s">
        <v>4799</v>
      </c>
      <c r="H1328" s="100" t="s">
        <v>4816</v>
      </c>
      <c r="I1328" s="100" t="s">
        <v>4819</v>
      </c>
      <c r="J1328" s="101"/>
      <c r="K1328" s="101"/>
      <c r="L1328" s="101"/>
      <c r="M1328" s="101"/>
      <c r="N1328" s="101"/>
      <c r="O1328" s="101"/>
      <c r="P1328" s="101"/>
      <c r="Q1328" s="101">
        <v>1</v>
      </c>
    </row>
    <row r="1329" spans="1:17" ht="14.25" thickBot="1" x14ac:dyDescent="0.2">
      <c r="A1329" s="96">
        <v>7991</v>
      </c>
      <c r="B1329" s="96" t="s">
        <v>1977</v>
      </c>
      <c r="C1329" s="96">
        <v>7991</v>
      </c>
      <c r="D1329" s="97" t="s">
        <v>860</v>
      </c>
      <c r="E1329" s="97"/>
      <c r="F1329" s="98" t="s">
        <v>4776</v>
      </c>
      <c r="G1329" s="102" t="s">
        <v>4799</v>
      </c>
      <c r="H1329" s="103" t="s">
        <v>4820</v>
      </c>
      <c r="I1329" s="103" t="s">
        <v>4821</v>
      </c>
      <c r="J1329" s="101"/>
      <c r="K1329" s="101"/>
      <c r="L1329" s="101"/>
      <c r="M1329" s="101"/>
      <c r="N1329" s="101"/>
      <c r="O1329" s="101"/>
      <c r="P1329" s="101"/>
      <c r="Q1329" s="101">
        <v>1</v>
      </c>
    </row>
    <row r="1330" spans="1:17" ht="14.25" thickBot="1" x14ac:dyDescent="0.2">
      <c r="A1330" s="96">
        <v>7992</v>
      </c>
      <c r="B1330" s="96" t="s">
        <v>2367</v>
      </c>
      <c r="C1330" s="96">
        <v>7992</v>
      </c>
      <c r="D1330" s="97" t="s">
        <v>721</v>
      </c>
      <c r="E1330" s="97"/>
      <c r="F1330" s="98" t="s">
        <v>4776</v>
      </c>
      <c r="G1330" s="102" t="s">
        <v>4799</v>
      </c>
      <c r="H1330" s="103" t="s">
        <v>4820</v>
      </c>
      <c r="I1330" s="103" t="s">
        <v>4822</v>
      </c>
      <c r="J1330" s="101"/>
      <c r="K1330" s="101"/>
      <c r="L1330" s="101"/>
      <c r="M1330" s="101"/>
      <c r="N1330" s="101"/>
      <c r="O1330" s="101"/>
      <c r="P1330" s="101"/>
      <c r="Q1330" s="101">
        <v>1</v>
      </c>
    </row>
    <row r="1331" spans="1:17" ht="14.25" thickBot="1" x14ac:dyDescent="0.2">
      <c r="A1331" s="96">
        <v>7993</v>
      </c>
      <c r="B1331" s="96" t="s">
        <v>2610</v>
      </c>
      <c r="C1331" s="96">
        <v>7993</v>
      </c>
      <c r="D1331" s="97" t="s">
        <v>721</v>
      </c>
      <c r="E1331" s="97"/>
      <c r="F1331" s="98" t="s">
        <v>4776</v>
      </c>
      <c r="G1331" s="102" t="s">
        <v>4799</v>
      </c>
      <c r="H1331" s="103" t="s">
        <v>4820</v>
      </c>
      <c r="I1331" s="103" t="s">
        <v>4823</v>
      </c>
      <c r="J1331" s="101"/>
      <c r="K1331" s="101"/>
      <c r="L1331" s="101"/>
      <c r="M1331" s="101"/>
      <c r="N1331" s="101"/>
      <c r="O1331" s="101"/>
      <c r="P1331" s="101"/>
      <c r="Q1331" s="101">
        <v>1</v>
      </c>
    </row>
    <row r="1332" spans="1:17" ht="14.25" thickBot="1" x14ac:dyDescent="0.2">
      <c r="A1332" s="96">
        <v>7999</v>
      </c>
      <c r="B1332" s="96" t="s">
        <v>2747</v>
      </c>
      <c r="C1332" s="96">
        <v>7999</v>
      </c>
      <c r="D1332" s="97" t="s">
        <v>856</v>
      </c>
      <c r="E1332" s="97"/>
      <c r="F1332" s="98" t="s">
        <v>4776</v>
      </c>
      <c r="G1332" s="102" t="s">
        <v>4799</v>
      </c>
      <c r="H1332" s="103" t="s">
        <v>4820</v>
      </c>
      <c r="I1332" s="103" t="s">
        <v>4824</v>
      </c>
      <c r="J1332" s="101"/>
      <c r="K1332" s="101"/>
      <c r="L1332" s="101"/>
      <c r="M1332" s="101"/>
      <c r="N1332" s="101"/>
      <c r="O1332" s="101"/>
      <c r="P1332" s="101"/>
      <c r="Q1332" s="101">
        <v>1</v>
      </c>
    </row>
    <row r="1333" spans="1:17" ht="14.25" thickBot="1" x14ac:dyDescent="0.2">
      <c r="A1333" s="96">
        <v>8000</v>
      </c>
      <c r="B1333" s="96" t="s">
        <v>1978</v>
      </c>
      <c r="C1333" s="96">
        <v>8000</v>
      </c>
      <c r="D1333" s="97" t="s">
        <v>721</v>
      </c>
      <c r="E1333" s="97"/>
      <c r="F1333" s="98" t="s">
        <v>4776</v>
      </c>
      <c r="G1333" s="102" t="s">
        <v>4825</v>
      </c>
      <c r="H1333" s="103" t="s">
        <v>4826</v>
      </c>
      <c r="I1333" s="103" t="s">
        <v>4827</v>
      </c>
      <c r="J1333" s="101"/>
      <c r="K1333" s="101"/>
      <c r="L1333" s="101"/>
      <c r="M1333" s="101"/>
      <c r="N1333" s="101"/>
      <c r="O1333" s="101"/>
      <c r="P1333" s="101"/>
      <c r="Q1333" s="101">
        <v>0</v>
      </c>
    </row>
    <row r="1334" spans="1:17" ht="14.25" thickBot="1" x14ac:dyDescent="0.2">
      <c r="A1334" s="96">
        <v>8009</v>
      </c>
      <c r="B1334" s="96" t="s">
        <v>2368</v>
      </c>
      <c r="C1334" s="96">
        <v>8009</v>
      </c>
      <c r="D1334" s="97" t="s">
        <v>721</v>
      </c>
      <c r="E1334" s="97"/>
      <c r="F1334" s="98" t="s">
        <v>4776</v>
      </c>
      <c r="G1334" s="102" t="s">
        <v>4825</v>
      </c>
      <c r="H1334" s="103" t="s">
        <v>4826</v>
      </c>
      <c r="I1334" s="103" t="s">
        <v>4828</v>
      </c>
      <c r="J1334" s="101"/>
      <c r="K1334" s="101"/>
      <c r="L1334" s="101"/>
      <c r="M1334" s="101"/>
      <c r="N1334" s="101"/>
      <c r="O1334" s="101"/>
      <c r="P1334" s="101"/>
      <c r="Q1334" s="101">
        <v>0</v>
      </c>
    </row>
    <row r="1335" spans="1:17" ht="14.25" thickBot="1" x14ac:dyDescent="0.2">
      <c r="A1335" s="96">
        <v>8011</v>
      </c>
      <c r="B1335" s="96" t="s">
        <v>1267</v>
      </c>
      <c r="C1335" s="96">
        <v>8011</v>
      </c>
      <c r="D1335" s="97" t="s">
        <v>860</v>
      </c>
      <c r="E1335" s="97"/>
      <c r="F1335" s="98" t="s">
        <v>4776</v>
      </c>
      <c r="G1335" s="102" t="s">
        <v>4825</v>
      </c>
      <c r="H1335" s="103" t="s">
        <v>4829</v>
      </c>
      <c r="I1335" s="103" t="s">
        <v>4830</v>
      </c>
      <c r="J1335" s="101"/>
      <c r="K1335" s="101"/>
      <c r="L1335" s="101"/>
      <c r="M1335" s="101"/>
      <c r="N1335" s="101"/>
      <c r="O1335" s="101"/>
      <c r="P1335" s="101"/>
      <c r="Q1335" s="101">
        <v>1</v>
      </c>
    </row>
    <row r="1336" spans="1:17" ht="14.25" thickBot="1" x14ac:dyDescent="0.2">
      <c r="A1336" s="96">
        <v>8021</v>
      </c>
      <c r="B1336" s="96" t="s">
        <v>1979</v>
      </c>
      <c r="C1336" s="96">
        <v>8021</v>
      </c>
      <c r="D1336" s="97" t="s">
        <v>860</v>
      </c>
      <c r="E1336" s="97"/>
      <c r="F1336" s="98" t="s">
        <v>4776</v>
      </c>
      <c r="G1336" s="102" t="s">
        <v>4825</v>
      </c>
      <c r="H1336" s="103" t="s">
        <v>4831</v>
      </c>
      <c r="I1336" s="103" t="s">
        <v>4832</v>
      </c>
      <c r="J1336" s="101"/>
      <c r="K1336" s="101"/>
      <c r="L1336" s="101"/>
      <c r="M1336" s="101"/>
      <c r="N1336" s="101"/>
      <c r="O1336" s="101"/>
      <c r="P1336" s="101"/>
      <c r="Q1336" s="101">
        <v>0</v>
      </c>
    </row>
    <row r="1337" spans="1:17" ht="14.25" thickBot="1" x14ac:dyDescent="0.2">
      <c r="A1337" s="96">
        <v>8022</v>
      </c>
      <c r="B1337" s="96" t="s">
        <v>2369</v>
      </c>
      <c r="C1337" s="96">
        <v>8022</v>
      </c>
      <c r="D1337" s="97" t="s">
        <v>860</v>
      </c>
      <c r="E1337" s="97"/>
      <c r="F1337" s="98" t="s">
        <v>4776</v>
      </c>
      <c r="G1337" s="102" t="s">
        <v>4825</v>
      </c>
      <c r="H1337" s="103" t="s">
        <v>4831</v>
      </c>
      <c r="I1337" s="103" t="s">
        <v>4833</v>
      </c>
      <c r="J1337" s="101"/>
      <c r="K1337" s="101"/>
      <c r="L1337" s="101"/>
      <c r="M1337" s="101"/>
      <c r="N1337" s="101"/>
      <c r="O1337" s="101"/>
      <c r="P1337" s="101"/>
      <c r="Q1337" s="101">
        <v>0</v>
      </c>
    </row>
    <row r="1338" spans="1:17" ht="14.25" thickBot="1" x14ac:dyDescent="0.2">
      <c r="A1338" s="96">
        <v>8023</v>
      </c>
      <c r="B1338" s="96" t="s">
        <v>2611</v>
      </c>
      <c r="C1338" s="96">
        <v>8023</v>
      </c>
      <c r="D1338" s="97" t="s">
        <v>721</v>
      </c>
      <c r="E1338" s="97"/>
      <c r="F1338" s="98" t="s">
        <v>4776</v>
      </c>
      <c r="G1338" s="99" t="s">
        <v>4825</v>
      </c>
      <c r="H1338" s="100" t="s">
        <v>4831</v>
      </c>
      <c r="I1338" s="100" t="s">
        <v>4834</v>
      </c>
      <c r="J1338" s="101"/>
      <c r="K1338" s="101"/>
      <c r="L1338" s="101"/>
      <c r="M1338" s="101"/>
      <c r="N1338" s="101"/>
      <c r="O1338" s="101"/>
      <c r="P1338" s="101"/>
      <c r="Q1338" s="101">
        <v>0</v>
      </c>
    </row>
    <row r="1339" spans="1:17" ht="14.25" thickBot="1" x14ac:dyDescent="0.2">
      <c r="A1339" s="96">
        <v>8024</v>
      </c>
      <c r="B1339" s="96" t="s">
        <v>2748</v>
      </c>
      <c r="C1339" s="96">
        <v>8024</v>
      </c>
      <c r="D1339" s="97" t="s">
        <v>721</v>
      </c>
      <c r="E1339" s="97"/>
      <c r="F1339" s="98" t="s">
        <v>4776</v>
      </c>
      <c r="G1339" s="102" t="s">
        <v>4825</v>
      </c>
      <c r="H1339" s="103" t="s">
        <v>4831</v>
      </c>
      <c r="I1339" s="103" t="s">
        <v>4835</v>
      </c>
      <c r="J1339" s="101"/>
      <c r="K1339" s="101"/>
      <c r="L1339" s="101"/>
      <c r="M1339" s="101"/>
      <c r="N1339" s="101"/>
      <c r="O1339" s="101"/>
      <c r="P1339" s="101"/>
      <c r="Q1339" s="101">
        <v>0</v>
      </c>
    </row>
    <row r="1340" spans="1:17" ht="14.25" thickBot="1" x14ac:dyDescent="0.2">
      <c r="A1340" s="96">
        <v>8025</v>
      </c>
      <c r="B1340" s="96" t="s">
        <v>2833</v>
      </c>
      <c r="C1340" s="96">
        <v>8025</v>
      </c>
      <c r="D1340" s="97" t="s">
        <v>721</v>
      </c>
      <c r="E1340" s="97"/>
      <c r="F1340" s="98" t="s">
        <v>4776</v>
      </c>
      <c r="G1340" s="102" t="s">
        <v>4825</v>
      </c>
      <c r="H1340" s="103" t="s">
        <v>4831</v>
      </c>
      <c r="I1340" s="103" t="s">
        <v>4836</v>
      </c>
      <c r="J1340" s="101"/>
      <c r="K1340" s="101"/>
      <c r="L1340" s="101"/>
      <c r="M1340" s="101"/>
      <c r="N1340" s="101"/>
      <c r="O1340" s="101"/>
      <c r="P1340" s="101"/>
      <c r="Q1340" s="101">
        <v>0</v>
      </c>
    </row>
    <row r="1341" spans="1:17" ht="14.25" thickBot="1" x14ac:dyDescent="0.2">
      <c r="A1341" s="96">
        <v>8031</v>
      </c>
      <c r="B1341" s="96" t="s">
        <v>1980</v>
      </c>
      <c r="C1341" s="96">
        <v>8031</v>
      </c>
      <c r="D1341" s="97" t="s">
        <v>721</v>
      </c>
      <c r="E1341" s="97"/>
      <c r="F1341" s="98" t="s">
        <v>4776</v>
      </c>
      <c r="G1341" s="102" t="s">
        <v>4825</v>
      </c>
      <c r="H1341" s="103" t="s">
        <v>4837</v>
      </c>
      <c r="I1341" s="103" t="s">
        <v>4838</v>
      </c>
      <c r="J1341" s="101"/>
      <c r="K1341" s="101"/>
      <c r="L1341" s="101"/>
      <c r="M1341" s="101"/>
      <c r="N1341" s="101"/>
      <c r="O1341" s="101"/>
      <c r="P1341" s="101"/>
      <c r="Q1341" s="101">
        <v>0</v>
      </c>
    </row>
    <row r="1342" spans="1:17" ht="14.25" thickBot="1" x14ac:dyDescent="0.2">
      <c r="A1342" s="96">
        <v>8032</v>
      </c>
      <c r="B1342" s="96" t="s">
        <v>2370</v>
      </c>
      <c r="C1342" s="96">
        <v>8032</v>
      </c>
      <c r="D1342" s="97" t="s">
        <v>860</v>
      </c>
      <c r="E1342" s="97"/>
      <c r="F1342" s="98" t="s">
        <v>4776</v>
      </c>
      <c r="G1342" s="102" t="s">
        <v>4825</v>
      </c>
      <c r="H1342" s="103" t="s">
        <v>4837</v>
      </c>
      <c r="I1342" s="103" t="s">
        <v>4839</v>
      </c>
      <c r="J1342" s="101"/>
      <c r="K1342" s="101"/>
      <c r="L1342" s="101"/>
      <c r="M1342" s="101"/>
      <c r="N1342" s="101"/>
      <c r="O1342" s="101"/>
      <c r="P1342" s="101"/>
      <c r="Q1342" s="101">
        <v>0</v>
      </c>
    </row>
    <row r="1343" spans="1:17" ht="14.25" thickBot="1" x14ac:dyDescent="0.2">
      <c r="A1343" s="96">
        <v>8033</v>
      </c>
      <c r="B1343" s="96" t="s">
        <v>2612</v>
      </c>
      <c r="C1343" s="96">
        <v>8033</v>
      </c>
      <c r="D1343" s="97" t="s">
        <v>721</v>
      </c>
      <c r="E1343" s="97"/>
      <c r="F1343" s="98" t="s">
        <v>4776</v>
      </c>
      <c r="G1343" s="102" t="s">
        <v>4825</v>
      </c>
      <c r="H1343" s="103" t="s">
        <v>4837</v>
      </c>
      <c r="I1343" s="103" t="s">
        <v>4840</v>
      </c>
      <c r="J1343" s="101"/>
      <c r="K1343" s="101"/>
      <c r="L1343" s="101"/>
      <c r="M1343" s="101"/>
      <c r="N1343" s="101"/>
      <c r="O1343" s="101"/>
      <c r="P1343" s="101"/>
      <c r="Q1343" s="101">
        <v>0</v>
      </c>
    </row>
    <row r="1344" spans="1:17" ht="14.25" thickBot="1" x14ac:dyDescent="0.2">
      <c r="A1344" s="96">
        <v>8034</v>
      </c>
      <c r="B1344" s="96" t="s">
        <v>2749</v>
      </c>
      <c r="C1344" s="96">
        <v>8034</v>
      </c>
      <c r="D1344" s="97" t="s">
        <v>721</v>
      </c>
      <c r="E1344" s="97"/>
      <c r="F1344" s="98" t="s">
        <v>4776</v>
      </c>
      <c r="G1344" s="102" t="s">
        <v>4825</v>
      </c>
      <c r="H1344" s="103" t="s">
        <v>4837</v>
      </c>
      <c r="I1344" s="103" t="s">
        <v>4841</v>
      </c>
      <c r="J1344" s="101"/>
      <c r="K1344" s="101"/>
      <c r="L1344" s="101"/>
      <c r="M1344" s="101"/>
      <c r="N1344" s="101"/>
      <c r="O1344" s="101"/>
      <c r="P1344" s="101"/>
      <c r="Q1344" s="101">
        <v>0</v>
      </c>
    </row>
    <row r="1345" spans="1:17" ht="14.25" thickBot="1" x14ac:dyDescent="0.2">
      <c r="A1345" s="96">
        <v>8035</v>
      </c>
      <c r="B1345" s="96" t="s">
        <v>2834</v>
      </c>
      <c r="C1345" s="96">
        <v>8035</v>
      </c>
      <c r="D1345" s="97" t="s">
        <v>860</v>
      </c>
      <c r="E1345" s="97"/>
      <c r="F1345" s="98" t="s">
        <v>4776</v>
      </c>
      <c r="G1345" s="102" t="s">
        <v>4825</v>
      </c>
      <c r="H1345" s="103" t="s">
        <v>4837</v>
      </c>
      <c r="I1345" s="103" t="s">
        <v>4842</v>
      </c>
      <c r="J1345" s="101"/>
      <c r="K1345" s="101"/>
      <c r="L1345" s="101"/>
      <c r="M1345" s="101"/>
      <c r="N1345" s="101"/>
      <c r="O1345" s="101"/>
      <c r="P1345" s="101"/>
      <c r="Q1345" s="101">
        <v>0</v>
      </c>
    </row>
    <row r="1346" spans="1:17" ht="14.25" thickBot="1" x14ac:dyDescent="0.2">
      <c r="A1346" s="96">
        <v>8036</v>
      </c>
      <c r="B1346" s="96" t="s">
        <v>2889</v>
      </c>
      <c r="C1346" s="96">
        <v>8036</v>
      </c>
      <c r="D1346" s="97" t="s">
        <v>721</v>
      </c>
      <c r="E1346" s="97"/>
      <c r="F1346" s="98" t="s">
        <v>4776</v>
      </c>
      <c r="G1346" s="102" t="s">
        <v>4825</v>
      </c>
      <c r="H1346" s="103" t="s">
        <v>4837</v>
      </c>
      <c r="I1346" s="103" t="s">
        <v>4843</v>
      </c>
      <c r="J1346" s="101"/>
      <c r="K1346" s="101"/>
      <c r="L1346" s="101"/>
      <c r="M1346" s="101"/>
      <c r="N1346" s="101"/>
      <c r="O1346" s="101"/>
      <c r="P1346" s="101"/>
      <c r="Q1346" s="101">
        <v>0</v>
      </c>
    </row>
    <row r="1347" spans="1:17" ht="14.25" thickBot="1" x14ac:dyDescent="0.2">
      <c r="A1347" s="96">
        <v>8041</v>
      </c>
      <c r="B1347" s="96" t="s">
        <v>1981</v>
      </c>
      <c r="C1347" s="96">
        <v>8041</v>
      </c>
      <c r="D1347" s="97" t="s">
        <v>721</v>
      </c>
      <c r="E1347" s="97"/>
      <c r="F1347" s="98" t="s">
        <v>4776</v>
      </c>
      <c r="G1347" s="102" t="s">
        <v>4825</v>
      </c>
      <c r="H1347" s="103" t="s">
        <v>4844</v>
      </c>
      <c r="I1347" s="103" t="s">
        <v>4845</v>
      </c>
      <c r="J1347" s="101"/>
      <c r="K1347" s="101"/>
      <c r="L1347" s="101"/>
      <c r="M1347" s="101"/>
      <c r="N1347" s="101"/>
      <c r="O1347" s="101"/>
      <c r="P1347" s="101"/>
      <c r="Q1347" s="101">
        <v>0</v>
      </c>
    </row>
    <row r="1348" spans="1:17" ht="14.25" thickBot="1" x14ac:dyDescent="0.2">
      <c r="A1348" s="96">
        <v>8042</v>
      </c>
      <c r="B1348" s="96" t="s">
        <v>2371</v>
      </c>
      <c r="C1348" s="96">
        <v>8042</v>
      </c>
      <c r="D1348" s="97" t="s">
        <v>721</v>
      </c>
      <c r="E1348" s="97"/>
      <c r="F1348" s="98" t="s">
        <v>4776</v>
      </c>
      <c r="G1348" s="102" t="s">
        <v>4825</v>
      </c>
      <c r="H1348" s="103" t="s">
        <v>4844</v>
      </c>
      <c r="I1348" s="103" t="s">
        <v>4846</v>
      </c>
      <c r="J1348" s="101"/>
      <c r="K1348" s="101"/>
      <c r="L1348" s="101"/>
      <c r="M1348" s="101"/>
      <c r="N1348" s="101"/>
      <c r="O1348" s="101"/>
      <c r="P1348" s="101"/>
      <c r="Q1348" s="101">
        <v>0</v>
      </c>
    </row>
    <row r="1349" spans="1:17" ht="14.25" thickBot="1" x14ac:dyDescent="0.2">
      <c r="A1349" s="96">
        <v>8043</v>
      </c>
      <c r="B1349" s="96" t="s">
        <v>2613</v>
      </c>
      <c r="C1349" s="96">
        <v>8043</v>
      </c>
      <c r="D1349" s="97" t="s">
        <v>721</v>
      </c>
      <c r="E1349" s="97"/>
      <c r="F1349" s="98" t="s">
        <v>4776</v>
      </c>
      <c r="G1349" s="102" t="s">
        <v>4825</v>
      </c>
      <c r="H1349" s="103" t="s">
        <v>4844</v>
      </c>
      <c r="I1349" s="103" t="s">
        <v>4847</v>
      </c>
      <c r="J1349" s="101"/>
      <c r="K1349" s="101"/>
      <c r="L1349" s="101"/>
      <c r="M1349" s="101"/>
      <c r="N1349" s="101"/>
      <c r="O1349" s="101"/>
      <c r="P1349" s="101"/>
      <c r="Q1349" s="101">
        <v>0</v>
      </c>
    </row>
    <row r="1350" spans="1:17" ht="14.25" thickBot="1" x14ac:dyDescent="0.2">
      <c r="A1350" s="96">
        <v>8044</v>
      </c>
      <c r="B1350" s="96" t="s">
        <v>2750</v>
      </c>
      <c r="C1350" s="96">
        <v>8044</v>
      </c>
      <c r="D1350" s="97" t="s">
        <v>721</v>
      </c>
      <c r="E1350" s="97"/>
      <c r="F1350" s="98" t="s">
        <v>4776</v>
      </c>
      <c r="G1350" s="102" t="s">
        <v>4825</v>
      </c>
      <c r="H1350" s="103" t="s">
        <v>4844</v>
      </c>
      <c r="I1350" s="103" t="s">
        <v>4848</v>
      </c>
      <c r="J1350" s="101"/>
      <c r="K1350" s="101"/>
      <c r="L1350" s="101"/>
      <c r="M1350" s="101"/>
      <c r="N1350" s="101"/>
      <c r="O1350" s="101"/>
      <c r="P1350" s="101"/>
      <c r="Q1350" s="101">
        <v>0</v>
      </c>
    </row>
    <row r="1351" spans="1:17" ht="14.25" thickBot="1" x14ac:dyDescent="0.2">
      <c r="A1351" s="96">
        <v>8045</v>
      </c>
      <c r="B1351" s="96" t="s">
        <v>2835</v>
      </c>
      <c r="C1351" s="96">
        <v>8045</v>
      </c>
      <c r="D1351" s="97" t="s">
        <v>721</v>
      </c>
      <c r="E1351" s="97"/>
      <c r="F1351" s="98" t="s">
        <v>4776</v>
      </c>
      <c r="G1351" s="102" t="s">
        <v>4825</v>
      </c>
      <c r="H1351" s="103" t="s">
        <v>4844</v>
      </c>
      <c r="I1351" s="103" t="s">
        <v>4849</v>
      </c>
      <c r="J1351" s="101"/>
      <c r="K1351" s="101"/>
      <c r="L1351" s="101"/>
      <c r="M1351" s="101"/>
      <c r="N1351" s="101"/>
      <c r="O1351" s="101"/>
      <c r="P1351" s="101"/>
      <c r="Q1351" s="101">
        <v>0</v>
      </c>
    </row>
    <row r="1352" spans="1:17" ht="14.25" thickBot="1" x14ac:dyDescent="0.2">
      <c r="A1352" s="96">
        <v>8046</v>
      </c>
      <c r="B1352" s="96" t="s">
        <v>2890</v>
      </c>
      <c r="C1352" s="96">
        <v>8046</v>
      </c>
      <c r="D1352" s="97" t="s">
        <v>721</v>
      </c>
      <c r="E1352" s="97"/>
      <c r="F1352" s="98" t="s">
        <v>4776</v>
      </c>
      <c r="G1352" s="102" t="s">
        <v>4825</v>
      </c>
      <c r="H1352" s="103" t="s">
        <v>4844</v>
      </c>
      <c r="I1352" s="103" t="s">
        <v>4850</v>
      </c>
      <c r="J1352" s="101"/>
      <c r="K1352" s="101"/>
      <c r="L1352" s="101"/>
      <c r="M1352" s="101"/>
      <c r="N1352" s="101"/>
      <c r="O1352" s="101"/>
      <c r="P1352" s="101"/>
      <c r="Q1352" s="101">
        <v>0</v>
      </c>
    </row>
    <row r="1353" spans="1:17" ht="14.25" thickBot="1" x14ac:dyDescent="0.2">
      <c r="A1353" s="96">
        <v>8047</v>
      </c>
      <c r="B1353" s="96" t="s">
        <v>2930</v>
      </c>
      <c r="C1353" s="96">
        <v>8047</v>
      </c>
      <c r="D1353" s="97" t="s">
        <v>721</v>
      </c>
      <c r="E1353" s="97"/>
      <c r="F1353" s="98" t="s">
        <v>4776</v>
      </c>
      <c r="G1353" s="102" t="s">
        <v>4825</v>
      </c>
      <c r="H1353" s="103" t="s">
        <v>4844</v>
      </c>
      <c r="I1353" s="103" t="s">
        <v>4851</v>
      </c>
      <c r="J1353" s="101"/>
      <c r="K1353" s="101"/>
      <c r="L1353" s="101"/>
      <c r="M1353" s="101"/>
      <c r="N1353" s="101"/>
      <c r="O1353" s="101"/>
      <c r="P1353" s="101"/>
      <c r="Q1353" s="101">
        <v>0</v>
      </c>
    </row>
    <row r="1354" spans="1:17" ht="14.25" thickBot="1" x14ac:dyDescent="0.2">
      <c r="A1354" s="96">
        <v>8048</v>
      </c>
      <c r="B1354" s="96" t="s">
        <v>2959</v>
      </c>
      <c r="C1354" s="96">
        <v>8048</v>
      </c>
      <c r="D1354" s="97" t="s">
        <v>721</v>
      </c>
      <c r="E1354" s="97"/>
      <c r="F1354" s="98" t="s">
        <v>4776</v>
      </c>
      <c r="G1354" s="102" t="s">
        <v>4825</v>
      </c>
      <c r="H1354" s="103" t="s">
        <v>4844</v>
      </c>
      <c r="I1354" s="103" t="s">
        <v>4852</v>
      </c>
      <c r="J1354" s="101"/>
      <c r="K1354" s="101"/>
      <c r="L1354" s="101"/>
      <c r="M1354" s="101"/>
      <c r="N1354" s="101"/>
      <c r="O1354" s="101"/>
      <c r="P1354" s="101"/>
      <c r="Q1354" s="101">
        <v>0</v>
      </c>
    </row>
    <row r="1355" spans="1:17" ht="14.25" thickBot="1" x14ac:dyDescent="0.2">
      <c r="A1355" s="96">
        <v>8051</v>
      </c>
      <c r="B1355" s="96" t="s">
        <v>1982</v>
      </c>
      <c r="C1355" s="96">
        <v>8051</v>
      </c>
      <c r="D1355" s="97" t="s">
        <v>721</v>
      </c>
      <c r="E1355" s="97"/>
      <c r="F1355" s="98" t="s">
        <v>4776</v>
      </c>
      <c r="G1355" s="102" t="s">
        <v>4825</v>
      </c>
      <c r="H1355" s="103" t="s">
        <v>4853</v>
      </c>
      <c r="I1355" s="103" t="s">
        <v>4854</v>
      </c>
      <c r="J1355" s="101"/>
      <c r="K1355" s="101"/>
      <c r="L1355" s="101"/>
      <c r="M1355" s="101"/>
      <c r="N1355" s="101"/>
      <c r="O1355" s="101"/>
      <c r="P1355" s="101"/>
      <c r="Q1355" s="101">
        <v>0</v>
      </c>
    </row>
    <row r="1356" spans="1:17" ht="14.25" thickBot="1" x14ac:dyDescent="0.2">
      <c r="A1356" s="96">
        <v>8052</v>
      </c>
      <c r="B1356" s="96" t="s">
        <v>2372</v>
      </c>
      <c r="C1356" s="96">
        <v>8052</v>
      </c>
      <c r="D1356" s="97" t="s">
        <v>721</v>
      </c>
      <c r="E1356" s="97"/>
      <c r="F1356" s="98" t="s">
        <v>4776</v>
      </c>
      <c r="G1356" s="102" t="s">
        <v>4825</v>
      </c>
      <c r="H1356" s="103" t="s">
        <v>4853</v>
      </c>
      <c r="I1356" s="103" t="s">
        <v>4855</v>
      </c>
      <c r="J1356" s="101"/>
      <c r="K1356" s="101"/>
      <c r="L1356" s="101"/>
      <c r="M1356" s="101"/>
      <c r="N1356" s="101"/>
      <c r="O1356" s="101"/>
      <c r="P1356" s="101"/>
      <c r="Q1356" s="101">
        <v>0</v>
      </c>
    </row>
    <row r="1357" spans="1:17" ht="14.25" thickBot="1" x14ac:dyDescent="0.2">
      <c r="A1357" s="96">
        <v>8053</v>
      </c>
      <c r="B1357" s="96" t="s">
        <v>2614</v>
      </c>
      <c r="C1357" s="96">
        <v>8053</v>
      </c>
      <c r="D1357" s="97" t="s">
        <v>721</v>
      </c>
      <c r="E1357" s="97"/>
      <c r="F1357" s="98" t="s">
        <v>4776</v>
      </c>
      <c r="G1357" s="102" t="s">
        <v>4825</v>
      </c>
      <c r="H1357" s="103" t="s">
        <v>4853</v>
      </c>
      <c r="I1357" s="103" t="s">
        <v>4856</v>
      </c>
      <c r="J1357" s="101"/>
      <c r="K1357" s="101"/>
      <c r="L1357" s="101"/>
      <c r="M1357" s="101"/>
      <c r="N1357" s="101"/>
      <c r="O1357" s="101"/>
      <c r="P1357" s="101"/>
      <c r="Q1357" s="101">
        <v>0</v>
      </c>
    </row>
    <row r="1358" spans="1:17" ht="14.25" thickBot="1" x14ac:dyDescent="0.2">
      <c r="A1358" s="96">
        <v>8061</v>
      </c>
      <c r="B1358" s="96" t="s">
        <v>1983</v>
      </c>
      <c r="C1358" s="96">
        <v>8061</v>
      </c>
      <c r="D1358" s="97" t="s">
        <v>721</v>
      </c>
      <c r="E1358" s="97"/>
      <c r="F1358" s="98" t="s">
        <v>4776</v>
      </c>
      <c r="G1358" s="102" t="s">
        <v>4825</v>
      </c>
      <c r="H1358" s="103" t="s">
        <v>4857</v>
      </c>
      <c r="I1358" s="103" t="s">
        <v>4858</v>
      </c>
      <c r="J1358" s="101"/>
      <c r="K1358" s="101"/>
      <c r="L1358" s="101"/>
      <c r="M1358" s="101"/>
      <c r="N1358" s="101"/>
      <c r="O1358" s="101"/>
      <c r="P1358" s="101"/>
      <c r="Q1358" s="101">
        <v>0</v>
      </c>
    </row>
    <row r="1359" spans="1:17" ht="14.25" thickBot="1" x14ac:dyDescent="0.2">
      <c r="A1359" s="96">
        <v>8062</v>
      </c>
      <c r="B1359" s="96" t="s">
        <v>2373</v>
      </c>
      <c r="C1359" s="96">
        <v>8062</v>
      </c>
      <c r="D1359" s="97" t="s">
        <v>721</v>
      </c>
      <c r="E1359" s="97"/>
      <c r="F1359" s="98" t="s">
        <v>4776</v>
      </c>
      <c r="G1359" s="102" t="s">
        <v>4825</v>
      </c>
      <c r="H1359" s="103" t="s">
        <v>4857</v>
      </c>
      <c r="I1359" s="103" t="s">
        <v>4859</v>
      </c>
      <c r="J1359" s="101"/>
      <c r="K1359" s="101"/>
      <c r="L1359" s="101"/>
      <c r="M1359" s="101"/>
      <c r="N1359" s="101"/>
      <c r="O1359" s="101"/>
      <c r="P1359" s="101"/>
      <c r="Q1359" s="101">
        <v>0</v>
      </c>
    </row>
    <row r="1360" spans="1:17" ht="14.25" thickBot="1" x14ac:dyDescent="0.2">
      <c r="A1360" s="96">
        <v>8063</v>
      </c>
      <c r="B1360" s="96" t="s">
        <v>2615</v>
      </c>
      <c r="C1360" s="96">
        <v>8063</v>
      </c>
      <c r="D1360" s="97" t="s">
        <v>860</v>
      </c>
      <c r="E1360" s="97"/>
      <c r="F1360" s="98" t="s">
        <v>4776</v>
      </c>
      <c r="G1360" s="102" t="s">
        <v>4825</v>
      </c>
      <c r="H1360" s="103" t="s">
        <v>4857</v>
      </c>
      <c r="I1360" s="103" t="s">
        <v>4860</v>
      </c>
      <c r="J1360" s="101"/>
      <c r="K1360" s="101"/>
      <c r="L1360" s="101"/>
      <c r="M1360" s="101"/>
      <c r="N1360" s="101"/>
      <c r="O1360" s="101"/>
      <c r="P1360" s="101"/>
      <c r="Q1360" s="101">
        <v>0</v>
      </c>
    </row>
    <row r="1361" spans="1:17" ht="14.25" thickBot="1" x14ac:dyDescent="0.2">
      <c r="A1361" s="96">
        <v>8064</v>
      </c>
      <c r="B1361" s="96" t="s">
        <v>2751</v>
      </c>
      <c r="C1361" s="96">
        <v>8064</v>
      </c>
      <c r="D1361" s="97" t="s">
        <v>2978</v>
      </c>
      <c r="E1361" s="97"/>
      <c r="F1361" s="98" t="s">
        <v>4776</v>
      </c>
      <c r="G1361" s="102" t="s">
        <v>4825</v>
      </c>
      <c r="H1361" s="103" t="s">
        <v>4857</v>
      </c>
      <c r="I1361" s="103" t="s">
        <v>4861</v>
      </c>
      <c r="J1361" s="101"/>
      <c r="K1361" s="101"/>
      <c r="L1361" s="101"/>
      <c r="M1361" s="101"/>
      <c r="N1361" s="101"/>
      <c r="O1361" s="101"/>
      <c r="P1361" s="101"/>
      <c r="Q1361" s="101">
        <v>0</v>
      </c>
    </row>
    <row r="1362" spans="1:17" ht="14.25" thickBot="1" x14ac:dyDescent="0.2">
      <c r="A1362" s="96">
        <v>8065</v>
      </c>
      <c r="B1362" s="96" t="s">
        <v>2836</v>
      </c>
      <c r="C1362" s="96">
        <v>8065</v>
      </c>
      <c r="D1362" s="97" t="s">
        <v>856</v>
      </c>
      <c r="E1362" s="97"/>
      <c r="F1362" s="98" t="s">
        <v>4776</v>
      </c>
      <c r="G1362" s="102" t="s">
        <v>4825</v>
      </c>
      <c r="H1362" s="103" t="s">
        <v>4857</v>
      </c>
      <c r="I1362" s="103" t="s">
        <v>4862</v>
      </c>
      <c r="J1362" s="101"/>
      <c r="K1362" s="101"/>
      <c r="L1362" s="101"/>
      <c r="M1362" s="101"/>
      <c r="N1362" s="101"/>
      <c r="O1362" s="101"/>
      <c r="P1362" s="101"/>
      <c r="Q1362" s="101">
        <v>0</v>
      </c>
    </row>
    <row r="1363" spans="1:17" ht="14.25" thickBot="1" x14ac:dyDescent="0.2">
      <c r="A1363" s="96">
        <v>8069</v>
      </c>
      <c r="B1363" s="96" t="s">
        <v>2891</v>
      </c>
      <c r="C1363" s="96">
        <v>8069</v>
      </c>
      <c r="D1363" s="97" t="s">
        <v>721</v>
      </c>
      <c r="E1363" s="97"/>
      <c r="F1363" s="98" t="s">
        <v>4776</v>
      </c>
      <c r="G1363" s="102" t="s">
        <v>4825</v>
      </c>
      <c r="H1363" s="103" t="s">
        <v>4857</v>
      </c>
      <c r="I1363" s="103" t="s">
        <v>4863</v>
      </c>
      <c r="J1363" s="101"/>
      <c r="K1363" s="101"/>
      <c r="L1363" s="101"/>
      <c r="M1363" s="101"/>
      <c r="N1363" s="101"/>
      <c r="O1363" s="101"/>
      <c r="P1363" s="101"/>
      <c r="Q1363" s="101">
        <v>0</v>
      </c>
    </row>
    <row r="1364" spans="1:17" ht="14.25" thickBot="1" x14ac:dyDescent="0.2">
      <c r="A1364" s="96">
        <v>8091</v>
      </c>
      <c r="B1364" s="96" t="s">
        <v>1984</v>
      </c>
      <c r="C1364" s="96">
        <v>8091</v>
      </c>
      <c r="D1364" s="97" t="s">
        <v>721</v>
      </c>
      <c r="E1364" s="97"/>
      <c r="F1364" s="98" t="s">
        <v>4776</v>
      </c>
      <c r="G1364" s="99" t="s">
        <v>4825</v>
      </c>
      <c r="H1364" s="100" t="s">
        <v>4864</v>
      </c>
      <c r="I1364" s="100" t="s">
        <v>4865</v>
      </c>
      <c r="J1364" s="101"/>
      <c r="K1364" s="101"/>
      <c r="L1364" s="101"/>
      <c r="M1364" s="101"/>
      <c r="N1364" s="101"/>
      <c r="O1364" s="101"/>
      <c r="P1364" s="101"/>
      <c r="Q1364" s="101">
        <v>0</v>
      </c>
    </row>
    <row r="1365" spans="1:17" ht="14.25" thickBot="1" x14ac:dyDescent="0.2">
      <c r="A1365" s="96">
        <v>8092</v>
      </c>
      <c r="B1365" s="96" t="s">
        <v>2374</v>
      </c>
      <c r="C1365" s="96">
        <v>8092</v>
      </c>
      <c r="D1365" s="97" t="s">
        <v>721</v>
      </c>
      <c r="E1365" s="97"/>
      <c r="F1365" s="98" t="s">
        <v>4776</v>
      </c>
      <c r="G1365" s="102" t="s">
        <v>4825</v>
      </c>
      <c r="H1365" s="103" t="s">
        <v>4864</v>
      </c>
      <c r="I1365" s="103" t="s">
        <v>4866</v>
      </c>
      <c r="J1365" s="101"/>
      <c r="K1365" s="101"/>
      <c r="L1365" s="101"/>
      <c r="M1365" s="101"/>
      <c r="N1365" s="101"/>
      <c r="O1365" s="101"/>
      <c r="P1365" s="101"/>
      <c r="Q1365" s="101">
        <v>0</v>
      </c>
    </row>
    <row r="1366" spans="1:17" ht="14.25" thickBot="1" x14ac:dyDescent="0.2">
      <c r="A1366" s="96">
        <v>8093</v>
      </c>
      <c r="B1366" s="96" t="s">
        <v>2616</v>
      </c>
      <c r="C1366" s="96">
        <v>8093</v>
      </c>
      <c r="D1366" s="97" t="s">
        <v>860</v>
      </c>
      <c r="E1366" s="97"/>
      <c r="F1366" s="98" t="s">
        <v>4776</v>
      </c>
      <c r="G1366" s="102" t="s">
        <v>4825</v>
      </c>
      <c r="H1366" s="103" t="s">
        <v>4864</v>
      </c>
      <c r="I1366" s="103" t="s">
        <v>4867</v>
      </c>
      <c r="J1366" s="101"/>
      <c r="K1366" s="101"/>
      <c r="L1366" s="101"/>
      <c r="M1366" s="101"/>
      <c r="N1366" s="101"/>
      <c r="O1366" s="101"/>
      <c r="P1366" s="101"/>
      <c r="Q1366" s="101">
        <v>0</v>
      </c>
    </row>
    <row r="1367" spans="1:17" ht="14.25" thickBot="1" x14ac:dyDescent="0.2">
      <c r="A1367" s="96">
        <v>8094</v>
      </c>
      <c r="B1367" s="96" t="s">
        <v>2752</v>
      </c>
      <c r="C1367" s="96">
        <v>8094</v>
      </c>
      <c r="D1367" s="97" t="s">
        <v>721</v>
      </c>
      <c r="E1367" s="97"/>
      <c r="F1367" s="98" t="s">
        <v>4776</v>
      </c>
      <c r="G1367" s="102" t="s">
        <v>4825</v>
      </c>
      <c r="H1367" s="103" t="s">
        <v>4864</v>
      </c>
      <c r="I1367" s="103" t="s">
        <v>4868</v>
      </c>
      <c r="J1367" s="101"/>
      <c r="K1367" s="101"/>
      <c r="L1367" s="101"/>
      <c r="M1367" s="101"/>
      <c r="N1367" s="101"/>
      <c r="O1367" s="101"/>
      <c r="P1367" s="101"/>
      <c r="Q1367" s="101">
        <v>0</v>
      </c>
    </row>
    <row r="1368" spans="1:17" ht="14.25" thickBot="1" x14ac:dyDescent="0.2">
      <c r="A1368" s="96">
        <v>8095</v>
      </c>
      <c r="B1368" s="96" t="s">
        <v>2837</v>
      </c>
      <c r="C1368" s="96">
        <v>8095</v>
      </c>
      <c r="D1368" s="97" t="s">
        <v>721</v>
      </c>
      <c r="E1368" s="97"/>
      <c r="F1368" s="98" t="s">
        <v>4776</v>
      </c>
      <c r="G1368" s="102" t="s">
        <v>4825</v>
      </c>
      <c r="H1368" s="103" t="s">
        <v>4864</v>
      </c>
      <c r="I1368" s="103" t="s">
        <v>4869</v>
      </c>
      <c r="J1368" s="101"/>
      <c r="K1368" s="101"/>
      <c r="L1368" s="101"/>
      <c r="M1368" s="101"/>
      <c r="N1368" s="101"/>
      <c r="O1368" s="101"/>
      <c r="P1368" s="101"/>
      <c r="Q1368" s="101">
        <v>0</v>
      </c>
    </row>
    <row r="1369" spans="1:17" ht="14.25" thickBot="1" x14ac:dyDescent="0.2">
      <c r="A1369" s="96">
        <v>8096</v>
      </c>
      <c r="B1369" s="96" t="s">
        <v>2892</v>
      </c>
      <c r="C1369" s="96">
        <v>8096</v>
      </c>
      <c r="D1369" s="97" t="s">
        <v>721</v>
      </c>
      <c r="E1369" s="97"/>
      <c r="F1369" s="98" t="s">
        <v>4776</v>
      </c>
      <c r="G1369" s="102" t="s">
        <v>4825</v>
      </c>
      <c r="H1369" s="103" t="s">
        <v>4864</v>
      </c>
      <c r="I1369" s="103" t="s">
        <v>4870</v>
      </c>
      <c r="J1369" s="101"/>
      <c r="K1369" s="101"/>
      <c r="L1369" s="101"/>
      <c r="M1369" s="101"/>
      <c r="N1369" s="101"/>
      <c r="O1369" s="101"/>
      <c r="P1369" s="101"/>
      <c r="Q1369" s="101">
        <v>0</v>
      </c>
    </row>
    <row r="1370" spans="1:17" x14ac:dyDescent="0.15">
      <c r="A1370" s="96">
        <v>8099</v>
      </c>
      <c r="B1370" s="96" t="s">
        <v>2931</v>
      </c>
      <c r="C1370" s="96">
        <v>8099</v>
      </c>
      <c r="D1370" s="97" t="s">
        <v>721</v>
      </c>
      <c r="E1370" s="97"/>
      <c r="F1370" s="103" t="s">
        <v>4776</v>
      </c>
      <c r="G1370" s="102" t="s">
        <v>4825</v>
      </c>
      <c r="H1370" s="103" t="s">
        <v>4864</v>
      </c>
      <c r="I1370" s="103" t="s">
        <v>4871</v>
      </c>
      <c r="J1370" s="101"/>
      <c r="K1370" s="101"/>
      <c r="L1370" s="101"/>
      <c r="M1370" s="101"/>
      <c r="N1370" s="101"/>
      <c r="O1370" s="101"/>
      <c r="P1370" s="101"/>
      <c r="Q1370" s="101">
        <v>0</v>
      </c>
    </row>
    <row r="1371" spans="1:17" ht="14.25" thickBot="1" x14ac:dyDescent="0.2">
      <c r="A1371" s="96">
        <v>8101</v>
      </c>
      <c r="B1371" s="96" t="s">
        <v>4872</v>
      </c>
      <c r="C1371" s="96">
        <v>8101</v>
      </c>
      <c r="D1371" s="97" t="s">
        <v>2978</v>
      </c>
      <c r="E1371" s="97"/>
      <c r="F1371" s="98" t="s">
        <v>4873</v>
      </c>
      <c r="G1371" s="104" t="s">
        <v>4874</v>
      </c>
      <c r="H1371" s="105" t="s">
        <v>4875</v>
      </c>
      <c r="I1371" s="105" t="s">
        <v>4876</v>
      </c>
      <c r="J1371" s="101"/>
      <c r="K1371" s="101"/>
      <c r="L1371" s="101"/>
      <c r="M1371" s="101"/>
      <c r="N1371" s="101"/>
      <c r="O1371" s="101"/>
      <c r="P1371" s="101"/>
      <c r="Q1371" s="101">
        <v>1</v>
      </c>
    </row>
    <row r="1372" spans="1:17" ht="14.25" thickBot="1" x14ac:dyDescent="0.2">
      <c r="A1372" s="96">
        <v>8111</v>
      </c>
      <c r="B1372" s="96" t="s">
        <v>1268</v>
      </c>
      <c r="C1372" s="96">
        <v>8111</v>
      </c>
      <c r="D1372" s="97" t="s">
        <v>2978</v>
      </c>
      <c r="E1372" s="97"/>
      <c r="F1372" s="98" t="s">
        <v>4873</v>
      </c>
      <c r="G1372" s="99" t="s">
        <v>4874</v>
      </c>
      <c r="H1372" s="100" t="s">
        <v>4877</v>
      </c>
      <c r="I1372" s="100" t="s">
        <v>4878</v>
      </c>
      <c r="J1372" s="101"/>
      <c r="K1372" s="101"/>
      <c r="L1372" s="101"/>
      <c r="M1372" s="101"/>
      <c r="N1372" s="101"/>
      <c r="O1372" s="101"/>
      <c r="P1372" s="101"/>
      <c r="Q1372" s="101">
        <v>1</v>
      </c>
    </row>
    <row r="1373" spans="1:17" ht="14.25" thickBot="1" x14ac:dyDescent="0.2">
      <c r="A1373" s="96">
        <v>8121</v>
      </c>
      <c r="B1373" s="96" t="s">
        <v>1358</v>
      </c>
      <c r="C1373" s="96">
        <v>8121</v>
      </c>
      <c r="D1373" s="97" t="s">
        <v>2978</v>
      </c>
      <c r="E1373" s="97"/>
      <c r="F1373" s="98" t="s">
        <v>4873</v>
      </c>
      <c r="G1373" s="102" t="s">
        <v>4874</v>
      </c>
      <c r="H1373" s="103" t="s">
        <v>4879</v>
      </c>
      <c r="I1373" s="103" t="s">
        <v>4880</v>
      </c>
      <c r="J1373" s="101"/>
      <c r="K1373" s="101"/>
      <c r="L1373" s="101"/>
      <c r="M1373" s="101"/>
      <c r="N1373" s="101"/>
      <c r="O1373" s="101"/>
      <c r="P1373" s="101"/>
      <c r="Q1373" s="101">
        <v>1</v>
      </c>
    </row>
    <row r="1374" spans="1:17" ht="14.25" thickBot="1" x14ac:dyDescent="0.2">
      <c r="A1374" s="96">
        <v>8131</v>
      </c>
      <c r="B1374" s="96" t="s">
        <v>1986</v>
      </c>
      <c r="C1374" s="96">
        <v>8131</v>
      </c>
      <c r="D1374" s="97" t="s">
        <v>2978</v>
      </c>
      <c r="E1374" s="97"/>
      <c r="F1374" s="98" t="s">
        <v>4873</v>
      </c>
      <c r="G1374" s="102" t="s">
        <v>4874</v>
      </c>
      <c r="H1374" s="103" t="s">
        <v>4881</v>
      </c>
      <c r="I1374" s="103" t="s">
        <v>4882</v>
      </c>
      <c r="J1374" s="101"/>
      <c r="K1374" s="101"/>
      <c r="L1374" s="101"/>
      <c r="M1374" s="101"/>
      <c r="N1374" s="101"/>
      <c r="O1374" s="101"/>
      <c r="P1374" s="101"/>
      <c r="Q1374" s="101">
        <v>1</v>
      </c>
    </row>
    <row r="1375" spans="1:17" ht="14.25" thickBot="1" x14ac:dyDescent="0.2">
      <c r="A1375" s="96">
        <v>8132</v>
      </c>
      <c r="B1375" s="96" t="s">
        <v>2375</v>
      </c>
      <c r="C1375" s="96">
        <v>8132</v>
      </c>
      <c r="D1375" s="97" t="s">
        <v>860</v>
      </c>
      <c r="E1375" s="97"/>
      <c r="F1375" s="98" t="s">
        <v>4873</v>
      </c>
      <c r="G1375" s="102" t="s">
        <v>4874</v>
      </c>
      <c r="H1375" s="103" t="s">
        <v>4881</v>
      </c>
      <c r="I1375" s="103" t="s">
        <v>4883</v>
      </c>
      <c r="J1375" s="101"/>
      <c r="K1375" s="101"/>
      <c r="L1375" s="101"/>
      <c r="M1375" s="101"/>
      <c r="N1375" s="101"/>
      <c r="O1375" s="101"/>
      <c r="P1375" s="101"/>
      <c r="Q1375" s="101">
        <v>1</v>
      </c>
    </row>
    <row r="1376" spans="1:17" ht="14.25" thickBot="1" x14ac:dyDescent="0.2">
      <c r="A1376" s="96">
        <v>8141</v>
      </c>
      <c r="B1376" s="96" t="s">
        <v>1987</v>
      </c>
      <c r="C1376" s="96">
        <v>8141</v>
      </c>
      <c r="D1376" s="97" t="s">
        <v>2978</v>
      </c>
      <c r="E1376" s="97"/>
      <c r="F1376" s="98" t="s">
        <v>4873</v>
      </c>
      <c r="G1376" s="102" t="s">
        <v>4874</v>
      </c>
      <c r="H1376" s="103" t="s">
        <v>4884</v>
      </c>
      <c r="I1376" s="103" t="s">
        <v>4885</v>
      </c>
      <c r="J1376" s="101"/>
      <c r="K1376" s="101"/>
      <c r="L1376" s="101"/>
      <c r="M1376" s="101"/>
      <c r="N1376" s="101"/>
      <c r="O1376" s="101"/>
      <c r="P1376" s="101"/>
      <c r="Q1376" s="101">
        <v>1</v>
      </c>
    </row>
    <row r="1377" spans="1:17" ht="14.25" thickBot="1" x14ac:dyDescent="0.2">
      <c r="A1377" s="96">
        <v>8142</v>
      </c>
      <c r="B1377" s="96" t="s">
        <v>2376</v>
      </c>
      <c r="C1377" s="96">
        <v>8142</v>
      </c>
      <c r="D1377" s="97" t="s">
        <v>2978</v>
      </c>
      <c r="E1377" s="97"/>
      <c r="F1377" s="98" t="s">
        <v>4873</v>
      </c>
      <c r="G1377" s="102" t="s">
        <v>4874</v>
      </c>
      <c r="H1377" s="103" t="s">
        <v>4884</v>
      </c>
      <c r="I1377" s="103" t="s">
        <v>4886</v>
      </c>
      <c r="J1377" s="101"/>
      <c r="K1377" s="101"/>
      <c r="L1377" s="101"/>
      <c r="M1377" s="101"/>
      <c r="N1377" s="101"/>
      <c r="O1377" s="101"/>
      <c r="P1377" s="101"/>
      <c r="Q1377" s="101">
        <v>1</v>
      </c>
    </row>
    <row r="1378" spans="1:17" ht="14.25" thickBot="1" x14ac:dyDescent="0.2">
      <c r="A1378" s="96">
        <v>8151</v>
      </c>
      <c r="B1378" s="96" t="s">
        <v>1542</v>
      </c>
      <c r="C1378" s="96">
        <v>8151</v>
      </c>
      <c r="D1378" s="97" t="s">
        <v>2978</v>
      </c>
      <c r="E1378" s="97"/>
      <c r="F1378" s="98" t="s">
        <v>4873</v>
      </c>
      <c r="G1378" s="102" t="s">
        <v>4874</v>
      </c>
      <c r="H1378" s="103" t="s">
        <v>4887</v>
      </c>
      <c r="I1378" s="103" t="s">
        <v>4888</v>
      </c>
      <c r="J1378" s="101"/>
      <c r="K1378" s="101"/>
      <c r="L1378" s="101"/>
      <c r="M1378" s="101"/>
      <c r="N1378" s="101"/>
      <c r="O1378" s="101"/>
      <c r="P1378" s="101"/>
      <c r="Q1378" s="101">
        <v>1</v>
      </c>
    </row>
    <row r="1379" spans="1:17" ht="14.25" thickBot="1" x14ac:dyDescent="0.2">
      <c r="A1379" s="96">
        <v>8161</v>
      </c>
      <c r="B1379" s="96" t="s">
        <v>1988</v>
      </c>
      <c r="C1379" s="96">
        <v>8161</v>
      </c>
      <c r="D1379" s="97" t="s">
        <v>2978</v>
      </c>
      <c r="E1379" s="97"/>
      <c r="F1379" s="98" t="s">
        <v>4873</v>
      </c>
      <c r="G1379" s="102" t="s">
        <v>4874</v>
      </c>
      <c r="H1379" s="103" t="s">
        <v>4889</v>
      </c>
      <c r="I1379" s="103" t="s">
        <v>4890</v>
      </c>
      <c r="J1379" s="101"/>
      <c r="K1379" s="101"/>
      <c r="L1379" s="101"/>
      <c r="M1379" s="101"/>
      <c r="N1379" s="101"/>
      <c r="O1379" s="101"/>
      <c r="P1379" s="101"/>
      <c r="Q1379" s="101">
        <v>1</v>
      </c>
    </row>
    <row r="1380" spans="1:17" ht="14.25" thickBot="1" x14ac:dyDescent="0.2">
      <c r="A1380" s="96">
        <v>8162</v>
      </c>
      <c r="B1380" s="96" t="s">
        <v>2377</v>
      </c>
      <c r="C1380" s="96">
        <v>8162</v>
      </c>
      <c r="D1380" s="97" t="s">
        <v>2978</v>
      </c>
      <c r="E1380" s="97"/>
      <c r="F1380" s="98" t="s">
        <v>4873</v>
      </c>
      <c r="G1380" s="102" t="s">
        <v>4874</v>
      </c>
      <c r="H1380" s="103" t="s">
        <v>4889</v>
      </c>
      <c r="I1380" s="103" t="s">
        <v>4891</v>
      </c>
      <c r="J1380" s="101"/>
      <c r="K1380" s="101"/>
      <c r="L1380" s="101"/>
      <c r="M1380" s="101"/>
      <c r="N1380" s="101"/>
      <c r="O1380" s="101"/>
      <c r="P1380" s="101"/>
      <c r="Q1380" s="101">
        <v>1</v>
      </c>
    </row>
    <row r="1381" spans="1:17" ht="14.25" thickBot="1" x14ac:dyDescent="0.2">
      <c r="A1381" s="96">
        <v>8163</v>
      </c>
      <c r="B1381" s="96" t="s">
        <v>2617</v>
      </c>
      <c r="C1381" s="96">
        <v>8163</v>
      </c>
      <c r="D1381" s="97" t="s">
        <v>2978</v>
      </c>
      <c r="E1381" s="97"/>
      <c r="F1381" s="98" t="s">
        <v>4873</v>
      </c>
      <c r="G1381" s="102" t="s">
        <v>4874</v>
      </c>
      <c r="H1381" s="103" t="s">
        <v>4889</v>
      </c>
      <c r="I1381" s="103" t="s">
        <v>4892</v>
      </c>
      <c r="J1381" s="101"/>
      <c r="K1381" s="101"/>
      <c r="L1381" s="101"/>
      <c r="M1381" s="101"/>
      <c r="N1381" s="101"/>
      <c r="O1381" s="101"/>
      <c r="P1381" s="101"/>
      <c r="Q1381" s="101">
        <v>1</v>
      </c>
    </row>
    <row r="1382" spans="1:17" ht="14.25" thickBot="1" x14ac:dyDescent="0.2">
      <c r="A1382" s="96">
        <v>8171</v>
      </c>
      <c r="B1382" s="96" t="s">
        <v>1989</v>
      </c>
      <c r="C1382" s="96">
        <v>8171</v>
      </c>
      <c r="D1382" s="97" t="s">
        <v>2978</v>
      </c>
      <c r="E1382" s="97"/>
      <c r="F1382" s="98" t="s">
        <v>4873</v>
      </c>
      <c r="G1382" s="102" t="s">
        <v>4874</v>
      </c>
      <c r="H1382" s="103" t="s">
        <v>4893</v>
      </c>
      <c r="I1382" s="103" t="s">
        <v>4894</v>
      </c>
      <c r="J1382" s="101"/>
      <c r="K1382" s="101"/>
      <c r="L1382" s="101"/>
      <c r="M1382" s="101"/>
      <c r="N1382" s="101"/>
      <c r="O1382" s="101"/>
      <c r="P1382" s="101"/>
      <c r="Q1382" s="101">
        <v>1</v>
      </c>
    </row>
    <row r="1383" spans="1:17" ht="14.25" thickBot="1" x14ac:dyDescent="0.2">
      <c r="A1383" s="96">
        <v>8172</v>
      </c>
      <c r="B1383" s="96" t="s">
        <v>2378</v>
      </c>
      <c r="C1383" s="96">
        <v>8172</v>
      </c>
      <c r="D1383" s="97" t="s">
        <v>2978</v>
      </c>
      <c r="E1383" s="97"/>
      <c r="F1383" s="98" t="s">
        <v>4873</v>
      </c>
      <c r="G1383" s="99" t="s">
        <v>4874</v>
      </c>
      <c r="H1383" s="100" t="s">
        <v>4893</v>
      </c>
      <c r="I1383" s="100" t="s">
        <v>4895</v>
      </c>
      <c r="J1383" s="101"/>
      <c r="K1383" s="101"/>
      <c r="L1383" s="101"/>
      <c r="M1383" s="101"/>
      <c r="N1383" s="101"/>
      <c r="O1383" s="101"/>
      <c r="P1383" s="101"/>
      <c r="Q1383" s="101">
        <v>1</v>
      </c>
    </row>
    <row r="1384" spans="1:17" ht="14.25" thickBot="1" x14ac:dyDescent="0.2">
      <c r="A1384" s="96">
        <v>8181</v>
      </c>
      <c r="B1384" s="96" t="s">
        <v>4896</v>
      </c>
      <c r="C1384" s="96">
        <v>8181</v>
      </c>
      <c r="D1384" s="97" t="s">
        <v>856</v>
      </c>
      <c r="E1384" s="97"/>
      <c r="F1384" s="98" t="s">
        <v>4873</v>
      </c>
      <c r="G1384" s="102" t="s">
        <v>4874</v>
      </c>
      <c r="H1384" s="103" t="s">
        <v>4897</v>
      </c>
      <c r="I1384" s="103" t="s">
        <v>4898</v>
      </c>
      <c r="J1384" s="101"/>
      <c r="K1384" s="101"/>
      <c r="L1384" s="101"/>
      <c r="M1384" s="101"/>
      <c r="N1384" s="101"/>
      <c r="O1384" s="101"/>
      <c r="P1384" s="101"/>
      <c r="Q1384" s="101">
        <v>1</v>
      </c>
    </row>
    <row r="1385" spans="1:17" ht="14.25" thickBot="1" x14ac:dyDescent="0.2">
      <c r="A1385" s="96">
        <v>8191</v>
      </c>
      <c r="B1385" s="96" t="s">
        <v>1623</v>
      </c>
      <c r="C1385" s="96">
        <v>8191</v>
      </c>
      <c r="D1385" s="97" t="s">
        <v>2978</v>
      </c>
      <c r="E1385" s="97"/>
      <c r="F1385" s="98" t="s">
        <v>4873</v>
      </c>
      <c r="G1385" s="102" t="s">
        <v>4874</v>
      </c>
      <c r="H1385" s="103" t="s">
        <v>4899</v>
      </c>
      <c r="I1385" s="103" t="s">
        <v>4900</v>
      </c>
      <c r="J1385" s="101"/>
      <c r="K1385" s="101"/>
      <c r="L1385" s="101"/>
      <c r="M1385" s="101"/>
      <c r="N1385" s="101"/>
      <c r="O1385" s="101"/>
      <c r="P1385" s="101"/>
      <c r="Q1385" s="101">
        <v>1</v>
      </c>
    </row>
    <row r="1386" spans="1:17" ht="14.25" thickBot="1" x14ac:dyDescent="0.2">
      <c r="A1386" s="96">
        <v>8200</v>
      </c>
      <c r="B1386" s="96" t="s">
        <v>1991</v>
      </c>
      <c r="C1386" s="96">
        <v>8200</v>
      </c>
      <c r="D1386" s="97" t="s">
        <v>2978</v>
      </c>
      <c r="E1386" s="97"/>
      <c r="F1386" s="98" t="s">
        <v>4873</v>
      </c>
      <c r="G1386" s="102" t="s">
        <v>4901</v>
      </c>
      <c r="H1386" s="103" t="s">
        <v>4902</v>
      </c>
      <c r="I1386" s="103" t="s">
        <v>4903</v>
      </c>
      <c r="J1386" s="101"/>
      <c r="K1386" s="101"/>
      <c r="L1386" s="101"/>
      <c r="M1386" s="101"/>
      <c r="N1386" s="101"/>
      <c r="O1386" s="101"/>
      <c r="P1386" s="101"/>
      <c r="Q1386" s="101">
        <v>1</v>
      </c>
    </row>
    <row r="1387" spans="1:17" ht="14.25" thickBot="1" x14ac:dyDescent="0.2">
      <c r="A1387" s="96">
        <v>8209</v>
      </c>
      <c r="B1387" s="96" t="s">
        <v>2379</v>
      </c>
      <c r="C1387" s="96">
        <v>8209</v>
      </c>
      <c r="D1387" s="97" t="s">
        <v>2978</v>
      </c>
      <c r="E1387" s="97"/>
      <c r="F1387" s="98" t="s">
        <v>4873</v>
      </c>
      <c r="G1387" s="102" t="s">
        <v>4901</v>
      </c>
      <c r="H1387" s="103" t="s">
        <v>4902</v>
      </c>
      <c r="I1387" s="103" t="s">
        <v>4904</v>
      </c>
      <c r="J1387" s="101"/>
      <c r="K1387" s="101"/>
      <c r="L1387" s="101"/>
      <c r="M1387" s="101"/>
      <c r="N1387" s="101"/>
      <c r="O1387" s="101"/>
      <c r="P1387" s="101"/>
      <c r="Q1387" s="101">
        <v>1</v>
      </c>
    </row>
    <row r="1388" spans="1:17" ht="14.25" thickBot="1" x14ac:dyDescent="0.2">
      <c r="A1388" s="96">
        <v>8211</v>
      </c>
      <c r="B1388" s="96" t="s">
        <v>1992</v>
      </c>
      <c r="C1388" s="96">
        <v>8211</v>
      </c>
      <c r="D1388" s="97" t="s">
        <v>2978</v>
      </c>
      <c r="E1388" s="97"/>
      <c r="F1388" s="98" t="s">
        <v>4873</v>
      </c>
      <c r="G1388" s="102" t="s">
        <v>4901</v>
      </c>
      <c r="H1388" s="103" t="s">
        <v>4905</v>
      </c>
      <c r="I1388" s="103" t="s">
        <v>4906</v>
      </c>
      <c r="J1388" s="101"/>
      <c r="K1388" s="101"/>
      <c r="L1388" s="101"/>
      <c r="M1388" s="101"/>
      <c r="N1388" s="101"/>
      <c r="O1388" s="101"/>
      <c r="P1388" s="101"/>
      <c r="Q1388" s="101">
        <v>1</v>
      </c>
    </row>
    <row r="1389" spans="1:17" ht="14.25" thickBot="1" x14ac:dyDescent="0.2">
      <c r="A1389" s="96">
        <v>8212</v>
      </c>
      <c r="B1389" s="96" t="s">
        <v>2380</v>
      </c>
      <c r="C1389" s="96">
        <v>8212</v>
      </c>
      <c r="D1389" s="97" t="s">
        <v>2978</v>
      </c>
      <c r="E1389" s="97"/>
      <c r="F1389" s="98" t="s">
        <v>4873</v>
      </c>
      <c r="G1389" s="102" t="s">
        <v>4901</v>
      </c>
      <c r="H1389" s="103" t="s">
        <v>4905</v>
      </c>
      <c r="I1389" s="103" t="s">
        <v>4907</v>
      </c>
      <c r="J1389" s="101"/>
      <c r="K1389" s="101"/>
      <c r="L1389" s="101"/>
      <c r="M1389" s="101"/>
      <c r="N1389" s="101"/>
      <c r="O1389" s="101"/>
      <c r="P1389" s="101"/>
      <c r="Q1389" s="101">
        <v>1</v>
      </c>
    </row>
    <row r="1390" spans="1:17" ht="14.25" thickBot="1" x14ac:dyDescent="0.2">
      <c r="A1390" s="96">
        <v>8213</v>
      </c>
      <c r="B1390" s="96" t="s">
        <v>2618</v>
      </c>
      <c r="C1390" s="96">
        <v>8213</v>
      </c>
      <c r="D1390" s="97" t="s">
        <v>2978</v>
      </c>
      <c r="E1390" s="97"/>
      <c r="F1390" s="98" t="s">
        <v>4873</v>
      </c>
      <c r="G1390" s="102" t="s">
        <v>4901</v>
      </c>
      <c r="H1390" s="103" t="s">
        <v>4905</v>
      </c>
      <c r="I1390" s="103" t="s">
        <v>4908</v>
      </c>
      <c r="J1390" s="101"/>
      <c r="K1390" s="101"/>
      <c r="L1390" s="101"/>
      <c r="M1390" s="101"/>
      <c r="N1390" s="101"/>
      <c r="O1390" s="101"/>
      <c r="P1390" s="101"/>
      <c r="Q1390" s="101">
        <v>1</v>
      </c>
    </row>
    <row r="1391" spans="1:17" ht="14.25" thickBot="1" x14ac:dyDescent="0.2">
      <c r="A1391" s="96">
        <v>8214</v>
      </c>
      <c r="B1391" s="96" t="s">
        <v>2753</v>
      </c>
      <c r="C1391" s="96">
        <v>8214</v>
      </c>
      <c r="D1391" s="97" t="s">
        <v>2978</v>
      </c>
      <c r="E1391" s="97"/>
      <c r="F1391" s="98" t="s">
        <v>4873</v>
      </c>
      <c r="G1391" s="102" t="s">
        <v>4901</v>
      </c>
      <c r="H1391" s="103" t="s">
        <v>4905</v>
      </c>
      <c r="I1391" s="103" t="s">
        <v>4909</v>
      </c>
      <c r="J1391" s="101"/>
      <c r="K1391" s="101"/>
      <c r="L1391" s="101"/>
      <c r="M1391" s="101"/>
      <c r="N1391" s="101"/>
      <c r="O1391" s="101"/>
      <c r="P1391" s="101"/>
      <c r="Q1391" s="101">
        <v>1</v>
      </c>
    </row>
    <row r="1392" spans="1:17" ht="14.25" thickBot="1" x14ac:dyDescent="0.2">
      <c r="A1392" s="96">
        <v>8215</v>
      </c>
      <c r="B1392" s="96" t="s">
        <v>2838</v>
      </c>
      <c r="C1392" s="96">
        <v>8215</v>
      </c>
      <c r="D1392" s="97" t="s">
        <v>2978</v>
      </c>
      <c r="E1392" s="97"/>
      <c r="F1392" s="98" t="s">
        <v>4873</v>
      </c>
      <c r="G1392" s="102" t="s">
        <v>4901</v>
      </c>
      <c r="H1392" s="103" t="s">
        <v>4905</v>
      </c>
      <c r="I1392" s="103" t="s">
        <v>4910</v>
      </c>
      <c r="J1392" s="101"/>
      <c r="K1392" s="101"/>
      <c r="L1392" s="101"/>
      <c r="M1392" s="101"/>
      <c r="N1392" s="101"/>
      <c r="O1392" s="101"/>
      <c r="P1392" s="101"/>
      <c r="Q1392" s="101">
        <v>1</v>
      </c>
    </row>
    <row r="1393" spans="1:17" ht="14.25" thickBot="1" x14ac:dyDescent="0.2">
      <c r="A1393" s="96">
        <v>8216</v>
      </c>
      <c r="B1393" s="96" t="s">
        <v>2893</v>
      </c>
      <c r="C1393" s="96">
        <v>8216</v>
      </c>
      <c r="D1393" s="97" t="s">
        <v>2978</v>
      </c>
      <c r="E1393" s="97"/>
      <c r="F1393" s="98" t="s">
        <v>4873</v>
      </c>
      <c r="G1393" s="102" t="s">
        <v>4901</v>
      </c>
      <c r="H1393" s="103" t="s">
        <v>4905</v>
      </c>
      <c r="I1393" s="103" t="s">
        <v>4911</v>
      </c>
      <c r="J1393" s="101"/>
      <c r="K1393" s="101"/>
      <c r="L1393" s="101"/>
      <c r="M1393" s="101"/>
      <c r="N1393" s="101"/>
      <c r="O1393" s="101"/>
      <c r="P1393" s="101"/>
      <c r="Q1393" s="101">
        <v>1</v>
      </c>
    </row>
    <row r="1394" spans="1:17" ht="14.25" thickBot="1" x14ac:dyDescent="0.2">
      <c r="A1394" s="96">
        <v>8219</v>
      </c>
      <c r="B1394" s="96" t="s">
        <v>2932</v>
      </c>
      <c r="C1394" s="96">
        <v>8219</v>
      </c>
      <c r="D1394" s="97" t="s">
        <v>856</v>
      </c>
      <c r="E1394" s="97"/>
      <c r="F1394" s="98" t="s">
        <v>4873</v>
      </c>
      <c r="G1394" s="102" t="s">
        <v>4901</v>
      </c>
      <c r="H1394" s="103" t="s">
        <v>4905</v>
      </c>
      <c r="I1394" s="103" t="s">
        <v>4912</v>
      </c>
      <c r="J1394" s="101"/>
      <c r="K1394" s="101"/>
      <c r="L1394" s="101"/>
      <c r="M1394" s="101"/>
      <c r="N1394" s="101"/>
      <c r="O1394" s="101"/>
      <c r="P1394" s="101"/>
      <c r="Q1394" s="101">
        <v>1</v>
      </c>
    </row>
    <row r="1395" spans="1:17" ht="14.25" thickBot="1" x14ac:dyDescent="0.2">
      <c r="A1395" s="96">
        <v>8221</v>
      </c>
      <c r="B1395" s="96" t="s">
        <v>1993</v>
      </c>
      <c r="C1395" s="96">
        <v>8221</v>
      </c>
      <c r="D1395" s="97" t="s">
        <v>746</v>
      </c>
      <c r="E1395" s="97"/>
      <c r="F1395" s="98" t="s">
        <v>4873</v>
      </c>
      <c r="G1395" s="102" t="s">
        <v>4901</v>
      </c>
      <c r="H1395" s="103" t="s">
        <v>4913</v>
      </c>
      <c r="I1395" s="103" t="s">
        <v>4914</v>
      </c>
      <c r="J1395" s="101"/>
      <c r="K1395" s="101"/>
      <c r="L1395" s="101"/>
      <c r="M1395" s="101"/>
      <c r="N1395" s="101"/>
      <c r="O1395" s="101"/>
      <c r="P1395" s="101"/>
      <c r="Q1395" s="101">
        <v>1</v>
      </c>
    </row>
    <row r="1396" spans="1:17" ht="14.25" thickBot="1" x14ac:dyDescent="0.2">
      <c r="A1396" s="96">
        <v>8222</v>
      </c>
      <c r="B1396" s="96" t="s">
        <v>2381</v>
      </c>
      <c r="C1396" s="96">
        <v>8222</v>
      </c>
      <c r="D1396" s="97" t="s">
        <v>2978</v>
      </c>
      <c r="E1396" s="97"/>
      <c r="F1396" s="98" t="s">
        <v>4873</v>
      </c>
      <c r="G1396" s="102" t="s">
        <v>4901</v>
      </c>
      <c r="H1396" s="103" t="s">
        <v>4913</v>
      </c>
      <c r="I1396" s="103" t="s">
        <v>4915</v>
      </c>
      <c r="J1396" s="101"/>
      <c r="K1396" s="101"/>
      <c r="L1396" s="101"/>
      <c r="M1396" s="101"/>
      <c r="N1396" s="101"/>
      <c r="O1396" s="101"/>
      <c r="P1396" s="101"/>
      <c r="Q1396" s="101">
        <v>1</v>
      </c>
    </row>
    <row r="1397" spans="1:17" ht="14.25" thickBot="1" x14ac:dyDescent="0.2">
      <c r="A1397" s="96">
        <v>8229</v>
      </c>
      <c r="B1397" s="96" t="s">
        <v>2619</v>
      </c>
      <c r="C1397" s="96">
        <v>8229</v>
      </c>
      <c r="D1397" s="97" t="s">
        <v>856</v>
      </c>
      <c r="E1397" s="97"/>
      <c r="F1397" s="98" t="s">
        <v>4873</v>
      </c>
      <c r="G1397" s="102" t="s">
        <v>4901</v>
      </c>
      <c r="H1397" s="103" t="s">
        <v>4913</v>
      </c>
      <c r="I1397" s="103" t="s">
        <v>4916</v>
      </c>
      <c r="J1397" s="101"/>
      <c r="K1397" s="101"/>
      <c r="L1397" s="101"/>
      <c r="M1397" s="101"/>
      <c r="N1397" s="101"/>
      <c r="O1397" s="101"/>
      <c r="P1397" s="101"/>
      <c r="Q1397" s="101">
        <v>1</v>
      </c>
    </row>
    <row r="1398" spans="1:17" ht="14.25" thickBot="1" x14ac:dyDescent="0.2">
      <c r="A1398" s="96">
        <v>8231</v>
      </c>
      <c r="B1398" s="96" t="s">
        <v>1435</v>
      </c>
      <c r="C1398" s="96">
        <v>8231</v>
      </c>
      <c r="D1398" s="97" t="s">
        <v>721</v>
      </c>
      <c r="E1398" s="97" t="s">
        <v>739</v>
      </c>
      <c r="F1398" s="98" t="s">
        <v>4873</v>
      </c>
      <c r="G1398" s="102" t="s">
        <v>4901</v>
      </c>
      <c r="H1398" s="103" t="s">
        <v>4917</v>
      </c>
      <c r="I1398" s="103" t="s">
        <v>4918</v>
      </c>
      <c r="J1398" s="101"/>
      <c r="K1398" s="101"/>
      <c r="L1398" s="101"/>
      <c r="M1398" s="101"/>
      <c r="N1398" s="101"/>
      <c r="O1398" s="101"/>
      <c r="P1398" s="101"/>
      <c r="Q1398" s="101">
        <v>1</v>
      </c>
    </row>
    <row r="1399" spans="1:17" ht="14.25" thickBot="1" x14ac:dyDescent="0.2">
      <c r="A1399" s="96">
        <v>8241</v>
      </c>
      <c r="B1399" s="96" t="s">
        <v>1994</v>
      </c>
      <c r="C1399" s="96">
        <v>8241</v>
      </c>
      <c r="D1399" s="97" t="s">
        <v>721</v>
      </c>
      <c r="E1399" s="97"/>
      <c r="F1399" s="98" t="s">
        <v>4873</v>
      </c>
      <c r="G1399" s="102" t="s">
        <v>4901</v>
      </c>
      <c r="H1399" s="103" t="s">
        <v>4919</v>
      </c>
      <c r="I1399" s="103" t="s">
        <v>4920</v>
      </c>
      <c r="J1399" s="101"/>
      <c r="K1399" s="101"/>
      <c r="L1399" s="101"/>
      <c r="M1399" s="101"/>
      <c r="N1399" s="101"/>
      <c r="O1399" s="101"/>
      <c r="P1399" s="101"/>
      <c r="Q1399" s="101">
        <v>1</v>
      </c>
    </row>
    <row r="1400" spans="1:17" ht="14.25" thickBot="1" x14ac:dyDescent="0.2">
      <c r="A1400" s="96">
        <v>8242</v>
      </c>
      <c r="B1400" s="96" t="s">
        <v>2382</v>
      </c>
      <c r="C1400" s="96">
        <v>8242</v>
      </c>
      <c r="D1400" s="97" t="s">
        <v>721</v>
      </c>
      <c r="E1400" s="97"/>
      <c r="F1400" s="98" t="s">
        <v>4873</v>
      </c>
      <c r="G1400" s="102" t="s">
        <v>4901</v>
      </c>
      <c r="H1400" s="103" t="s">
        <v>4919</v>
      </c>
      <c r="I1400" s="103" t="s">
        <v>4921</v>
      </c>
      <c r="J1400" s="101"/>
      <c r="K1400" s="101"/>
      <c r="L1400" s="101"/>
      <c r="M1400" s="101"/>
      <c r="N1400" s="101"/>
      <c r="O1400" s="101"/>
      <c r="P1400" s="101"/>
      <c r="Q1400" s="101">
        <v>1</v>
      </c>
    </row>
    <row r="1401" spans="1:17" ht="14.25" thickBot="1" x14ac:dyDescent="0.2">
      <c r="A1401" s="96">
        <v>8243</v>
      </c>
      <c r="B1401" s="96" t="s">
        <v>2620</v>
      </c>
      <c r="C1401" s="96">
        <v>8243</v>
      </c>
      <c r="D1401" s="97" t="s">
        <v>721</v>
      </c>
      <c r="E1401" s="97"/>
      <c r="F1401" s="98" t="s">
        <v>4873</v>
      </c>
      <c r="G1401" s="102" t="s">
        <v>4901</v>
      </c>
      <c r="H1401" s="103" t="s">
        <v>4919</v>
      </c>
      <c r="I1401" s="103" t="s">
        <v>4922</v>
      </c>
      <c r="J1401" s="101"/>
      <c r="K1401" s="101"/>
      <c r="L1401" s="101"/>
      <c r="M1401" s="101"/>
      <c r="N1401" s="101"/>
      <c r="O1401" s="101"/>
      <c r="P1401" s="101"/>
      <c r="Q1401" s="101">
        <v>1</v>
      </c>
    </row>
    <row r="1402" spans="1:17" ht="14.25" thickBot="1" x14ac:dyDescent="0.2">
      <c r="A1402" s="96">
        <v>8244</v>
      </c>
      <c r="B1402" s="96" t="s">
        <v>2754</v>
      </c>
      <c r="C1402" s="96">
        <v>8244</v>
      </c>
      <c r="D1402" s="97" t="s">
        <v>721</v>
      </c>
      <c r="E1402" s="97"/>
      <c r="F1402" s="98" t="s">
        <v>4873</v>
      </c>
      <c r="G1402" s="102" t="s">
        <v>4901</v>
      </c>
      <c r="H1402" s="103" t="s">
        <v>4919</v>
      </c>
      <c r="I1402" s="103" t="s">
        <v>4923</v>
      </c>
      <c r="J1402" s="101"/>
      <c r="K1402" s="101"/>
      <c r="L1402" s="101"/>
      <c r="M1402" s="101"/>
      <c r="N1402" s="101"/>
      <c r="O1402" s="101"/>
      <c r="P1402" s="101"/>
      <c r="Q1402" s="101">
        <v>1</v>
      </c>
    </row>
    <row r="1403" spans="1:17" ht="14.25" thickBot="1" x14ac:dyDescent="0.2">
      <c r="A1403" s="96">
        <v>8245</v>
      </c>
      <c r="B1403" s="96" t="s">
        <v>2839</v>
      </c>
      <c r="C1403" s="96">
        <v>8245</v>
      </c>
      <c r="D1403" s="97" t="s">
        <v>721</v>
      </c>
      <c r="E1403" s="97"/>
      <c r="F1403" s="98" t="s">
        <v>4873</v>
      </c>
      <c r="G1403" s="102" t="s">
        <v>4901</v>
      </c>
      <c r="H1403" s="103" t="s">
        <v>4919</v>
      </c>
      <c r="I1403" s="103" t="s">
        <v>4924</v>
      </c>
      <c r="J1403" s="101"/>
      <c r="K1403" s="101"/>
      <c r="L1403" s="101"/>
      <c r="M1403" s="101"/>
      <c r="N1403" s="101"/>
      <c r="O1403" s="101"/>
      <c r="P1403" s="101"/>
      <c r="Q1403" s="101">
        <v>1</v>
      </c>
    </row>
    <row r="1404" spans="1:17" ht="14.25" thickBot="1" x14ac:dyDescent="0.2">
      <c r="A1404" s="96">
        <v>8246</v>
      </c>
      <c r="B1404" s="96" t="s">
        <v>2894</v>
      </c>
      <c r="C1404" s="96">
        <v>8246</v>
      </c>
      <c r="D1404" s="97" t="s">
        <v>721</v>
      </c>
      <c r="E1404" s="97"/>
      <c r="F1404" s="98" t="s">
        <v>4873</v>
      </c>
      <c r="G1404" s="99" t="s">
        <v>4901</v>
      </c>
      <c r="H1404" s="100" t="s">
        <v>4919</v>
      </c>
      <c r="I1404" s="100" t="s">
        <v>4925</v>
      </c>
      <c r="J1404" s="101"/>
      <c r="K1404" s="101"/>
      <c r="L1404" s="101"/>
      <c r="M1404" s="101"/>
      <c r="N1404" s="101"/>
      <c r="O1404" s="101"/>
      <c r="P1404" s="101"/>
      <c r="Q1404" s="101">
        <v>1</v>
      </c>
    </row>
    <row r="1405" spans="1:17" ht="14.25" thickBot="1" x14ac:dyDescent="0.2">
      <c r="A1405" s="96">
        <v>8249</v>
      </c>
      <c r="B1405" s="96" t="s">
        <v>2933</v>
      </c>
      <c r="C1405" s="96">
        <v>8249</v>
      </c>
      <c r="D1405" s="97" t="s">
        <v>721</v>
      </c>
      <c r="E1405" s="97"/>
      <c r="F1405" s="98" t="s">
        <v>4873</v>
      </c>
      <c r="G1405" s="102" t="s">
        <v>4901</v>
      </c>
      <c r="H1405" s="103" t="s">
        <v>4919</v>
      </c>
      <c r="I1405" s="103" t="s">
        <v>4926</v>
      </c>
      <c r="J1405" s="101"/>
      <c r="K1405" s="101"/>
      <c r="L1405" s="101"/>
      <c r="M1405" s="101"/>
      <c r="N1405" s="101"/>
      <c r="O1405" s="101"/>
      <c r="P1405" s="101"/>
      <c r="Q1405" s="101">
        <v>1</v>
      </c>
    </row>
    <row r="1406" spans="1:17" ht="14.25" thickBot="1" x14ac:dyDescent="0.2">
      <c r="A1406" s="96">
        <v>8299</v>
      </c>
      <c r="B1406" s="96" t="s">
        <v>1995</v>
      </c>
      <c r="C1406" s="96">
        <v>8299</v>
      </c>
      <c r="D1406" s="97" t="s">
        <v>856</v>
      </c>
      <c r="E1406" s="97"/>
      <c r="F1406" s="98" t="s">
        <v>4873</v>
      </c>
      <c r="G1406" s="102" t="s">
        <v>4901</v>
      </c>
      <c r="H1406" s="103" t="s">
        <v>4927</v>
      </c>
      <c r="I1406" s="103" t="s">
        <v>4928</v>
      </c>
      <c r="J1406" s="101"/>
      <c r="K1406" s="101"/>
      <c r="L1406" s="101"/>
      <c r="M1406" s="101"/>
      <c r="N1406" s="101"/>
      <c r="O1406" s="101"/>
      <c r="P1406" s="101"/>
      <c r="Q1406" s="101">
        <v>1</v>
      </c>
    </row>
    <row r="1407" spans="1:17" ht="14.25" thickBot="1" x14ac:dyDescent="0.2">
      <c r="A1407" s="96">
        <v>8300</v>
      </c>
      <c r="B1407" s="96" t="s">
        <v>1996</v>
      </c>
      <c r="C1407" s="96">
        <v>8300</v>
      </c>
      <c r="D1407" s="97" t="s">
        <v>2978</v>
      </c>
      <c r="E1407" s="97"/>
      <c r="F1407" s="98" t="s">
        <v>4929</v>
      </c>
      <c r="G1407" s="102" t="s">
        <v>4930</v>
      </c>
      <c r="H1407" s="103" t="s">
        <v>4931</v>
      </c>
      <c r="I1407" s="103" t="s">
        <v>4932</v>
      </c>
      <c r="J1407" s="101"/>
      <c r="K1407" s="101"/>
      <c r="L1407" s="101"/>
      <c r="M1407" s="101"/>
      <c r="N1407" s="101"/>
      <c r="O1407" s="101"/>
      <c r="P1407" s="101"/>
      <c r="Q1407" s="101">
        <v>1</v>
      </c>
    </row>
    <row r="1408" spans="1:17" ht="14.25" thickBot="1" x14ac:dyDescent="0.2">
      <c r="A1408" s="96">
        <v>8309</v>
      </c>
      <c r="B1408" s="96" t="s">
        <v>2383</v>
      </c>
      <c r="C1408" s="96">
        <v>8309</v>
      </c>
      <c r="D1408" s="97" t="s">
        <v>2978</v>
      </c>
      <c r="E1408" s="97"/>
      <c r="F1408" s="98" t="s">
        <v>4929</v>
      </c>
      <c r="G1408" s="102" t="s">
        <v>4930</v>
      </c>
      <c r="H1408" s="103" t="s">
        <v>4931</v>
      </c>
      <c r="I1408" s="103" t="s">
        <v>4933</v>
      </c>
      <c r="J1408" s="101"/>
      <c r="K1408" s="101"/>
      <c r="L1408" s="101"/>
      <c r="M1408" s="101"/>
      <c r="N1408" s="101"/>
      <c r="O1408" s="101"/>
      <c r="P1408" s="101"/>
      <c r="Q1408" s="101">
        <v>1</v>
      </c>
    </row>
    <row r="1409" spans="1:17" ht="14.25" thickBot="1" x14ac:dyDescent="0.2">
      <c r="A1409" s="96">
        <v>8311</v>
      </c>
      <c r="B1409" s="96" t="s">
        <v>1997</v>
      </c>
      <c r="C1409" s="96">
        <v>8311</v>
      </c>
      <c r="D1409" s="97" t="s">
        <v>2978</v>
      </c>
      <c r="E1409" s="97"/>
      <c r="F1409" s="98" t="s">
        <v>4929</v>
      </c>
      <c r="G1409" s="102" t="s">
        <v>4930</v>
      </c>
      <c r="H1409" s="103" t="s">
        <v>4934</v>
      </c>
      <c r="I1409" s="103" t="s">
        <v>4935</v>
      </c>
      <c r="J1409" s="101"/>
      <c r="K1409" s="101"/>
      <c r="L1409" s="101"/>
      <c r="M1409" s="101"/>
      <c r="N1409" s="101"/>
      <c r="O1409" s="101"/>
      <c r="P1409" s="101"/>
      <c r="Q1409" s="101">
        <v>1</v>
      </c>
    </row>
    <row r="1410" spans="1:17" ht="14.25" thickBot="1" x14ac:dyDescent="0.2">
      <c r="A1410" s="96">
        <v>8312</v>
      </c>
      <c r="B1410" s="96" t="s">
        <v>2384</v>
      </c>
      <c r="C1410" s="96">
        <v>8312</v>
      </c>
      <c r="D1410" s="97" t="s">
        <v>2978</v>
      </c>
      <c r="E1410" s="97"/>
      <c r="F1410" s="98" t="s">
        <v>4929</v>
      </c>
      <c r="G1410" s="102" t="s">
        <v>4930</v>
      </c>
      <c r="H1410" s="103" t="s">
        <v>4934</v>
      </c>
      <c r="I1410" s="103" t="s">
        <v>4936</v>
      </c>
      <c r="J1410" s="101"/>
      <c r="K1410" s="101"/>
      <c r="L1410" s="101"/>
      <c r="M1410" s="101"/>
      <c r="N1410" s="101"/>
      <c r="O1410" s="101"/>
      <c r="P1410" s="101"/>
      <c r="Q1410" s="101">
        <v>1</v>
      </c>
    </row>
    <row r="1411" spans="1:17" ht="14.25" thickBot="1" x14ac:dyDescent="0.2">
      <c r="A1411" s="96">
        <v>8321</v>
      </c>
      <c r="B1411" s="96" t="s">
        <v>1998</v>
      </c>
      <c r="C1411" s="96">
        <v>8321</v>
      </c>
      <c r="D1411" s="97" t="s">
        <v>2978</v>
      </c>
      <c r="E1411" s="97"/>
      <c r="F1411" s="98" t="s">
        <v>4929</v>
      </c>
      <c r="G1411" s="102" t="s">
        <v>4930</v>
      </c>
      <c r="H1411" s="103" t="s">
        <v>4937</v>
      </c>
      <c r="I1411" s="103" t="s">
        <v>4938</v>
      </c>
      <c r="J1411" s="101"/>
      <c r="K1411" s="101"/>
      <c r="L1411" s="101"/>
      <c r="M1411" s="101"/>
      <c r="N1411" s="101"/>
      <c r="O1411" s="101"/>
      <c r="P1411" s="101"/>
      <c r="Q1411" s="101">
        <v>1</v>
      </c>
    </row>
    <row r="1412" spans="1:17" ht="14.25" thickBot="1" x14ac:dyDescent="0.2">
      <c r="A1412" s="96">
        <v>8322</v>
      </c>
      <c r="B1412" s="96" t="s">
        <v>2385</v>
      </c>
      <c r="C1412" s="96">
        <v>8322</v>
      </c>
      <c r="D1412" s="97" t="s">
        <v>2978</v>
      </c>
      <c r="E1412" s="97"/>
      <c r="F1412" s="98" t="s">
        <v>4929</v>
      </c>
      <c r="G1412" s="102" t="s">
        <v>4930</v>
      </c>
      <c r="H1412" s="103" t="s">
        <v>4937</v>
      </c>
      <c r="I1412" s="103" t="s">
        <v>4939</v>
      </c>
      <c r="J1412" s="101"/>
      <c r="K1412" s="101"/>
      <c r="L1412" s="101"/>
      <c r="M1412" s="101"/>
      <c r="N1412" s="101"/>
      <c r="O1412" s="101"/>
      <c r="P1412" s="101"/>
      <c r="Q1412" s="101">
        <v>1</v>
      </c>
    </row>
    <row r="1413" spans="1:17" ht="14.25" thickBot="1" x14ac:dyDescent="0.2">
      <c r="A1413" s="96">
        <v>8331</v>
      </c>
      <c r="B1413" s="96" t="s">
        <v>1436</v>
      </c>
      <c r="C1413" s="96">
        <v>8331</v>
      </c>
      <c r="D1413" s="97" t="s">
        <v>2978</v>
      </c>
      <c r="E1413" s="97"/>
      <c r="F1413" s="98" t="s">
        <v>4929</v>
      </c>
      <c r="G1413" s="102" t="s">
        <v>4930</v>
      </c>
      <c r="H1413" s="103" t="s">
        <v>4940</v>
      </c>
      <c r="I1413" s="103" t="s">
        <v>4941</v>
      </c>
      <c r="J1413" s="101"/>
      <c r="K1413" s="101"/>
      <c r="L1413" s="101"/>
      <c r="M1413" s="101"/>
      <c r="N1413" s="101"/>
      <c r="O1413" s="101"/>
      <c r="P1413" s="101"/>
      <c r="Q1413" s="101">
        <v>1</v>
      </c>
    </row>
    <row r="1414" spans="1:17" ht="14.25" thickBot="1" x14ac:dyDescent="0.2">
      <c r="A1414" s="96">
        <v>8341</v>
      </c>
      <c r="B1414" s="96" t="s">
        <v>1999</v>
      </c>
      <c r="C1414" s="96">
        <v>8341</v>
      </c>
      <c r="D1414" s="97" t="s">
        <v>2978</v>
      </c>
      <c r="E1414" s="97"/>
      <c r="F1414" s="98" t="s">
        <v>4929</v>
      </c>
      <c r="G1414" s="102" t="s">
        <v>4930</v>
      </c>
      <c r="H1414" s="103" t="s">
        <v>4942</v>
      </c>
      <c r="I1414" s="103" t="s">
        <v>4943</v>
      </c>
      <c r="J1414" s="101"/>
      <c r="K1414" s="101"/>
      <c r="L1414" s="101"/>
      <c r="M1414" s="101"/>
      <c r="N1414" s="101"/>
      <c r="O1414" s="101"/>
      <c r="P1414" s="101"/>
      <c r="Q1414" s="101">
        <v>1</v>
      </c>
    </row>
    <row r="1415" spans="1:17" ht="14.25" thickBot="1" x14ac:dyDescent="0.2">
      <c r="A1415" s="96">
        <v>8342</v>
      </c>
      <c r="B1415" s="96" t="s">
        <v>2386</v>
      </c>
      <c r="C1415" s="96">
        <v>8342</v>
      </c>
      <c r="D1415" s="97" t="s">
        <v>2978</v>
      </c>
      <c r="E1415" s="97"/>
      <c r="F1415" s="98" t="s">
        <v>4929</v>
      </c>
      <c r="G1415" s="102" t="s">
        <v>4930</v>
      </c>
      <c r="H1415" s="103" t="s">
        <v>4942</v>
      </c>
      <c r="I1415" s="103" t="s">
        <v>4944</v>
      </c>
      <c r="J1415" s="101"/>
      <c r="K1415" s="101"/>
      <c r="L1415" s="101"/>
      <c r="M1415" s="101"/>
      <c r="N1415" s="101"/>
      <c r="O1415" s="101"/>
      <c r="P1415" s="101"/>
      <c r="Q1415" s="101">
        <v>1</v>
      </c>
    </row>
    <row r="1416" spans="1:17" ht="14.25" thickBot="1" x14ac:dyDescent="0.2">
      <c r="A1416" s="96">
        <v>8351</v>
      </c>
      <c r="B1416" s="96" t="s">
        <v>2000</v>
      </c>
      <c r="C1416" s="96">
        <v>8351</v>
      </c>
      <c r="D1416" s="97" t="s">
        <v>2978</v>
      </c>
      <c r="E1416" s="97"/>
      <c r="F1416" s="98" t="s">
        <v>4929</v>
      </c>
      <c r="G1416" s="102" t="s">
        <v>4930</v>
      </c>
      <c r="H1416" s="103" t="s">
        <v>4945</v>
      </c>
      <c r="I1416" s="103" t="s">
        <v>4946</v>
      </c>
      <c r="J1416" s="101"/>
      <c r="K1416" s="101"/>
      <c r="L1416" s="101"/>
      <c r="M1416" s="101"/>
      <c r="N1416" s="101"/>
      <c r="O1416" s="101"/>
      <c r="P1416" s="101"/>
      <c r="Q1416" s="101">
        <v>1</v>
      </c>
    </row>
    <row r="1417" spans="1:17" ht="14.25" thickBot="1" x14ac:dyDescent="0.2">
      <c r="A1417" s="96">
        <v>8352</v>
      </c>
      <c r="B1417" s="96" t="s">
        <v>4947</v>
      </c>
      <c r="C1417" s="96">
        <v>8352</v>
      </c>
      <c r="D1417" s="97" t="s">
        <v>2978</v>
      </c>
      <c r="E1417" s="97"/>
      <c r="F1417" s="98" t="s">
        <v>4929</v>
      </c>
      <c r="G1417" s="102" t="s">
        <v>4930</v>
      </c>
      <c r="H1417" s="103" t="s">
        <v>4945</v>
      </c>
      <c r="I1417" s="103" t="s">
        <v>4948</v>
      </c>
      <c r="J1417" s="101"/>
      <c r="K1417" s="101"/>
      <c r="L1417" s="101"/>
      <c r="M1417" s="101"/>
      <c r="N1417" s="101"/>
      <c r="O1417" s="101"/>
      <c r="P1417" s="101"/>
      <c r="Q1417" s="101">
        <v>1</v>
      </c>
    </row>
    <row r="1418" spans="1:17" ht="14.25" thickBot="1" x14ac:dyDescent="0.2">
      <c r="A1418" s="96">
        <v>8361</v>
      </c>
      <c r="B1418" s="96" t="s">
        <v>2001</v>
      </c>
      <c r="C1418" s="96">
        <v>8361</v>
      </c>
      <c r="D1418" s="97" t="s">
        <v>2978</v>
      </c>
      <c r="E1418" s="97"/>
      <c r="F1418" s="98" t="s">
        <v>4929</v>
      </c>
      <c r="G1418" s="102" t="s">
        <v>4930</v>
      </c>
      <c r="H1418" s="103" t="s">
        <v>4949</v>
      </c>
      <c r="I1418" s="103" t="s">
        <v>4950</v>
      </c>
      <c r="J1418" s="101"/>
      <c r="K1418" s="101"/>
      <c r="L1418" s="101"/>
      <c r="M1418" s="101"/>
      <c r="N1418" s="101"/>
      <c r="O1418" s="101"/>
      <c r="P1418" s="101"/>
      <c r="Q1418" s="101">
        <v>1</v>
      </c>
    </row>
    <row r="1419" spans="1:17" ht="14.25" thickBot="1" x14ac:dyDescent="0.2">
      <c r="A1419" s="96">
        <v>8369</v>
      </c>
      <c r="B1419" s="96" t="s">
        <v>2388</v>
      </c>
      <c r="C1419" s="96">
        <v>8369</v>
      </c>
      <c r="D1419" s="97" t="s">
        <v>2978</v>
      </c>
      <c r="E1419" s="97"/>
      <c r="F1419" s="98" t="s">
        <v>4929</v>
      </c>
      <c r="G1419" s="102" t="s">
        <v>4930</v>
      </c>
      <c r="H1419" s="103" t="s">
        <v>4949</v>
      </c>
      <c r="I1419" s="103" t="s">
        <v>4951</v>
      </c>
      <c r="J1419" s="101"/>
      <c r="K1419" s="101"/>
      <c r="L1419" s="101"/>
      <c r="M1419" s="101"/>
      <c r="N1419" s="101"/>
      <c r="O1419" s="101"/>
      <c r="P1419" s="101"/>
      <c r="Q1419" s="101">
        <v>1</v>
      </c>
    </row>
    <row r="1420" spans="1:17" ht="14.25" thickBot="1" x14ac:dyDescent="0.2">
      <c r="A1420" s="96">
        <v>8400</v>
      </c>
      <c r="B1420" s="96" t="s">
        <v>2002</v>
      </c>
      <c r="C1420" s="96">
        <v>8400</v>
      </c>
      <c r="D1420" s="97" t="s">
        <v>2978</v>
      </c>
      <c r="E1420" s="97"/>
      <c r="F1420" s="98" t="s">
        <v>4929</v>
      </c>
      <c r="G1420" s="102" t="s">
        <v>4952</v>
      </c>
      <c r="H1420" s="103" t="s">
        <v>4953</v>
      </c>
      <c r="I1420" s="103" t="s">
        <v>4954</v>
      </c>
      <c r="J1420" s="101"/>
      <c r="K1420" s="101"/>
      <c r="L1420" s="101"/>
      <c r="M1420" s="101"/>
      <c r="N1420" s="101"/>
      <c r="O1420" s="101"/>
      <c r="P1420" s="101"/>
      <c r="Q1420" s="101">
        <v>1</v>
      </c>
    </row>
    <row r="1421" spans="1:17" ht="14.25" thickBot="1" x14ac:dyDescent="0.2">
      <c r="A1421" s="96">
        <v>8409</v>
      </c>
      <c r="B1421" s="96" t="s">
        <v>2389</v>
      </c>
      <c r="C1421" s="96">
        <v>8409</v>
      </c>
      <c r="D1421" s="97" t="s">
        <v>2978</v>
      </c>
      <c r="E1421" s="97"/>
      <c r="F1421" s="98" t="s">
        <v>4929</v>
      </c>
      <c r="G1421" s="102" t="s">
        <v>4952</v>
      </c>
      <c r="H1421" s="103" t="s">
        <v>4953</v>
      </c>
      <c r="I1421" s="103" t="s">
        <v>4955</v>
      </c>
      <c r="J1421" s="101"/>
      <c r="K1421" s="101"/>
      <c r="L1421" s="101"/>
      <c r="M1421" s="101"/>
      <c r="N1421" s="101"/>
      <c r="O1421" s="101"/>
      <c r="P1421" s="101"/>
      <c r="Q1421" s="101">
        <v>1</v>
      </c>
    </row>
    <row r="1422" spans="1:17" ht="14.25" thickBot="1" x14ac:dyDescent="0.2">
      <c r="A1422" s="96">
        <v>8411</v>
      </c>
      <c r="B1422" s="96" t="s">
        <v>1271</v>
      </c>
      <c r="C1422" s="96">
        <v>8411</v>
      </c>
      <c r="D1422" s="97" t="s">
        <v>2978</v>
      </c>
      <c r="E1422" s="97"/>
      <c r="F1422" s="98" t="s">
        <v>4929</v>
      </c>
      <c r="G1422" s="102" t="s">
        <v>4952</v>
      </c>
      <c r="H1422" s="103" t="s">
        <v>4956</v>
      </c>
      <c r="I1422" s="103" t="s">
        <v>4957</v>
      </c>
      <c r="J1422" s="101"/>
      <c r="K1422" s="101"/>
      <c r="L1422" s="101"/>
      <c r="M1422" s="101"/>
      <c r="N1422" s="101"/>
      <c r="O1422" s="101"/>
      <c r="P1422" s="101"/>
      <c r="Q1422" s="101">
        <v>1</v>
      </c>
    </row>
    <row r="1423" spans="1:17" ht="14.25" thickBot="1" x14ac:dyDescent="0.2">
      <c r="A1423" s="96">
        <v>8421</v>
      </c>
      <c r="B1423" s="96" t="s">
        <v>2003</v>
      </c>
      <c r="C1423" s="96">
        <v>8421</v>
      </c>
      <c r="D1423" s="97" t="s">
        <v>2978</v>
      </c>
      <c r="E1423" s="97"/>
      <c r="F1423" s="98" t="s">
        <v>4929</v>
      </c>
      <c r="G1423" s="102" t="s">
        <v>4952</v>
      </c>
      <c r="H1423" s="103" t="s">
        <v>4958</v>
      </c>
      <c r="I1423" s="103" t="s">
        <v>4959</v>
      </c>
      <c r="J1423" s="101"/>
      <c r="K1423" s="101"/>
      <c r="L1423" s="101"/>
      <c r="M1423" s="101"/>
      <c r="N1423" s="101"/>
      <c r="O1423" s="101"/>
      <c r="P1423" s="101"/>
      <c r="Q1423" s="101">
        <v>1</v>
      </c>
    </row>
    <row r="1424" spans="1:17" ht="14.25" thickBot="1" x14ac:dyDescent="0.2">
      <c r="A1424" s="96">
        <v>8422</v>
      </c>
      <c r="B1424" s="96" t="s">
        <v>2390</v>
      </c>
      <c r="C1424" s="96">
        <v>8422</v>
      </c>
      <c r="D1424" s="97" t="s">
        <v>2978</v>
      </c>
      <c r="E1424" s="97"/>
      <c r="F1424" s="98" t="s">
        <v>4929</v>
      </c>
      <c r="G1424" s="102" t="s">
        <v>4952</v>
      </c>
      <c r="H1424" s="103" t="s">
        <v>4958</v>
      </c>
      <c r="I1424" s="103" t="s">
        <v>4960</v>
      </c>
      <c r="J1424" s="101"/>
      <c r="K1424" s="101"/>
      <c r="L1424" s="101"/>
      <c r="M1424" s="101"/>
      <c r="N1424" s="101"/>
      <c r="O1424" s="101"/>
      <c r="P1424" s="101"/>
      <c r="Q1424" s="101">
        <v>1</v>
      </c>
    </row>
    <row r="1425" spans="1:17" ht="14.25" thickBot="1" x14ac:dyDescent="0.2">
      <c r="A1425" s="96">
        <v>8423</v>
      </c>
      <c r="B1425" s="96" t="s">
        <v>2621</v>
      </c>
      <c r="C1425" s="96">
        <v>8423</v>
      </c>
      <c r="D1425" s="97" t="s">
        <v>2978</v>
      </c>
      <c r="E1425" s="97"/>
      <c r="F1425" s="98" t="s">
        <v>4929</v>
      </c>
      <c r="G1425" s="102" t="s">
        <v>4952</v>
      </c>
      <c r="H1425" s="103" t="s">
        <v>4958</v>
      </c>
      <c r="I1425" s="103" t="s">
        <v>4961</v>
      </c>
      <c r="J1425" s="101"/>
      <c r="K1425" s="101"/>
      <c r="L1425" s="101"/>
      <c r="M1425" s="101"/>
      <c r="N1425" s="101"/>
      <c r="O1425" s="101"/>
      <c r="P1425" s="101"/>
      <c r="Q1425" s="101">
        <v>1</v>
      </c>
    </row>
    <row r="1426" spans="1:17" ht="14.25" thickBot="1" x14ac:dyDescent="0.2">
      <c r="A1426" s="96">
        <v>8429</v>
      </c>
      <c r="B1426" s="96" t="s">
        <v>2755</v>
      </c>
      <c r="C1426" s="96">
        <v>8429</v>
      </c>
      <c r="D1426" s="97" t="s">
        <v>2978</v>
      </c>
      <c r="E1426" s="97"/>
      <c r="F1426" s="98" t="s">
        <v>4929</v>
      </c>
      <c r="G1426" s="102" t="s">
        <v>4952</v>
      </c>
      <c r="H1426" s="103" t="s">
        <v>4958</v>
      </c>
      <c r="I1426" s="103" t="s">
        <v>4962</v>
      </c>
      <c r="J1426" s="101"/>
      <c r="K1426" s="101"/>
      <c r="L1426" s="101"/>
      <c r="M1426" s="101"/>
      <c r="N1426" s="101"/>
      <c r="O1426" s="101"/>
      <c r="P1426" s="101"/>
      <c r="Q1426" s="101">
        <v>1</v>
      </c>
    </row>
    <row r="1427" spans="1:17" ht="14.25" thickBot="1" x14ac:dyDescent="0.2">
      <c r="A1427" s="96">
        <v>8491</v>
      </c>
      <c r="B1427" s="96" t="s">
        <v>2004</v>
      </c>
      <c r="C1427" s="96">
        <v>8491</v>
      </c>
      <c r="D1427" s="97" t="s">
        <v>2978</v>
      </c>
      <c r="E1427" s="97"/>
      <c r="F1427" s="98" t="s">
        <v>4929</v>
      </c>
      <c r="G1427" s="102" t="s">
        <v>4952</v>
      </c>
      <c r="H1427" s="103" t="s">
        <v>4963</v>
      </c>
      <c r="I1427" s="103" t="s">
        <v>4964</v>
      </c>
      <c r="J1427" s="101"/>
      <c r="K1427" s="101"/>
      <c r="L1427" s="101"/>
      <c r="M1427" s="101"/>
      <c r="N1427" s="101"/>
      <c r="O1427" s="101"/>
      <c r="P1427" s="101"/>
      <c r="Q1427" s="101">
        <v>1</v>
      </c>
    </row>
    <row r="1428" spans="1:17" ht="14.25" thickBot="1" x14ac:dyDescent="0.2">
      <c r="A1428" s="96">
        <v>8492</v>
      </c>
      <c r="B1428" s="96" t="s">
        <v>2391</v>
      </c>
      <c r="C1428" s="96">
        <v>8492</v>
      </c>
      <c r="D1428" s="97" t="s">
        <v>856</v>
      </c>
      <c r="E1428" s="97"/>
      <c r="F1428" s="98" t="s">
        <v>4929</v>
      </c>
      <c r="G1428" s="99" t="s">
        <v>4952</v>
      </c>
      <c r="H1428" s="100" t="s">
        <v>4963</v>
      </c>
      <c r="I1428" s="100" t="s">
        <v>4965</v>
      </c>
      <c r="J1428" s="101"/>
      <c r="K1428" s="101"/>
      <c r="L1428" s="101"/>
      <c r="M1428" s="101"/>
      <c r="N1428" s="101"/>
      <c r="O1428" s="101"/>
      <c r="P1428" s="101"/>
      <c r="Q1428" s="101">
        <v>1</v>
      </c>
    </row>
    <row r="1429" spans="1:17" ht="14.25" thickBot="1" x14ac:dyDescent="0.2">
      <c r="A1429" s="96">
        <v>8499</v>
      </c>
      <c r="B1429" s="96" t="s">
        <v>2622</v>
      </c>
      <c r="C1429" s="96">
        <v>8499</v>
      </c>
      <c r="D1429" s="97" t="s">
        <v>2978</v>
      </c>
      <c r="E1429" s="97"/>
      <c r="F1429" s="98" t="s">
        <v>4929</v>
      </c>
      <c r="G1429" s="102" t="s">
        <v>4952</v>
      </c>
      <c r="H1429" s="103" t="s">
        <v>4963</v>
      </c>
      <c r="I1429" s="103" t="s">
        <v>4966</v>
      </c>
      <c r="J1429" s="101"/>
      <c r="K1429" s="101"/>
      <c r="L1429" s="101"/>
      <c r="M1429" s="101"/>
      <c r="N1429" s="101"/>
      <c r="O1429" s="101"/>
      <c r="P1429" s="101"/>
      <c r="Q1429" s="101">
        <v>1</v>
      </c>
    </row>
    <row r="1430" spans="1:17" ht="14.25" thickBot="1" x14ac:dyDescent="0.2">
      <c r="A1430" s="96">
        <v>8500</v>
      </c>
      <c r="B1430" s="96" t="s">
        <v>2005</v>
      </c>
      <c r="C1430" s="96">
        <v>8500</v>
      </c>
      <c r="D1430" s="97" t="s">
        <v>2978</v>
      </c>
      <c r="E1430" s="97"/>
      <c r="F1430" s="98" t="s">
        <v>4929</v>
      </c>
      <c r="G1430" s="102" t="s">
        <v>4967</v>
      </c>
      <c r="H1430" s="103" t="s">
        <v>4968</v>
      </c>
      <c r="I1430" s="103" t="s">
        <v>4969</v>
      </c>
      <c r="J1430" s="101"/>
      <c r="K1430" s="101"/>
      <c r="L1430" s="101"/>
      <c r="M1430" s="101"/>
      <c r="N1430" s="101"/>
      <c r="O1430" s="101"/>
      <c r="P1430" s="101"/>
      <c r="Q1430" s="101">
        <v>1</v>
      </c>
    </row>
    <row r="1431" spans="1:17" ht="14.25" thickBot="1" x14ac:dyDescent="0.2">
      <c r="A1431" s="96">
        <v>8509</v>
      </c>
      <c r="B1431" s="96" t="s">
        <v>2392</v>
      </c>
      <c r="C1431" s="96">
        <v>8509</v>
      </c>
      <c r="D1431" s="97" t="s">
        <v>2978</v>
      </c>
      <c r="E1431" s="97"/>
      <c r="F1431" s="98" t="s">
        <v>4929</v>
      </c>
      <c r="G1431" s="102" t="s">
        <v>4967</v>
      </c>
      <c r="H1431" s="103" t="s">
        <v>4968</v>
      </c>
      <c r="I1431" s="103" t="s">
        <v>4970</v>
      </c>
      <c r="J1431" s="101"/>
      <c r="K1431" s="101"/>
      <c r="L1431" s="101"/>
      <c r="M1431" s="101"/>
      <c r="N1431" s="101"/>
      <c r="O1431" s="101"/>
      <c r="P1431" s="101"/>
      <c r="Q1431" s="101">
        <v>1</v>
      </c>
    </row>
    <row r="1432" spans="1:17" ht="14.25" thickBot="1" x14ac:dyDescent="0.2">
      <c r="A1432" s="96">
        <v>8511</v>
      </c>
      <c r="B1432" s="96" t="s">
        <v>1272</v>
      </c>
      <c r="C1432" s="96">
        <v>8511</v>
      </c>
      <c r="D1432" s="97" t="s">
        <v>2978</v>
      </c>
      <c r="E1432" s="97"/>
      <c r="F1432" s="98" t="s">
        <v>4929</v>
      </c>
      <c r="G1432" s="102" t="s">
        <v>4967</v>
      </c>
      <c r="H1432" s="103" t="s">
        <v>4971</v>
      </c>
      <c r="I1432" s="103" t="s">
        <v>4972</v>
      </c>
      <c r="J1432" s="101"/>
      <c r="K1432" s="101"/>
      <c r="L1432" s="101"/>
      <c r="M1432" s="101"/>
      <c r="N1432" s="101"/>
      <c r="O1432" s="101"/>
      <c r="P1432" s="101"/>
      <c r="Q1432" s="101">
        <v>1</v>
      </c>
    </row>
    <row r="1433" spans="1:17" ht="14.25" thickBot="1" x14ac:dyDescent="0.2">
      <c r="A1433" s="96">
        <v>8521</v>
      </c>
      <c r="B1433" s="96" t="s">
        <v>1362</v>
      </c>
      <c r="C1433" s="96">
        <v>8521</v>
      </c>
      <c r="D1433" s="97" t="s">
        <v>2978</v>
      </c>
      <c r="E1433" s="97"/>
      <c r="F1433" s="98" t="s">
        <v>4929</v>
      </c>
      <c r="G1433" s="102" t="s">
        <v>4967</v>
      </c>
      <c r="H1433" s="103" t="s">
        <v>4973</v>
      </c>
      <c r="I1433" s="103" t="s">
        <v>4974</v>
      </c>
      <c r="J1433" s="101"/>
      <c r="K1433" s="101"/>
      <c r="L1433" s="101"/>
      <c r="M1433" s="101"/>
      <c r="N1433" s="101"/>
      <c r="O1433" s="101"/>
      <c r="P1433" s="101"/>
      <c r="Q1433" s="101">
        <v>1</v>
      </c>
    </row>
    <row r="1434" spans="1:17" ht="14.25" thickBot="1" x14ac:dyDescent="0.2">
      <c r="A1434" s="96">
        <v>8531</v>
      </c>
      <c r="B1434" s="96" t="s">
        <v>2006</v>
      </c>
      <c r="C1434" s="96">
        <v>8531</v>
      </c>
      <c r="D1434" s="97" t="s">
        <v>2978</v>
      </c>
      <c r="E1434" s="97"/>
      <c r="F1434" s="98" t="s">
        <v>4929</v>
      </c>
      <c r="G1434" s="102" t="s">
        <v>4967</v>
      </c>
      <c r="H1434" s="103" t="s">
        <v>4975</v>
      </c>
      <c r="I1434" s="103" t="s">
        <v>4976</v>
      </c>
      <c r="J1434" s="101"/>
      <c r="K1434" s="101"/>
      <c r="L1434" s="101"/>
      <c r="M1434" s="101"/>
      <c r="N1434" s="101"/>
      <c r="O1434" s="101"/>
      <c r="P1434" s="101"/>
      <c r="Q1434" s="101">
        <v>1</v>
      </c>
    </row>
    <row r="1435" spans="1:17" ht="14.25" thickBot="1" x14ac:dyDescent="0.2">
      <c r="A1435" s="96">
        <v>8539</v>
      </c>
      <c r="B1435" s="96" t="s">
        <v>2393</v>
      </c>
      <c r="C1435" s="96">
        <v>8539</v>
      </c>
      <c r="D1435" s="97" t="s">
        <v>2978</v>
      </c>
      <c r="E1435" s="97"/>
      <c r="F1435" s="98" t="s">
        <v>4929</v>
      </c>
      <c r="G1435" s="102" t="s">
        <v>4967</v>
      </c>
      <c r="H1435" s="103" t="s">
        <v>4975</v>
      </c>
      <c r="I1435" s="103" t="s">
        <v>4977</v>
      </c>
      <c r="J1435" s="101"/>
      <c r="K1435" s="101"/>
      <c r="L1435" s="101"/>
      <c r="M1435" s="101"/>
      <c r="N1435" s="101"/>
      <c r="O1435" s="101"/>
      <c r="P1435" s="101"/>
      <c r="Q1435" s="101">
        <v>1</v>
      </c>
    </row>
    <row r="1436" spans="1:17" ht="14.25" thickBot="1" x14ac:dyDescent="0.2">
      <c r="A1436" s="96">
        <v>8541</v>
      </c>
      <c r="B1436" s="96" t="s">
        <v>2007</v>
      </c>
      <c r="C1436" s="96">
        <v>8541</v>
      </c>
      <c r="D1436" s="97" t="s">
        <v>2978</v>
      </c>
      <c r="E1436" s="97"/>
      <c r="F1436" s="98" t="s">
        <v>4929</v>
      </c>
      <c r="G1436" s="102" t="s">
        <v>4967</v>
      </c>
      <c r="H1436" s="103" t="s">
        <v>4978</v>
      </c>
      <c r="I1436" s="103" t="s">
        <v>4979</v>
      </c>
      <c r="J1436" s="101"/>
      <c r="K1436" s="101"/>
      <c r="L1436" s="101"/>
      <c r="M1436" s="101"/>
      <c r="N1436" s="101"/>
      <c r="O1436" s="101"/>
      <c r="P1436" s="101"/>
      <c r="Q1436" s="101">
        <v>1</v>
      </c>
    </row>
    <row r="1437" spans="1:17" ht="14.25" thickBot="1" x14ac:dyDescent="0.2">
      <c r="A1437" s="96">
        <v>8542</v>
      </c>
      <c r="B1437" s="96" t="s">
        <v>2394</v>
      </c>
      <c r="C1437" s="96">
        <v>8542</v>
      </c>
      <c r="D1437" s="97" t="s">
        <v>2978</v>
      </c>
      <c r="E1437" s="97"/>
      <c r="F1437" s="98" t="s">
        <v>4929</v>
      </c>
      <c r="G1437" s="102" t="s">
        <v>4967</v>
      </c>
      <c r="H1437" s="103" t="s">
        <v>4978</v>
      </c>
      <c r="I1437" s="103" t="s">
        <v>4980</v>
      </c>
      <c r="J1437" s="101"/>
      <c r="K1437" s="101"/>
      <c r="L1437" s="101"/>
      <c r="M1437" s="101"/>
      <c r="N1437" s="101"/>
      <c r="O1437" s="101"/>
      <c r="P1437" s="101"/>
      <c r="Q1437" s="101">
        <v>1</v>
      </c>
    </row>
    <row r="1438" spans="1:17" ht="14.25" thickBot="1" x14ac:dyDescent="0.2">
      <c r="A1438" s="96">
        <v>8543</v>
      </c>
      <c r="B1438" s="96" t="s">
        <v>2623</v>
      </c>
      <c r="C1438" s="96">
        <v>8543</v>
      </c>
      <c r="D1438" s="97" t="s">
        <v>860</v>
      </c>
      <c r="E1438" s="97"/>
      <c r="F1438" s="98" t="s">
        <v>4929</v>
      </c>
      <c r="G1438" s="102" t="s">
        <v>4967</v>
      </c>
      <c r="H1438" s="103" t="s">
        <v>4978</v>
      </c>
      <c r="I1438" s="103" t="s">
        <v>4981</v>
      </c>
      <c r="J1438" s="101"/>
      <c r="K1438" s="101"/>
      <c r="L1438" s="101"/>
      <c r="M1438" s="101"/>
      <c r="N1438" s="101"/>
      <c r="O1438" s="101"/>
      <c r="P1438" s="101"/>
      <c r="Q1438" s="101">
        <v>1</v>
      </c>
    </row>
    <row r="1439" spans="1:17" ht="14.25" thickBot="1" x14ac:dyDescent="0.2">
      <c r="A1439" s="96">
        <v>8544</v>
      </c>
      <c r="B1439" s="96" t="s">
        <v>2756</v>
      </c>
      <c r="C1439" s="96">
        <v>8544</v>
      </c>
      <c r="D1439" s="97" t="s">
        <v>2978</v>
      </c>
      <c r="E1439" s="97"/>
      <c r="F1439" s="98" t="s">
        <v>4929</v>
      </c>
      <c r="G1439" s="102" t="s">
        <v>4967</v>
      </c>
      <c r="H1439" s="103" t="s">
        <v>4978</v>
      </c>
      <c r="I1439" s="103" t="s">
        <v>4982</v>
      </c>
      <c r="J1439" s="101"/>
      <c r="K1439" s="101"/>
      <c r="L1439" s="101"/>
      <c r="M1439" s="101"/>
      <c r="N1439" s="101"/>
      <c r="O1439" s="101"/>
      <c r="P1439" s="101"/>
      <c r="Q1439" s="101">
        <v>1</v>
      </c>
    </row>
    <row r="1440" spans="1:17" ht="14.25" thickBot="1" x14ac:dyDescent="0.2">
      <c r="A1440" s="96">
        <v>8545</v>
      </c>
      <c r="B1440" s="96" t="s">
        <v>2840</v>
      </c>
      <c r="C1440" s="96">
        <v>8545</v>
      </c>
      <c r="D1440" s="97" t="s">
        <v>2978</v>
      </c>
      <c r="E1440" s="97"/>
      <c r="F1440" s="98" t="s">
        <v>4929</v>
      </c>
      <c r="G1440" s="102" t="s">
        <v>4967</v>
      </c>
      <c r="H1440" s="103" t="s">
        <v>4978</v>
      </c>
      <c r="I1440" s="103" t="s">
        <v>4983</v>
      </c>
      <c r="J1440" s="101"/>
      <c r="K1440" s="101"/>
      <c r="L1440" s="101"/>
      <c r="M1440" s="101"/>
      <c r="N1440" s="101"/>
      <c r="O1440" s="101"/>
      <c r="P1440" s="101"/>
      <c r="Q1440" s="101">
        <v>1</v>
      </c>
    </row>
    <row r="1441" spans="1:17" ht="14.25" thickBot="1" x14ac:dyDescent="0.2">
      <c r="A1441" s="96">
        <v>8546</v>
      </c>
      <c r="B1441" s="96" t="s">
        <v>2895</v>
      </c>
      <c r="C1441" s="96">
        <v>8546</v>
      </c>
      <c r="D1441" s="97" t="s">
        <v>2978</v>
      </c>
      <c r="E1441" s="97"/>
      <c r="F1441" s="98" t="s">
        <v>4929</v>
      </c>
      <c r="G1441" s="102" t="s">
        <v>4967</v>
      </c>
      <c r="H1441" s="103" t="s">
        <v>4978</v>
      </c>
      <c r="I1441" s="103" t="s">
        <v>4984</v>
      </c>
      <c r="J1441" s="101"/>
      <c r="K1441" s="101"/>
      <c r="L1441" s="101"/>
      <c r="M1441" s="101"/>
      <c r="N1441" s="101"/>
      <c r="O1441" s="101"/>
      <c r="P1441" s="101"/>
      <c r="Q1441" s="101">
        <v>1</v>
      </c>
    </row>
    <row r="1442" spans="1:17" ht="14.25" thickBot="1" x14ac:dyDescent="0.2">
      <c r="A1442" s="96">
        <v>8547</v>
      </c>
      <c r="B1442" s="96" t="s">
        <v>2934</v>
      </c>
      <c r="C1442" s="96">
        <v>8547</v>
      </c>
      <c r="D1442" s="97" t="s">
        <v>2978</v>
      </c>
      <c r="E1442" s="97"/>
      <c r="F1442" s="98" t="s">
        <v>4929</v>
      </c>
      <c r="G1442" s="102" t="s">
        <v>4967</v>
      </c>
      <c r="H1442" s="103" t="s">
        <v>4978</v>
      </c>
      <c r="I1442" s="103" t="s">
        <v>4985</v>
      </c>
      <c r="J1442" s="101"/>
      <c r="K1442" s="101"/>
      <c r="L1442" s="101"/>
      <c r="M1442" s="101"/>
      <c r="N1442" s="101"/>
      <c r="O1442" s="101"/>
      <c r="P1442" s="101"/>
      <c r="Q1442" s="101">
        <v>1</v>
      </c>
    </row>
    <row r="1443" spans="1:17" ht="14.25" thickBot="1" x14ac:dyDescent="0.2">
      <c r="A1443" s="96">
        <v>8549</v>
      </c>
      <c r="B1443" s="96" t="s">
        <v>2960</v>
      </c>
      <c r="C1443" s="96">
        <v>8549</v>
      </c>
      <c r="D1443" s="97" t="s">
        <v>2978</v>
      </c>
      <c r="E1443" s="97"/>
      <c r="F1443" s="98" t="s">
        <v>4929</v>
      </c>
      <c r="G1443" s="102" t="s">
        <v>4967</v>
      </c>
      <c r="H1443" s="103" t="s">
        <v>4978</v>
      </c>
      <c r="I1443" s="103" t="s">
        <v>4986</v>
      </c>
      <c r="J1443" s="101"/>
      <c r="K1443" s="101"/>
      <c r="L1443" s="101"/>
      <c r="M1443" s="101"/>
      <c r="N1443" s="101"/>
      <c r="O1443" s="101"/>
      <c r="P1443" s="101"/>
      <c r="Q1443" s="101">
        <v>1</v>
      </c>
    </row>
    <row r="1444" spans="1:17" ht="14.25" thickBot="1" x14ac:dyDescent="0.2">
      <c r="A1444" s="96">
        <v>8551</v>
      </c>
      <c r="B1444" s="96" t="s">
        <v>2008</v>
      </c>
      <c r="C1444" s="96">
        <v>8551</v>
      </c>
      <c r="D1444" s="97" t="s">
        <v>2978</v>
      </c>
      <c r="E1444" s="97"/>
      <c r="F1444" s="98" t="s">
        <v>4929</v>
      </c>
      <c r="G1444" s="102" t="s">
        <v>4967</v>
      </c>
      <c r="H1444" s="103" t="s">
        <v>4987</v>
      </c>
      <c r="I1444" s="103" t="s">
        <v>4988</v>
      </c>
      <c r="J1444" s="101"/>
      <c r="K1444" s="101"/>
      <c r="L1444" s="101"/>
      <c r="M1444" s="101"/>
      <c r="N1444" s="101"/>
      <c r="O1444" s="101"/>
      <c r="P1444" s="101"/>
      <c r="Q1444" s="101">
        <v>1</v>
      </c>
    </row>
    <row r="1445" spans="1:17" ht="14.25" thickBot="1" x14ac:dyDescent="0.2">
      <c r="A1445" s="96">
        <v>8559</v>
      </c>
      <c r="B1445" s="96" t="s">
        <v>2395</v>
      </c>
      <c r="C1445" s="96">
        <v>8559</v>
      </c>
      <c r="D1445" s="97" t="s">
        <v>2978</v>
      </c>
      <c r="E1445" s="97"/>
      <c r="F1445" s="98" t="s">
        <v>4929</v>
      </c>
      <c r="G1445" s="102" t="s">
        <v>4967</v>
      </c>
      <c r="H1445" s="103" t="s">
        <v>4987</v>
      </c>
      <c r="I1445" s="103" t="s">
        <v>4989</v>
      </c>
      <c r="J1445" s="101"/>
      <c r="K1445" s="101"/>
      <c r="L1445" s="101"/>
      <c r="M1445" s="101"/>
      <c r="N1445" s="101"/>
      <c r="O1445" s="101"/>
      <c r="P1445" s="101"/>
      <c r="Q1445" s="101">
        <v>1</v>
      </c>
    </row>
    <row r="1446" spans="1:17" ht="14.25" thickBot="1" x14ac:dyDescent="0.2">
      <c r="A1446" s="96">
        <v>8591</v>
      </c>
      <c r="B1446" s="96" t="s">
        <v>2009</v>
      </c>
      <c r="C1446" s="96">
        <v>8591</v>
      </c>
      <c r="D1446" s="97" t="s">
        <v>2978</v>
      </c>
      <c r="E1446" s="97"/>
      <c r="F1446" s="98" t="s">
        <v>4929</v>
      </c>
      <c r="G1446" s="102" t="s">
        <v>4967</v>
      </c>
      <c r="H1446" s="103" t="s">
        <v>4990</v>
      </c>
      <c r="I1446" s="103" t="s">
        <v>4991</v>
      </c>
      <c r="J1446" s="101"/>
      <c r="K1446" s="101"/>
      <c r="L1446" s="101"/>
      <c r="M1446" s="101"/>
      <c r="N1446" s="101"/>
      <c r="O1446" s="101"/>
      <c r="P1446" s="101"/>
      <c r="Q1446" s="101">
        <v>1</v>
      </c>
    </row>
    <row r="1447" spans="1:17" ht="14.25" thickBot="1" x14ac:dyDescent="0.2">
      <c r="A1447" s="96">
        <v>8599</v>
      </c>
      <c r="B1447" s="96" t="s">
        <v>2396</v>
      </c>
      <c r="C1447" s="96">
        <v>8599</v>
      </c>
      <c r="D1447" s="97" t="s">
        <v>2978</v>
      </c>
      <c r="E1447" s="97"/>
      <c r="F1447" s="98" t="s">
        <v>4929</v>
      </c>
      <c r="G1447" s="102" t="s">
        <v>4967</v>
      </c>
      <c r="H1447" s="103" t="s">
        <v>4990</v>
      </c>
      <c r="I1447" s="103" t="s">
        <v>4992</v>
      </c>
      <c r="J1447" s="101"/>
      <c r="K1447" s="101"/>
      <c r="L1447" s="101"/>
      <c r="M1447" s="101"/>
      <c r="N1447" s="101"/>
      <c r="O1447" s="101"/>
      <c r="P1447" s="101"/>
      <c r="Q1447" s="101">
        <v>1</v>
      </c>
    </row>
    <row r="1448" spans="1:17" ht="14.25" thickBot="1" x14ac:dyDescent="0.2">
      <c r="A1448" s="96">
        <v>8601</v>
      </c>
      <c r="B1448" s="96" t="s">
        <v>4993</v>
      </c>
      <c r="C1448" s="96">
        <v>8601</v>
      </c>
      <c r="D1448" s="97" t="s">
        <v>856</v>
      </c>
      <c r="E1448" s="97"/>
      <c r="F1448" s="98" t="s">
        <v>4994</v>
      </c>
      <c r="G1448" s="102" t="s">
        <v>4995</v>
      </c>
      <c r="H1448" s="103" t="s">
        <v>4996</v>
      </c>
      <c r="I1448" s="103" t="s">
        <v>4997</v>
      </c>
      <c r="J1448" s="101"/>
      <c r="K1448" s="101"/>
      <c r="L1448" s="101"/>
      <c r="M1448" s="101"/>
      <c r="N1448" s="101"/>
      <c r="O1448" s="101"/>
      <c r="P1448" s="101"/>
      <c r="Q1448" s="101">
        <v>0</v>
      </c>
    </row>
    <row r="1449" spans="1:17" ht="14.25" thickBot="1" x14ac:dyDescent="0.2">
      <c r="A1449" s="96">
        <v>8611</v>
      </c>
      <c r="B1449" s="96" t="s">
        <v>1008</v>
      </c>
      <c r="C1449" s="96">
        <v>8611</v>
      </c>
      <c r="D1449" s="97" t="s">
        <v>856</v>
      </c>
      <c r="E1449" s="97"/>
      <c r="F1449" s="98" t="s">
        <v>4994</v>
      </c>
      <c r="G1449" s="102" t="s">
        <v>4995</v>
      </c>
      <c r="H1449" s="103" t="s">
        <v>4998</v>
      </c>
      <c r="I1449" s="103" t="s">
        <v>4999</v>
      </c>
      <c r="J1449" s="101"/>
      <c r="K1449" s="101"/>
      <c r="L1449" s="101"/>
      <c r="M1449" s="101"/>
      <c r="N1449" s="101"/>
      <c r="O1449" s="101"/>
      <c r="P1449" s="101"/>
      <c r="Q1449" s="101">
        <v>0</v>
      </c>
    </row>
    <row r="1450" spans="1:17" ht="14.25" thickBot="1" x14ac:dyDescent="0.2">
      <c r="A1450" s="96">
        <v>8621</v>
      </c>
      <c r="B1450" s="96" t="s">
        <v>2011</v>
      </c>
      <c r="C1450" s="96">
        <v>8621</v>
      </c>
      <c r="D1450" s="97" t="s">
        <v>856</v>
      </c>
      <c r="E1450" s="97"/>
      <c r="F1450" s="98" t="s">
        <v>4994</v>
      </c>
      <c r="G1450" s="102" t="s">
        <v>4995</v>
      </c>
      <c r="H1450" s="103" t="s">
        <v>5000</v>
      </c>
      <c r="I1450" s="103" t="s">
        <v>5001</v>
      </c>
      <c r="J1450" s="101"/>
      <c r="K1450" s="101"/>
      <c r="L1450" s="101"/>
      <c r="M1450" s="101"/>
      <c r="N1450" s="101"/>
      <c r="O1450" s="101"/>
      <c r="P1450" s="101"/>
      <c r="Q1450" s="101">
        <v>0</v>
      </c>
    </row>
    <row r="1451" spans="1:17" ht="14.25" thickBot="1" x14ac:dyDescent="0.2">
      <c r="A1451" s="96">
        <v>8629</v>
      </c>
      <c r="B1451" s="96" t="s">
        <v>2397</v>
      </c>
      <c r="C1451" s="96">
        <v>8629</v>
      </c>
      <c r="D1451" s="97" t="s">
        <v>856</v>
      </c>
      <c r="E1451" s="97"/>
      <c r="F1451" s="98" t="s">
        <v>4994</v>
      </c>
      <c r="G1451" s="102" t="s">
        <v>4995</v>
      </c>
      <c r="H1451" s="103" t="s">
        <v>5000</v>
      </c>
      <c r="I1451" s="103" t="s">
        <v>5002</v>
      </c>
      <c r="J1451" s="101"/>
      <c r="K1451" s="101"/>
      <c r="L1451" s="101"/>
      <c r="M1451" s="101"/>
      <c r="N1451" s="101"/>
      <c r="O1451" s="101"/>
      <c r="P1451" s="101"/>
      <c r="Q1451" s="101">
        <v>0</v>
      </c>
    </row>
    <row r="1452" spans="1:17" ht="14.25" thickBot="1" x14ac:dyDescent="0.2">
      <c r="A1452" s="96">
        <v>8701</v>
      </c>
      <c r="B1452" s="96" t="s">
        <v>2012</v>
      </c>
      <c r="C1452" s="96">
        <v>8701</v>
      </c>
      <c r="D1452" s="97" t="s">
        <v>856</v>
      </c>
      <c r="E1452" s="97"/>
      <c r="F1452" s="98" t="s">
        <v>4994</v>
      </c>
      <c r="G1452" s="102" t="s">
        <v>5003</v>
      </c>
      <c r="H1452" s="103" t="s">
        <v>5004</v>
      </c>
      <c r="I1452" s="103" t="s">
        <v>5005</v>
      </c>
      <c r="J1452" s="101"/>
      <c r="K1452" s="101"/>
      <c r="L1452" s="101"/>
      <c r="M1452" s="101"/>
      <c r="N1452" s="101"/>
      <c r="O1452" s="101"/>
      <c r="P1452" s="101"/>
      <c r="Q1452" s="101">
        <v>1</v>
      </c>
    </row>
    <row r="1453" spans="1:17" ht="14.25" thickBot="1" x14ac:dyDescent="0.2">
      <c r="A1453" s="96">
        <v>8711</v>
      </c>
      <c r="B1453" s="96" t="s">
        <v>2013</v>
      </c>
      <c r="C1453" s="96">
        <v>8711</v>
      </c>
      <c r="D1453" s="97" t="s">
        <v>856</v>
      </c>
      <c r="E1453" s="97"/>
      <c r="F1453" s="98" t="s">
        <v>4994</v>
      </c>
      <c r="G1453" s="102" t="s">
        <v>5003</v>
      </c>
      <c r="H1453" s="103" t="s">
        <v>5006</v>
      </c>
      <c r="I1453" s="103" t="s">
        <v>5007</v>
      </c>
      <c r="J1453" s="101"/>
      <c r="K1453" s="101"/>
      <c r="L1453" s="101"/>
      <c r="M1453" s="101"/>
      <c r="N1453" s="101"/>
      <c r="O1453" s="101"/>
      <c r="P1453" s="101"/>
      <c r="Q1453" s="101">
        <v>1</v>
      </c>
    </row>
    <row r="1454" spans="1:17" ht="14.25" thickBot="1" x14ac:dyDescent="0.2">
      <c r="A1454" s="96">
        <v>8712</v>
      </c>
      <c r="B1454" s="96" t="s">
        <v>2398</v>
      </c>
      <c r="C1454" s="96">
        <v>8712</v>
      </c>
      <c r="D1454" s="97" t="s">
        <v>856</v>
      </c>
      <c r="E1454" s="97"/>
      <c r="F1454" s="98" t="s">
        <v>4994</v>
      </c>
      <c r="G1454" s="102" t="s">
        <v>5003</v>
      </c>
      <c r="H1454" s="103" t="s">
        <v>5006</v>
      </c>
      <c r="I1454" s="103" t="s">
        <v>5008</v>
      </c>
      <c r="J1454" s="101"/>
      <c r="K1454" s="101"/>
      <c r="L1454" s="101"/>
      <c r="M1454" s="101"/>
      <c r="N1454" s="101"/>
      <c r="O1454" s="101"/>
      <c r="P1454" s="101"/>
      <c r="Q1454" s="101">
        <v>1</v>
      </c>
    </row>
    <row r="1455" spans="1:17" ht="14.25" thickBot="1" x14ac:dyDescent="0.2">
      <c r="A1455" s="96">
        <v>8713</v>
      </c>
      <c r="B1455" s="96" t="s">
        <v>2624</v>
      </c>
      <c r="C1455" s="96">
        <v>8713</v>
      </c>
      <c r="D1455" s="97" t="s">
        <v>860</v>
      </c>
      <c r="E1455" s="97"/>
      <c r="F1455" s="98" t="s">
        <v>4994</v>
      </c>
      <c r="G1455" s="102" t="s">
        <v>5003</v>
      </c>
      <c r="H1455" s="103" t="s">
        <v>5006</v>
      </c>
      <c r="I1455" s="103" t="s">
        <v>5009</v>
      </c>
      <c r="J1455" s="101"/>
      <c r="K1455" s="101"/>
      <c r="L1455" s="101"/>
      <c r="M1455" s="101"/>
      <c r="N1455" s="101"/>
      <c r="O1455" s="101"/>
      <c r="P1455" s="101"/>
      <c r="Q1455" s="101">
        <v>1</v>
      </c>
    </row>
    <row r="1456" spans="1:17" ht="14.25" thickBot="1" x14ac:dyDescent="0.2">
      <c r="A1456" s="96">
        <v>8714</v>
      </c>
      <c r="B1456" s="96" t="s">
        <v>2757</v>
      </c>
      <c r="C1456" s="96">
        <v>8714</v>
      </c>
      <c r="D1456" s="97" t="s">
        <v>856</v>
      </c>
      <c r="E1456" s="97"/>
      <c r="F1456" s="98" t="s">
        <v>4994</v>
      </c>
      <c r="G1456" s="102" t="s">
        <v>5003</v>
      </c>
      <c r="H1456" s="103" t="s">
        <v>5006</v>
      </c>
      <c r="I1456" s="103" t="s">
        <v>5010</v>
      </c>
      <c r="J1456" s="101"/>
      <c r="K1456" s="101"/>
      <c r="L1456" s="101"/>
      <c r="M1456" s="101"/>
      <c r="N1456" s="101"/>
      <c r="O1456" s="101"/>
      <c r="P1456" s="101"/>
      <c r="Q1456" s="101">
        <v>1</v>
      </c>
    </row>
    <row r="1457" spans="1:17" ht="14.25" thickBot="1" x14ac:dyDescent="0.2">
      <c r="A1457" s="96">
        <v>8721</v>
      </c>
      <c r="B1457" s="96" t="s">
        <v>2014</v>
      </c>
      <c r="C1457" s="96">
        <v>8721</v>
      </c>
      <c r="D1457" s="97" t="s">
        <v>856</v>
      </c>
      <c r="E1457" s="97"/>
      <c r="F1457" s="98" t="s">
        <v>4994</v>
      </c>
      <c r="G1457" s="102" t="s">
        <v>5003</v>
      </c>
      <c r="H1457" s="103" t="s">
        <v>5011</v>
      </c>
      <c r="I1457" s="103" t="s">
        <v>5012</v>
      </c>
      <c r="J1457" s="101"/>
      <c r="K1457" s="101"/>
      <c r="L1457" s="101"/>
      <c r="M1457" s="101"/>
      <c r="N1457" s="101"/>
      <c r="O1457" s="101"/>
      <c r="P1457" s="101"/>
      <c r="Q1457" s="101">
        <v>1</v>
      </c>
    </row>
    <row r="1458" spans="1:17" ht="14.25" thickBot="1" x14ac:dyDescent="0.2">
      <c r="A1458" s="96">
        <v>8800</v>
      </c>
      <c r="B1458" s="96" t="s">
        <v>2015</v>
      </c>
      <c r="C1458" s="96">
        <v>8800</v>
      </c>
      <c r="D1458" s="97" t="s">
        <v>2978</v>
      </c>
      <c r="E1458" s="97"/>
      <c r="F1458" s="98" t="s">
        <v>5013</v>
      </c>
      <c r="G1458" s="102" t="s">
        <v>5014</v>
      </c>
      <c r="H1458" s="103" t="s">
        <v>5015</v>
      </c>
      <c r="I1458" s="103" t="s">
        <v>5016</v>
      </c>
      <c r="J1458" s="101"/>
      <c r="K1458" s="101"/>
      <c r="L1458" s="101"/>
      <c r="M1458" s="101"/>
      <c r="N1458" s="101"/>
      <c r="O1458" s="101"/>
      <c r="P1458" s="101"/>
      <c r="Q1458" s="101">
        <v>1</v>
      </c>
    </row>
    <row r="1459" spans="1:17" ht="14.25" thickBot="1" x14ac:dyDescent="0.2">
      <c r="A1459" s="96">
        <v>8809</v>
      </c>
      <c r="B1459" s="96" t="s">
        <v>2399</v>
      </c>
      <c r="C1459" s="96">
        <v>8809</v>
      </c>
      <c r="D1459" s="97" t="s">
        <v>2978</v>
      </c>
      <c r="E1459" s="97"/>
      <c r="F1459" s="98" t="s">
        <v>5013</v>
      </c>
      <c r="G1459" s="102" t="s">
        <v>5014</v>
      </c>
      <c r="H1459" s="103" t="s">
        <v>5015</v>
      </c>
      <c r="I1459" s="103" t="s">
        <v>5017</v>
      </c>
      <c r="J1459" s="101"/>
      <c r="K1459" s="101"/>
      <c r="L1459" s="101"/>
      <c r="M1459" s="101"/>
      <c r="N1459" s="101"/>
      <c r="O1459" s="101"/>
      <c r="P1459" s="101"/>
      <c r="Q1459" s="101">
        <v>1</v>
      </c>
    </row>
    <row r="1460" spans="1:17" ht="14.25" thickBot="1" x14ac:dyDescent="0.2">
      <c r="A1460" s="96">
        <v>8811</v>
      </c>
      <c r="B1460" s="96" t="s">
        <v>2016</v>
      </c>
      <c r="C1460" s="96">
        <v>8811</v>
      </c>
      <c r="D1460" s="97" t="s">
        <v>2978</v>
      </c>
      <c r="E1460" s="97"/>
      <c r="F1460" s="98" t="s">
        <v>5013</v>
      </c>
      <c r="G1460" s="102" t="s">
        <v>5014</v>
      </c>
      <c r="H1460" s="103" t="s">
        <v>5018</v>
      </c>
      <c r="I1460" s="103" t="s">
        <v>5019</v>
      </c>
      <c r="J1460" s="101"/>
      <c r="K1460" s="101"/>
      <c r="L1460" s="101"/>
      <c r="M1460" s="101"/>
      <c r="N1460" s="101"/>
      <c r="O1460" s="101"/>
      <c r="P1460" s="101"/>
      <c r="Q1460" s="101">
        <v>1</v>
      </c>
    </row>
    <row r="1461" spans="1:17" ht="14.25" thickBot="1" x14ac:dyDescent="0.2">
      <c r="A1461" s="96">
        <v>8812</v>
      </c>
      <c r="B1461" s="96" t="s">
        <v>2400</v>
      </c>
      <c r="C1461" s="96">
        <v>8812</v>
      </c>
      <c r="D1461" s="97" t="s">
        <v>2978</v>
      </c>
      <c r="E1461" s="97"/>
      <c r="F1461" s="98" t="s">
        <v>5013</v>
      </c>
      <c r="G1461" s="99" t="s">
        <v>5014</v>
      </c>
      <c r="H1461" s="100" t="s">
        <v>5018</v>
      </c>
      <c r="I1461" s="100" t="s">
        <v>5020</v>
      </c>
      <c r="J1461" s="101"/>
      <c r="K1461" s="101"/>
      <c r="L1461" s="101"/>
      <c r="M1461" s="101"/>
      <c r="N1461" s="101"/>
      <c r="O1461" s="101"/>
      <c r="P1461" s="101"/>
      <c r="Q1461" s="101">
        <v>1</v>
      </c>
    </row>
    <row r="1462" spans="1:17" ht="14.25" thickBot="1" x14ac:dyDescent="0.2">
      <c r="A1462" s="96">
        <v>8813</v>
      </c>
      <c r="B1462" s="96" t="s">
        <v>2625</v>
      </c>
      <c r="C1462" s="96">
        <v>8813</v>
      </c>
      <c r="D1462" s="97" t="s">
        <v>2978</v>
      </c>
      <c r="E1462" s="97"/>
      <c r="F1462" s="98" t="s">
        <v>5013</v>
      </c>
      <c r="G1462" s="102" t="s">
        <v>5014</v>
      </c>
      <c r="H1462" s="103" t="s">
        <v>5018</v>
      </c>
      <c r="I1462" s="103" t="s">
        <v>5021</v>
      </c>
      <c r="J1462" s="101"/>
      <c r="K1462" s="101"/>
      <c r="L1462" s="101"/>
      <c r="M1462" s="101"/>
      <c r="N1462" s="101"/>
      <c r="O1462" s="101"/>
      <c r="P1462" s="101"/>
      <c r="Q1462" s="101">
        <v>1</v>
      </c>
    </row>
    <row r="1463" spans="1:17" ht="14.25" thickBot="1" x14ac:dyDescent="0.2">
      <c r="A1463" s="96">
        <v>8814</v>
      </c>
      <c r="B1463" s="96" t="s">
        <v>2758</v>
      </c>
      <c r="C1463" s="96">
        <v>8814</v>
      </c>
      <c r="D1463" s="97" t="s">
        <v>2978</v>
      </c>
      <c r="E1463" s="97"/>
      <c r="F1463" s="98" t="s">
        <v>5013</v>
      </c>
      <c r="G1463" s="102" t="s">
        <v>5014</v>
      </c>
      <c r="H1463" s="103" t="s">
        <v>5018</v>
      </c>
      <c r="I1463" s="103" t="s">
        <v>5022</v>
      </c>
      <c r="J1463" s="101"/>
      <c r="K1463" s="101"/>
      <c r="L1463" s="101"/>
      <c r="M1463" s="101"/>
      <c r="N1463" s="101"/>
      <c r="O1463" s="101"/>
      <c r="P1463" s="101"/>
      <c r="Q1463" s="101">
        <v>1</v>
      </c>
    </row>
    <row r="1464" spans="1:17" ht="14.25" thickBot="1" x14ac:dyDescent="0.2">
      <c r="A1464" s="96">
        <v>8815</v>
      </c>
      <c r="B1464" s="96" t="s">
        <v>2841</v>
      </c>
      <c r="C1464" s="96">
        <v>8815</v>
      </c>
      <c r="D1464" s="97" t="s">
        <v>2978</v>
      </c>
      <c r="E1464" s="97"/>
      <c r="F1464" s="98" t="s">
        <v>5013</v>
      </c>
      <c r="G1464" s="102" t="s">
        <v>5014</v>
      </c>
      <c r="H1464" s="103" t="s">
        <v>5018</v>
      </c>
      <c r="I1464" s="103" t="s">
        <v>5023</v>
      </c>
      <c r="J1464" s="101"/>
      <c r="K1464" s="101"/>
      <c r="L1464" s="101"/>
      <c r="M1464" s="101"/>
      <c r="N1464" s="101"/>
      <c r="O1464" s="101"/>
      <c r="P1464" s="101"/>
      <c r="Q1464" s="101">
        <v>1</v>
      </c>
    </row>
    <row r="1465" spans="1:17" ht="14.25" thickBot="1" x14ac:dyDescent="0.2">
      <c r="A1465" s="96">
        <v>8816</v>
      </c>
      <c r="B1465" s="96" t="s">
        <v>2896</v>
      </c>
      <c r="C1465" s="96">
        <v>8816</v>
      </c>
      <c r="D1465" s="97" t="s">
        <v>2978</v>
      </c>
      <c r="E1465" s="97"/>
      <c r="F1465" s="98" t="s">
        <v>5013</v>
      </c>
      <c r="G1465" s="102" t="s">
        <v>5014</v>
      </c>
      <c r="H1465" s="103" t="s">
        <v>5018</v>
      </c>
      <c r="I1465" s="103" t="s">
        <v>5024</v>
      </c>
      <c r="J1465" s="101"/>
      <c r="K1465" s="101"/>
      <c r="L1465" s="101"/>
      <c r="M1465" s="101"/>
      <c r="N1465" s="101"/>
      <c r="O1465" s="101"/>
      <c r="P1465" s="101"/>
      <c r="Q1465" s="101">
        <v>1</v>
      </c>
    </row>
    <row r="1466" spans="1:17" ht="14.25" thickBot="1" x14ac:dyDescent="0.2">
      <c r="A1466" s="96">
        <v>8817</v>
      </c>
      <c r="B1466" s="96" t="s">
        <v>2935</v>
      </c>
      <c r="C1466" s="96">
        <v>8817</v>
      </c>
      <c r="D1466" s="97" t="s">
        <v>2978</v>
      </c>
      <c r="E1466" s="97"/>
      <c r="F1466" s="98" t="s">
        <v>5013</v>
      </c>
      <c r="G1466" s="102" t="s">
        <v>5014</v>
      </c>
      <c r="H1466" s="103" t="s">
        <v>5018</v>
      </c>
      <c r="I1466" s="103" t="s">
        <v>5025</v>
      </c>
      <c r="J1466" s="101"/>
      <c r="K1466" s="101"/>
      <c r="L1466" s="101"/>
      <c r="M1466" s="101"/>
      <c r="N1466" s="101"/>
      <c r="O1466" s="101"/>
      <c r="P1466" s="101"/>
      <c r="Q1466" s="101">
        <v>1</v>
      </c>
    </row>
    <row r="1467" spans="1:17" ht="14.25" thickBot="1" x14ac:dyDescent="0.2">
      <c r="A1467" s="96">
        <v>8821</v>
      </c>
      <c r="B1467" s="96" t="s">
        <v>2017</v>
      </c>
      <c r="C1467" s="96">
        <v>8821</v>
      </c>
      <c r="D1467" s="97" t="s">
        <v>2978</v>
      </c>
      <c r="E1467" s="97"/>
      <c r="F1467" s="98" t="s">
        <v>5013</v>
      </c>
      <c r="G1467" s="102" t="s">
        <v>5014</v>
      </c>
      <c r="H1467" s="103" t="s">
        <v>5026</v>
      </c>
      <c r="I1467" s="103" t="s">
        <v>5027</v>
      </c>
      <c r="J1467" s="101"/>
      <c r="K1467" s="101"/>
      <c r="L1467" s="101"/>
      <c r="M1467" s="101"/>
      <c r="N1467" s="101"/>
      <c r="O1467" s="101"/>
      <c r="P1467" s="101"/>
      <c r="Q1467" s="101">
        <v>1</v>
      </c>
    </row>
    <row r="1468" spans="1:17" ht="14.25" thickBot="1" x14ac:dyDescent="0.2">
      <c r="A1468" s="96">
        <v>8822</v>
      </c>
      <c r="B1468" s="96" t="s">
        <v>2401</v>
      </c>
      <c r="C1468" s="96">
        <v>8822</v>
      </c>
      <c r="D1468" s="97" t="s">
        <v>2978</v>
      </c>
      <c r="E1468" s="97"/>
      <c r="F1468" s="98" t="s">
        <v>5013</v>
      </c>
      <c r="G1468" s="102" t="s">
        <v>5014</v>
      </c>
      <c r="H1468" s="103" t="s">
        <v>5026</v>
      </c>
      <c r="I1468" s="103" t="s">
        <v>5028</v>
      </c>
      <c r="J1468" s="101"/>
      <c r="K1468" s="101"/>
      <c r="L1468" s="101"/>
      <c r="M1468" s="101"/>
      <c r="N1468" s="101"/>
      <c r="O1468" s="101"/>
      <c r="P1468" s="101"/>
      <c r="Q1468" s="101">
        <v>1</v>
      </c>
    </row>
    <row r="1469" spans="1:17" ht="14.25" thickBot="1" x14ac:dyDescent="0.2">
      <c r="A1469" s="96">
        <v>8823</v>
      </c>
      <c r="B1469" s="96" t="s">
        <v>2626</v>
      </c>
      <c r="C1469" s="96">
        <v>8823</v>
      </c>
      <c r="D1469" s="97" t="s">
        <v>2978</v>
      </c>
      <c r="E1469" s="97"/>
      <c r="F1469" s="98" t="s">
        <v>5013</v>
      </c>
      <c r="G1469" s="102" t="s">
        <v>5014</v>
      </c>
      <c r="H1469" s="103" t="s">
        <v>5026</v>
      </c>
      <c r="I1469" s="103" t="s">
        <v>5029</v>
      </c>
      <c r="J1469" s="101"/>
      <c r="K1469" s="101"/>
      <c r="L1469" s="101"/>
      <c r="M1469" s="101"/>
      <c r="N1469" s="101"/>
      <c r="O1469" s="101"/>
      <c r="P1469" s="101"/>
      <c r="Q1469" s="101">
        <v>1</v>
      </c>
    </row>
    <row r="1470" spans="1:17" ht="14.25" thickBot="1" x14ac:dyDescent="0.2">
      <c r="A1470" s="96">
        <v>8824</v>
      </c>
      <c r="B1470" s="96" t="s">
        <v>2759</v>
      </c>
      <c r="C1470" s="96">
        <v>8824</v>
      </c>
      <c r="D1470" s="97" t="s">
        <v>2978</v>
      </c>
      <c r="E1470" s="97"/>
      <c r="F1470" s="98" t="s">
        <v>5013</v>
      </c>
      <c r="G1470" s="102" t="s">
        <v>5014</v>
      </c>
      <c r="H1470" s="103" t="s">
        <v>5026</v>
      </c>
      <c r="I1470" s="103" t="s">
        <v>5030</v>
      </c>
      <c r="J1470" s="101"/>
      <c r="K1470" s="101"/>
      <c r="L1470" s="101"/>
      <c r="M1470" s="101"/>
      <c r="N1470" s="101"/>
      <c r="O1470" s="101"/>
      <c r="P1470" s="101"/>
      <c r="Q1470" s="101">
        <v>1</v>
      </c>
    </row>
    <row r="1471" spans="1:17" ht="14.25" thickBot="1" x14ac:dyDescent="0.2">
      <c r="A1471" s="96">
        <v>8891</v>
      </c>
      <c r="B1471" s="96" t="s">
        <v>2018</v>
      </c>
      <c r="C1471" s="96">
        <v>8891</v>
      </c>
      <c r="D1471" s="97" t="s">
        <v>2978</v>
      </c>
      <c r="E1471" s="97"/>
      <c r="F1471" s="98" t="s">
        <v>5013</v>
      </c>
      <c r="G1471" s="102" t="s">
        <v>5014</v>
      </c>
      <c r="H1471" s="103" t="s">
        <v>5031</v>
      </c>
      <c r="I1471" s="103" t="s">
        <v>5032</v>
      </c>
      <c r="J1471" s="101"/>
      <c r="K1471" s="101"/>
      <c r="L1471" s="101"/>
      <c r="M1471" s="101"/>
      <c r="N1471" s="101"/>
      <c r="O1471" s="101"/>
      <c r="P1471" s="101"/>
      <c r="Q1471" s="101">
        <v>1</v>
      </c>
    </row>
    <row r="1472" spans="1:17" ht="14.25" thickBot="1" x14ac:dyDescent="0.2">
      <c r="A1472" s="96">
        <v>8899</v>
      </c>
      <c r="B1472" s="96" t="s">
        <v>2402</v>
      </c>
      <c r="C1472" s="96">
        <v>8899</v>
      </c>
      <c r="D1472" s="97" t="s">
        <v>856</v>
      </c>
      <c r="E1472" s="97"/>
      <c r="F1472" s="98" t="s">
        <v>5013</v>
      </c>
      <c r="G1472" s="102" t="s">
        <v>5014</v>
      </c>
      <c r="H1472" s="103" t="s">
        <v>5031</v>
      </c>
      <c r="I1472" s="103" t="s">
        <v>5033</v>
      </c>
      <c r="J1472" s="101"/>
      <c r="K1472" s="101"/>
      <c r="L1472" s="101"/>
      <c r="M1472" s="101"/>
      <c r="N1472" s="101"/>
      <c r="O1472" s="101"/>
      <c r="P1472" s="101"/>
      <c r="Q1472" s="101">
        <v>1</v>
      </c>
    </row>
    <row r="1473" spans="1:17" ht="14.25" thickBot="1" x14ac:dyDescent="0.2">
      <c r="A1473" s="96">
        <v>8901</v>
      </c>
      <c r="B1473" s="96" t="s">
        <v>2019</v>
      </c>
      <c r="C1473" s="96">
        <v>8901</v>
      </c>
      <c r="D1473" s="97" t="s">
        <v>2978</v>
      </c>
      <c r="E1473" s="97"/>
      <c r="F1473" s="98" t="s">
        <v>5013</v>
      </c>
      <c r="G1473" s="102" t="s">
        <v>5034</v>
      </c>
      <c r="H1473" s="103" t="s">
        <v>5035</v>
      </c>
      <c r="I1473" s="103" t="s">
        <v>5036</v>
      </c>
      <c r="J1473" s="101"/>
      <c r="K1473" s="101"/>
      <c r="L1473" s="101"/>
      <c r="M1473" s="101"/>
      <c r="N1473" s="101"/>
      <c r="O1473" s="101"/>
      <c r="P1473" s="101"/>
      <c r="Q1473" s="101">
        <v>1</v>
      </c>
    </row>
    <row r="1474" spans="1:17" ht="14.25" thickBot="1" x14ac:dyDescent="0.2">
      <c r="A1474" s="96">
        <v>8911</v>
      </c>
      <c r="B1474" s="96" t="s">
        <v>2020</v>
      </c>
      <c r="C1474" s="96">
        <v>8911</v>
      </c>
      <c r="D1474" s="97" t="s">
        <v>2978</v>
      </c>
      <c r="E1474" s="97"/>
      <c r="F1474" s="98" t="s">
        <v>5013</v>
      </c>
      <c r="G1474" s="102" t="s">
        <v>5034</v>
      </c>
      <c r="H1474" s="103" t="s">
        <v>5037</v>
      </c>
      <c r="I1474" s="103" t="s">
        <v>5038</v>
      </c>
      <c r="J1474" s="101"/>
      <c r="K1474" s="101"/>
      <c r="L1474" s="101"/>
      <c r="M1474" s="101"/>
      <c r="N1474" s="101"/>
      <c r="O1474" s="101"/>
      <c r="P1474" s="101"/>
      <c r="Q1474" s="101">
        <v>1</v>
      </c>
    </row>
    <row r="1475" spans="1:17" ht="14.25" thickBot="1" x14ac:dyDescent="0.2">
      <c r="A1475" s="96">
        <v>8919</v>
      </c>
      <c r="B1475" s="96" t="s">
        <v>2403</v>
      </c>
      <c r="C1475" s="96">
        <v>8919</v>
      </c>
      <c r="D1475" s="97" t="s">
        <v>856</v>
      </c>
      <c r="E1475" s="97"/>
      <c r="F1475" s="98" t="s">
        <v>5013</v>
      </c>
      <c r="G1475" s="102" t="s">
        <v>5034</v>
      </c>
      <c r="H1475" s="103" t="s">
        <v>5037</v>
      </c>
      <c r="I1475" s="103" t="s">
        <v>5039</v>
      </c>
      <c r="J1475" s="101"/>
      <c r="K1475" s="101"/>
      <c r="L1475" s="101"/>
      <c r="M1475" s="101"/>
      <c r="N1475" s="101"/>
      <c r="O1475" s="101"/>
      <c r="P1475" s="101"/>
      <c r="Q1475" s="101">
        <v>1</v>
      </c>
    </row>
    <row r="1476" spans="1:17" ht="14.25" thickBot="1" x14ac:dyDescent="0.2">
      <c r="A1476" s="96">
        <v>9000</v>
      </c>
      <c r="B1476" s="96" t="s">
        <v>2021</v>
      </c>
      <c r="C1476" s="96">
        <v>9000</v>
      </c>
      <c r="D1476" s="97" t="s">
        <v>721</v>
      </c>
      <c r="E1476" s="97"/>
      <c r="F1476" s="98" t="s">
        <v>5013</v>
      </c>
      <c r="G1476" s="102" t="s">
        <v>5040</v>
      </c>
      <c r="H1476" s="103" t="s">
        <v>5041</v>
      </c>
      <c r="I1476" s="103" t="s">
        <v>5042</v>
      </c>
      <c r="J1476" s="101"/>
      <c r="K1476" s="101"/>
      <c r="L1476" s="101"/>
      <c r="M1476" s="101"/>
      <c r="N1476" s="101"/>
      <c r="O1476" s="101"/>
      <c r="P1476" s="101"/>
      <c r="Q1476" s="101">
        <v>1</v>
      </c>
    </row>
    <row r="1477" spans="1:17" ht="14.25" thickBot="1" x14ac:dyDescent="0.2">
      <c r="A1477" s="96">
        <v>9009</v>
      </c>
      <c r="B1477" s="96" t="s">
        <v>2404</v>
      </c>
      <c r="C1477" s="96">
        <v>9009</v>
      </c>
      <c r="D1477" s="97" t="s">
        <v>721</v>
      </c>
      <c r="E1477" s="97"/>
      <c r="F1477" s="98" t="s">
        <v>5013</v>
      </c>
      <c r="G1477" s="102" t="s">
        <v>5040</v>
      </c>
      <c r="H1477" s="103" t="s">
        <v>5041</v>
      </c>
      <c r="I1477" s="103" t="s">
        <v>5043</v>
      </c>
      <c r="J1477" s="101"/>
      <c r="K1477" s="101"/>
      <c r="L1477" s="101"/>
      <c r="M1477" s="101"/>
      <c r="N1477" s="101"/>
      <c r="O1477" s="101"/>
      <c r="P1477" s="101"/>
      <c r="Q1477" s="101">
        <v>1</v>
      </c>
    </row>
    <row r="1478" spans="1:17" ht="14.25" thickBot="1" x14ac:dyDescent="0.2">
      <c r="A1478" s="96">
        <v>9011</v>
      </c>
      <c r="B1478" s="96" t="s">
        <v>2022</v>
      </c>
      <c r="C1478" s="96">
        <v>9011</v>
      </c>
      <c r="D1478" s="97" t="s">
        <v>721</v>
      </c>
      <c r="E1478" s="97"/>
      <c r="F1478" s="98" t="s">
        <v>5013</v>
      </c>
      <c r="G1478" s="102" t="s">
        <v>5040</v>
      </c>
      <c r="H1478" s="103" t="s">
        <v>5044</v>
      </c>
      <c r="I1478" s="103" t="s">
        <v>5045</v>
      </c>
      <c r="J1478" s="101"/>
      <c r="K1478" s="101"/>
      <c r="L1478" s="101"/>
      <c r="M1478" s="101"/>
      <c r="N1478" s="101"/>
      <c r="O1478" s="101"/>
      <c r="P1478" s="101"/>
      <c r="Q1478" s="101">
        <v>1</v>
      </c>
    </row>
    <row r="1479" spans="1:17" ht="14.25" thickBot="1" x14ac:dyDescent="0.2">
      <c r="A1479" s="96">
        <v>9012</v>
      </c>
      <c r="B1479" s="96" t="s">
        <v>2405</v>
      </c>
      <c r="C1479" s="96">
        <v>9012</v>
      </c>
      <c r="D1479" s="97" t="s">
        <v>721</v>
      </c>
      <c r="E1479" s="97"/>
      <c r="F1479" s="98" t="s">
        <v>5013</v>
      </c>
      <c r="G1479" s="102" t="s">
        <v>5040</v>
      </c>
      <c r="H1479" s="103" t="s">
        <v>5044</v>
      </c>
      <c r="I1479" s="103" t="s">
        <v>5046</v>
      </c>
      <c r="J1479" s="101"/>
      <c r="K1479" s="101"/>
      <c r="L1479" s="101"/>
      <c r="M1479" s="101"/>
      <c r="N1479" s="101"/>
      <c r="O1479" s="101"/>
      <c r="P1479" s="101"/>
      <c r="Q1479" s="101">
        <v>1</v>
      </c>
    </row>
    <row r="1480" spans="1:17" ht="14.25" thickBot="1" x14ac:dyDescent="0.2">
      <c r="A1480" s="96">
        <v>9021</v>
      </c>
      <c r="B1480" s="96" t="s">
        <v>1366</v>
      </c>
      <c r="C1480" s="96">
        <v>9021</v>
      </c>
      <c r="D1480" s="97" t="s">
        <v>721</v>
      </c>
      <c r="E1480" s="97"/>
      <c r="F1480" s="98" t="s">
        <v>5013</v>
      </c>
      <c r="G1480" s="102" t="s">
        <v>5040</v>
      </c>
      <c r="H1480" s="103" t="s">
        <v>5047</v>
      </c>
      <c r="I1480" s="103" t="s">
        <v>5048</v>
      </c>
      <c r="J1480" s="101"/>
      <c r="K1480" s="101"/>
      <c r="L1480" s="101"/>
      <c r="M1480" s="101"/>
      <c r="N1480" s="101"/>
      <c r="O1480" s="101"/>
      <c r="P1480" s="101"/>
      <c r="Q1480" s="101">
        <v>1</v>
      </c>
    </row>
    <row r="1481" spans="1:17" ht="14.25" thickBot="1" x14ac:dyDescent="0.2">
      <c r="A1481" s="96">
        <v>9031</v>
      </c>
      <c r="B1481" s="96" t="s">
        <v>1440</v>
      </c>
      <c r="C1481" s="96">
        <v>9031</v>
      </c>
      <c r="D1481" s="97" t="s">
        <v>721</v>
      </c>
      <c r="E1481" s="97"/>
      <c r="F1481" s="98" t="s">
        <v>5013</v>
      </c>
      <c r="G1481" s="102" t="s">
        <v>5040</v>
      </c>
      <c r="H1481" s="103" t="s">
        <v>5049</v>
      </c>
      <c r="I1481" s="103" t="s">
        <v>5050</v>
      </c>
      <c r="J1481" s="101"/>
      <c r="K1481" s="101"/>
      <c r="L1481" s="101"/>
      <c r="M1481" s="101"/>
      <c r="N1481" s="101"/>
      <c r="O1481" s="101"/>
      <c r="P1481" s="101"/>
      <c r="Q1481" s="101">
        <v>1</v>
      </c>
    </row>
    <row r="1482" spans="1:17" ht="14.25" thickBot="1" x14ac:dyDescent="0.2">
      <c r="A1482" s="96">
        <v>9091</v>
      </c>
      <c r="B1482" s="96" t="s">
        <v>2023</v>
      </c>
      <c r="C1482" s="96">
        <v>9091</v>
      </c>
      <c r="D1482" s="97" t="s">
        <v>721</v>
      </c>
      <c r="E1482" s="97"/>
      <c r="F1482" s="98" t="s">
        <v>5013</v>
      </c>
      <c r="G1482" s="102" t="s">
        <v>5040</v>
      </c>
      <c r="H1482" s="103" t="s">
        <v>5051</v>
      </c>
      <c r="I1482" s="103" t="s">
        <v>5052</v>
      </c>
      <c r="J1482" s="101"/>
      <c r="K1482" s="101"/>
      <c r="L1482" s="101"/>
      <c r="M1482" s="101"/>
      <c r="N1482" s="101"/>
      <c r="O1482" s="101"/>
      <c r="P1482" s="101"/>
      <c r="Q1482" s="101">
        <v>1</v>
      </c>
    </row>
    <row r="1483" spans="1:17" ht="14.25" thickBot="1" x14ac:dyDescent="0.2">
      <c r="A1483" s="96">
        <v>9092</v>
      </c>
      <c r="B1483" s="96" t="s">
        <v>2406</v>
      </c>
      <c r="C1483" s="96">
        <v>9092</v>
      </c>
      <c r="D1483" s="97" t="s">
        <v>721</v>
      </c>
      <c r="E1483" s="97"/>
      <c r="F1483" s="98" t="s">
        <v>5013</v>
      </c>
      <c r="G1483" s="102" t="s">
        <v>5040</v>
      </c>
      <c r="H1483" s="103" t="s">
        <v>5051</v>
      </c>
      <c r="I1483" s="103" t="s">
        <v>5053</v>
      </c>
      <c r="J1483" s="101"/>
      <c r="K1483" s="101"/>
      <c r="L1483" s="101"/>
      <c r="M1483" s="101"/>
      <c r="N1483" s="101"/>
      <c r="O1483" s="101"/>
      <c r="P1483" s="101"/>
      <c r="Q1483" s="101">
        <v>1</v>
      </c>
    </row>
    <row r="1484" spans="1:17" ht="14.25" thickBot="1" x14ac:dyDescent="0.2">
      <c r="A1484" s="96">
        <v>9093</v>
      </c>
      <c r="B1484" s="96" t="s">
        <v>2627</v>
      </c>
      <c r="C1484" s="96">
        <v>9093</v>
      </c>
      <c r="D1484" s="97" t="s">
        <v>721</v>
      </c>
      <c r="E1484" s="97"/>
      <c r="F1484" s="98" t="s">
        <v>5013</v>
      </c>
      <c r="G1484" s="102" t="s">
        <v>5040</v>
      </c>
      <c r="H1484" s="103" t="s">
        <v>5051</v>
      </c>
      <c r="I1484" s="103" t="s">
        <v>5054</v>
      </c>
      <c r="J1484" s="101"/>
      <c r="K1484" s="101"/>
      <c r="L1484" s="101"/>
      <c r="M1484" s="101"/>
      <c r="N1484" s="101"/>
      <c r="O1484" s="101"/>
      <c r="P1484" s="101"/>
      <c r="Q1484" s="101">
        <v>1</v>
      </c>
    </row>
    <row r="1485" spans="1:17" ht="14.25" thickBot="1" x14ac:dyDescent="0.2">
      <c r="A1485" s="96">
        <v>9094</v>
      </c>
      <c r="B1485" s="96" t="s">
        <v>2760</v>
      </c>
      <c r="C1485" s="96">
        <v>9094</v>
      </c>
      <c r="D1485" s="97" t="s">
        <v>721</v>
      </c>
      <c r="E1485" s="97"/>
      <c r="F1485" s="98" t="s">
        <v>5013</v>
      </c>
      <c r="G1485" s="99" t="s">
        <v>5040</v>
      </c>
      <c r="H1485" s="100" t="s">
        <v>5051</v>
      </c>
      <c r="I1485" s="100" t="s">
        <v>5055</v>
      </c>
      <c r="J1485" s="101"/>
      <c r="K1485" s="101"/>
      <c r="L1485" s="101"/>
      <c r="M1485" s="101"/>
      <c r="N1485" s="101"/>
      <c r="O1485" s="101"/>
      <c r="P1485" s="101"/>
      <c r="Q1485" s="101">
        <v>1</v>
      </c>
    </row>
    <row r="1486" spans="1:17" ht="14.25" thickBot="1" x14ac:dyDescent="0.2">
      <c r="A1486" s="96">
        <v>9099</v>
      </c>
      <c r="B1486" s="96" t="s">
        <v>2842</v>
      </c>
      <c r="C1486" s="96">
        <v>9099</v>
      </c>
      <c r="D1486" s="97" t="s">
        <v>721</v>
      </c>
      <c r="E1486" s="97"/>
      <c r="F1486" s="98" t="s">
        <v>5013</v>
      </c>
      <c r="G1486" s="102" t="s">
        <v>5040</v>
      </c>
      <c r="H1486" s="103" t="s">
        <v>5051</v>
      </c>
      <c r="I1486" s="103" t="s">
        <v>5056</v>
      </c>
      <c r="J1486" s="101"/>
      <c r="K1486" s="101"/>
      <c r="L1486" s="101"/>
      <c r="M1486" s="101"/>
      <c r="N1486" s="101"/>
      <c r="O1486" s="101"/>
      <c r="P1486" s="101"/>
      <c r="Q1486" s="101">
        <v>1</v>
      </c>
    </row>
    <row r="1487" spans="1:17" ht="14.25" thickBot="1" x14ac:dyDescent="0.2">
      <c r="A1487" s="96">
        <v>9100</v>
      </c>
      <c r="B1487" s="96" t="s">
        <v>2024</v>
      </c>
      <c r="C1487" s="96">
        <v>9100</v>
      </c>
      <c r="D1487" s="97" t="s">
        <v>2978</v>
      </c>
      <c r="E1487" s="97"/>
      <c r="F1487" s="98" t="s">
        <v>5013</v>
      </c>
      <c r="G1487" s="102" t="s">
        <v>5057</v>
      </c>
      <c r="H1487" s="103" t="s">
        <v>5058</v>
      </c>
      <c r="I1487" s="103" t="s">
        <v>5059</v>
      </c>
      <c r="J1487" s="101"/>
      <c r="K1487" s="101"/>
      <c r="L1487" s="101"/>
      <c r="M1487" s="101"/>
      <c r="N1487" s="101"/>
      <c r="O1487" s="101"/>
      <c r="P1487" s="101"/>
      <c r="Q1487" s="101">
        <v>1</v>
      </c>
    </row>
    <row r="1488" spans="1:17" ht="14.25" thickBot="1" x14ac:dyDescent="0.2">
      <c r="A1488" s="96">
        <v>9109</v>
      </c>
      <c r="B1488" s="96" t="s">
        <v>2407</v>
      </c>
      <c r="C1488" s="96">
        <v>9109</v>
      </c>
      <c r="D1488" s="97" t="s">
        <v>2978</v>
      </c>
      <c r="E1488" s="97"/>
      <c r="F1488" s="98" t="s">
        <v>5013</v>
      </c>
      <c r="G1488" s="102" t="s">
        <v>5057</v>
      </c>
      <c r="H1488" s="103" t="s">
        <v>5058</v>
      </c>
      <c r="I1488" s="103" t="s">
        <v>5060</v>
      </c>
      <c r="J1488" s="101"/>
      <c r="K1488" s="101"/>
      <c r="L1488" s="101"/>
      <c r="M1488" s="101"/>
      <c r="N1488" s="101"/>
      <c r="O1488" s="101"/>
      <c r="P1488" s="101"/>
      <c r="Q1488" s="101">
        <v>1</v>
      </c>
    </row>
    <row r="1489" spans="1:17" ht="14.25" thickBot="1" x14ac:dyDescent="0.2">
      <c r="A1489" s="96">
        <v>9111</v>
      </c>
      <c r="B1489" s="96" t="s">
        <v>1278</v>
      </c>
      <c r="C1489" s="96">
        <v>9111</v>
      </c>
      <c r="D1489" s="97" t="s">
        <v>2978</v>
      </c>
      <c r="E1489" s="97"/>
      <c r="F1489" s="98" t="s">
        <v>5013</v>
      </c>
      <c r="G1489" s="102" t="s">
        <v>5057</v>
      </c>
      <c r="H1489" s="103" t="s">
        <v>5061</v>
      </c>
      <c r="I1489" s="103" t="s">
        <v>5062</v>
      </c>
      <c r="J1489" s="101"/>
      <c r="K1489" s="101"/>
      <c r="L1489" s="101"/>
      <c r="M1489" s="101"/>
      <c r="N1489" s="101"/>
      <c r="O1489" s="101"/>
      <c r="P1489" s="101"/>
      <c r="Q1489" s="101">
        <v>1</v>
      </c>
    </row>
    <row r="1490" spans="1:17" ht="14.25" thickBot="1" x14ac:dyDescent="0.2">
      <c r="A1490" s="96">
        <v>9121</v>
      </c>
      <c r="B1490" s="96" t="s">
        <v>1367</v>
      </c>
      <c r="C1490" s="96">
        <v>9121</v>
      </c>
      <c r="D1490" s="97" t="s">
        <v>2978</v>
      </c>
      <c r="E1490" s="97"/>
      <c r="F1490" s="98" t="s">
        <v>5013</v>
      </c>
      <c r="G1490" s="102" t="s">
        <v>5057</v>
      </c>
      <c r="H1490" s="103" t="s">
        <v>5063</v>
      </c>
      <c r="I1490" s="103" t="s">
        <v>5064</v>
      </c>
      <c r="J1490" s="101"/>
      <c r="K1490" s="101"/>
      <c r="L1490" s="101"/>
      <c r="M1490" s="101"/>
      <c r="N1490" s="101"/>
      <c r="O1490" s="101"/>
      <c r="P1490" s="101"/>
      <c r="Q1490" s="101">
        <v>1</v>
      </c>
    </row>
    <row r="1491" spans="1:17" ht="14.25" thickBot="1" x14ac:dyDescent="0.2">
      <c r="A1491" s="96">
        <v>9200</v>
      </c>
      <c r="B1491" s="96" t="s">
        <v>2025</v>
      </c>
      <c r="C1491" s="96">
        <v>9200</v>
      </c>
      <c r="D1491" s="97" t="s">
        <v>721</v>
      </c>
      <c r="E1491" s="97"/>
      <c r="F1491" s="98" t="s">
        <v>5013</v>
      </c>
      <c r="G1491" s="102" t="s">
        <v>5065</v>
      </c>
      <c r="H1491" s="103" t="s">
        <v>5066</v>
      </c>
      <c r="I1491" s="103" t="s">
        <v>5067</v>
      </c>
      <c r="J1491" s="101"/>
      <c r="K1491" s="101"/>
      <c r="L1491" s="101"/>
      <c r="M1491" s="101"/>
      <c r="N1491" s="101"/>
      <c r="O1491" s="101"/>
      <c r="P1491" s="101"/>
      <c r="Q1491" s="101">
        <v>1</v>
      </c>
    </row>
    <row r="1492" spans="1:17" ht="14.25" thickBot="1" x14ac:dyDescent="0.2">
      <c r="A1492" s="96">
        <v>9209</v>
      </c>
      <c r="B1492" s="96" t="s">
        <v>2408</v>
      </c>
      <c r="C1492" s="96">
        <v>9209</v>
      </c>
      <c r="D1492" s="97" t="s">
        <v>721</v>
      </c>
      <c r="E1492" s="97"/>
      <c r="F1492" s="98" t="s">
        <v>5013</v>
      </c>
      <c r="G1492" s="102" t="s">
        <v>5065</v>
      </c>
      <c r="H1492" s="103" t="s">
        <v>5066</v>
      </c>
      <c r="I1492" s="103" t="s">
        <v>5068</v>
      </c>
      <c r="J1492" s="101"/>
      <c r="K1492" s="101"/>
      <c r="L1492" s="101"/>
      <c r="M1492" s="101"/>
      <c r="N1492" s="101"/>
      <c r="O1492" s="101"/>
      <c r="P1492" s="101"/>
      <c r="Q1492" s="101">
        <v>1</v>
      </c>
    </row>
    <row r="1493" spans="1:17" ht="14.25" thickBot="1" x14ac:dyDescent="0.2">
      <c r="A1493" s="96">
        <v>9211</v>
      </c>
      <c r="B1493" s="96" t="s">
        <v>2026</v>
      </c>
      <c r="C1493" s="96">
        <v>9211</v>
      </c>
      <c r="D1493" s="97" t="s">
        <v>721</v>
      </c>
      <c r="E1493" s="97"/>
      <c r="F1493" s="98" t="s">
        <v>5013</v>
      </c>
      <c r="G1493" s="102" t="s">
        <v>5065</v>
      </c>
      <c r="H1493" s="103" t="s">
        <v>5069</v>
      </c>
      <c r="I1493" s="103" t="s">
        <v>5070</v>
      </c>
      <c r="J1493" s="101"/>
      <c r="K1493" s="101"/>
      <c r="L1493" s="101"/>
      <c r="M1493" s="101"/>
      <c r="N1493" s="101"/>
      <c r="O1493" s="101"/>
      <c r="P1493" s="101"/>
      <c r="Q1493" s="101">
        <v>1</v>
      </c>
    </row>
    <row r="1494" spans="1:17" ht="14.25" thickBot="1" x14ac:dyDescent="0.2">
      <c r="A1494" s="96">
        <v>9212</v>
      </c>
      <c r="B1494" s="96" t="s">
        <v>2409</v>
      </c>
      <c r="C1494" s="96">
        <v>9212</v>
      </c>
      <c r="D1494" s="97" t="s">
        <v>721</v>
      </c>
      <c r="E1494" s="97"/>
      <c r="F1494" s="98" t="s">
        <v>5013</v>
      </c>
      <c r="G1494" s="102" t="s">
        <v>5065</v>
      </c>
      <c r="H1494" s="103" t="s">
        <v>5069</v>
      </c>
      <c r="I1494" s="103" t="s">
        <v>5071</v>
      </c>
      <c r="J1494" s="101"/>
      <c r="K1494" s="101"/>
      <c r="L1494" s="101"/>
      <c r="M1494" s="101"/>
      <c r="N1494" s="101"/>
      <c r="O1494" s="101"/>
      <c r="P1494" s="101"/>
      <c r="Q1494" s="101">
        <v>1</v>
      </c>
    </row>
    <row r="1495" spans="1:17" ht="14.25" thickBot="1" x14ac:dyDescent="0.2">
      <c r="A1495" s="96">
        <v>9221</v>
      </c>
      <c r="B1495" s="96" t="s">
        <v>2027</v>
      </c>
      <c r="C1495" s="96">
        <v>9221</v>
      </c>
      <c r="D1495" s="97" t="s">
        <v>856</v>
      </c>
      <c r="E1495" s="97"/>
      <c r="F1495" s="98" t="s">
        <v>5013</v>
      </c>
      <c r="G1495" s="102" t="s">
        <v>5065</v>
      </c>
      <c r="H1495" s="103" t="s">
        <v>5072</v>
      </c>
      <c r="I1495" s="103" t="s">
        <v>5073</v>
      </c>
      <c r="J1495" s="101"/>
      <c r="K1495" s="101"/>
      <c r="L1495" s="101"/>
      <c r="M1495" s="101"/>
      <c r="N1495" s="101"/>
      <c r="O1495" s="101"/>
      <c r="P1495" s="101"/>
      <c r="Q1495" s="101">
        <v>1</v>
      </c>
    </row>
    <row r="1496" spans="1:17" ht="14.25" thickBot="1" x14ac:dyDescent="0.2">
      <c r="A1496" s="96">
        <v>9229</v>
      </c>
      <c r="B1496" s="96" t="s">
        <v>2410</v>
      </c>
      <c r="C1496" s="96">
        <v>9229</v>
      </c>
      <c r="D1496" s="97" t="s">
        <v>856</v>
      </c>
      <c r="E1496" s="97"/>
      <c r="F1496" s="98" t="s">
        <v>5013</v>
      </c>
      <c r="G1496" s="102" t="s">
        <v>5065</v>
      </c>
      <c r="H1496" s="103" t="s">
        <v>5072</v>
      </c>
      <c r="I1496" s="103" t="s">
        <v>5074</v>
      </c>
      <c r="J1496" s="101"/>
      <c r="K1496" s="101"/>
      <c r="L1496" s="101"/>
      <c r="M1496" s="101"/>
      <c r="N1496" s="101"/>
      <c r="O1496" s="101"/>
      <c r="P1496" s="101"/>
      <c r="Q1496" s="101">
        <v>1</v>
      </c>
    </row>
    <row r="1497" spans="1:17" ht="14.25" thickBot="1" x14ac:dyDescent="0.2">
      <c r="A1497" s="96">
        <v>9231</v>
      </c>
      <c r="B1497" s="96" t="s">
        <v>1441</v>
      </c>
      <c r="C1497" s="96">
        <v>9231</v>
      </c>
      <c r="D1497" s="97" t="s">
        <v>860</v>
      </c>
      <c r="E1497" s="97"/>
      <c r="F1497" s="98" t="s">
        <v>5013</v>
      </c>
      <c r="G1497" s="102" t="s">
        <v>5065</v>
      </c>
      <c r="H1497" s="103" t="s">
        <v>5075</v>
      </c>
      <c r="I1497" s="103" t="s">
        <v>5076</v>
      </c>
      <c r="J1497" s="101"/>
      <c r="K1497" s="101"/>
      <c r="L1497" s="101"/>
      <c r="M1497" s="101"/>
      <c r="N1497" s="101"/>
      <c r="O1497" s="101"/>
      <c r="P1497" s="101"/>
      <c r="Q1497" s="101">
        <v>1</v>
      </c>
    </row>
    <row r="1498" spans="1:17" ht="14.25" thickBot="1" x14ac:dyDescent="0.2">
      <c r="A1498" s="96">
        <v>9291</v>
      </c>
      <c r="B1498" s="96" t="s">
        <v>2028</v>
      </c>
      <c r="C1498" s="96">
        <v>9291</v>
      </c>
      <c r="D1498" s="97" t="s">
        <v>721</v>
      </c>
      <c r="E1498" s="97"/>
      <c r="F1498" s="98" t="s">
        <v>5013</v>
      </c>
      <c r="G1498" s="102" t="s">
        <v>5065</v>
      </c>
      <c r="H1498" s="103" t="s">
        <v>5077</v>
      </c>
      <c r="I1498" s="103" t="s">
        <v>5078</v>
      </c>
      <c r="J1498" s="101"/>
      <c r="K1498" s="101"/>
      <c r="L1498" s="101"/>
      <c r="M1498" s="101"/>
      <c r="N1498" s="101"/>
      <c r="O1498" s="101"/>
      <c r="P1498" s="101"/>
      <c r="Q1498" s="101">
        <v>1</v>
      </c>
    </row>
    <row r="1499" spans="1:17" ht="14.25" thickBot="1" x14ac:dyDescent="0.2">
      <c r="A1499" s="96">
        <v>9292</v>
      </c>
      <c r="B1499" s="96" t="s">
        <v>2411</v>
      </c>
      <c r="C1499" s="96">
        <v>9292</v>
      </c>
      <c r="D1499" s="97" t="s">
        <v>721</v>
      </c>
      <c r="E1499" s="97"/>
      <c r="F1499" s="98" t="s">
        <v>5013</v>
      </c>
      <c r="G1499" s="102" t="s">
        <v>5065</v>
      </c>
      <c r="H1499" s="103" t="s">
        <v>5077</v>
      </c>
      <c r="I1499" s="103" t="s">
        <v>5079</v>
      </c>
      <c r="J1499" s="101"/>
      <c r="K1499" s="101"/>
      <c r="L1499" s="101"/>
      <c r="M1499" s="101"/>
      <c r="N1499" s="101"/>
      <c r="O1499" s="101"/>
      <c r="P1499" s="101"/>
      <c r="Q1499" s="101">
        <v>1</v>
      </c>
    </row>
    <row r="1500" spans="1:17" ht="14.25" thickBot="1" x14ac:dyDescent="0.2">
      <c r="A1500" s="96">
        <v>9293</v>
      </c>
      <c r="B1500" s="96" t="s">
        <v>2628</v>
      </c>
      <c r="C1500" s="96">
        <v>9293</v>
      </c>
      <c r="D1500" s="97" t="s">
        <v>721</v>
      </c>
      <c r="E1500" s="97"/>
      <c r="F1500" s="98" t="s">
        <v>5013</v>
      </c>
      <c r="G1500" s="102" t="s">
        <v>5065</v>
      </c>
      <c r="H1500" s="103" t="s">
        <v>5077</v>
      </c>
      <c r="I1500" s="103" t="s">
        <v>5080</v>
      </c>
      <c r="J1500" s="101"/>
      <c r="K1500" s="101"/>
      <c r="L1500" s="101"/>
      <c r="M1500" s="101"/>
      <c r="N1500" s="101"/>
      <c r="O1500" s="101"/>
      <c r="P1500" s="101"/>
      <c r="Q1500" s="101">
        <v>1</v>
      </c>
    </row>
    <row r="1501" spans="1:17" ht="14.25" thickBot="1" x14ac:dyDescent="0.2">
      <c r="A1501" s="96">
        <v>9294</v>
      </c>
      <c r="B1501" s="96" t="s">
        <v>2761</v>
      </c>
      <c r="C1501" s="96">
        <v>9294</v>
      </c>
      <c r="D1501" s="97" t="s">
        <v>721</v>
      </c>
      <c r="E1501" s="97"/>
      <c r="F1501" s="98" t="s">
        <v>5013</v>
      </c>
      <c r="G1501" s="102" t="s">
        <v>5065</v>
      </c>
      <c r="H1501" s="103" t="s">
        <v>5077</v>
      </c>
      <c r="I1501" s="103" t="s">
        <v>5081</v>
      </c>
      <c r="J1501" s="101"/>
      <c r="K1501" s="101"/>
      <c r="L1501" s="101"/>
      <c r="M1501" s="101"/>
      <c r="N1501" s="101"/>
      <c r="O1501" s="101"/>
      <c r="P1501" s="101"/>
      <c r="Q1501" s="101">
        <v>1</v>
      </c>
    </row>
    <row r="1502" spans="1:17" ht="14.25" thickBot="1" x14ac:dyDescent="0.2">
      <c r="A1502" s="96">
        <v>9295</v>
      </c>
      <c r="B1502" s="96" t="s">
        <v>2843</v>
      </c>
      <c r="C1502" s="96">
        <v>9295</v>
      </c>
      <c r="D1502" s="97" t="s">
        <v>856</v>
      </c>
      <c r="E1502" s="97"/>
      <c r="F1502" s="98" t="s">
        <v>5013</v>
      </c>
      <c r="G1502" s="102" t="s">
        <v>5065</v>
      </c>
      <c r="H1502" s="103" t="s">
        <v>5077</v>
      </c>
      <c r="I1502" s="103" t="s">
        <v>5082</v>
      </c>
      <c r="J1502" s="101"/>
      <c r="K1502" s="101"/>
      <c r="L1502" s="101"/>
      <c r="M1502" s="101"/>
      <c r="N1502" s="101"/>
      <c r="O1502" s="101"/>
      <c r="P1502" s="101"/>
      <c r="Q1502" s="101">
        <v>1</v>
      </c>
    </row>
    <row r="1503" spans="1:17" ht="14.25" thickBot="1" x14ac:dyDescent="0.2">
      <c r="A1503" s="96">
        <v>9299</v>
      </c>
      <c r="B1503" s="96" t="s">
        <v>2897</v>
      </c>
      <c r="C1503" s="96">
        <v>9299</v>
      </c>
      <c r="D1503" s="97" t="s">
        <v>721</v>
      </c>
      <c r="E1503" s="97"/>
      <c r="F1503" s="98" t="s">
        <v>5013</v>
      </c>
      <c r="G1503" s="102" t="s">
        <v>5065</v>
      </c>
      <c r="H1503" s="103" t="s">
        <v>5077</v>
      </c>
      <c r="I1503" s="103" t="s">
        <v>5083</v>
      </c>
      <c r="J1503" s="101"/>
      <c r="K1503" s="101"/>
      <c r="L1503" s="101"/>
      <c r="M1503" s="101"/>
      <c r="N1503" s="101"/>
      <c r="O1503" s="101"/>
      <c r="P1503" s="101"/>
      <c r="Q1503" s="101">
        <v>1</v>
      </c>
    </row>
    <row r="1504" spans="1:17" ht="14.25" thickBot="1" x14ac:dyDescent="0.2">
      <c r="A1504" s="96">
        <v>9311</v>
      </c>
      <c r="B1504" s="96" t="s">
        <v>2029</v>
      </c>
      <c r="C1504" s="96">
        <v>9311</v>
      </c>
      <c r="D1504" s="97" t="s">
        <v>2978</v>
      </c>
      <c r="E1504" s="97"/>
      <c r="F1504" s="98" t="s">
        <v>5013</v>
      </c>
      <c r="G1504" s="102" t="s">
        <v>5084</v>
      </c>
      <c r="H1504" s="103" t="s">
        <v>5085</v>
      </c>
      <c r="I1504" s="103" t="s">
        <v>5086</v>
      </c>
      <c r="J1504" s="101"/>
      <c r="K1504" s="101"/>
      <c r="L1504" s="101"/>
      <c r="M1504" s="101"/>
      <c r="N1504" s="101"/>
      <c r="O1504" s="101"/>
      <c r="P1504" s="101"/>
      <c r="Q1504" s="101">
        <v>1</v>
      </c>
    </row>
    <row r="1505" spans="1:17" ht="14.25" thickBot="1" x14ac:dyDescent="0.2">
      <c r="A1505" s="96">
        <v>9312</v>
      </c>
      <c r="B1505" s="96" t="s">
        <v>2412</v>
      </c>
      <c r="C1505" s="96">
        <v>9312</v>
      </c>
      <c r="D1505" s="97" t="s">
        <v>2978</v>
      </c>
      <c r="E1505" s="97"/>
      <c r="F1505" s="98" t="s">
        <v>5013</v>
      </c>
      <c r="G1505" s="102" t="s">
        <v>5084</v>
      </c>
      <c r="H1505" s="103" t="s">
        <v>5085</v>
      </c>
      <c r="I1505" s="103" t="s">
        <v>5087</v>
      </c>
      <c r="J1505" s="101"/>
      <c r="K1505" s="101"/>
      <c r="L1505" s="101"/>
      <c r="M1505" s="101"/>
      <c r="N1505" s="101"/>
      <c r="O1505" s="101"/>
      <c r="P1505" s="101"/>
      <c r="Q1505" s="101">
        <v>1</v>
      </c>
    </row>
    <row r="1506" spans="1:17" ht="14.25" thickBot="1" x14ac:dyDescent="0.2">
      <c r="A1506" s="96">
        <v>9321</v>
      </c>
      <c r="B1506" s="96" t="s">
        <v>1280</v>
      </c>
      <c r="C1506" s="96">
        <v>9321</v>
      </c>
      <c r="D1506" s="97" t="s">
        <v>2978</v>
      </c>
      <c r="E1506" s="97"/>
      <c r="F1506" s="98" t="s">
        <v>5013</v>
      </c>
      <c r="G1506" s="102" t="s">
        <v>5084</v>
      </c>
      <c r="H1506" s="103" t="s">
        <v>5088</v>
      </c>
      <c r="I1506" s="103" t="s">
        <v>5089</v>
      </c>
      <c r="J1506" s="101"/>
      <c r="K1506" s="101"/>
      <c r="L1506" s="101"/>
      <c r="M1506" s="101"/>
      <c r="N1506" s="101"/>
      <c r="O1506" s="101"/>
      <c r="P1506" s="101"/>
      <c r="Q1506" s="101">
        <v>1</v>
      </c>
    </row>
    <row r="1507" spans="1:17" ht="14.25" thickBot="1" x14ac:dyDescent="0.2">
      <c r="A1507" s="96">
        <v>9331</v>
      </c>
      <c r="B1507" s="96" t="s">
        <v>2030</v>
      </c>
      <c r="C1507" s="96">
        <v>9331</v>
      </c>
      <c r="D1507" s="97" t="s">
        <v>2978</v>
      </c>
      <c r="E1507" s="97"/>
      <c r="F1507" s="98" t="s">
        <v>5013</v>
      </c>
      <c r="G1507" s="102" t="s">
        <v>5084</v>
      </c>
      <c r="H1507" s="103" t="s">
        <v>5090</v>
      </c>
      <c r="I1507" s="103" t="s">
        <v>5091</v>
      </c>
      <c r="J1507" s="101"/>
      <c r="K1507" s="101"/>
      <c r="L1507" s="101"/>
      <c r="M1507" s="101"/>
      <c r="N1507" s="101"/>
      <c r="O1507" s="101"/>
      <c r="P1507" s="101"/>
      <c r="Q1507" s="101">
        <v>1</v>
      </c>
    </row>
    <row r="1508" spans="1:17" ht="14.25" thickBot="1" x14ac:dyDescent="0.2">
      <c r="A1508" s="96">
        <v>9332</v>
      </c>
      <c r="B1508" s="96" t="s">
        <v>2413</v>
      </c>
      <c r="C1508" s="96">
        <v>9332</v>
      </c>
      <c r="D1508" s="97" t="s">
        <v>2978</v>
      </c>
      <c r="E1508" s="97"/>
      <c r="F1508" s="98" t="s">
        <v>5013</v>
      </c>
      <c r="G1508" s="102" t="s">
        <v>5084</v>
      </c>
      <c r="H1508" s="103" t="s">
        <v>5090</v>
      </c>
      <c r="I1508" s="103" t="s">
        <v>5092</v>
      </c>
      <c r="J1508" s="101"/>
      <c r="K1508" s="101"/>
      <c r="L1508" s="101"/>
      <c r="M1508" s="101"/>
      <c r="N1508" s="101"/>
      <c r="O1508" s="101"/>
      <c r="P1508" s="101"/>
      <c r="Q1508" s="101">
        <v>1</v>
      </c>
    </row>
    <row r="1509" spans="1:17" ht="14.25" thickBot="1" x14ac:dyDescent="0.2">
      <c r="A1509" s="96">
        <v>9341</v>
      </c>
      <c r="B1509" s="96" t="s">
        <v>1442</v>
      </c>
      <c r="C1509" s="96">
        <v>9341</v>
      </c>
      <c r="D1509" s="97" t="s">
        <v>2978</v>
      </c>
      <c r="E1509" s="97"/>
      <c r="F1509" s="98" t="s">
        <v>5013</v>
      </c>
      <c r="G1509" s="102" t="s">
        <v>5084</v>
      </c>
      <c r="H1509" s="103" t="s">
        <v>5093</v>
      </c>
      <c r="I1509" s="103" t="s">
        <v>5094</v>
      </c>
      <c r="J1509" s="101"/>
      <c r="K1509" s="101"/>
      <c r="L1509" s="101"/>
      <c r="M1509" s="101"/>
      <c r="N1509" s="101"/>
      <c r="O1509" s="101"/>
      <c r="P1509" s="101"/>
      <c r="Q1509" s="101">
        <v>1</v>
      </c>
    </row>
    <row r="1510" spans="1:17" ht="14.25" thickBot="1" x14ac:dyDescent="0.2">
      <c r="A1510" s="96">
        <v>9399</v>
      </c>
      <c r="B1510" s="96" t="s">
        <v>1502</v>
      </c>
      <c r="C1510" s="96">
        <v>9399</v>
      </c>
      <c r="D1510" s="97" t="s">
        <v>2978</v>
      </c>
      <c r="E1510" s="97"/>
      <c r="F1510" s="98" t="s">
        <v>5013</v>
      </c>
      <c r="G1510" s="102" t="s">
        <v>5084</v>
      </c>
      <c r="H1510" s="103" t="s">
        <v>5095</v>
      </c>
      <c r="I1510" s="103" t="s">
        <v>5096</v>
      </c>
      <c r="J1510" s="101"/>
      <c r="K1510" s="101"/>
      <c r="L1510" s="101"/>
      <c r="M1510" s="101"/>
      <c r="N1510" s="101"/>
      <c r="O1510" s="101"/>
      <c r="P1510" s="101"/>
      <c r="Q1510" s="101">
        <v>1</v>
      </c>
    </row>
    <row r="1511" spans="1:17" ht="14.25" thickBot="1" x14ac:dyDescent="0.2">
      <c r="A1511" s="96">
        <v>9411</v>
      </c>
      <c r="B1511" s="96" t="s">
        <v>2031</v>
      </c>
      <c r="C1511" s="96">
        <v>9411</v>
      </c>
      <c r="D1511" s="97" t="s">
        <v>2978</v>
      </c>
      <c r="E1511" s="97"/>
      <c r="F1511" s="98" t="s">
        <v>5013</v>
      </c>
      <c r="G1511" s="102" t="s">
        <v>5097</v>
      </c>
      <c r="H1511" s="103" t="s">
        <v>5098</v>
      </c>
      <c r="I1511" s="103" t="s">
        <v>5099</v>
      </c>
      <c r="J1511" s="101"/>
      <c r="K1511" s="101"/>
      <c r="L1511" s="101"/>
      <c r="M1511" s="101"/>
      <c r="N1511" s="101"/>
      <c r="O1511" s="101"/>
      <c r="P1511" s="101"/>
      <c r="Q1511" s="101">
        <v>1</v>
      </c>
    </row>
    <row r="1512" spans="1:17" ht="14.25" thickBot="1" x14ac:dyDescent="0.2">
      <c r="A1512" s="96">
        <v>9412</v>
      </c>
      <c r="B1512" s="96" t="s">
        <v>2414</v>
      </c>
      <c r="C1512" s="96">
        <v>9412</v>
      </c>
      <c r="D1512" s="97" t="s">
        <v>2978</v>
      </c>
      <c r="E1512" s="97"/>
      <c r="F1512" s="98" t="s">
        <v>5013</v>
      </c>
      <c r="G1512" s="102" t="s">
        <v>5097</v>
      </c>
      <c r="H1512" s="103" t="s">
        <v>5098</v>
      </c>
      <c r="I1512" s="103" t="s">
        <v>5100</v>
      </c>
      <c r="J1512" s="101"/>
      <c r="K1512" s="101"/>
      <c r="L1512" s="101"/>
      <c r="M1512" s="101"/>
      <c r="N1512" s="101"/>
      <c r="O1512" s="101"/>
      <c r="P1512" s="101"/>
      <c r="Q1512" s="101">
        <v>1</v>
      </c>
    </row>
    <row r="1513" spans="1:17" ht="14.25" thickBot="1" x14ac:dyDescent="0.2">
      <c r="A1513" s="96">
        <v>9421</v>
      </c>
      <c r="B1513" s="96" t="s">
        <v>2032</v>
      </c>
      <c r="C1513" s="96">
        <v>9421</v>
      </c>
      <c r="D1513" s="97" t="s">
        <v>2978</v>
      </c>
      <c r="E1513" s="97"/>
      <c r="F1513" s="98" t="s">
        <v>5013</v>
      </c>
      <c r="G1513" s="102" t="s">
        <v>5097</v>
      </c>
      <c r="H1513" s="103" t="s">
        <v>5101</v>
      </c>
      <c r="I1513" s="103" t="s">
        <v>5102</v>
      </c>
      <c r="J1513" s="101"/>
      <c r="K1513" s="101"/>
      <c r="L1513" s="101"/>
      <c r="M1513" s="101"/>
      <c r="N1513" s="101"/>
      <c r="O1513" s="101"/>
      <c r="P1513" s="101"/>
      <c r="Q1513" s="101">
        <v>1</v>
      </c>
    </row>
    <row r="1514" spans="1:17" ht="14.25" thickBot="1" x14ac:dyDescent="0.2">
      <c r="A1514" s="96">
        <v>9422</v>
      </c>
      <c r="B1514" s="96" t="s">
        <v>2415</v>
      </c>
      <c r="C1514" s="96">
        <v>9422</v>
      </c>
      <c r="D1514" s="97" t="s">
        <v>2978</v>
      </c>
      <c r="E1514" s="97"/>
      <c r="F1514" s="98" t="s">
        <v>5013</v>
      </c>
      <c r="G1514" s="102" t="s">
        <v>5097</v>
      </c>
      <c r="H1514" s="103" t="s">
        <v>5101</v>
      </c>
      <c r="I1514" s="103" t="s">
        <v>5103</v>
      </c>
      <c r="J1514" s="101"/>
      <c r="K1514" s="101"/>
      <c r="L1514" s="101"/>
      <c r="M1514" s="101"/>
      <c r="N1514" s="101"/>
      <c r="O1514" s="101"/>
      <c r="P1514" s="101"/>
      <c r="Q1514" s="101">
        <v>1</v>
      </c>
    </row>
    <row r="1515" spans="1:17" ht="14.25" thickBot="1" x14ac:dyDescent="0.2">
      <c r="A1515" s="96">
        <v>9431</v>
      </c>
      <c r="B1515" s="96" t="s">
        <v>2033</v>
      </c>
      <c r="C1515" s="96">
        <v>9431</v>
      </c>
      <c r="D1515" s="97" t="s">
        <v>2978</v>
      </c>
      <c r="E1515" s="97"/>
      <c r="F1515" s="98" t="s">
        <v>5013</v>
      </c>
      <c r="G1515" s="102" t="s">
        <v>5097</v>
      </c>
      <c r="H1515" s="103" t="s">
        <v>5104</v>
      </c>
      <c r="I1515" s="103" t="s">
        <v>5105</v>
      </c>
      <c r="J1515" s="101"/>
      <c r="K1515" s="101"/>
      <c r="L1515" s="101"/>
      <c r="M1515" s="101"/>
      <c r="N1515" s="101"/>
      <c r="O1515" s="101"/>
      <c r="P1515" s="101"/>
      <c r="Q1515" s="101">
        <v>1</v>
      </c>
    </row>
    <row r="1516" spans="1:17" ht="14.25" thickBot="1" x14ac:dyDescent="0.2">
      <c r="A1516" s="96">
        <v>9432</v>
      </c>
      <c r="B1516" s="96" t="s">
        <v>2416</v>
      </c>
      <c r="C1516" s="96">
        <v>9432</v>
      </c>
      <c r="D1516" s="97" t="s">
        <v>2978</v>
      </c>
      <c r="E1516" s="97"/>
      <c r="F1516" s="98" t="s">
        <v>5013</v>
      </c>
      <c r="G1516" s="102" t="s">
        <v>5097</v>
      </c>
      <c r="H1516" s="103" t="s">
        <v>5104</v>
      </c>
      <c r="I1516" s="103" t="s">
        <v>5106</v>
      </c>
      <c r="J1516" s="101"/>
      <c r="K1516" s="101"/>
      <c r="L1516" s="101"/>
      <c r="M1516" s="101"/>
      <c r="N1516" s="101"/>
      <c r="O1516" s="101"/>
      <c r="P1516" s="101"/>
      <c r="Q1516" s="101">
        <v>1</v>
      </c>
    </row>
    <row r="1517" spans="1:17" ht="14.25" thickBot="1" x14ac:dyDescent="0.2">
      <c r="A1517" s="96">
        <v>9491</v>
      </c>
      <c r="B1517" s="96" t="s">
        <v>2034</v>
      </c>
      <c r="C1517" s="96">
        <v>9491</v>
      </c>
      <c r="D1517" s="97" t="s">
        <v>2978</v>
      </c>
      <c r="E1517" s="97"/>
      <c r="F1517" s="98" t="s">
        <v>5013</v>
      </c>
      <c r="G1517" s="102" t="s">
        <v>5097</v>
      </c>
      <c r="H1517" s="103" t="s">
        <v>5107</v>
      </c>
      <c r="I1517" s="103" t="s">
        <v>5108</v>
      </c>
      <c r="J1517" s="101"/>
      <c r="K1517" s="101"/>
      <c r="L1517" s="101"/>
      <c r="M1517" s="101"/>
      <c r="N1517" s="101"/>
      <c r="O1517" s="101"/>
      <c r="P1517" s="101"/>
      <c r="Q1517" s="101">
        <v>1</v>
      </c>
    </row>
    <row r="1518" spans="1:17" ht="14.25" thickBot="1" x14ac:dyDescent="0.2">
      <c r="A1518" s="96">
        <v>9499</v>
      </c>
      <c r="B1518" s="96" t="s">
        <v>2417</v>
      </c>
      <c r="C1518" s="96">
        <v>9499</v>
      </c>
      <c r="D1518" s="97" t="s">
        <v>2978</v>
      </c>
      <c r="E1518" s="97"/>
      <c r="F1518" s="98" t="s">
        <v>5013</v>
      </c>
      <c r="G1518" s="99" t="s">
        <v>5097</v>
      </c>
      <c r="H1518" s="100" t="s">
        <v>5107</v>
      </c>
      <c r="I1518" s="100" t="s">
        <v>5109</v>
      </c>
      <c r="J1518" s="101"/>
      <c r="K1518" s="101"/>
      <c r="L1518" s="101"/>
      <c r="M1518" s="101"/>
      <c r="N1518" s="101"/>
      <c r="O1518" s="101"/>
      <c r="P1518" s="101"/>
      <c r="Q1518" s="101">
        <v>1</v>
      </c>
    </row>
    <row r="1519" spans="1:17" ht="14.25" thickBot="1" x14ac:dyDescent="0.2">
      <c r="A1519" s="96">
        <v>9501</v>
      </c>
      <c r="B1519" s="96" t="s">
        <v>2035</v>
      </c>
      <c r="C1519" s="96">
        <v>9501</v>
      </c>
      <c r="D1519" s="97" t="s">
        <v>856</v>
      </c>
      <c r="E1519" s="97"/>
      <c r="F1519" s="98" t="s">
        <v>5013</v>
      </c>
      <c r="G1519" s="102" t="s">
        <v>5110</v>
      </c>
      <c r="H1519" s="103" t="s">
        <v>5111</v>
      </c>
      <c r="I1519" s="103" t="s">
        <v>5112</v>
      </c>
      <c r="J1519" s="101"/>
      <c r="K1519" s="101"/>
      <c r="L1519" s="101"/>
      <c r="M1519" s="101"/>
      <c r="N1519" s="101"/>
      <c r="O1519" s="101"/>
      <c r="P1519" s="101"/>
      <c r="Q1519" s="101">
        <v>1</v>
      </c>
    </row>
    <row r="1520" spans="1:17" ht="14.25" thickBot="1" x14ac:dyDescent="0.2">
      <c r="A1520" s="96">
        <v>9511</v>
      </c>
      <c r="B1520" s="96" t="s">
        <v>1282</v>
      </c>
      <c r="C1520" s="96">
        <v>9511</v>
      </c>
      <c r="D1520" s="97" t="s">
        <v>856</v>
      </c>
      <c r="E1520" s="97"/>
      <c r="F1520" s="98" t="s">
        <v>5013</v>
      </c>
      <c r="G1520" s="102" t="s">
        <v>5110</v>
      </c>
      <c r="H1520" s="103" t="s">
        <v>5113</v>
      </c>
      <c r="I1520" s="103" t="s">
        <v>5114</v>
      </c>
      <c r="J1520" s="101"/>
      <c r="K1520" s="101"/>
      <c r="L1520" s="101"/>
      <c r="M1520" s="101"/>
      <c r="N1520" s="101"/>
      <c r="O1520" s="101"/>
      <c r="P1520" s="101"/>
      <c r="Q1520" s="101">
        <v>1</v>
      </c>
    </row>
    <row r="1521" spans="1:17" ht="14.25" thickBot="1" x14ac:dyDescent="0.2">
      <c r="A1521" s="96">
        <v>9521</v>
      </c>
      <c r="B1521" s="96" t="s">
        <v>1371</v>
      </c>
      <c r="C1521" s="96">
        <v>9521</v>
      </c>
      <c r="D1521" s="97" t="s">
        <v>860</v>
      </c>
      <c r="E1521" s="97"/>
      <c r="F1521" s="98" t="s">
        <v>5013</v>
      </c>
      <c r="G1521" s="102" t="s">
        <v>5110</v>
      </c>
      <c r="H1521" s="103" t="s">
        <v>5115</v>
      </c>
      <c r="I1521" s="103" t="s">
        <v>5116</v>
      </c>
      <c r="J1521" s="101"/>
      <c r="K1521" s="101"/>
      <c r="L1521" s="101"/>
      <c r="M1521" s="101"/>
      <c r="N1521" s="101"/>
      <c r="O1521" s="101"/>
      <c r="P1521" s="101"/>
      <c r="Q1521" s="101">
        <v>1</v>
      </c>
    </row>
    <row r="1522" spans="1:17" ht="14.25" thickBot="1" x14ac:dyDescent="0.2">
      <c r="A1522" s="96">
        <v>9599</v>
      </c>
      <c r="B1522" s="96" t="s">
        <v>1444</v>
      </c>
      <c r="C1522" s="96">
        <v>9599</v>
      </c>
      <c r="D1522" s="97" t="s">
        <v>856</v>
      </c>
      <c r="E1522" s="97"/>
      <c r="F1522" s="98" t="s">
        <v>5013</v>
      </c>
      <c r="G1522" s="102" t="s">
        <v>5110</v>
      </c>
      <c r="H1522" s="103" t="s">
        <v>5117</v>
      </c>
      <c r="I1522" s="103" t="s">
        <v>5118</v>
      </c>
      <c r="J1522" s="101"/>
      <c r="K1522" s="101"/>
      <c r="L1522" s="101"/>
      <c r="M1522" s="101"/>
      <c r="N1522" s="101"/>
      <c r="O1522" s="101"/>
      <c r="P1522" s="101"/>
      <c r="Q1522" s="101">
        <v>1</v>
      </c>
    </row>
    <row r="1523" spans="1:17" ht="14.25" thickBot="1" x14ac:dyDescent="0.2">
      <c r="A1523" s="96">
        <v>9611</v>
      </c>
      <c r="B1523" s="96" t="s">
        <v>1185</v>
      </c>
      <c r="C1523" s="96">
        <v>9611</v>
      </c>
      <c r="D1523" s="97" t="s">
        <v>2978</v>
      </c>
      <c r="E1523" s="97"/>
      <c r="F1523" s="98" t="s">
        <v>5013</v>
      </c>
      <c r="G1523" s="102" t="s">
        <v>5119</v>
      </c>
      <c r="H1523" s="103" t="s">
        <v>5120</v>
      </c>
      <c r="I1523" s="103" t="s">
        <v>5121</v>
      </c>
      <c r="J1523" s="101"/>
      <c r="K1523" s="101"/>
      <c r="L1523" s="101"/>
      <c r="M1523" s="101"/>
      <c r="N1523" s="101"/>
      <c r="O1523" s="101"/>
      <c r="P1523" s="101"/>
      <c r="Q1523" s="101">
        <v>1</v>
      </c>
    </row>
    <row r="1524" spans="1:17" ht="14.25" thickBot="1" x14ac:dyDescent="0.2">
      <c r="A1524" s="96">
        <v>9699</v>
      </c>
      <c r="B1524" s="96" t="s">
        <v>1283</v>
      </c>
      <c r="C1524" s="96">
        <v>9699</v>
      </c>
      <c r="D1524" s="97" t="s">
        <v>2978</v>
      </c>
      <c r="E1524" s="97"/>
      <c r="F1524" s="98" t="s">
        <v>5013</v>
      </c>
      <c r="G1524" s="102" t="s">
        <v>5119</v>
      </c>
      <c r="H1524" s="103" t="s">
        <v>5122</v>
      </c>
      <c r="I1524" s="103" t="s">
        <v>5123</v>
      </c>
      <c r="J1524" s="101"/>
      <c r="K1524" s="101"/>
      <c r="L1524" s="101"/>
      <c r="M1524" s="101"/>
      <c r="N1524" s="101"/>
      <c r="O1524" s="101"/>
      <c r="P1524" s="101"/>
      <c r="Q1524" s="101">
        <v>1</v>
      </c>
    </row>
    <row r="1525" spans="1:17" ht="14.25" thickBot="1" x14ac:dyDescent="0.2">
      <c r="A1525" s="96">
        <v>9711</v>
      </c>
      <c r="B1525" s="96" t="s">
        <v>1186</v>
      </c>
      <c r="C1525" s="96">
        <v>9711</v>
      </c>
      <c r="D1525" s="97" t="s">
        <v>2978</v>
      </c>
      <c r="E1525" s="97"/>
      <c r="F1525" s="98" t="s">
        <v>5124</v>
      </c>
      <c r="G1525" s="102" t="s">
        <v>5125</v>
      </c>
      <c r="H1525" s="103" t="s">
        <v>5126</v>
      </c>
      <c r="I1525" s="103" t="s">
        <v>5127</v>
      </c>
      <c r="J1525" s="101"/>
      <c r="K1525" s="101"/>
      <c r="L1525" s="101"/>
      <c r="M1525" s="101"/>
      <c r="N1525" s="101"/>
      <c r="O1525" s="101"/>
      <c r="P1525" s="101"/>
      <c r="Q1525" s="101">
        <v>1</v>
      </c>
    </row>
    <row r="1526" spans="1:17" ht="14.25" thickBot="1" x14ac:dyDescent="0.2">
      <c r="A1526" s="96">
        <v>9721</v>
      </c>
      <c r="B1526" s="96" t="s">
        <v>1284</v>
      </c>
      <c r="C1526" s="96">
        <v>9721</v>
      </c>
      <c r="D1526" s="97" t="s">
        <v>2978</v>
      </c>
      <c r="E1526" s="97"/>
      <c r="F1526" s="98" t="s">
        <v>5124</v>
      </c>
      <c r="G1526" s="102" t="s">
        <v>5125</v>
      </c>
      <c r="H1526" s="103" t="s">
        <v>5128</v>
      </c>
      <c r="I1526" s="103" t="s">
        <v>5129</v>
      </c>
      <c r="J1526" s="101"/>
      <c r="K1526" s="101"/>
      <c r="L1526" s="101"/>
      <c r="M1526" s="101"/>
      <c r="N1526" s="101"/>
      <c r="O1526" s="101"/>
      <c r="P1526" s="101"/>
      <c r="Q1526" s="101">
        <v>1</v>
      </c>
    </row>
    <row r="1527" spans="1:17" ht="14.25" thickBot="1" x14ac:dyDescent="0.2">
      <c r="A1527" s="96">
        <v>9731</v>
      </c>
      <c r="B1527" s="96" t="s">
        <v>1372</v>
      </c>
      <c r="C1527" s="96">
        <v>9731</v>
      </c>
      <c r="D1527" s="97" t="s">
        <v>2978</v>
      </c>
      <c r="E1527" s="97"/>
      <c r="F1527" s="98" t="s">
        <v>5124</v>
      </c>
      <c r="G1527" s="102" t="s">
        <v>5125</v>
      </c>
      <c r="H1527" s="103" t="s">
        <v>5130</v>
      </c>
      <c r="I1527" s="103" t="s">
        <v>5131</v>
      </c>
      <c r="J1527" s="101"/>
      <c r="K1527" s="101"/>
      <c r="L1527" s="101"/>
      <c r="M1527" s="101"/>
      <c r="N1527" s="101"/>
      <c r="O1527" s="101"/>
      <c r="P1527" s="101"/>
      <c r="Q1527" s="101">
        <v>1</v>
      </c>
    </row>
    <row r="1528" spans="1:17" ht="14.25" thickBot="1" x14ac:dyDescent="0.2">
      <c r="A1528" s="96">
        <v>9811</v>
      </c>
      <c r="B1528" s="96" t="s">
        <v>1187</v>
      </c>
      <c r="C1528" s="96">
        <v>9811</v>
      </c>
      <c r="D1528" s="97" t="s">
        <v>2978</v>
      </c>
      <c r="E1528" s="97"/>
      <c r="F1528" s="98" t="s">
        <v>5124</v>
      </c>
      <c r="G1528" s="102" t="s">
        <v>5132</v>
      </c>
      <c r="H1528" s="103" t="s">
        <v>5133</v>
      </c>
      <c r="I1528" s="103" t="s">
        <v>5134</v>
      </c>
      <c r="J1528" s="101"/>
      <c r="K1528" s="101"/>
      <c r="L1528" s="101"/>
      <c r="M1528" s="101"/>
      <c r="N1528" s="101"/>
      <c r="O1528" s="101"/>
      <c r="P1528" s="101"/>
      <c r="Q1528" s="101">
        <v>1</v>
      </c>
    </row>
    <row r="1529" spans="1:17" ht="14.25" thickBot="1" x14ac:dyDescent="0.2">
      <c r="A1529" s="96">
        <v>9821</v>
      </c>
      <c r="B1529" s="96" t="s">
        <v>1285</v>
      </c>
      <c r="C1529" s="96">
        <v>9821</v>
      </c>
      <c r="D1529" s="97" t="s">
        <v>2978</v>
      </c>
      <c r="E1529" s="97"/>
      <c r="F1529" s="98" t="s">
        <v>5124</v>
      </c>
      <c r="G1529" s="99" t="s">
        <v>5132</v>
      </c>
      <c r="H1529" s="100" t="s">
        <v>5135</v>
      </c>
      <c r="I1529" s="100" t="s">
        <v>5136</v>
      </c>
      <c r="J1529" s="101"/>
      <c r="K1529" s="101"/>
      <c r="L1529" s="101"/>
      <c r="M1529" s="101"/>
      <c r="N1529" s="101"/>
      <c r="O1529" s="101"/>
      <c r="P1529" s="101"/>
      <c r="Q1529" s="101">
        <v>1</v>
      </c>
    </row>
    <row r="1530" spans="1:17" ht="14.25" thickBot="1" x14ac:dyDescent="0.2">
      <c r="A1530" s="96">
        <v>9999</v>
      </c>
      <c r="B1530" s="96" t="s">
        <v>1011</v>
      </c>
      <c r="C1530" s="96">
        <v>9999</v>
      </c>
      <c r="D1530" s="97" t="s">
        <v>2978</v>
      </c>
      <c r="E1530" s="97"/>
      <c r="F1530" s="98" t="s">
        <v>5137</v>
      </c>
      <c r="G1530" s="102" t="s">
        <v>5138</v>
      </c>
      <c r="H1530" s="103" t="s">
        <v>5139</v>
      </c>
      <c r="I1530" s="103" t="s">
        <v>5140</v>
      </c>
      <c r="J1530" s="101"/>
      <c r="K1530" s="101"/>
      <c r="L1530" s="101"/>
      <c r="M1530" s="101"/>
      <c r="N1530" s="101"/>
      <c r="O1530" s="101"/>
      <c r="P1530" s="101"/>
      <c r="Q1530" s="101">
        <v>1</v>
      </c>
    </row>
  </sheetData>
  <sortState xmlns:xlrd2="http://schemas.microsoft.com/office/spreadsheetml/2017/richdata2" ref="F55:F56">
    <sortCondition ref="F55:F56"/>
  </sortState>
  <phoneticPr fontId="1"/>
  <conditionalFormatting sqref="J58:Q1530">
    <cfRule type="cellIs" dxfId="12" priority="1" operator="equal">
      <formula>1</formula>
    </cfRule>
  </conditionalFormatting>
  <dataValidations count="2">
    <dataValidation type="list" allowBlank="1" showInputMessage="1" showErrorMessage="1" sqref="A28" xr:uid="{00000000-0002-0000-0800-000000000000}">
      <formula1>分類大</formula1>
    </dataValidation>
    <dataValidation type="list" allowBlank="1" showInputMessage="1" showErrorMessage="1" sqref="B28" xr:uid="{00000000-0002-0000-0800-000001000000}">
      <formula1>INDIRECT(A28)</formula1>
    </dataValidation>
  </dataValidations>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CCABBE3F36E2247BAC688DD25300894" ma:contentTypeVersion="22" ma:contentTypeDescription="新しいドキュメントを作成します。" ma:contentTypeScope="" ma:versionID="3f2e84740db4216302280faa7c8410fb">
  <xsd:schema xmlns:xsd="http://www.w3.org/2001/XMLSchema" xmlns:xs="http://www.w3.org/2001/XMLSchema" xmlns:p="http://schemas.microsoft.com/office/2006/metadata/properties" xmlns:ns2="450ac6bd-2d2c-4b65-82e0-22a536d0f2e1" xmlns:ns3="b6f69c7a-c7f5-4aec-964e-8ee28c42406c" targetNamespace="http://schemas.microsoft.com/office/2006/metadata/properties" ma:root="true" ma:fieldsID="2706e7f61530b936af8c83c1bbd43fbb" ns2:_="" ns3:_="">
    <xsd:import namespace="450ac6bd-2d2c-4b65-82e0-22a536d0f2e1"/>
    <xsd:import namespace="b6f69c7a-c7f5-4aec-964e-8ee28c42406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x30b9__x30c6__x30fc__x30bf__x30b9_" minOccurs="0"/>
                <xsd:element ref="ns2:_x5099__x8003_"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_x30c0__x30a6__x30f3__x30ed__x30fc__x30c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0ac6bd-2d2c-4b65-82e0-22a536d0f2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x30b9__x30c6__x30fc__x30bf__x30b9_" ma:index="12" nillable="true" ma:displayName="ステータス" ma:format="Dropdown" ma:internalName="_x30b9__x30c6__x30fc__x30bf__x30b9_">
      <xsd:simpleType>
        <xsd:restriction base="dms:Choice">
          <xsd:enumeration value="1処理待ち"/>
          <xsd:enumeration value="2処理中"/>
          <xsd:enumeration value="3処理済み"/>
        </xsd:restriction>
      </xsd:simpleType>
    </xsd:element>
    <xsd:element name="_x5099__x8003_" ma:index="13" nillable="true" ma:displayName="備考" ma:format="Dropdown" ma:internalName="_x5099__x8003_">
      <xsd:simpleType>
        <xsd:restriction base="dms:Text">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_x30c0__x30a6__x30f3__x30ed__x30fc__x30c9_" ma:index="24" nillable="true" ma:displayName="ダウンロード(ファイルのみ)" ma:format="Dropdown" ma:internalName="_x30c0__x30a6__x30f3__x30ed__x30fc__x30c9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f69c7a-c7f5-4aec-964e-8ee28c42406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a858a090-f0ee-4a4d-8f2f-30f0731ffef7}" ma:internalName="TaxCatchAll" ma:showField="CatchAllData" ma:web="b6f69c7a-c7f5-4aec-964e-8ee28c4240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5099__x8003_ xmlns="450ac6bd-2d2c-4b65-82e0-22a536d0f2e1" xsi:nil="true"/>
    <_x30b9__x30c6__x30fc__x30bf__x30b9_ xmlns="450ac6bd-2d2c-4b65-82e0-22a536d0f2e1" xsi:nil="true"/>
    <lcf76f155ced4ddcb4097134ff3c332f xmlns="450ac6bd-2d2c-4b65-82e0-22a536d0f2e1">
      <Terms xmlns="http://schemas.microsoft.com/office/infopath/2007/PartnerControls"/>
    </lcf76f155ced4ddcb4097134ff3c332f>
    <_x30c0__x30a6__x30f3__x30ed__x30fc__x30c9_ xmlns="450ac6bd-2d2c-4b65-82e0-22a536d0f2e1" xsi:nil="true"/>
    <TaxCatchAll xmlns="b6f69c7a-c7f5-4aec-964e-8ee28c42406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CDBED3-D407-4FB9-99C7-BB0CC3819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0ac6bd-2d2c-4b65-82e0-22a536d0f2e1"/>
    <ds:schemaRef ds:uri="b6f69c7a-c7f5-4aec-964e-8ee28c424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2BB30A-7870-4554-80D6-4E0FE7305735}">
  <ds:schemaRefs>
    <ds:schemaRef ds:uri="450ac6bd-2d2c-4b65-82e0-22a536d0f2e1"/>
    <ds:schemaRef ds:uri="http://purl.org/dc/dcmitype/"/>
    <ds:schemaRef ds:uri="http://schemas.microsoft.com/office/2006/documentManagement/types"/>
    <ds:schemaRef ds:uri="b6f69c7a-c7f5-4aec-964e-8ee28c42406c"/>
    <ds:schemaRef ds:uri="http://purl.org/dc/elements/1.1/"/>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17B0C4CE-92A4-433E-8D35-F20721DAA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801</vt:i4>
      </vt:variant>
    </vt:vector>
  </HeadingPairs>
  <TitlesOfParts>
    <vt:vector size="821" baseType="lpstr">
      <vt:lpstr>【印刷（新規）】</vt:lpstr>
      <vt:lpstr>【印刷（変更）】</vt:lpstr>
      <vt:lpstr>入力①申請書項目</vt:lpstr>
      <vt:lpstr>入力②ﾛｶﾍﾞﾝ</vt:lpstr>
      <vt:lpstr>入力③指標</vt:lpstr>
      <vt:lpstr>入力④変更項目</vt:lpstr>
      <vt:lpstr>別紙２（続き）</vt:lpstr>
      <vt:lpstr>PL①</vt:lpstr>
      <vt:lpstr>PL②</vt:lpstr>
      <vt:lpstr>予備①</vt:lpstr>
      <vt:lpstr>予備②</vt:lpstr>
      <vt:lpstr>変更履歴</vt:lpstr>
      <vt:lpstr>L①</vt:lpstr>
      <vt:lpstr>L②</vt:lpstr>
      <vt:lpstr>L③</vt:lpstr>
      <vt:lpstr>L④</vt:lpstr>
      <vt:lpstr>L⑤</vt:lpstr>
      <vt:lpstr>L⑥</vt:lpstr>
      <vt:lpstr>L⑦</vt:lpstr>
      <vt:lpstr>L⑧</vt:lpstr>
      <vt:lpstr>A_農業＿林業</vt:lpstr>
      <vt:lpstr>B_漁業</vt:lpstr>
      <vt:lpstr>C_鉱業＿採石業＿砂利採取業</vt:lpstr>
      <vt:lpstr>D_建設業</vt:lpstr>
      <vt:lpstr>E_製造業</vt:lpstr>
      <vt:lpstr>F_電気・ガス・熱供給・水道業</vt:lpstr>
      <vt:lpstr>G_情報通信業</vt:lpstr>
      <vt:lpstr>H_運輸業＿郵便業</vt:lpstr>
      <vt:lpstr>I_卸売業＿小売業</vt:lpstr>
      <vt:lpstr>J_金融業＿保険業</vt:lpstr>
      <vt:lpstr>K_不動産業＿物品賃貸業</vt:lpstr>
      <vt:lpstr>L_学術研究＿専門・技術サービス業</vt:lpstr>
      <vt:lpstr>M_宿泊業＿飲食サービス業</vt:lpstr>
      <vt:lpstr>N_生活関連サービス業＿娯楽業</vt:lpstr>
      <vt:lpstr>O_教育＿学習支援業</vt:lpstr>
      <vt:lpstr>P_医療＿福祉</vt:lpstr>
      <vt:lpstr>'【印刷（新規）】'!Print_Area</vt:lpstr>
      <vt:lpstr>'【印刷（変更）】'!Print_Area</vt:lpstr>
      <vt:lpstr>'別紙２（続き）'!Print_Area</vt:lpstr>
      <vt:lpstr>Q_複合サービス事業</vt:lpstr>
      <vt:lpstr>R_サービス業_他に分類されないもの</vt:lpstr>
      <vt:lpstr>R_サービス業【他に分類されないもの】</vt:lpstr>
      <vt:lpstr>S_公務_他に分類されるものを除く</vt:lpstr>
      <vt:lpstr>S_公務【他に分類されるものを除く】</vt:lpstr>
      <vt:lpstr>T_分類不能の産業</vt:lpstr>
      <vt:lpstr>インターネット附随サービス業</vt:lpstr>
      <vt:lpstr>インターネット附随サービス業_小分類</vt:lpstr>
      <vt:lpstr>インターネット附随サービス業【小分類】</vt:lpstr>
      <vt:lpstr>エネルギー</vt:lpstr>
      <vt:lpstr>ガス業</vt:lpstr>
      <vt:lpstr>ガス業_小分類</vt:lpstr>
      <vt:lpstr>ガス業【小分類】</vt:lpstr>
      <vt:lpstr>かばん製造業</vt:lpstr>
      <vt:lpstr>ガラス・同製品製造業</vt:lpstr>
      <vt:lpstr>がん具・運動用具製造業</vt:lpstr>
      <vt:lpstr>キリスト教系宗教</vt:lpstr>
      <vt:lpstr>クレジットカード業＿割賦金融業</vt:lpstr>
      <vt:lpstr>コークス製造業</vt:lpstr>
      <vt:lpstr>ゴムベルト・ゴムホース・工業用ゴム製品製造業</vt:lpstr>
      <vt:lpstr>ゴム製・プラスチック製履物・同附属品製造業</vt:lpstr>
      <vt:lpstr>ゴム製品製造業</vt:lpstr>
      <vt:lpstr>コンビニエンスストア</vt:lpstr>
      <vt:lpstr>こん包業</vt:lpstr>
      <vt:lpstr>サービス業</vt:lpstr>
      <vt:lpstr>サービス用・娯楽用機械器具製造業</vt:lpstr>
      <vt:lpstr>じゅう器小売業</vt:lpstr>
      <vt:lpstr>すし店</vt:lpstr>
      <vt:lpstr>スポーツ・娯楽用品賃貸業</vt:lpstr>
      <vt:lpstr>スポーツ施設提供業</vt:lpstr>
      <vt:lpstr>スポーツ用品・がん具・娯楽用品・楽器小売業</vt:lpstr>
      <vt:lpstr>セメント・同製品製造業</vt:lpstr>
      <vt:lpstr>その他のゴム製品製造業</vt:lpstr>
      <vt:lpstr>その他のサービス業</vt:lpstr>
      <vt:lpstr>その他のなめし革製品製造業</vt:lpstr>
      <vt:lpstr>その他のパルプ・紙・紙加工品製造業</vt:lpstr>
      <vt:lpstr>その他のはん用機械・同部分品製造業</vt:lpstr>
      <vt:lpstr>その他のプラスチック製品製造業</vt:lpstr>
      <vt:lpstr>その他の飲食店</vt:lpstr>
      <vt:lpstr>その他の飲食料品小売業</vt:lpstr>
      <vt:lpstr>その他の運輸に附帯するサービス業</vt:lpstr>
      <vt:lpstr>その他の卸売業</vt:lpstr>
      <vt:lpstr>その他の化学工業</vt:lpstr>
      <vt:lpstr>その他の家具・装備品製造業</vt:lpstr>
      <vt:lpstr>その他の外国公務</vt:lpstr>
      <vt:lpstr>その他の各種商品小売業</vt:lpstr>
      <vt:lpstr>その他の機械器具卸売業</vt:lpstr>
      <vt:lpstr>その他の技術サービス業</vt:lpstr>
      <vt:lpstr>その他の教育＿学習支援業</vt:lpstr>
      <vt:lpstr>その他の業種</vt:lpstr>
      <vt:lpstr>その他の金属製品製造業</vt:lpstr>
      <vt:lpstr>その他の娯楽業</vt:lpstr>
      <vt:lpstr>その他の公衆浴場業</vt:lpstr>
      <vt:lpstr>その他の鉱業</vt:lpstr>
      <vt:lpstr>その他の事業サービス業</vt:lpstr>
      <vt:lpstr>その他の社会保険・社会福祉・介護事業</vt:lpstr>
      <vt:lpstr>その他の宗教</vt:lpstr>
      <vt:lpstr>その他の修理業</vt:lpstr>
      <vt:lpstr>その他の宿泊業</vt:lpstr>
      <vt:lpstr>その他の小売業</vt:lpstr>
      <vt:lpstr>その他の織物・衣服・身の回り品小売業</vt:lpstr>
      <vt:lpstr>その他の職別工事業</vt:lpstr>
      <vt:lpstr>その他の食料品製造業</vt:lpstr>
      <vt:lpstr>その他の生活関連サービス業</vt:lpstr>
      <vt:lpstr>その他の生産用機械・同部分品製造業</vt:lpstr>
      <vt:lpstr>その他の製造業</vt:lpstr>
      <vt:lpstr>その他の石油製品・石炭製品製造業</vt:lpstr>
      <vt:lpstr>その他の設備工事業</vt:lpstr>
      <vt:lpstr>その他の専門サービス業</vt:lpstr>
      <vt:lpstr>その他の洗濯・理容・美容・浴場業</vt:lpstr>
      <vt:lpstr>その他の繊維製品製造業</vt:lpstr>
      <vt:lpstr>その他の鉄鋼業</vt:lpstr>
      <vt:lpstr>その他の電気機械器具製造業</vt:lpstr>
      <vt:lpstr>その他の電子部品・デバイス・電子回路製造業</vt:lpstr>
      <vt:lpstr>その他の道路貨物運送業</vt:lpstr>
      <vt:lpstr>その他の道路旅客運送業</vt:lpstr>
      <vt:lpstr>その他の廃棄物処理業</vt:lpstr>
      <vt:lpstr>その他の非鉄金属製造業</vt:lpstr>
      <vt:lpstr>その他の非預金信用機関</vt:lpstr>
      <vt:lpstr>その他の物品賃貸業</vt:lpstr>
      <vt:lpstr>その他の保健衛生</vt:lpstr>
      <vt:lpstr>その他の無店舗小売業</vt:lpstr>
      <vt:lpstr>その他の木製品製造業_竹＿とうを含む</vt:lpstr>
      <vt:lpstr>その他の木製品製造業【竹＿とうを含む】</vt:lpstr>
      <vt:lpstr>その他の輸送用機械器具製造業</vt:lpstr>
      <vt:lpstr>その他の窯業・土石製品製造業</vt:lpstr>
      <vt:lpstr>その他の林業</vt:lpstr>
      <vt:lpstr>そば・うどん店</vt:lpstr>
      <vt:lpstr>ソフトウェア業</vt:lpstr>
      <vt:lpstr>タイヤ・チューブ製造業</vt:lpstr>
      <vt:lpstr>たばこ製造業</vt:lpstr>
      <vt:lpstr>デザイン業</vt:lpstr>
      <vt:lpstr>とび・土工・コンクリート工事業</vt:lpstr>
      <vt:lpstr>ドラッグストア</vt:lpstr>
      <vt:lpstr>と畜場</vt:lpstr>
      <vt:lpstr>なめし革・同製品・毛皮製造業</vt:lpstr>
      <vt:lpstr>なめし革製造業</vt:lpstr>
      <vt:lpstr>ニット生地製造業</vt:lpstr>
      <vt:lpstr>バー＿キャバレー＿ナイトクラブ</vt:lpstr>
      <vt:lpstr>パルプ・紙・紙加工品製造業</vt:lpstr>
      <vt:lpstr>パルプ製造業</vt:lpstr>
      <vt:lpstr>パン・菓子製造業</vt:lpstr>
      <vt:lpstr>はん用機械器具製造業</vt:lpstr>
      <vt:lpstr>プラスチックフィルム・シート・床材・合成皮革製造業</vt:lpstr>
      <vt:lpstr>プラスチック成形材料製造業_廃プラスチックを含む</vt:lpstr>
      <vt:lpstr>プラスチック成形材料製造業【廃プラスチックを含む】</vt:lpstr>
      <vt:lpstr>プラスチック製品製造業_別掲を除く</vt:lpstr>
      <vt:lpstr>プラスチック製品製造業【別掲を除く】</vt:lpstr>
      <vt:lpstr>プラスチック板・棒・管・継手・異形押出製品製造業</vt:lpstr>
      <vt:lpstr>ブリキ缶・その他のめっき板等製品製造業</vt:lpstr>
      <vt:lpstr>ペン・鉛筆・絵画用品・その他の事務用品製造業</vt:lpstr>
      <vt:lpstr>ボイラ・原動機製造業</vt:lpstr>
      <vt:lpstr>ホームセンター</vt:lpstr>
      <vt:lpstr>ボルト・ナット・リベット・小ねじ・木ねじ等製造業</vt:lpstr>
      <vt:lpstr>ポンプ・圧縮機器製造業</vt:lpstr>
      <vt:lpstr>ユニット部品製造業</vt:lpstr>
      <vt:lpstr>移動電気通信業</vt:lpstr>
      <vt:lpstr>衣服卸売業</vt:lpstr>
      <vt:lpstr>衣服裁縫修理業</vt:lpstr>
      <vt:lpstr>医薬品・化粧品小売業</vt:lpstr>
      <vt:lpstr>医薬品・化粧品等卸売業</vt:lpstr>
      <vt:lpstr>医薬品製造業</vt:lpstr>
      <vt:lpstr>医療に附帯するサービス業</vt:lpstr>
      <vt:lpstr>L②!医療業</vt:lpstr>
      <vt:lpstr>医療業</vt:lpstr>
      <vt:lpstr>医療用機械器具・医療用品製造業</vt:lpstr>
      <vt:lpstr>育林業</vt:lpstr>
      <vt:lpstr>一般貨物自動車運送業</vt:lpstr>
      <vt:lpstr>一般公衆浴場業</vt:lpstr>
      <vt:lpstr>一般産業用機械・装置製造業</vt:lpstr>
      <vt:lpstr>一般乗合旅客自動車運送業</vt:lpstr>
      <vt:lpstr>一般乗用旅客自動車運送業</vt:lpstr>
      <vt:lpstr>一般診療所</vt:lpstr>
      <vt:lpstr>一般貸切旅客自動車運送業</vt:lpstr>
      <vt:lpstr>一般土木建築工事業</vt:lpstr>
      <vt:lpstr>一般廃棄物処理業</vt:lpstr>
      <vt:lpstr>印刷・同関連業</vt:lpstr>
      <vt:lpstr>印刷関連サービス業</vt:lpstr>
      <vt:lpstr>印刷業</vt:lpstr>
      <vt:lpstr>飲食業</vt:lpstr>
      <vt:lpstr>飲食店</vt:lpstr>
      <vt:lpstr>飲食料品卸売業</vt:lpstr>
      <vt:lpstr>飲食料品小売業</vt:lpstr>
      <vt:lpstr>飲料・たばこ・飼料製造業</vt:lpstr>
      <vt:lpstr>運送代理店</vt:lpstr>
      <vt:lpstr>運輸に附帯するサービス業</vt:lpstr>
      <vt:lpstr>運輸業</vt:lpstr>
      <vt:lpstr>運輸施設提供業</vt:lpstr>
      <vt:lpstr>映画館</vt:lpstr>
      <vt:lpstr>映像・音響機械器具製造業</vt:lpstr>
      <vt:lpstr>映像・音声・文字情報制作に附帯するサービス業</vt:lpstr>
      <vt:lpstr>映像・音声・文字情報制作業</vt:lpstr>
      <vt:lpstr>映像情報制作・配給業</vt:lpstr>
      <vt:lpstr>園芸サービス業</vt:lpstr>
      <vt:lpstr>沿海海運業</vt:lpstr>
      <vt:lpstr>卸・小売業の指針</vt:lpstr>
      <vt:lpstr>卸売業</vt:lpstr>
      <vt:lpstr>音声情報制作業</vt:lpstr>
      <vt:lpstr>下宿業</vt:lpstr>
      <vt:lpstr>下水道業</vt:lpstr>
      <vt:lpstr>下着類製造業</vt:lpstr>
      <vt:lpstr>化学工業</vt:lpstr>
      <vt:lpstr>化学製品卸売業</vt:lpstr>
      <vt:lpstr>化学肥料製造業</vt:lpstr>
      <vt:lpstr>化粧品・歯磨・その他の化粧用調整品製造業</vt:lpstr>
      <vt:lpstr>加工紙製造業</vt:lpstr>
      <vt:lpstr>家具・建具・じゅう器等卸売業</vt:lpstr>
      <vt:lpstr>家具・建具・畳小売業</vt:lpstr>
      <vt:lpstr>家具・装備品製造業</vt:lpstr>
      <vt:lpstr>家具製造業</vt:lpstr>
      <vt:lpstr>家事サービス業</vt:lpstr>
      <vt:lpstr>火葬・墓地管理業</vt:lpstr>
      <vt:lpstr>菓子・パン小売業</vt:lpstr>
      <vt:lpstr>貨物運送取扱業_集配利用運送業を除く</vt:lpstr>
      <vt:lpstr>貨物運送取扱業【集配利用運送業を除く】</vt:lpstr>
      <vt:lpstr>貨物軽自動車運送業</vt:lpstr>
      <vt:lpstr>海面漁業</vt:lpstr>
      <vt:lpstr>海面養殖業</vt:lpstr>
      <vt:lpstr>外衣・シャツ製造業_和式を除く</vt:lpstr>
      <vt:lpstr>外衣・シャツ製造業【和式を除く】</vt:lpstr>
      <vt:lpstr>外航海運業</vt:lpstr>
      <vt:lpstr>外国公館</vt:lpstr>
      <vt:lpstr>外国公務</vt:lpstr>
      <vt:lpstr>各種商品卸売業</vt:lpstr>
      <vt:lpstr>各種商品卸売業_小分類</vt:lpstr>
      <vt:lpstr>各種商品卸売業【小分類】</vt:lpstr>
      <vt:lpstr>各種商品小売業</vt:lpstr>
      <vt:lpstr>各種食料品小売業</vt:lpstr>
      <vt:lpstr>各種物品賃貸業</vt:lpstr>
      <vt:lpstr>革製手袋製造業</vt:lpstr>
      <vt:lpstr>革製履物製造業</vt:lpstr>
      <vt:lpstr>革製履物用材料・同附属品製造業</vt:lpstr>
      <vt:lpstr>学校教育</vt:lpstr>
      <vt:lpstr>学校教育支援機関</vt:lpstr>
      <vt:lpstr>学習塾</vt:lpstr>
      <vt:lpstr>学習塾業の指針</vt:lpstr>
      <vt:lpstr>学術・開発研究機関</vt:lpstr>
      <vt:lpstr>学術・文化団体</vt:lpstr>
      <vt:lpstr>楽器製造業</vt:lpstr>
      <vt:lpstr>冠婚葬祭業</vt:lpstr>
      <vt:lpstr>管工事業_さく井工事業を除く</vt:lpstr>
      <vt:lpstr>管工事業【さく井工事業を除く】</vt:lpstr>
      <vt:lpstr>管理＿補助的経済活動を行う事業所_01農業</vt:lpstr>
      <vt:lpstr>管理＿補助的経済活動を行う事業所_02林業</vt:lpstr>
      <vt:lpstr>管理＿補助的経済活動を行う事業所_03漁業</vt:lpstr>
      <vt:lpstr>管理＿補助的経済活動を行う事業所_04水産養殖業</vt:lpstr>
      <vt:lpstr>管理＿補助的経済活動を行う事業所_05鉱業＿採石業＿砂利採取業</vt:lpstr>
      <vt:lpstr>管理＿補助的経済活動を行う事業所_06総合工事業</vt:lpstr>
      <vt:lpstr>管理＿補助的経済活動を行う事業所_07職別工事業</vt:lpstr>
      <vt:lpstr>管理＿補助的経済活動を行う事業所_08設備工事業</vt:lpstr>
      <vt:lpstr>管理＿補助的経済活動を行う事業所_09食料品製造業</vt:lpstr>
      <vt:lpstr>管理＿補助的経済活動を行う事業所_10飲料・たばこ・飼料製造業</vt:lpstr>
      <vt:lpstr>管理＿補助的経済活動を行う事業所_11繊維工業</vt:lpstr>
      <vt:lpstr>管理＿補助的経済活動を行う事業所_12木材・木製品製造業</vt:lpstr>
      <vt:lpstr>管理＿補助的経済活動を行う事業所_13家具・装備品製造業</vt:lpstr>
      <vt:lpstr>管理＿補助的経済活動を行う事業所_14パルプ・紙・紙加工品製造業</vt:lpstr>
      <vt:lpstr>管理＿補助的経済活動を行う事業所_15印刷・同関連業</vt:lpstr>
      <vt:lpstr>管理＿補助的経済活動を行う事業所_16化学工業</vt:lpstr>
      <vt:lpstr>管理＿補助的経済活動を行う事業所_17石油製品・石炭製品製造業</vt:lpstr>
      <vt:lpstr>管理＿補助的経済活動を行う事業所_18プラスチック製品製造業</vt:lpstr>
      <vt:lpstr>管理＿補助的経済活動を行う事業所_19ゴム製品製造業</vt:lpstr>
      <vt:lpstr>管理＿補助的経済活動を行う事業所_20なめし革・同製品・毛皮製造業</vt:lpstr>
      <vt:lpstr>管理＿補助的経済活動を行う事業所_21窯業・土石製品製造業</vt:lpstr>
      <vt:lpstr>管理＿補助的経済活動を行う事業所_22鉄鋼業</vt:lpstr>
      <vt:lpstr>管理＿補助的経済活動を行う事業所_23非鉄金属製造業</vt:lpstr>
      <vt:lpstr>管理＿補助的経済活動を行う事業所_24金属製品製造業</vt:lpstr>
      <vt:lpstr>管理＿補助的経済活動を行う事業所_25はん用機械器具製造業</vt:lpstr>
      <vt:lpstr>管理＿補助的経済活動を行う事業所_26生産用機械器具製造業</vt:lpstr>
      <vt:lpstr>管理＿補助的経済活動を行う事業所_27業務用機械器具製造業</vt:lpstr>
      <vt:lpstr>管理＿補助的経済活動を行う事業所_28電子部品・デバイス・電子回路製造業</vt:lpstr>
      <vt:lpstr>管理＿補助的経済活動を行う事業所_29電気機械器具製造業</vt:lpstr>
      <vt:lpstr>管理＿補助的経済活動を行う事業所_30情報通信機械器具製造業</vt:lpstr>
      <vt:lpstr>管理＿補助的経済活動を行う事業所_31輸送用機械器具製造業</vt:lpstr>
      <vt:lpstr>管理＿補助的経済活動を行う事業所_32その他の製造業</vt:lpstr>
      <vt:lpstr>管理＿補助的経済活動を行う事業所_33電気業</vt:lpstr>
      <vt:lpstr>管理＿補助的経済活動を行う事業所_34ガス業</vt:lpstr>
      <vt:lpstr>管理＿補助的経済活動を行う事業所_35熱供給業</vt:lpstr>
      <vt:lpstr>管理＿補助的経済活動を行う事業所_36水道業</vt:lpstr>
      <vt:lpstr>管理＿補助的経済活動を行う事業所_37通信業</vt:lpstr>
      <vt:lpstr>管理＿補助的経済活動を行う事業所_38放送業</vt:lpstr>
      <vt:lpstr>管理＿補助的経済活動を行う事業所_39情報サービス業</vt:lpstr>
      <vt:lpstr>管理＿補助的経済活動を行う事業所_40インターネット附随サービス業</vt:lpstr>
      <vt:lpstr>管理＿補助的経済活動を行う事業所_41映像・音声・文字情報制作業</vt:lpstr>
      <vt:lpstr>管理＿補助的経済活動を行う事業所_42鉄道業</vt:lpstr>
      <vt:lpstr>管理＿補助的経済活動を行う事業所_43道路旅客運送業</vt:lpstr>
      <vt:lpstr>管理＿補助的経済活動を行う事業所_44道路貨物運送業</vt:lpstr>
      <vt:lpstr>管理＿補助的経済活動を行う事業所_45水運業</vt:lpstr>
      <vt:lpstr>管理＿補助的経済活動を行う事業所_46航空運輸業</vt:lpstr>
      <vt:lpstr>管理＿補助的経済活動を行う事業所_47倉庫業</vt:lpstr>
      <vt:lpstr>管理＿補助的経済活動を行う事業所_48運輸に附帯するサービス業</vt:lpstr>
      <vt:lpstr>管理＿補助的経済活動を行う事業所_49郵便業</vt:lpstr>
      <vt:lpstr>管理＿補助的経済活動を行う事業所_50各種商品卸売業</vt:lpstr>
      <vt:lpstr>管理＿補助的経済活動を行う事業所_51繊維・衣服等卸売業</vt:lpstr>
      <vt:lpstr>管理＿補助的経済活動を行う事業所_52飲食料品卸売業</vt:lpstr>
      <vt:lpstr>管理＿補助的経済活動を行う事業所_53建築材料＿鉱物・金属材料等卸売業</vt:lpstr>
      <vt:lpstr>管理＿補助的経済活動を行う事業所_54機械器具卸売業</vt:lpstr>
      <vt:lpstr>管理＿補助的経済活動を行う事業所_55その他の卸売業</vt:lpstr>
      <vt:lpstr>管理＿補助的経済活動を行う事業所_58飲食料品小売業</vt:lpstr>
      <vt:lpstr>管理＿補助的経済活動を行う事業所【01農業】</vt:lpstr>
      <vt:lpstr>管理＿補助的経済活動を行う事業所【02林業】</vt:lpstr>
      <vt:lpstr>管理＿補助的経済活動を行う事業所【03漁業】</vt:lpstr>
      <vt:lpstr>管理＿補助的経済活動を行う事業所【04水産養殖業】</vt:lpstr>
      <vt:lpstr>管理＿補助的経済活動を行う事業所【05鉱業＿採石業＿砂利採取業】</vt:lpstr>
      <vt:lpstr>管理＿補助的経済活動を行う事業所【06総合工事業】</vt:lpstr>
      <vt:lpstr>管理＿補助的経済活動を行う事業所【07職別工事業】</vt:lpstr>
      <vt:lpstr>管理＿補助的経済活動を行う事業所【08設備工事業】</vt:lpstr>
      <vt:lpstr>管理＿補助的経済活動を行う事業所【09食料品製造業】</vt:lpstr>
      <vt:lpstr>管理＿補助的経済活動を行う事業所【10飲料・たばこ・飼料製造業】</vt:lpstr>
      <vt:lpstr>管理＿補助的経済活動を行う事業所【11繊維工業】</vt:lpstr>
      <vt:lpstr>管理＿補助的経済活動を行う事業所【12木材・木製品製造業】</vt:lpstr>
      <vt:lpstr>管理＿補助的経済活動を行う事業所【13家具・装備品製造業】</vt:lpstr>
      <vt:lpstr>管理＿補助的経済活動を行う事業所【14パルプ・紙・紙加工品製造業】</vt:lpstr>
      <vt:lpstr>管理＿補助的経済活動を行う事業所【15印刷・同関連業】</vt:lpstr>
      <vt:lpstr>管理＿補助的経済活動を行う事業所【16化学工業】</vt:lpstr>
      <vt:lpstr>管理＿補助的経済活動を行う事業所【17石油製品・石炭製品製造業】</vt:lpstr>
      <vt:lpstr>管理＿補助的経済活動を行う事業所【18プラスチック製品製造業】</vt:lpstr>
      <vt:lpstr>管理＿補助的経済活動を行う事業所【19ゴム製品製造業】</vt:lpstr>
      <vt:lpstr>管理＿補助的経済活動を行う事業所【20なめし革・同製品・毛皮製造業】</vt:lpstr>
      <vt:lpstr>管理＿補助的経済活動を行う事業所【21窯業・土石製品製造業】</vt:lpstr>
      <vt:lpstr>管理＿補助的経済活動を行う事業所【22鉄鋼業】</vt:lpstr>
      <vt:lpstr>管理＿補助的経済活動を行う事業所【23非鉄金属製造業】</vt:lpstr>
      <vt:lpstr>管理＿補助的経済活動を行う事業所【24金属製品製造業】</vt:lpstr>
      <vt:lpstr>管理＿補助的経済活動を行う事業所【25はん用機械器具製造業】</vt:lpstr>
      <vt:lpstr>管理＿補助的経済活動を行う事業所【26生産用機械器具製造業】</vt:lpstr>
      <vt:lpstr>管理＿補助的経済活動を行う事業所【27業務用機械器具製造業】</vt:lpstr>
      <vt:lpstr>管理＿補助的経済活動を行う事業所【28電子部品・デバイス・電子回路製造業】</vt:lpstr>
      <vt:lpstr>管理＿補助的経済活動を行う事業所【29電気機械器具製造業】</vt:lpstr>
      <vt:lpstr>管理＿補助的経済活動を行う事業所【30情報通信機械器具製造業】</vt:lpstr>
      <vt:lpstr>管理＿補助的経済活動を行う事業所【31輸送用機械器具製造業】</vt:lpstr>
      <vt:lpstr>管理＿補助的経済活動を行う事業所【32その他の製造業】</vt:lpstr>
      <vt:lpstr>管理＿補助的経済活動を行う事業所【33電気業】</vt:lpstr>
      <vt:lpstr>管理＿補助的経済活動を行う事業所【34ガス業】</vt:lpstr>
      <vt:lpstr>管理＿補助的経済活動を行う事業所【35熱供給業】</vt:lpstr>
      <vt:lpstr>管理＿補助的経済活動を行う事業所【36水道業】</vt:lpstr>
      <vt:lpstr>管理＿補助的経済活動を行う事業所【37通信業】</vt:lpstr>
      <vt:lpstr>管理＿補助的経済活動を行う事業所【38放送業】</vt:lpstr>
      <vt:lpstr>管理＿補助的経済活動を行う事業所【39情報サービス業】</vt:lpstr>
      <vt:lpstr>管理＿補助的経済活動を行う事業所【40インターネット附随サービス業】</vt:lpstr>
      <vt:lpstr>管理＿補助的経済活動を行う事業所【41映像・音声・文字情報制作業】</vt:lpstr>
      <vt:lpstr>管理＿補助的経済活動を行う事業所【42鉄道業】</vt:lpstr>
      <vt:lpstr>管理＿補助的経済活動を行う事業所【43道路旅客運送業】</vt:lpstr>
      <vt:lpstr>管理＿補助的経済活動を行う事業所【44道路貨物運送業】</vt:lpstr>
      <vt:lpstr>管理＿補助的経済活動を行う事業所【45水運業】</vt:lpstr>
      <vt:lpstr>管理＿補助的経済活動を行う事業所【46航空運輸業】</vt:lpstr>
      <vt:lpstr>管理＿補助的経済活動を行う事業所【47倉庫業】</vt:lpstr>
      <vt:lpstr>管理＿補助的経済活動を行う事業所【48運輸に附帯するサービス業】</vt:lpstr>
      <vt:lpstr>管理＿補助的経済活動を行う事業所【49郵便業】</vt:lpstr>
      <vt:lpstr>管理＿補助的経済活動を行う事業所【50各種商品卸売業】</vt:lpstr>
      <vt:lpstr>管理＿補助的経済活動を行う事業所【51繊維・衣服等卸売業】</vt:lpstr>
      <vt:lpstr>管理＿補助的経済活動を行う事業所【52飲食料品卸売業】</vt:lpstr>
      <vt:lpstr>管理＿補助的経済活動を行う事業所【53建築材料＿鉱物・金属材料等卸売業】</vt:lpstr>
      <vt:lpstr>管理＿補助的経済活動を行う事業所【54機械器具卸売業】</vt:lpstr>
      <vt:lpstr>管理＿補助的経済活動を行う事業所【55その他の卸売業】</vt:lpstr>
      <vt:lpstr>管理＿補助的経済活動を行う事業所【56各種商品小売業】</vt:lpstr>
      <vt:lpstr>管理＿補助的経済活動を行う事業所【57織物・衣服・身の回り品小売業】</vt:lpstr>
      <vt:lpstr>管理＿補助的経済活動を行う事業所【59機械器具小売業】</vt:lpstr>
      <vt:lpstr>管理＿補助的経済活動を行う事業所【60その他の小売業】</vt:lpstr>
      <vt:lpstr>管理＿補助的経済活動を行う事業所【61無店舗小売業】</vt:lpstr>
      <vt:lpstr>管理＿補助的経済活動を行う事業所【62銀行業】</vt:lpstr>
      <vt:lpstr>管理＿補助的経済活動を行う事業所【63協同組織金融業】</vt:lpstr>
      <vt:lpstr>管理＿補助的経済活動を行う事業所【64貸金業＿クレジットカード業等非預金信用機関】</vt:lpstr>
      <vt:lpstr>管理＿補助的経済活動を行う事業所【65金融商品取引業＿商品先物取引業】</vt:lpstr>
      <vt:lpstr>管理＿補助的経済活動を行う事業所【66補助的金融業等】</vt:lpstr>
      <vt:lpstr>管理＿補助的経済活動を行う事業所【67保険業】</vt:lpstr>
      <vt:lpstr>管理＿補助的経済活動を行う事業所【68不動産取引業】</vt:lpstr>
      <vt:lpstr>管理＿補助的経済活動を行う事業所【69不動産賃貸業・管理業】</vt:lpstr>
      <vt:lpstr>管理＿補助的経済活動を行う事業所【70物品賃貸業】</vt:lpstr>
      <vt:lpstr>管理＿補助的経済活動を行う事業所【71学術・開発研究機関】</vt:lpstr>
      <vt:lpstr>管理＿補助的経済活動を行う事業所【72専門サービス業】</vt:lpstr>
      <vt:lpstr>管理＿補助的経済活動を行う事業所【73広告業】</vt:lpstr>
      <vt:lpstr>管理＿補助的経済活動を行う事業所【74技術サービス業】</vt:lpstr>
      <vt:lpstr>管理＿補助的経済活動を行う事業所【75宿泊業】</vt:lpstr>
      <vt:lpstr>管理＿補助的経済活動を行う事業所【76飲食店】</vt:lpstr>
      <vt:lpstr>管理＿補助的経済活動を行う事業所【77持ち帰り・配達飲食サービス業】</vt:lpstr>
      <vt:lpstr>管理＿補助的経済活動を行う事業所【78洗濯・理容・美容・浴場業】</vt:lpstr>
      <vt:lpstr>管理＿補助的経済活動を行う事業所【79その他の生活関連サービス業】</vt:lpstr>
      <vt:lpstr>管理＿補助的経済活動を行う事業所【80娯楽業】</vt:lpstr>
      <vt:lpstr>管理＿補助的経済活動を行う事業所【81学校教育】</vt:lpstr>
      <vt:lpstr>管理＿補助的経済活動を行う事業所【82その他の教育＿学習支援業】</vt:lpstr>
      <vt:lpstr>管理＿補助的経済活動を行う事業所【83医療業】</vt:lpstr>
      <vt:lpstr>管理＿補助的経済活動を行う事業所【84保健衛生】</vt:lpstr>
      <vt:lpstr>管理＿補助的経済活動を行う事業所【85社会保険・社会福祉・介護事業】</vt:lpstr>
      <vt:lpstr>管理＿補助的経済活動を行う事業所【86郵便局】</vt:lpstr>
      <vt:lpstr>管理＿補助的経済活動を行う事業所【87協同組合】</vt:lpstr>
      <vt:lpstr>管理＿補助的経済活動を行う事業所【88廃棄物処理業】</vt:lpstr>
      <vt:lpstr>管理＿補助的経済活動を行う事業所【89自動車整備業】</vt:lpstr>
      <vt:lpstr>管理＿補助的経済活動を行う事業所【90機械等修理業】</vt:lpstr>
      <vt:lpstr>管理＿補助的経済活動を行う事業所【91職業紹介・労働者派遣業】</vt:lpstr>
      <vt:lpstr>管理＿補助的経済活動を行う事業所【92その他の事業サービス業】</vt:lpstr>
      <vt:lpstr>管理＿補助的経済活動を行う事業所【95その他のサービス業】</vt:lpstr>
      <vt:lpstr>簡易宿所</vt:lpstr>
      <vt:lpstr>観光業</vt:lpstr>
      <vt:lpstr>基礎素材産業用機械製造業</vt:lpstr>
      <vt:lpstr>基本方針</vt:lpstr>
      <vt:lpstr>機械器具卸売業</vt:lpstr>
      <vt:lpstr>機械器具小売業</vt:lpstr>
      <vt:lpstr>機械器具小売業【自動車＿自転車を除く】</vt:lpstr>
      <vt:lpstr>機械器具設置工事業</vt:lpstr>
      <vt:lpstr>機械修理業【電気機械器具を除く】</vt:lpstr>
      <vt:lpstr>機械設計業</vt:lpstr>
      <vt:lpstr>機械等修理業_別掲を除く</vt:lpstr>
      <vt:lpstr>機械等修理業【別掲を除く】</vt:lpstr>
      <vt:lpstr>記録メディア製造業</vt:lpstr>
      <vt:lpstr>貴金属・宝石製品製造業</vt:lpstr>
      <vt:lpstr>技術サービス業_他に分類されないもの</vt:lpstr>
      <vt:lpstr>技術サービス業【他に分類されないもの】</vt:lpstr>
      <vt:lpstr>喫茶店</vt:lpstr>
      <vt:lpstr>漁業_水産養殖業を除く</vt:lpstr>
      <vt:lpstr>漁業【水産養殖業を除く】</vt:lpstr>
      <vt:lpstr>競輪・競馬等の競走場＿競技団</vt:lpstr>
      <vt:lpstr>共済事業＿少額短期保険業</vt:lpstr>
      <vt:lpstr>協同組合_他に分類されないもの</vt:lpstr>
      <vt:lpstr>協同組合【他に分類されないもの】</vt:lpstr>
      <vt:lpstr>協同組織金融業</vt:lpstr>
      <vt:lpstr>教養・技能教授業</vt:lpstr>
      <vt:lpstr>興行場【別掲を除く】＿興行団</vt:lpstr>
      <vt:lpstr>業務用機械器具製造業</vt:lpstr>
      <vt:lpstr>均一価格店</vt:lpstr>
      <vt:lpstr>金属加工機械製造業</vt:lpstr>
      <vt:lpstr>金属鉱業</vt:lpstr>
      <vt:lpstr>金属製品製造業</vt:lpstr>
      <vt:lpstr>金属線製品製造業_ねじ類を除く</vt:lpstr>
      <vt:lpstr>金属線製品製造業【ねじ類を除く】</vt:lpstr>
      <vt:lpstr>金属素形材製品製造業</vt:lpstr>
      <vt:lpstr>金属被覆・彫刻業＿熱処理業_ほうろう鉄器を除く</vt:lpstr>
      <vt:lpstr>金属被覆・彫刻業＿熱処理業【ほうろう鉄器を除く】</vt:lpstr>
      <vt:lpstr>金融商品取引業</vt:lpstr>
      <vt:lpstr>金融商品取引業＿商品先物取引業</vt:lpstr>
      <vt:lpstr>金融代理業</vt:lpstr>
      <vt:lpstr>銀行【中央銀行を除く】</vt:lpstr>
      <vt:lpstr>銀行業</vt:lpstr>
      <vt:lpstr>靴・履物小売業</vt:lpstr>
      <vt:lpstr>経営コンサルタント業＿純粋持株会社</vt:lpstr>
      <vt:lpstr>経済団体</vt:lpstr>
      <vt:lpstr>計量器・測定器・分析機器・試験機・測量機械器具・理化学機械器具製造業</vt:lpstr>
      <vt:lpstr>計量証明業</vt:lpstr>
      <vt:lpstr>警備業</vt:lpstr>
      <vt:lpstr>健康相談施設</vt:lpstr>
      <vt:lpstr>建具製造業</vt:lpstr>
      <vt:lpstr>建設機械・鉱山機械製造業</vt:lpstr>
      <vt:lpstr>建設業</vt:lpstr>
      <vt:lpstr>建設用・建築用金属製品製造業_製缶板金業を含む</vt:lpstr>
      <vt:lpstr>建設用・建築用金属製品製造業【製缶板金業を含む】</vt:lpstr>
      <vt:lpstr>建設用粘土製品製造業_陶磁器製を除く</vt:lpstr>
      <vt:lpstr>建設用粘土製品製造業【陶磁器製を除く】</vt:lpstr>
      <vt:lpstr>建築リフォーム工事業</vt:lpstr>
      <vt:lpstr>建築工事業_木造建築工事業を除く</vt:lpstr>
      <vt:lpstr>建築工事業【木造建築工事業を除く】</vt:lpstr>
      <vt:lpstr>建築材料＿鉱物・金属材料等卸売業</vt:lpstr>
      <vt:lpstr>建築材料卸売業</vt:lpstr>
      <vt:lpstr>建物等維持管理業</vt:lpstr>
      <vt:lpstr>建物売買業＿土地売買業</vt:lpstr>
      <vt:lpstr>研磨材・同製品製造業</vt:lpstr>
      <vt:lpstr>原油・天然ガス鉱業</vt:lpstr>
      <vt:lpstr>固定電気通信業</vt:lpstr>
      <vt:lpstr>呉服・服地・寝具小売業</vt:lpstr>
      <vt:lpstr>娯楽業</vt:lpstr>
      <vt:lpstr>光学機械器具・レンズ製造業</vt:lpstr>
      <vt:lpstr>公園＿遊園地</vt:lpstr>
      <vt:lpstr>公共放送業_有線放送業を除く</vt:lpstr>
      <vt:lpstr>公共放送業【有線放送業を除く】</vt:lpstr>
      <vt:lpstr>公証人役場＿司法書士事務所＿土地家屋調査士事務所</vt:lpstr>
      <vt:lpstr>公認会計士事務所＿税理士事務所</vt:lpstr>
      <vt:lpstr>工業用プラスチック製品製造業</vt:lpstr>
      <vt:lpstr>工業用革製品製造業_手袋を除く</vt:lpstr>
      <vt:lpstr>工業用革製品製造業【手袋を除く】</vt:lpstr>
      <vt:lpstr>工業用水道業</vt:lpstr>
      <vt:lpstr>広告業</vt:lpstr>
      <vt:lpstr>広告業【小分類】</vt:lpstr>
      <vt:lpstr>広告制作業</vt:lpstr>
      <vt:lpstr>港湾運送業</vt:lpstr>
      <vt:lpstr>綱・網・レース・繊維粗製品製造業</vt:lpstr>
      <vt:lpstr>耕種農業</vt:lpstr>
      <vt:lpstr>航空運送業</vt:lpstr>
      <vt:lpstr>航空運輸業</vt:lpstr>
      <vt:lpstr>航空機・同附属品製造業</vt:lpstr>
      <vt:lpstr>航空機使用業_航空運送業を除く</vt:lpstr>
      <vt:lpstr>航空機使用業【航空運送業を除く】</vt:lpstr>
      <vt:lpstr>行政機関</vt:lpstr>
      <vt:lpstr>行政書士事務所</vt:lpstr>
      <vt:lpstr>鉱業＿採石業＿砂利採取業</vt:lpstr>
      <vt:lpstr>高等学校＿中等教育学校</vt:lpstr>
      <vt:lpstr>高等教育機関</vt:lpstr>
      <vt:lpstr>国家公務</vt:lpstr>
      <vt:lpstr>骨材・石工品等製造業</vt:lpstr>
      <vt:lpstr>左官工事業</vt:lpstr>
      <vt:lpstr>砂糖・でんぷん糖類製造業</vt:lpstr>
      <vt:lpstr>再生資源卸売業</vt:lpstr>
      <vt:lpstr>採石業＿砂・砂利・玉石採取業</vt:lpstr>
      <vt:lpstr>産業機械器具卸売業</vt:lpstr>
      <vt:lpstr>産業廃棄物処理業</vt:lpstr>
      <vt:lpstr>産業用運搬車両・同部分品・附属品製造業</vt:lpstr>
      <vt:lpstr>産業用機械器具賃貸業</vt:lpstr>
      <vt:lpstr>産業用電気機械器具製造業</vt:lpstr>
      <vt:lpstr>司法機関</vt:lpstr>
      <vt:lpstr>市町村の機関</vt:lpstr>
      <vt:lpstr>指針種類</vt:lpstr>
      <vt:lpstr>施術業</vt:lpstr>
      <vt:lpstr>施設給食業</vt:lpstr>
      <vt:lpstr>紙・紙製品卸売業</vt:lpstr>
      <vt:lpstr>紙製造業</vt:lpstr>
      <vt:lpstr>紙製品製造業</vt:lpstr>
      <vt:lpstr>紙製容器製造業</vt:lpstr>
      <vt:lpstr>飼料・有機質肥料製造業</vt:lpstr>
      <vt:lpstr>歯科診療所</vt:lpstr>
      <vt:lpstr>事業協同組合【他に分類されないもの】</vt:lpstr>
      <vt:lpstr>事務用機械器具製造業</vt:lpstr>
      <vt:lpstr>事務用機械器具賃貸業</vt:lpstr>
      <vt:lpstr>児童福祉事業</vt:lpstr>
      <vt:lpstr>持ち帰り・配達飲食サービス業</vt:lpstr>
      <vt:lpstr>持ち帰り飲食サービス業</vt:lpstr>
      <vt:lpstr>時計・同部分品製造業</vt:lpstr>
      <vt:lpstr>自然科学研究所</vt:lpstr>
      <vt:lpstr>自転車小売業</vt:lpstr>
      <vt:lpstr>自動車・同附属品製造業</vt:lpstr>
      <vt:lpstr>自動車卸売業</vt:lpstr>
      <vt:lpstr>自動車小売業</vt:lpstr>
      <vt:lpstr>自動車整備業</vt:lpstr>
      <vt:lpstr>自動車整備業【小分類】</vt:lpstr>
      <vt:lpstr>自動車賃貸業</vt:lpstr>
      <vt:lpstr>自動販売機による小売業</vt:lpstr>
      <vt:lpstr>漆器製造業</vt:lpstr>
      <vt:lpstr>質屋</vt:lpstr>
      <vt:lpstr>写真機・時計・眼鏡小売業</vt:lpstr>
      <vt:lpstr>写真業</vt:lpstr>
      <vt:lpstr>社会教育</vt:lpstr>
      <vt:lpstr>社会保険・社会福祉・介護事業</vt:lpstr>
      <vt:lpstr>社会保険事業団体</vt:lpstr>
      <vt:lpstr>社会保険労務士事務所</vt:lpstr>
      <vt:lpstr>酒小売業</vt:lpstr>
      <vt:lpstr>酒場＿ビヤホール</vt:lpstr>
      <vt:lpstr>酒類製造業</vt:lpstr>
      <vt:lpstr>宗教</vt:lpstr>
      <vt:lpstr>宗教用具製造業</vt:lpstr>
      <vt:lpstr>集会場</vt:lpstr>
      <vt:lpstr>集配利用運送業</vt:lpstr>
      <vt:lpstr>獣医業</vt:lpstr>
      <vt:lpstr>宿泊業</vt:lpstr>
      <vt:lpstr>出版業</vt:lpstr>
      <vt:lpstr>潤滑油・グリース製造業【石油精製によらないもの】</vt:lpstr>
      <vt:lpstr>書籍・文房具小売業</vt:lpstr>
      <vt:lpstr>助産・看護業</vt:lpstr>
      <vt:lpstr>商品・非破壊検査業</vt:lpstr>
      <vt:lpstr>商品先物取引業＿商品投資顧問業</vt:lpstr>
      <vt:lpstr>小学校</vt:lpstr>
      <vt:lpstr>小規模卸売業</vt:lpstr>
      <vt:lpstr>小規模学習塾業</vt:lpstr>
      <vt:lpstr>小規模小売業</vt:lpstr>
      <vt:lpstr>小規模製造業</vt:lpstr>
      <vt:lpstr>小規模石油卸売業</vt:lpstr>
      <vt:lpstr>小規模燃料小売業</vt:lpstr>
      <vt:lpstr>小売業</vt:lpstr>
      <vt:lpstr>小分類</vt:lpstr>
      <vt:lpstr>床・内装工事業</vt:lpstr>
      <vt:lpstr>障害者福祉事業</vt:lpstr>
      <vt:lpstr>上水道業</vt:lpstr>
      <vt:lpstr>情報サービス業</vt:lpstr>
      <vt:lpstr>情報処理・提供サービス業</vt:lpstr>
      <vt:lpstr>情報通信機械器具製造業</vt:lpstr>
      <vt:lpstr>畳等生活雑貨製品製造業</vt:lpstr>
      <vt:lpstr>織物・衣服・身の回り品小売業</vt:lpstr>
      <vt:lpstr>織物業</vt:lpstr>
      <vt:lpstr>職業・教育支援施設</vt:lpstr>
      <vt:lpstr>職業紹介・労働者派遣業</vt:lpstr>
      <vt:lpstr>職業紹介業</vt:lpstr>
      <vt:lpstr>職別工事業_設備工事業を除く</vt:lpstr>
      <vt:lpstr>職別工事業【設備工事業を除く】</vt:lpstr>
      <vt:lpstr>食堂＿レストラン【専門料理店を除く】</vt:lpstr>
      <vt:lpstr>食肉小売業</vt:lpstr>
      <vt:lpstr>食料・飲料卸売業</vt:lpstr>
      <vt:lpstr>食料品製造業</vt:lpstr>
      <vt:lpstr>信託業</vt:lpstr>
      <vt:lpstr>新聞業</vt:lpstr>
      <vt:lpstr>神道系宗教</vt:lpstr>
      <vt:lpstr>身の回り品卸売業</vt:lpstr>
      <vt:lpstr>人文・社会科学研究所</vt:lpstr>
      <vt:lpstr>水運業</vt:lpstr>
      <vt:lpstr>水産食料品製造業</vt:lpstr>
      <vt:lpstr>水産養殖業</vt:lpstr>
      <vt:lpstr>水道業</vt:lpstr>
      <vt:lpstr>政治・経済・文化団体</vt:lpstr>
      <vt:lpstr>政治団体</vt:lpstr>
      <vt:lpstr>清涼飲料製造業</vt:lpstr>
      <vt:lpstr>生活関連産業用機械製造業</vt:lpstr>
      <vt:lpstr>生産用機械器具製造業</vt:lpstr>
      <vt:lpstr>生命保険業</vt:lpstr>
      <vt:lpstr>精穀・製粉業</vt:lpstr>
      <vt:lpstr>製鋼・製鋼圧延業</vt:lpstr>
      <vt:lpstr>製鋼を行わない鋼材製造業_表面処理鋼材を除く</vt:lpstr>
      <vt:lpstr>製鋼を行わない鋼材製造業【表面処理鋼材を除く】</vt:lpstr>
      <vt:lpstr>製材業＿木製品製造業</vt:lpstr>
      <vt:lpstr>製糸業＿紡績業＿化学繊維・ねん糸等製造業</vt:lpstr>
      <vt:lpstr>製造業</vt:lpstr>
      <vt:lpstr>製造業の指針</vt:lpstr>
      <vt:lpstr>製造業指針</vt:lpstr>
      <vt:lpstr>製鉄業</vt:lpstr>
      <vt:lpstr>製版業</vt:lpstr>
      <vt:lpstr>製氷業</vt:lpstr>
      <vt:lpstr>製本業＿印刷物加工業</vt:lpstr>
      <vt:lpstr>石工・れんが・タイル・ブロック工事業</vt:lpstr>
      <vt:lpstr>石炭・亜炭鉱業</vt:lpstr>
      <vt:lpstr>石油・鉱物卸売業</vt:lpstr>
      <vt:lpstr>石油卸売業・燃料小売業の指針</vt:lpstr>
      <vt:lpstr>石油精製業</vt:lpstr>
      <vt:lpstr>石油製品・石炭製品製造業</vt:lpstr>
      <vt:lpstr>設備工事業</vt:lpstr>
      <vt:lpstr>専修学校＿各種学校</vt:lpstr>
      <vt:lpstr>専門サービス業_他に分類されないもの</vt:lpstr>
      <vt:lpstr>専門サービス業【他に分類されないもの】</vt:lpstr>
      <vt:lpstr>専門料理店</vt:lpstr>
      <vt:lpstr>洗濯・理容・美容・浴場業</vt:lpstr>
      <vt:lpstr>洗濯業</vt:lpstr>
      <vt:lpstr>染色整理業</vt:lpstr>
      <vt:lpstr>繊維・衣服等卸売業</vt:lpstr>
      <vt:lpstr>繊維機械製造業</vt:lpstr>
      <vt:lpstr>繊維工業</vt:lpstr>
      <vt:lpstr>繊維品卸売業_衣服＿身の回り品を除く</vt:lpstr>
      <vt:lpstr>繊維品卸売業【衣服＿身の回り品を除く】</vt:lpstr>
      <vt:lpstr>船舶製造・修理業＿舶用機関製造業</vt:lpstr>
      <vt:lpstr>船舶貸渡業</vt:lpstr>
      <vt:lpstr>鮮魚小売業</vt:lpstr>
      <vt:lpstr>素材生産業</vt:lpstr>
      <vt:lpstr>倉庫業</vt:lpstr>
      <vt:lpstr>倉庫業_冷蔵倉庫業を除く</vt:lpstr>
      <vt:lpstr>倉庫業【冷蔵倉庫業を除く】</vt:lpstr>
      <vt:lpstr>総合スーパーマーケット</vt:lpstr>
      <vt:lpstr>総合工事業</vt:lpstr>
      <vt:lpstr>装身具・装飾品・ボタン・同関連品製造業_貴金属・宝石製を除く</vt:lpstr>
      <vt:lpstr>装身具・装飾品・ボタン・同関連品製造業【貴金属・宝石製を除く】</vt:lpstr>
      <vt:lpstr>造作材・合板・建築用組立材料製造業</vt:lpstr>
      <vt:lpstr>速記・ワープロ入力・複写業</vt:lpstr>
      <vt:lpstr>損害保険業</vt:lpstr>
      <vt:lpstr>他に分類されないサービス業</vt:lpstr>
      <vt:lpstr>他に分類されない卸売業</vt:lpstr>
      <vt:lpstr>他に分類されない教育＿学習支援業</vt:lpstr>
      <vt:lpstr>他に分類されない事業サービス業</vt:lpstr>
      <vt:lpstr>他に分類されない小売業</vt:lpstr>
      <vt:lpstr>他に分類されない生活関連サービス業</vt:lpstr>
      <vt:lpstr>他に分類されない製造業</vt:lpstr>
      <vt:lpstr>他に分類されない非営利的団体</vt:lpstr>
      <vt:lpstr>耐火物製造業</vt:lpstr>
      <vt:lpstr>袋物製造業</vt:lpstr>
      <vt:lpstr>貸家業＿貸間業</vt:lpstr>
      <vt:lpstr>貸金業</vt:lpstr>
      <vt:lpstr>貸金業＿クレジットカード業等非預金信用機関</vt:lpstr>
      <vt:lpstr>大工工事業</vt:lpstr>
      <vt:lpstr>大分類</vt:lpstr>
      <vt:lpstr>炭素・黒鉛製品製造業</vt:lpstr>
      <vt:lpstr>暖房・調理等装置＿配管工事用附属品製造業</vt:lpstr>
      <vt:lpstr>男子服小売業</vt:lpstr>
      <vt:lpstr>地方公務</vt:lpstr>
      <vt:lpstr>畜産食料品製造業</vt:lpstr>
      <vt:lpstr>畜産農業</vt:lpstr>
      <vt:lpstr>茶・コーヒー製造業_清涼飲料を除く</vt:lpstr>
      <vt:lpstr>茶・コーヒー製造業【清涼飲料を除く】</vt:lpstr>
      <vt:lpstr>中央銀行</vt:lpstr>
      <vt:lpstr>中学校_義務教育学校</vt:lpstr>
      <vt:lpstr>中規模卸売業</vt:lpstr>
      <vt:lpstr>中規模学習塾業</vt:lpstr>
      <vt:lpstr>中規模小売業</vt:lpstr>
      <vt:lpstr>中規模製造業</vt:lpstr>
      <vt:lpstr>中規模石油卸売業</vt:lpstr>
      <vt:lpstr>中規模燃料小売業</vt:lpstr>
      <vt:lpstr>中堅卸売業</vt:lpstr>
      <vt:lpstr>中堅学習塾業</vt:lpstr>
      <vt:lpstr>中堅小売業</vt:lpstr>
      <vt:lpstr>中堅製造業</vt:lpstr>
      <vt:lpstr>中堅石油卸売業</vt:lpstr>
      <vt:lpstr>中堅燃料小売業</vt:lpstr>
      <vt:lpstr>中小企業等金融業</vt:lpstr>
      <vt:lpstr>中分類</vt:lpstr>
      <vt:lpstr>駐車場業</vt:lpstr>
      <vt:lpstr>著述・芸術家業</vt:lpstr>
      <vt:lpstr>調味料製造業</vt:lpstr>
      <vt:lpstr>通信機械器具・同関連機械器具製造業</vt:lpstr>
      <vt:lpstr>通信業</vt:lpstr>
      <vt:lpstr>通信販売・訪問販売小売業</vt:lpstr>
      <vt:lpstr>鉄鋼業</vt:lpstr>
      <vt:lpstr>鉄鋼製品卸売業</vt:lpstr>
      <vt:lpstr>鉄骨・鉄筋工事業</vt:lpstr>
      <vt:lpstr>鉄素形材製造業</vt:lpstr>
      <vt:lpstr>鉄道業</vt:lpstr>
      <vt:lpstr>鉄道業_小分類</vt:lpstr>
      <vt:lpstr>鉄道業【小分類】</vt:lpstr>
      <vt:lpstr>鉄道車両・同部分品製造業</vt:lpstr>
      <vt:lpstr>電気機械器具卸売業</vt:lpstr>
      <vt:lpstr>電気機械器具修理業</vt:lpstr>
      <vt:lpstr>電気機械器具製造業</vt:lpstr>
      <vt:lpstr>電気業</vt:lpstr>
      <vt:lpstr>電気業_小分類</vt:lpstr>
      <vt:lpstr>電気業【小分類】</vt:lpstr>
      <vt:lpstr>電気計測器製造業</vt:lpstr>
      <vt:lpstr>電気工事業</vt:lpstr>
      <vt:lpstr>電気通信・信号装置工事業</vt:lpstr>
      <vt:lpstr>電気通信に附帯するサービス業</vt:lpstr>
      <vt:lpstr>電球・電気照明器具製造業</vt:lpstr>
      <vt:lpstr>電子デバイス製造業</vt:lpstr>
      <vt:lpstr>電子応用装置製造業</vt:lpstr>
      <vt:lpstr>電子回路製造業</vt:lpstr>
      <vt:lpstr>電子計算機・同附属装置製造業</vt:lpstr>
      <vt:lpstr>電子部品・デバイス・電子回路製造業</vt:lpstr>
      <vt:lpstr>電子部品製造業</vt:lpstr>
      <vt:lpstr>電線・ケーブル製造業</vt:lpstr>
      <vt:lpstr>電池製造業</vt:lpstr>
      <vt:lpstr>塗装工事業</vt:lpstr>
      <vt:lpstr>都道府県の機関</vt:lpstr>
      <vt:lpstr>土木建築サービス業</vt:lpstr>
      <vt:lpstr>土木工事業_舗装工事業を除く</vt:lpstr>
      <vt:lpstr>土木工事業【舗装工事業を除く】</vt:lpstr>
      <vt:lpstr>陶磁器・同関連製品製造業</vt:lpstr>
      <vt:lpstr>動植物油脂製造業</vt:lpstr>
      <vt:lpstr>道路貨物運送業</vt:lpstr>
      <vt:lpstr>道路旅客運送業</vt:lpstr>
      <vt:lpstr>特定貨物自動車運送業</vt:lpstr>
      <vt:lpstr>特別支援学校</vt:lpstr>
      <vt:lpstr>特用林産物生産業_きのこ類の栽培を除く</vt:lpstr>
      <vt:lpstr>特用林産物生産業【きのこ類の栽培を除く】</vt:lpstr>
      <vt:lpstr>内水面漁業</vt:lpstr>
      <vt:lpstr>内水面養殖業</vt:lpstr>
      <vt:lpstr>内陸水運業</vt:lpstr>
      <vt:lpstr>熱供給業</vt:lpstr>
      <vt:lpstr>熱供給業_小分類</vt:lpstr>
      <vt:lpstr>熱供給業【小分類】</vt:lpstr>
      <vt:lpstr>燃料小売業</vt:lpstr>
      <vt:lpstr>L②!農業</vt:lpstr>
      <vt:lpstr>農業</vt:lpstr>
      <vt:lpstr>農業サービス業_園芸サービス業を除く</vt:lpstr>
      <vt:lpstr>農業サービス業【園芸サービス業を除く】</vt:lpstr>
      <vt:lpstr>農業用機械製造業_農業用器具を除く</vt:lpstr>
      <vt:lpstr>農業用機械製造業【農業用器具を除く】</vt:lpstr>
      <vt:lpstr>農耕用品小売業</vt:lpstr>
      <vt:lpstr>農畜産物・水産物卸売業</vt:lpstr>
      <vt:lpstr>農林水産業協同組合【他に分類されないもの】</vt:lpstr>
      <vt:lpstr>農林水産金融業</vt:lpstr>
      <vt:lpstr>廃棄物処理業</vt:lpstr>
      <vt:lpstr>配達飲食サービス業</vt:lpstr>
      <vt:lpstr>発電用・送電用・配電用電気機械器具製造業</vt:lpstr>
      <vt:lpstr>発泡・強化プラスチック製品製造業</vt:lpstr>
      <vt:lpstr>半導体・フラットパネルディスプレイ製造装置製造業</vt:lpstr>
      <vt:lpstr>板金・金物工事業</vt:lpstr>
      <vt:lpstr>非鉄金属・同合金圧延業_抽伸＿押出しを含む</vt:lpstr>
      <vt:lpstr>非鉄金属・同合金圧延業【抽伸＿押出しを含む】</vt:lpstr>
      <vt:lpstr>非鉄金属卸売業</vt:lpstr>
      <vt:lpstr>非鉄金属製造業</vt:lpstr>
      <vt:lpstr>非鉄金属素形材製造業</vt:lpstr>
      <vt:lpstr>非鉄金属第1次製錬・精製業</vt:lpstr>
      <vt:lpstr>非鉄金属第2次製錬・精製業_非鉄金属合金製造業を含む</vt:lpstr>
      <vt:lpstr>非鉄金属第2次製錬・精製業【非鉄金属合金製造業を含む】</vt:lpstr>
      <vt:lpstr>美容業</vt:lpstr>
      <vt:lpstr>百貨店</vt:lpstr>
      <vt:lpstr>表具業</vt:lpstr>
      <vt:lpstr>表面処理鋼材製造業</vt:lpstr>
      <vt:lpstr>病院</vt:lpstr>
      <vt:lpstr>不動産管理業</vt:lpstr>
      <vt:lpstr>不動産業</vt:lpstr>
      <vt:lpstr>不動産取引業</vt:lpstr>
      <vt:lpstr>不動産代理業・仲介業</vt:lpstr>
      <vt:lpstr>不動産賃貸業【貸家業＿貸間業を除く】</vt:lpstr>
      <vt:lpstr>不動産賃貸業・管理業</vt:lpstr>
      <vt:lpstr>婦人・子供服小売業</vt:lpstr>
      <vt:lpstr>武器製造業</vt:lpstr>
      <vt:lpstr>福祉事務所</vt:lpstr>
      <vt:lpstr>仏教系宗教</vt:lpstr>
      <vt:lpstr>物品賃貸業</vt:lpstr>
      <vt:lpstr>物品預り業</vt:lpstr>
      <vt:lpstr>分類不能の産業</vt:lpstr>
      <vt:lpstr>分類不能の産業【小分類】</vt:lpstr>
      <vt:lpstr>保健衛生</vt:lpstr>
      <vt:lpstr>保健所</vt:lpstr>
      <vt:lpstr>保険サービス業</vt:lpstr>
      <vt:lpstr>保険衛生_廃棄物処理業</vt:lpstr>
      <vt:lpstr>保険業_保険媒介代理業＿保険サービス業を含む</vt:lpstr>
      <vt:lpstr>保険業【保険媒介代理業＿保険サービス業を含む】</vt:lpstr>
      <vt:lpstr>保険媒介代理業</vt:lpstr>
      <vt:lpstr>舗装工事業</vt:lpstr>
      <vt:lpstr>舗装材料製造業</vt:lpstr>
      <vt:lpstr>補助的金融業＿金融附帯業</vt:lpstr>
      <vt:lpstr>補助的金融業等</vt:lpstr>
      <vt:lpstr>放送業</vt:lpstr>
      <vt:lpstr>法律事務所＿特許事務所</vt:lpstr>
      <vt:lpstr>民間放送業_有線放送業を除く</vt:lpstr>
      <vt:lpstr>民間放送業【有線放送業を除く】</vt:lpstr>
      <vt:lpstr>民生用電気機械器具製造業</vt:lpstr>
      <vt:lpstr>無機化学工業製品製造業</vt:lpstr>
      <vt:lpstr>無店舗小売業</vt:lpstr>
      <vt:lpstr>毛皮製造業</vt:lpstr>
      <vt:lpstr>木材・木製品製造業_家具を除く</vt:lpstr>
      <vt:lpstr>木材・木製品製造業【家具を除く】</vt:lpstr>
      <vt:lpstr>木製容器製造業_竹＿とうを含む</vt:lpstr>
      <vt:lpstr>木製容器製造業【竹＿とうを含む】</vt:lpstr>
      <vt:lpstr>木造建築工事業</vt:lpstr>
      <vt:lpstr>野菜・果実小売業</vt:lpstr>
      <vt:lpstr>野菜缶詰・果実缶詰・農産保存食料品製造業</vt:lpstr>
      <vt:lpstr>油脂加工製品・石けん・合成洗剤・界面活性剤・塗料製造業</vt:lpstr>
      <vt:lpstr>輸送用機械器具製造業</vt:lpstr>
      <vt:lpstr>有機化学工業製品製造業</vt:lpstr>
      <vt:lpstr>有線放送業</vt:lpstr>
      <vt:lpstr>遊戯場</vt:lpstr>
      <vt:lpstr>郵便業_信書便事業を含む</vt:lpstr>
      <vt:lpstr>郵便業_信書便事業を含む__小分類</vt:lpstr>
      <vt:lpstr>郵便業【信書便事業を含む】</vt:lpstr>
      <vt:lpstr>郵便業【信書便事業を含む】【小分類】</vt:lpstr>
      <vt:lpstr>郵便局</vt:lpstr>
      <vt:lpstr>郵便局【小分類】</vt:lpstr>
      <vt:lpstr>郵便局受託業</vt:lpstr>
      <vt:lpstr>幼稚園</vt:lpstr>
      <vt:lpstr>幼保連携型認定こども園</vt:lpstr>
      <vt:lpstr>洋食器・刃物・手道具・金物類製造業</vt:lpstr>
      <vt:lpstr>窯業・土石製品製造業</vt:lpstr>
      <vt:lpstr>窯業原料用鉱物鉱業_耐火物・陶磁器・ガラス・セメント原料用に限る</vt:lpstr>
      <vt:lpstr>窯業原料用鉱物鉱業【耐火物・陶磁器・ガラス・セメント原料用に限る】</vt:lpstr>
      <vt:lpstr>理容業</vt:lpstr>
      <vt:lpstr>立法機関</vt:lpstr>
      <vt:lpstr>旅館＿ホテル</vt:lpstr>
      <vt:lpstr>旅行業</vt:lpstr>
      <vt:lpstr>林業</vt:lpstr>
      <vt:lpstr>林業サービス業</vt:lpstr>
      <vt:lpstr>冷蔵倉庫業</vt:lpstr>
      <vt:lpstr>労働者派遣業</vt:lpstr>
      <vt:lpstr>労働団体</vt:lpstr>
      <vt:lpstr>老人福祉・介護事業</vt:lpstr>
      <vt:lpstr>和装製品・その他の衣服・繊維製身の回り品製造業</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2024-09-03T07:29:48Z</dcterms:created>
  <dcterms:modified xsi:type="dcterms:W3CDTF">2025-06-08T23:26:52Z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0x0101002CCABBE3F36E2247BAC688DD25300894</vt:lpwstr>
  </property>
  <property fmtid="{D5CDD505-2E9C-101B-9397-08002B2CF9AE}" pid="3" name="MediaServiceImageTags">
    <vt:lpwstr/>
  </property>
</Properties>
</file>